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430"/>
  <workbookPr codeName="ThisWorkbook"/>
  <bookViews>
    <workbookView xWindow="65416" yWindow="65416" windowWidth="29040" windowHeight="15840" tabRatio="835" activeTab="0"/>
  </bookViews>
  <sheets>
    <sheet name="Rekapitulace stavby" sheetId="1" r:id="rId1"/>
    <sheet name="1 - SBBH - útulek vlakový..." sheetId="2" r:id="rId2"/>
    <sheet name="2 - Provozní budova SDC -..." sheetId="3" r:id="rId3"/>
    <sheet name="3 - Skladiště sever" sheetId="4" r:id="rId4"/>
    <sheet name="4 - Útulek TO sever" sheetId="5" r:id="rId5"/>
    <sheet name="Rekapitulace" sheetId="6" r:id="rId6"/>
    <sheet name="Rozpočet" sheetId="7" r:id="rId7"/>
    <sheet name="Parametry" sheetId="8" r:id="rId8"/>
  </sheets>
  <definedNames>
    <definedName name="_xlnm._FilterDatabase" localSheetId="1" hidden="1">'1 - SBBH - útulek vlakový...'!$C$133:$K$219</definedName>
    <definedName name="_xlnm._FilterDatabase" localSheetId="2" hidden="1">'2 - Provozní budova SDC -...'!$C$134:$K$222</definedName>
    <definedName name="_xlnm._FilterDatabase" localSheetId="3" hidden="1">'3 - Skladiště sever'!$C$134:$K$217</definedName>
    <definedName name="_xlnm._FilterDatabase" localSheetId="4" hidden="1">'4 - Útulek TO sever'!$C$134:$K$212</definedName>
    <definedName name="_xlnm.Print_Area" localSheetId="1">'1 - SBBH - útulek vlakový...'!$C$4:$J$76,'1 - SBBH - útulek vlakový...'!$C$82:$J$115,'1 - SBBH - útulek vlakový...'!$C$121:$K$219</definedName>
    <definedName name="_xlnm.Print_Area" localSheetId="2">'2 - Provozní budova SDC -...'!$C$4:$J$76,'2 - Provozní budova SDC -...'!$C$82:$J$116,'2 - Provozní budova SDC -...'!$C$122:$K$222</definedName>
    <definedName name="_xlnm.Print_Area" localSheetId="3">'3 - Skladiště sever'!$C$4:$J$76,'3 - Skladiště sever'!$C$82:$J$116,'3 - Skladiště sever'!$C$122:$K$217</definedName>
    <definedName name="_xlnm.Print_Area" localSheetId="4">'4 - Útulek TO sever'!$C$4:$J$76,'4 - Útulek TO sever'!$C$82:$J$116,'4 - Útulek TO sever'!$C$122:$K$212</definedName>
    <definedName name="_xlnm.Print_Area" localSheetId="0">'Rekapitulace stavby'!$D$4:$AO$76,'Rekapitulace stavby'!$C$82:$AQ$103</definedName>
    <definedName name="_xlnm.Print_Titles" localSheetId="0">'Rekapitulace stavby'!$92:$92</definedName>
    <definedName name="_xlnm.Print_Titles" localSheetId="1">'1 - SBBH - útulek vlakový...'!$133:$133</definedName>
    <definedName name="_xlnm.Print_Titles" localSheetId="2">'2 - Provozní budova SDC -...'!$134:$134</definedName>
    <definedName name="_xlnm.Print_Titles" localSheetId="3">'3 - Skladiště sever'!$134:$134</definedName>
    <definedName name="_xlnm.Print_Titles" localSheetId="4">'4 - Útulek TO sever'!$134:$134</definedName>
  </definedNames>
  <calcPr calcId="191029"/>
  <extLst/>
</workbook>
</file>

<file path=xl/sharedStrings.xml><?xml version="1.0" encoding="utf-8"?>
<sst xmlns="http://schemas.openxmlformats.org/spreadsheetml/2006/main" count="4408" uniqueCount="491">
  <si>
    <t>Export Komplet</t>
  </si>
  <si>
    <t/>
  </si>
  <si>
    <t>2.0</t>
  </si>
  <si>
    <t>ZAMOK</t>
  </si>
  <si>
    <t>False</t>
  </si>
  <si>
    <t>{ed4befb4-1a57-4455-a0aa-fbc820e0e015}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</si>
  <si>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</si>
  <si>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</si>
  <si>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</si>
  <si>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</si>
  <si>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</si>
  <si>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</si>
  <si>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</si>
  <si>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IMPORT</t>
  </si>
  <si>
    <t>Stavba:</t>
  </si>
  <si>
    <t>demolice hk</t>
  </si>
  <si>
    <t>KSO:</t>
  </si>
  <si>
    <t>CC-CZ:</t>
  </si>
  <si>
    <t>Místo:</t>
  </si>
  <si>
    <t xml:space="preserve"> </t>
  </si>
  <si>
    <t>Datum:</t>
  </si>
  <si>
    <t>2. 12. 2019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</si>
  <si>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</si>
  <si>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</si>
  <si>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</si>
  <si>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</si>
  <si>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</si>
  <si>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</si>
  <si>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</si>
  <si>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</si>
  <si>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</si>
  <si>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</si>
  <si>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</si>
  <si>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</si>
  <si>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</si>
  <si>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</si>
  <si>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</si>
  <si>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</si>
  <si>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</si>
  <si>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</si>
  <si>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</si>
  <si>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</si>
  <si>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</si>
  <si>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</si>
  <si>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</si>
  <si>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</si>
  <si>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</si>
  <si>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</si>
  <si>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</si>
  <si>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</si>
  <si>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</si>
  <si>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</si>
  <si>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</si>
  <si>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</si>
  <si>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</si>
  <si>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</si>
  <si>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</si>
  <si>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</si>
  <si>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</si>
  <si>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</si>
  <si>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</si>
  <si>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</si>
  <si>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</si>
  <si>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</si>
  <si>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</si>
  <si>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</si>
  <si>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</si>
  <si>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</si>
  <si>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</si>
  <si>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</si>
  <si>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</si>
  <si>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</si>
  <si>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</si>
  <si>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</si>
  <si>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{00000000-0000-0000-0000-000000000000}</t>
  </si>
  <si>
    <t>/</t>
  </si>
  <si>
    <t>1</t>
  </si>
  <si>
    <t>SBBH - útulek vlakový...</t>
  </si>
  <si>
    <t>STA</t>
  </si>
  <si>
    <t>{e70eccef-9dcd-4261-b9c6-43c24c8bce5d}</t>
  </si>
  <si>
    <t>2</t>
  </si>
  <si>
    <t>Provozní budova SDC -...</t>
  </si>
  <si>
    <t>{09e74f26-9658-45ef-9308-e35d6363dda4}</t>
  </si>
  <si>
    <t>3</t>
  </si>
  <si>
    <t>Skladiště sever</t>
  </si>
  <si>
    <t>{fa630656-0674-4e97-b044-0a8584ed56d9}</t>
  </si>
  <si>
    <t>4</t>
  </si>
  <si>
    <t>Útulek TO sever</t>
  </si>
  <si>
    <t>{50f5163d-951c-40e8-8d83-6195d278c8d7}</t>
  </si>
  <si>
    <t>2) Ostatní náklady ze souhrnného listu</t>
  </si>
  <si>
    <t>Procent. zadání
[% nákladů rozpočtu]</t>
  </si>
  <si>
    <t>Zařazení nákladů</t>
  </si>
  <si>
    <t>Celkové náklady za stavbu 1) + 2)</t>
  </si>
  <si>
    <t>KRYCÍ LIST SOUPISU PRACÍ</t>
  </si>
  <si>
    <t>Objekt:</t>
  </si>
  <si>
    <t>1 - SBBH - útulek vlakový...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</si>
  <si>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</si>
  <si>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</si>
  <si>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</si>
  <si>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</si>
  <si>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</si>
  <si>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</si>
  <si>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</si>
  <si>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</si>
  <si>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</si>
  <si>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</si>
  <si>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</si>
  <si>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</si>
  <si>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</si>
  <si>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</si>
  <si>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</si>
  <si>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</si>
  <si>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</si>
  <si>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</si>
  <si>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</si>
  <si>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</si>
  <si>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>OST - Ostatní</t>
  </si>
  <si>
    <t>2)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</si>
  <si>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</si>
  <si>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</si>
  <si>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</si>
  <si>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</si>
  <si>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</si>
  <si>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</si>
  <si>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</si>
  <si>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</si>
  <si>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</si>
  <si>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</si>
  <si>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</si>
  <si>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</si>
  <si>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</si>
  <si>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</si>
  <si>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</si>
  <si>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</si>
  <si>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</si>
  <si>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23</t>
  </si>
  <si>
    <t>K</t>
  </si>
  <si>
    <t>111201101</t>
  </si>
  <si>
    <t>Odstranění křovin a stromů průměru kmene do 100 mm i s kořeny z celkové plochy do 1000 m2</t>
  </si>
  <si>
    <t>m2</t>
  </si>
  <si>
    <t>24</t>
  </si>
  <si>
    <t>121112111</t>
  </si>
  <si>
    <t>Sejmutí ornice tl vrstvy do 150 mm ručně s vodorovným přemístěním do 50 m</t>
  </si>
  <si>
    <t>m3</t>
  </si>
  <si>
    <t>VV</t>
  </si>
  <si>
    <t>40*0,15</t>
  </si>
  <si>
    <t>Součet</t>
  </si>
  <si>
    <t>28</t>
  </si>
  <si>
    <t>174101101</t>
  </si>
  <si>
    <t>Zásyp jam, šachet rýh nebo kolem objektů sypaninou se zhutněním</t>
  </si>
  <si>
    <t>6</t>
  </si>
  <si>
    <t>11,5</t>
  </si>
  <si>
    <t>29</t>
  </si>
  <si>
    <t>M</t>
  </si>
  <si>
    <t>583441970</t>
  </si>
  <si>
    <t>štěrkodrť frakce 0-63</t>
  </si>
  <si>
    <t>t</t>
  </si>
  <si>
    <t>8</t>
  </si>
  <si>
    <t>11,5*2,2</t>
  </si>
  <si>
    <t>5</t>
  </si>
  <si>
    <t>Komunikace pozemní</t>
  </si>
  <si>
    <t>25</t>
  </si>
  <si>
    <t>564731111</t>
  </si>
  <si>
    <t>Podklad z kameniva hrubého drceného vel. 32-63 mm tl 100 mm</t>
  </si>
  <si>
    <t>10</t>
  </si>
  <si>
    <t>pod budovou</t>
  </si>
  <si>
    <t>80</t>
  </si>
  <si>
    <t>okolo</t>
  </si>
  <si>
    <t>40</t>
  </si>
  <si>
    <t>27</t>
  </si>
  <si>
    <t>564811111</t>
  </si>
  <si>
    <t>Podklad ze štěrkodrtě ŠD tl 50 mm</t>
  </si>
  <si>
    <t>12</t>
  </si>
  <si>
    <t>9</t>
  </si>
  <si>
    <t>Ostatní konstrukce a práce, bourání</t>
  </si>
  <si>
    <t>961055111</t>
  </si>
  <si>
    <t>Bourání základů ze ŽB</t>
  </si>
  <si>
    <t>14</t>
  </si>
  <si>
    <t>962032241</t>
  </si>
  <si>
    <t>Bourání zdiva z cihel pálených nebo vápenopískových na MC přes 1 m3</t>
  </si>
  <si>
    <t>16</t>
  </si>
  <si>
    <t>stěny</t>
  </si>
  <si>
    <t>53</t>
  </si>
  <si>
    <t>příčky</t>
  </si>
  <si>
    <t>14,4</t>
  </si>
  <si>
    <t>20</t>
  </si>
  <si>
    <t>962081141</t>
  </si>
  <si>
    <t>Bourání příček ze skleněných tvárnic tl do 150 mm</t>
  </si>
  <si>
    <t>18</t>
  </si>
  <si>
    <t>1*0,6*2</t>
  </si>
  <si>
    <t>965042141</t>
  </si>
  <si>
    <t>Bourání podkladů pod dlažby nebo mazanin betonových nebo z litého asfaltu tl do 100 mm pl přes 4 m2</t>
  </si>
  <si>
    <t>80*0,1</t>
  </si>
  <si>
    <t>965082923</t>
  </si>
  <si>
    <t>Odstranění násypů pod podlahami tl do 100 mm pl přes 2 m2</t>
  </si>
  <si>
    <t>22</t>
  </si>
  <si>
    <t>80*0,2</t>
  </si>
  <si>
    <t>968062244</t>
  </si>
  <si>
    <t>Vybourání dřevěných rámů oken jednoduchých včetně křídel pl do 1 m2</t>
  </si>
  <si>
    <t>2*1*1,8</t>
  </si>
  <si>
    <t>1*1*0,6</t>
  </si>
  <si>
    <t>968072455</t>
  </si>
  <si>
    <t>Vybourání kovových dveřních zárubní pl do 2 m2</t>
  </si>
  <si>
    <t>26</t>
  </si>
  <si>
    <t>997</t>
  </si>
  <si>
    <t>Přesun sutě</t>
  </si>
  <si>
    <t>997013509</t>
  </si>
  <si>
    <t>Příplatek k odvozu suti a vybouraných hmot na skládku ZKD 1 km přes 1 km</t>
  </si>
  <si>
    <t>30</t>
  </si>
  <si>
    <t>32</t>
  </si>
  <si>
    <t>997013822</t>
  </si>
  <si>
    <t>Poplatek za uložení stavebního odpadu s oleji nebo ropnými látkami na skládce (skládkovné)</t>
  </si>
  <si>
    <t>997013831</t>
  </si>
  <si>
    <t>Poplatek za uložení stavebního směsného odpadu na skládce (skládkovné)</t>
  </si>
  <si>
    <t>34</t>
  </si>
  <si>
    <t>219,289-0,32</t>
  </si>
  <si>
    <t>998</t>
  </si>
  <si>
    <t>Přesun hmot</t>
  </si>
  <si>
    <t>33</t>
  </si>
  <si>
    <t>998011001</t>
  </si>
  <si>
    <t>Přesun hmot pro budovy zděné v do 6 m</t>
  </si>
  <si>
    <t>36</t>
  </si>
  <si>
    <t>PSV</t>
  </si>
  <si>
    <t>Práce a dodávky PSV</t>
  </si>
  <si>
    <t>711</t>
  </si>
  <si>
    <t>Izolace proti vodě, vlhkosti a plynům</t>
  </si>
  <si>
    <t>711131811</t>
  </si>
  <si>
    <t>Odstranění izolace proti zemní vlhkosti vodorovné</t>
  </si>
  <si>
    <t>38</t>
  </si>
  <si>
    <t>712</t>
  </si>
  <si>
    <t>Povlakové krytiny</t>
  </si>
  <si>
    <t>712300832</t>
  </si>
  <si>
    <t>Odstranění povlakové krytiny střech do 10° dvouvrstvé</t>
  </si>
  <si>
    <t>762</t>
  </si>
  <si>
    <t>Konstrukce tesařské</t>
  </si>
  <si>
    <t>762341811</t>
  </si>
  <si>
    <t>Demontáž bednění střech z prken</t>
  </si>
  <si>
    <t>42</t>
  </si>
  <si>
    <t>17</t>
  </si>
  <si>
    <t>762711810</t>
  </si>
  <si>
    <t>Demontáž prostorových vázaných kcí z hraněného řeziva průřezové plochy do 120 cm2</t>
  </si>
  <si>
    <t>m</t>
  </si>
  <si>
    <t>44</t>
  </si>
  <si>
    <t>pozednice</t>
  </si>
  <si>
    <t>20+20+4+4</t>
  </si>
  <si>
    <t>krokve</t>
  </si>
  <si>
    <t>20*4</t>
  </si>
  <si>
    <t>764</t>
  </si>
  <si>
    <t>Konstrukce klempířské</t>
  </si>
  <si>
    <t>764002841</t>
  </si>
  <si>
    <t>Demontáž oplechování horních ploch zdí a nadezdívek do suti</t>
  </si>
  <si>
    <t>46</t>
  </si>
  <si>
    <t>20+4+4</t>
  </si>
  <si>
    <t>764002851</t>
  </si>
  <si>
    <t>Demontáž oplechování parapetů do suti</t>
  </si>
  <si>
    <t>48</t>
  </si>
  <si>
    <t>3*1</t>
  </si>
  <si>
    <t>19</t>
  </si>
  <si>
    <t>764004801</t>
  </si>
  <si>
    <t>Demontáž podokapního žlabu do suti</t>
  </si>
  <si>
    <t>50</t>
  </si>
  <si>
    <t>11</t>
  </si>
  <si>
    <t>764004861</t>
  </si>
  <si>
    <t>Demontáž svodu do suti</t>
  </si>
  <si>
    <t>52</t>
  </si>
  <si>
    <t>766</t>
  </si>
  <si>
    <t>Konstrukce truhlářské</t>
  </si>
  <si>
    <t>766622861</t>
  </si>
  <si>
    <t>Vyvěšení nebo zavěšení křídel dřevěných nebo plastových okenních do 1,5 m2</t>
  </si>
  <si>
    <t>kus</t>
  </si>
  <si>
    <t>54</t>
  </si>
  <si>
    <t>767</t>
  </si>
  <si>
    <t>Konstrukce zámečnické</t>
  </si>
  <si>
    <t>767996702</t>
  </si>
  <si>
    <t>Demontáž atypických zámečnických konstrukcí řezáním hmotnosti jednotlivých dílů do 100 kg</t>
  </si>
  <si>
    <t>kg</t>
  </si>
  <si>
    <t>56</t>
  </si>
  <si>
    <t>OST</t>
  </si>
  <si>
    <t>Ostatní</t>
  </si>
  <si>
    <t>004</t>
  </si>
  <si>
    <t>demontáž ocelových výkladců, držáků, hromosvodu</t>
  </si>
  <si>
    <t>kpl</t>
  </si>
  <si>
    <t>262144</t>
  </si>
  <si>
    <t>58</t>
  </si>
  <si>
    <t>13</t>
  </si>
  <si>
    <t>005</t>
  </si>
  <si>
    <t>zaslepení dešťové kanalizace</t>
  </si>
  <si>
    <t>60</t>
  </si>
  <si>
    <t>2 - Provozní budova SDC -...</t>
  </si>
  <si>
    <t>776 - Podlahy povlakové</t>
  </si>
  <si>
    <t>20*0,1</t>
  </si>
  <si>
    <t>34,16*0,85</t>
  </si>
  <si>
    <t>29,036*2,2</t>
  </si>
  <si>
    <t>176+20</t>
  </si>
  <si>
    <t>31</t>
  </si>
  <si>
    <t>34,16</t>
  </si>
  <si>
    <t>84,65</t>
  </si>
  <si>
    <t>podlahy</t>
  </si>
  <si>
    <t>176*0,2</t>
  </si>
  <si>
    <t>beton v okoli</t>
  </si>
  <si>
    <t>31,5*2*0,3</t>
  </si>
  <si>
    <t>176*0,1</t>
  </si>
  <si>
    <t>6*1,5*1,5</t>
  </si>
  <si>
    <t>7</t>
  </si>
  <si>
    <t>2*2*1</t>
  </si>
  <si>
    <t>398,35-0,704</t>
  </si>
  <si>
    <t>776</t>
  </si>
  <si>
    <t>Podlahy povlakové</t>
  </si>
  <si>
    <t>776201812</t>
  </si>
  <si>
    <t>Demontáž povlakových podlahovin lepených ručně s podložkou</t>
  </si>
  <si>
    <t>776401800</t>
  </si>
  <si>
    <t>Demontáž soklíků nebo lišt, pryžových nebo z PVC</t>
  </si>
  <si>
    <t>P</t>
  </si>
  <si>
    <t>Poznámka k položce:
1.08 : 21,8; 1.06 : 13,4; 1.05 : 10,95; 1.04 : 10,14; 1.03 : 18,9</t>
  </si>
  <si>
    <t>33+3,5+3,5+33</t>
  </si>
  <si>
    <t>34*4,5</t>
  </si>
  <si>
    <t>34+4+4</t>
  </si>
  <si>
    <t>6*1,5</t>
  </si>
  <si>
    <t>2*3,5</t>
  </si>
  <si>
    <t>62</t>
  </si>
  <si>
    <t>3 - Skladiště sever</t>
  </si>
  <si>
    <t>29,6*0,85</t>
  </si>
  <si>
    <t>25,16*2,2</t>
  </si>
  <si>
    <t>161+20</t>
  </si>
  <si>
    <t>29,6</t>
  </si>
  <si>
    <t>85,5</t>
  </si>
  <si>
    <t>161*0,1</t>
  </si>
  <si>
    <t>7*1,5*1,5</t>
  </si>
  <si>
    <t>302,821-0,644</t>
  </si>
  <si>
    <t>20+20+5+5</t>
  </si>
  <si>
    <t>6*21</t>
  </si>
  <si>
    <t>21+5+5+5</t>
  </si>
  <si>
    <t>7*1,5</t>
  </si>
  <si>
    <t>4 - Útulek TO sever</t>
  </si>
  <si>
    <t xml:space="preserve">    765 - Krytina skládaná</t>
  </si>
  <si>
    <t>70*0,1</t>
  </si>
  <si>
    <t>30*0,85</t>
  </si>
  <si>
    <t>25,5*2,2</t>
  </si>
  <si>
    <t>93</t>
  </si>
  <si>
    <t>214*0,1</t>
  </si>
  <si>
    <t>997013821</t>
  </si>
  <si>
    <t>Poplatek za uložení stavebního odpadu s azbestem na skládce (skládkovné)</t>
  </si>
  <si>
    <t>340,121-(0,856+3,28)</t>
  </si>
  <si>
    <t>35</t>
  </si>
  <si>
    <t>18+3,5+3,5+18</t>
  </si>
  <si>
    <t>214</t>
  </si>
  <si>
    <t>7*19</t>
  </si>
  <si>
    <t>2*19</t>
  </si>
  <si>
    <t>4*3,5</t>
  </si>
  <si>
    <t>765</t>
  </si>
  <si>
    <t>Krytina skládaná</t>
  </si>
  <si>
    <t>765131851</t>
  </si>
  <si>
    <t>Demontáž vlnité vláknocementové krytiny sklonu do 30° do suti</t>
  </si>
  <si>
    <t>Název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</si>
  <si>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</si>
  <si>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</si>
  <si>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</si>
  <si>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</si>
  <si>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</si>
  <si>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</si>
  <si>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</si>
  <si>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</si>
  <si>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</si>
  <si>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</si>
  <si>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PPV 1,00% z nátěrů a zemních prací</t>
  </si>
  <si>
    <t>Mezisoučet 2</t>
  </si>
  <si>
    <t>Dodav. dokumentace 1,50% z mezisoučtu 2</t>
  </si>
  <si>
    <t>Rizika a pojištění 0,00% z mezisoučtu 2</t>
  </si>
  <si>
    <t>Opravy v záruce 5,00% z mezisoučtu 1</t>
  </si>
  <si>
    <t>Základní náklady celkem</t>
  </si>
  <si>
    <t>Vedlejší náklady</t>
  </si>
  <si>
    <t>GZS 3,25%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</si>
  <si>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</si>
  <si>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</si>
  <si>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</si>
  <si>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</si>
  <si>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Základ a hodnota DPH 21%</t>
  </si>
  <si>
    <t>Základ a hodnota DPH 15%</t>
  </si>
  <si>
    <t>Náklady celkem s DPH</t>
  </si>
  <si>
    <t>Roční nárůst cen 0,00%</t>
  </si>
  <si>
    <t>Součty odstavců</t>
  </si>
  <si>
    <t>Materiál</t>
  </si>
  <si>
    <t>Montáž</t>
  </si>
  <si>
    <t>Elektromontáže</t>
  </si>
  <si>
    <t>Seznam výrobců</t>
  </si>
  <si>
    <t>ABB ELSYNN</t>
  </si>
  <si>
    <t>DCK Holoubkov</t>
  </si>
  <si>
    <t>ELPLAST-KPZ Rokycany</t>
  </si>
  <si>
    <t>Nezařazené</t>
  </si>
  <si>
    <t>OEZ Letohrad</t>
  </si>
  <si>
    <t>Silnoproudé kabely, vidiče a šňůry</t>
  </si>
  <si>
    <t>TYCO - Raychem</t>
  </si>
  <si>
    <t>Mj</t>
  </si>
  <si>
    <t>Počet</t>
  </si>
  <si>
    <t>Materiál celkem</t>
  </si>
  <si>
    <t>Montážní položka</t>
  </si>
  <si>
    <t>Montáž celkem</t>
  </si>
  <si>
    <t>Cena</t>
  </si>
  <si>
    <t>Cena celkem</t>
  </si>
  <si>
    <t>typu PER v pilíři</t>
  </si>
  <si>
    <t>5210,00 PER 1 v pilíři</t>
  </si>
  <si>
    <t>ks</t>
  </si>
  <si>
    <t>SKŘÍNĚ PŘÍPOJKOVÉ PRO PŘIPOJENÍ</t>
  </si>
  <si>
    <t>VODIČŮ DO PRŮŘEZU 240mm2</t>
  </si>
  <si>
    <t>OFAA00GG100 Pojistka nožová OFAA00GG100</t>
  </si>
  <si>
    <t>SS100/PKE1P kompaktní pilíř</t>
  </si>
  <si>
    <t>SPOJKA 1kV PRO KABELY</t>
  </si>
  <si>
    <t xml:space="preserve">S PLASTOVOU IZOLACÍ </t>
  </si>
  <si>
    <t>WAPRO Kabelová Spojka SVCZ-S4-1 4x10-4-35 AL+Cu</t>
  </si>
  <si>
    <t>KABEL SILOVÝ,IZOLACE PVC,1kV</t>
  </si>
  <si>
    <t>AYKY-J 4x25 , volně</t>
  </si>
  <si>
    <t>LTN-25B-3 Jistič</t>
  </si>
  <si>
    <t>Ks</t>
  </si>
  <si>
    <t>HODINOVE ZUCTOVACI SAZBY</t>
  </si>
  <si>
    <t xml:space="preserve"> Demontaz stavajiciho zarizeni</t>
  </si>
  <si>
    <t>hod</t>
  </si>
  <si>
    <t xml:space="preserve"> Uprava stavajiciho zarizeni</t>
  </si>
  <si>
    <t xml:space="preserve"> Vyhledani pripojovaciho mista</t>
  </si>
  <si>
    <t xml:space="preserve"> Napojeni na stavajici zarizeni</t>
  </si>
  <si>
    <t xml:space="preserve"> Uprava stavajiciho rozvadece</t>
  </si>
  <si>
    <t>Podružný materiál</t>
  </si>
  <si>
    <t>Elektromontáže - celkem</t>
  </si>
  <si>
    <t>VYTÝČENÍ TRATI</t>
  </si>
  <si>
    <t xml:space="preserve"> Kabelové vedení v obvodu železniční stanice</t>
  </si>
  <si>
    <t>km</t>
  </si>
  <si>
    <t>VÝKOP JÁMY PRO STOŽÁR,BETONOVÝ</t>
  </si>
  <si>
    <t>ZÁKLAD A JINÉ ZAŘÍZENÍ</t>
  </si>
  <si>
    <t xml:space="preserve"> Zemina třídy 3-4,ručně</t>
  </si>
  <si>
    <t>ZÁHOZ JÁMY,UPĚCHOVÁNÍ,ÚPRAVA</t>
  </si>
  <si>
    <t>POVRCHU</t>
  </si>
  <si>
    <t xml:space="preserve"> V zemine třídy 3-4</t>
  </si>
  <si>
    <t>HLOUBENÍ KABELOVÉ RÝHY</t>
  </si>
  <si>
    <t xml:space="preserve"> Zemina třídy 3, šíře 350mm,hloubka 800mm</t>
  </si>
  <si>
    <t>ZŘÍZENÍ KABELOVÉHO LOŽE</t>
  </si>
  <si>
    <t xml:space="preserve"> Z kopaného písku, bez zakrytí, šíře do 65cm,tloušťka 5cm</t>
  </si>
  <si>
    <t>FOLIE VÝSTRAŽNÁ Z PVC</t>
  </si>
  <si>
    <t xml:space="preserve"> Do šířky 20cm</t>
  </si>
  <si>
    <t>ZÁHOZ KABELOVÉ RÝHY</t>
  </si>
  <si>
    <t>ÚPRAVA POVRCHU</t>
  </si>
  <si>
    <t xml:space="preserve"> Provizorní úprava terénu v zemina třídy 3</t>
  </si>
  <si>
    <t>Zemní práce - celkem</t>
  </si>
  <si>
    <t>Hodnota</t>
  </si>
  <si>
    <t>Nadpis rekapitulace</t>
  </si>
  <si>
    <t>Seznam prací a dodávek elektrotechnických zařízení</t>
  </si>
  <si>
    <t>Akce</t>
  </si>
  <si>
    <t>Projekt</t>
  </si>
  <si>
    <t>Investor</t>
  </si>
  <si>
    <t>Z. č.</t>
  </si>
  <si>
    <t>A. č.</t>
  </si>
  <si>
    <t>Smlouva</t>
  </si>
  <si>
    <t>Vypracoval</t>
  </si>
  <si>
    <t>Kontroloval</t>
  </si>
  <si>
    <t>Datum</t>
  </si>
  <si>
    <t>CÚ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</si>
  <si>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</si>
  <si>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</si>
  <si>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</si>
  <si>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</si>
  <si>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</si>
  <si>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</si>
  <si>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</si>
  <si>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</si>
  <si>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</si>
  <si>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Dodavat. dokumentace  (1 - 1,5) %</t>
  </si>
  <si>
    <t>1,50</t>
  </si>
  <si>
    <t>Rizika a pojištění  (1 - 1,5) %</t>
  </si>
  <si>
    <t>0,00</t>
  </si>
  <si>
    <t>Opravy v záruce  (5 - 7) %</t>
  </si>
  <si>
    <t>5,00</t>
  </si>
  <si>
    <t>GZS  (3,25 nebo 8,4) %</t>
  </si>
  <si>
    <t>3,25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</si>
  <si>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</si>
  <si>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</si>
  <si>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</si>
  <si>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</si>
  <si>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</si>
  <si>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</si>
  <si>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</si>
  <si>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</si>
  <si>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</si>
  <si>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2. sazba DPH %</t>
  </si>
  <si>
    <t>Procento PM %</t>
  </si>
  <si>
    <t>Elektroinstalace</t>
  </si>
  <si>
    <t>006</t>
  </si>
  <si>
    <t>vyklizení objektu od komunálního odpadu, včetně odvozu a likvidace</t>
  </si>
  <si>
    <t>Demontáže zařizovacích předmětů</t>
  </si>
  <si>
    <t>Vytýčení stávajících sítí</t>
  </si>
  <si>
    <t>007</t>
  </si>
  <si>
    <t>008</t>
  </si>
  <si>
    <t>Odvoz suti a vybouraných hmot z meziskládky na skládku do 1 km s naložením a se složením</t>
  </si>
  <si>
    <t>997013511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</si>
</sst>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i/>
      <sz val="10"/>
      <color rgb="FF00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FFFFE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</cellStyleXfs>
  <cellXfs count="33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6" fillId="2" borderId="6" xfId="0" applyFont="1" applyFill="1" applyBorder="1" applyAlignment="1" applyProtection="1">
      <alignment horizontal="left"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3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4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7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7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5" fillId="3" borderId="0" xfId="0" applyFont="1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4" fontId="25" fillId="3" borderId="0" xfId="0" applyNumberFormat="1" applyFont="1" applyFill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6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center" vertical="center"/>
    </xf>
    <xf numFmtId="4" fontId="6" fillId="3" borderId="7" xfId="0" applyNumberFormat="1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3" borderId="0" xfId="0" applyFont="1" applyFill="1" applyAlignment="1" applyProtection="1">
      <alignment horizontal="left" vertical="center"/>
      <protection/>
    </xf>
    <xf numFmtId="0" fontId="23" fillId="3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9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vertical="center"/>
      <protection/>
    </xf>
    <xf numFmtId="4" fontId="9" fillId="0" borderId="19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4" fontId="32" fillId="0" borderId="0" xfId="0" applyNumberFormat="1" applyFont="1" applyAlignment="1" applyProtection="1">
      <alignment vertical="center"/>
      <protection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3" borderId="13" xfId="0" applyFont="1" applyFill="1" applyBorder="1" applyAlignment="1" applyProtection="1">
      <alignment horizontal="center" vertical="center" wrapText="1"/>
      <protection/>
    </xf>
    <xf numFmtId="0" fontId="23" fillId="3" borderId="14" xfId="0" applyFont="1" applyFill="1" applyBorder="1" applyAlignment="1" applyProtection="1">
      <alignment horizontal="center" vertical="center" wrapText="1"/>
      <protection/>
    </xf>
    <xf numFmtId="0" fontId="23" fillId="3" borderId="15" xfId="0" applyFont="1" applyFill="1" applyBorder="1" applyAlignment="1" applyProtection="1">
      <alignment horizontal="center" vertical="center" wrapText="1"/>
      <protection/>
    </xf>
    <xf numFmtId="0" fontId="23" fillId="3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0" fillId="0" borderId="3" xfId="0" applyFont="1" applyBorder="1" applyAlignment="1">
      <alignment/>
    </xf>
    <xf numFmtId="0" fontId="10" fillId="0" borderId="17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166" fontId="10" fillId="0" borderId="0" xfId="0" applyNumberFormat="1" applyFont="1" applyBorder="1" applyAlignment="1" applyProtection="1">
      <alignment/>
      <protection/>
    </xf>
    <xf numFmtId="166" fontId="10" fillId="0" borderId="12" xfId="0" applyNumberFormat="1" applyFont="1" applyBorder="1" applyAlignment="1" applyProtection="1">
      <alignment/>
      <protection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23" fillId="0" borderId="23" xfId="0" applyFont="1" applyBorder="1" applyAlignment="1" applyProtection="1">
      <alignment horizontal="center" vertical="center"/>
      <protection/>
    </xf>
    <xf numFmtId="49" fontId="23" fillId="0" borderId="23" xfId="0" applyNumberFormat="1" applyFont="1" applyBorder="1" applyAlignment="1" applyProtection="1">
      <alignment horizontal="left" vertical="center" wrapText="1"/>
      <protection/>
    </xf>
    <xf numFmtId="0" fontId="23" fillId="0" borderId="23" xfId="0" applyFont="1" applyBorder="1" applyAlignment="1" applyProtection="1">
      <alignment horizontal="left" vertical="center" wrapText="1"/>
      <protection/>
    </xf>
    <xf numFmtId="0" fontId="23" fillId="0" borderId="23" xfId="0" applyFont="1" applyBorder="1" applyAlignment="1" applyProtection="1">
      <alignment horizontal="center" vertical="center" wrapText="1"/>
      <protection/>
    </xf>
    <xf numFmtId="167" fontId="23" fillId="0" borderId="23" xfId="0" applyNumberFormat="1" applyFont="1" applyBorder="1" applyAlignment="1" applyProtection="1">
      <alignment vertical="center"/>
      <protection/>
    </xf>
    <xf numFmtId="4" fontId="23" fillId="0" borderId="23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24" fillId="0" borderId="17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3" xfId="0" applyFont="1" applyBorder="1" applyAlignment="1" applyProtection="1">
      <alignment horizontal="center" vertical="center"/>
      <protection/>
    </xf>
    <xf numFmtId="49" fontId="36" fillId="0" borderId="23" xfId="0" applyNumberFormat="1" applyFont="1" applyBorder="1" applyAlignment="1" applyProtection="1">
      <alignment horizontal="left" vertical="center" wrapText="1"/>
      <protection/>
    </xf>
    <xf numFmtId="0" fontId="36" fillId="0" borderId="23" xfId="0" applyFont="1" applyBorder="1" applyAlignment="1" applyProtection="1">
      <alignment horizontal="left" vertical="center" wrapText="1"/>
      <protection/>
    </xf>
    <xf numFmtId="0" fontId="36" fillId="0" borderId="23" xfId="0" applyFont="1" applyBorder="1" applyAlignment="1" applyProtection="1">
      <alignment horizontal="center" vertical="center" wrapText="1"/>
      <protection/>
    </xf>
    <xf numFmtId="167" fontId="36" fillId="0" borderId="23" xfId="0" applyNumberFormat="1" applyFont="1" applyBorder="1" applyAlignment="1" applyProtection="1">
      <alignment vertical="center"/>
      <protection/>
    </xf>
    <xf numFmtId="4" fontId="36" fillId="0" borderId="23" xfId="0" applyNumberFormat="1" applyFont="1" applyBorder="1" applyAlignment="1" applyProtection="1">
      <alignment vertical="center"/>
      <protection/>
    </xf>
    <xf numFmtId="0" fontId="37" fillId="0" borderId="23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0" borderId="17" xfId="0" applyFont="1" applyBorder="1" applyAlignment="1" applyProtection="1">
      <alignment horizontal="left" vertical="center"/>
      <protection/>
    </xf>
    <xf numFmtId="0" fontId="36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4" fillId="0" borderId="18" xfId="0" applyFont="1" applyBorder="1" applyAlignment="1" applyProtection="1">
      <alignment horizontal="left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49" fontId="40" fillId="4" borderId="24" xfId="21" applyNumberFormat="1" applyFont="1" applyFill="1" applyBorder="1" applyAlignment="1">
      <alignment horizontal="left"/>
      <protection/>
    </xf>
    <xf numFmtId="4" fontId="40" fillId="4" borderId="24" xfId="21" applyNumberFormat="1" applyFont="1" applyFill="1" applyBorder="1" applyAlignment="1">
      <alignment horizontal="left"/>
      <protection/>
    </xf>
    <xf numFmtId="0" fontId="2" fillId="0" borderId="24" xfId="21" applyBorder="1">
      <alignment/>
      <protection/>
    </xf>
    <xf numFmtId="0" fontId="2" fillId="0" borderId="0" xfId="21">
      <alignment/>
      <protection/>
    </xf>
    <xf numFmtId="49" fontId="41" fillId="5" borderId="24" xfId="21" applyNumberFormat="1" applyFont="1" applyFill="1" applyBorder="1" applyAlignment="1">
      <alignment horizontal="left"/>
      <protection/>
    </xf>
    <xf numFmtId="4" fontId="41" fillId="5" borderId="24" xfId="21" applyNumberFormat="1" applyFont="1" applyFill="1" applyBorder="1" applyAlignment="1">
      <alignment horizontal="right"/>
      <protection/>
    </xf>
    <xf numFmtId="49" fontId="40" fillId="6" borderId="24" xfId="21" applyNumberFormat="1" applyFont="1" applyFill="1" applyBorder="1" applyAlignment="1">
      <alignment horizontal="left"/>
      <protection/>
    </xf>
    <xf numFmtId="4" fontId="40" fillId="6" borderId="24" xfId="21" applyNumberFormat="1" applyFont="1" applyFill="1" applyBorder="1" applyAlignment="1">
      <alignment horizontal="right"/>
      <protection/>
    </xf>
    <xf numFmtId="49" fontId="42" fillId="7" borderId="24" xfId="21" applyNumberFormat="1" applyFont="1" applyFill="1" applyBorder="1" applyAlignment="1">
      <alignment horizontal="left"/>
      <protection/>
    </xf>
    <xf numFmtId="4" fontId="42" fillId="7" borderId="24" xfId="21" applyNumberFormat="1" applyFont="1" applyFill="1" applyBorder="1" applyAlignment="1">
      <alignment horizontal="right"/>
      <protection/>
    </xf>
    <xf numFmtId="49" fontId="43" fillId="8" borderId="24" xfId="21" applyNumberFormat="1" applyFont="1" applyFill="1" applyBorder="1" applyAlignment="1">
      <alignment horizontal="left"/>
      <protection/>
    </xf>
    <xf numFmtId="4" fontId="43" fillId="8" borderId="24" xfId="21" applyNumberFormat="1" applyFont="1" applyFill="1" applyBorder="1" applyAlignment="1">
      <alignment horizontal="right"/>
      <protection/>
    </xf>
    <xf numFmtId="49" fontId="41" fillId="5" borderId="24" xfId="21" applyNumberFormat="1" applyFont="1" applyFill="1" applyBorder="1" applyAlignment="1">
      <alignment horizontal="center"/>
      <protection/>
    </xf>
    <xf numFmtId="4" fontId="41" fillId="5" borderId="24" xfId="21" applyNumberFormat="1" applyFont="1" applyFill="1" applyBorder="1" applyAlignment="1">
      <alignment horizontal="center"/>
      <protection/>
    </xf>
    <xf numFmtId="4" fontId="40" fillId="6" borderId="24" xfId="21" applyNumberFormat="1" applyFont="1" applyFill="1" applyBorder="1" applyAlignment="1">
      <alignment horizontal="center"/>
      <protection/>
    </xf>
    <xf numFmtId="49" fontId="2" fillId="0" borderId="0" xfId="21" applyNumberFormat="1">
      <alignment/>
      <protection/>
    </xf>
    <xf numFmtId="4" fontId="2" fillId="0" borderId="0" xfId="21" applyNumberFormat="1">
      <alignment/>
      <protection/>
    </xf>
    <xf numFmtId="4" fontId="40" fillId="4" borderId="24" xfId="21" applyNumberFormat="1" applyFont="1" applyFill="1" applyBorder="1" applyAlignment="1" applyProtection="1">
      <alignment horizontal="left"/>
      <protection locked="0"/>
    </xf>
    <xf numFmtId="4" fontId="43" fillId="8" borderId="24" xfId="21" applyNumberFormat="1" applyFont="1" applyFill="1" applyBorder="1" applyAlignment="1">
      <alignment horizontal="left"/>
      <protection/>
    </xf>
    <xf numFmtId="4" fontId="43" fillId="8" borderId="24" xfId="21" applyNumberFormat="1" applyFont="1" applyFill="1" applyBorder="1" applyAlignment="1" applyProtection="1">
      <alignment horizontal="left"/>
      <protection locked="0"/>
    </xf>
    <xf numFmtId="49" fontId="44" fillId="9" borderId="24" xfId="21" applyNumberFormat="1" applyFont="1" applyFill="1" applyBorder="1" applyAlignment="1">
      <alignment horizontal="left"/>
      <protection/>
    </xf>
    <xf numFmtId="4" fontId="44" fillId="9" borderId="24" xfId="21" applyNumberFormat="1" applyFont="1" applyFill="1" applyBorder="1" applyAlignment="1">
      <alignment horizontal="left"/>
      <protection/>
    </xf>
    <xf numFmtId="4" fontId="44" fillId="9" borderId="24" xfId="21" applyNumberFormat="1" applyFont="1" applyFill="1" applyBorder="1" applyAlignment="1" applyProtection="1">
      <alignment horizontal="left"/>
      <protection locked="0"/>
    </xf>
    <xf numFmtId="4" fontId="40" fillId="6" borderId="24" xfId="21" applyNumberFormat="1" applyFont="1" applyFill="1" applyBorder="1" applyAlignment="1" applyProtection="1">
      <alignment horizontal="right"/>
      <protection locked="0"/>
    </xf>
    <xf numFmtId="4" fontId="40" fillId="6" borderId="24" xfId="21" applyNumberFormat="1" applyFont="1" applyFill="1" applyBorder="1" applyAlignment="1">
      <alignment horizontal="left"/>
      <protection/>
    </xf>
    <xf numFmtId="4" fontId="40" fillId="6" borderId="24" xfId="21" applyNumberFormat="1" applyFont="1" applyFill="1" applyBorder="1" applyAlignment="1" applyProtection="1">
      <alignment horizontal="left"/>
      <protection locked="0"/>
    </xf>
    <xf numFmtId="4" fontId="2" fillId="0" borderId="0" xfId="21" applyNumberFormat="1" applyProtection="1">
      <alignment/>
      <protection locked="0"/>
    </xf>
    <xf numFmtId="49" fontId="40" fillId="4" borderId="24" xfId="21" applyNumberFormat="1" applyFont="1" applyFill="1" applyBorder="1" applyAlignment="1" applyProtection="1">
      <alignment horizontal="left"/>
      <protection locked="0"/>
    </xf>
    <xf numFmtId="0" fontId="2" fillId="0" borderId="24" xfId="21" applyBorder="1" applyProtection="1">
      <alignment/>
      <protection locked="0"/>
    </xf>
    <xf numFmtId="0" fontId="2" fillId="0" borderId="0" xfId="21" applyProtection="1">
      <alignment/>
      <protection locked="0"/>
    </xf>
    <xf numFmtId="49" fontId="43" fillId="8" borderId="24" xfId="21" applyNumberFormat="1" applyFont="1" applyFill="1" applyBorder="1" applyAlignment="1" applyProtection="1">
      <alignment horizontal="left"/>
      <protection locked="0"/>
    </xf>
    <xf numFmtId="49" fontId="41" fillId="5" borderId="24" xfId="21" applyNumberFormat="1" applyFont="1" applyFill="1" applyBorder="1" applyAlignment="1" applyProtection="1">
      <alignment horizontal="left"/>
      <protection locked="0"/>
    </xf>
    <xf numFmtId="49" fontId="40" fillId="6" borderId="24" xfId="21" applyNumberFormat="1" applyFont="1" applyFill="1" applyBorder="1" applyAlignment="1" applyProtection="1">
      <alignment horizontal="left"/>
      <protection locked="0"/>
    </xf>
    <xf numFmtId="49" fontId="42" fillId="7" borderId="24" xfId="21" applyNumberFormat="1" applyFont="1" applyFill="1" applyBorder="1" applyAlignment="1" applyProtection="1">
      <alignment horizontal="left"/>
      <protection locked="0"/>
    </xf>
    <xf numFmtId="49" fontId="40" fillId="4" borderId="24" xfId="21" applyNumberFormat="1" applyFont="1" applyFill="1" applyBorder="1" applyAlignment="1" applyProtection="1">
      <alignment horizontal="left" wrapText="1"/>
      <protection locked="0"/>
    </xf>
    <xf numFmtId="49" fontId="2" fillId="0" borderId="0" xfId="21" applyNumberFormat="1" applyProtection="1">
      <alignment/>
      <protection locked="0"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5" fillId="0" borderId="0" xfId="0" applyFont="1" applyAlignment="1" applyProtection="1">
      <alignment horizontal="left" vertical="top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4" fontId="19" fillId="0" borderId="0" xfId="0" applyNumberFormat="1" applyFont="1" applyAlignment="1" applyProtection="1">
      <alignment vertical="center"/>
      <protection/>
    </xf>
    <xf numFmtId="4" fontId="6" fillId="2" borderId="7" xfId="0" applyNumberFormat="1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0" fillId="2" borderId="22" xfId="0" applyFont="1" applyFill="1" applyBorder="1" applyAlignment="1" applyProtection="1">
      <alignment vertical="center"/>
      <protection/>
    </xf>
    <xf numFmtId="0" fontId="0" fillId="0" borderId="0" xfId="0"/>
    <xf numFmtId="4" fontId="25" fillId="3" borderId="0" xfId="0" applyNumberFormat="1" applyFont="1" applyFill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4" fontId="4" fillId="0" borderId="0" xfId="0" applyNumberFormat="1" applyFont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23" fillId="3" borderId="6" xfId="0" applyFont="1" applyFill="1" applyBorder="1" applyAlignment="1" applyProtection="1">
      <alignment horizontal="center" vertical="center"/>
      <protection/>
    </xf>
    <xf numFmtId="0" fontId="23" fillId="3" borderId="7" xfId="0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center"/>
      <protection/>
    </xf>
    <xf numFmtId="165" fontId="4" fillId="0" borderId="0" xfId="0" applyNumberFormat="1" applyFont="1" applyAlignment="1" applyProtection="1">
      <alignment horizontal="left" vertical="center"/>
      <protection/>
    </xf>
    <xf numFmtId="0" fontId="23" fillId="3" borderId="7" xfId="0" applyFont="1" applyFill="1" applyBorder="1" applyAlignment="1" applyProtection="1">
      <alignment horizontal="center" vertical="center"/>
      <protection/>
    </xf>
    <xf numFmtId="0" fontId="23" fillId="3" borderId="7" xfId="0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3" borderId="22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4"/>
  <sheetViews>
    <sheetView showGridLines="0" tabSelected="1" workbookViewId="0" topLeftCell="A79">
      <selection activeCell="BE98" sqref="BE9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S4" s="17" t="s">
        <v>11</v>
      </c>
    </row>
    <row r="5" spans="2:71" s="1" customFormat="1" ht="12" customHeight="1">
      <c r="B5" s="21"/>
      <c r="C5" s="22"/>
      <c r="D5" s="25" t="s">
        <v>12</v>
      </c>
      <c r="E5" s="22"/>
      <c r="F5" s="22"/>
      <c r="G5" s="22"/>
      <c r="H5" s="22"/>
      <c r="I5" s="22"/>
      <c r="J5" s="22"/>
      <c r="K5" s="292" t="s">
        <v>13</v>
      </c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2"/>
      <c r="AQ5" s="22"/>
      <c r="AR5" s="20"/>
      <c r="BS5" s="17" t="s">
        <v>6</v>
      </c>
    </row>
    <row r="6" spans="2:71" s="1" customFormat="1" ht="36.95" customHeight="1">
      <c r="B6" s="21"/>
      <c r="C6" s="22"/>
      <c r="D6" s="27" t="s">
        <v>14</v>
      </c>
      <c r="E6" s="22"/>
      <c r="F6" s="22"/>
      <c r="G6" s="22"/>
      <c r="H6" s="22"/>
      <c r="I6" s="22"/>
      <c r="J6" s="22"/>
      <c r="K6" s="294" t="s">
        <v>15</v>
      </c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2"/>
      <c r="AQ6" s="22"/>
      <c r="AR6" s="20"/>
      <c r="BS6" s="17" t="s">
        <v>6</v>
      </c>
    </row>
    <row r="7" spans="2:71" s="1" customFormat="1" ht="12" customHeight="1">
      <c r="B7" s="21"/>
      <c r="C7" s="22"/>
      <c r="D7" s="28" t="s">
        <v>16</v>
      </c>
      <c r="E7" s="22"/>
      <c r="F7" s="22"/>
      <c r="G7" s="22"/>
      <c r="H7" s="22"/>
      <c r="I7" s="22"/>
      <c r="J7" s="22"/>
      <c r="K7" s="26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8" t="s">
        <v>17</v>
      </c>
      <c r="AL7" s="22"/>
      <c r="AM7" s="22"/>
      <c r="AN7" s="26" t="s">
        <v>1</v>
      </c>
      <c r="AO7" s="22"/>
      <c r="AP7" s="22"/>
      <c r="AQ7" s="22"/>
      <c r="AR7" s="20"/>
      <c r="BS7" s="17" t="s">
        <v>6</v>
      </c>
    </row>
    <row r="8" spans="2:71" s="1" customFormat="1" ht="12" customHeight="1">
      <c r="B8" s="21"/>
      <c r="C8" s="22"/>
      <c r="D8" s="28" t="s">
        <v>18</v>
      </c>
      <c r="E8" s="22"/>
      <c r="F8" s="22"/>
      <c r="G8" s="22"/>
      <c r="H8" s="22"/>
      <c r="I8" s="22"/>
      <c r="J8" s="22"/>
      <c r="K8" s="26" t="s">
        <v>19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8" t="s">
        <v>20</v>
      </c>
      <c r="AL8" s="22"/>
      <c r="AM8" s="22"/>
      <c r="AN8" s="26" t="s">
        <v>21</v>
      </c>
      <c r="AO8" s="22"/>
      <c r="AP8" s="22"/>
      <c r="AQ8" s="22"/>
      <c r="AR8" s="20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S9" s="17" t="s">
        <v>6</v>
      </c>
    </row>
    <row r="10" spans="2:71" s="1" customFormat="1" ht="12" customHeight="1">
      <c r="B10" s="21"/>
      <c r="C10" s="22"/>
      <c r="D10" s="28" t="s">
        <v>22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8" t="s">
        <v>23</v>
      </c>
      <c r="AL10" s="22"/>
      <c r="AM10" s="22"/>
      <c r="AN10" s="26" t="s">
        <v>1</v>
      </c>
      <c r="AO10" s="22"/>
      <c r="AP10" s="22"/>
      <c r="AQ10" s="22"/>
      <c r="AR10" s="20"/>
      <c r="BS10" s="17" t="s">
        <v>6</v>
      </c>
    </row>
    <row r="11" spans="2:71" s="1" customFormat="1" ht="18.4" customHeight="1">
      <c r="B11" s="21"/>
      <c r="C11" s="22"/>
      <c r="D11" s="22"/>
      <c r="E11" s="26" t="s">
        <v>19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8" t="s">
        <v>24</v>
      </c>
      <c r="AL11" s="22"/>
      <c r="AM11" s="22"/>
      <c r="AN11" s="26" t="s">
        <v>1</v>
      </c>
      <c r="AO11" s="22"/>
      <c r="AP11" s="22"/>
      <c r="AQ11" s="22"/>
      <c r="AR11" s="20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S12" s="17" t="s">
        <v>6</v>
      </c>
    </row>
    <row r="13" spans="2:71" s="1" customFormat="1" ht="12" customHeight="1">
      <c r="B13" s="21"/>
      <c r="C13" s="22"/>
      <c r="D13" s="28" t="s">
        <v>25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8" t="s">
        <v>23</v>
      </c>
      <c r="AL13" s="22"/>
      <c r="AM13" s="22"/>
      <c r="AN13" s="26" t="s">
        <v>1</v>
      </c>
      <c r="AO13" s="22"/>
      <c r="AP13" s="22"/>
      <c r="AQ13" s="22"/>
      <c r="AR13" s="20"/>
      <c r="BS13" s="17" t="s">
        <v>6</v>
      </c>
    </row>
    <row r="14" spans="2:71" ht="12.75">
      <c r="B14" s="21"/>
      <c r="C14" s="22"/>
      <c r="D14" s="22"/>
      <c r="E14" s="26" t="s">
        <v>19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8" t="s">
        <v>24</v>
      </c>
      <c r="AL14" s="22"/>
      <c r="AM14" s="22"/>
      <c r="AN14" s="26" t="s">
        <v>1</v>
      </c>
      <c r="AO14" s="22"/>
      <c r="AP14" s="22"/>
      <c r="AQ14" s="22"/>
      <c r="AR14" s="20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S15" s="17" t="s">
        <v>4</v>
      </c>
    </row>
    <row r="16" spans="2:71" s="1" customFormat="1" ht="12" customHeight="1">
      <c r="B16" s="21"/>
      <c r="C16" s="22"/>
      <c r="D16" s="28" t="s">
        <v>26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8" t="s">
        <v>23</v>
      </c>
      <c r="AL16" s="22"/>
      <c r="AM16" s="22"/>
      <c r="AN16" s="26" t="s">
        <v>1</v>
      </c>
      <c r="AO16" s="22"/>
      <c r="AP16" s="22"/>
      <c r="AQ16" s="22"/>
      <c r="AR16" s="20"/>
      <c r="BS16" s="17" t="s">
        <v>4</v>
      </c>
    </row>
    <row r="17" spans="2:71" s="1" customFormat="1" ht="18.4" customHeight="1">
      <c r="B17" s="21"/>
      <c r="C17" s="22"/>
      <c r="D17" s="22"/>
      <c r="E17" s="26" t="s">
        <v>19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8" t="s">
        <v>24</v>
      </c>
      <c r="AL17" s="22"/>
      <c r="AM17" s="22"/>
      <c r="AN17" s="26" t="s">
        <v>1</v>
      </c>
      <c r="AO17" s="22"/>
      <c r="AP17" s="22"/>
      <c r="AQ17" s="22"/>
      <c r="AR17" s="20"/>
      <c r="BS17" s="17" t="s">
        <v>27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S18" s="17" t="s">
        <v>6</v>
      </c>
    </row>
    <row r="19" spans="2:71" s="1" customFormat="1" ht="12" customHeight="1">
      <c r="B19" s="21"/>
      <c r="C19" s="22"/>
      <c r="D19" s="28" t="s">
        <v>28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8" t="s">
        <v>23</v>
      </c>
      <c r="AL19" s="22"/>
      <c r="AM19" s="22"/>
      <c r="AN19" s="26" t="s">
        <v>1</v>
      </c>
      <c r="AO19" s="22"/>
      <c r="AP19" s="22"/>
      <c r="AQ19" s="22"/>
      <c r="AR19" s="20"/>
      <c r="BS19" s="17" t="s">
        <v>6</v>
      </c>
    </row>
    <row r="20" spans="2:71" s="1" customFormat="1" ht="18.4" customHeight="1">
      <c r="B20" s="21"/>
      <c r="C20" s="22"/>
      <c r="D20" s="22"/>
      <c r="E20" s="26" t="s">
        <v>19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8" t="s">
        <v>24</v>
      </c>
      <c r="AL20" s="22"/>
      <c r="AM20" s="22"/>
      <c r="AN20" s="26" t="s">
        <v>1</v>
      </c>
      <c r="AO20" s="22"/>
      <c r="AP20" s="22"/>
      <c r="AQ20" s="22"/>
      <c r="AR20" s="20"/>
      <c r="BS20" s="17" t="s">
        <v>4</v>
      </c>
    </row>
    <row r="21" spans="2:44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</row>
    <row r="22" spans="2:44" s="1" customFormat="1" ht="12" customHeight="1">
      <c r="B22" s="21"/>
      <c r="C22" s="22"/>
      <c r="D22" s="28" t="s">
        <v>29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</row>
    <row r="23" spans="2:44" s="1" customFormat="1" ht="16.5" customHeight="1">
      <c r="B23" s="21"/>
      <c r="C23" s="22"/>
      <c r="D23" s="22"/>
      <c r="E23" s="304" t="s">
        <v>1</v>
      </c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22"/>
      <c r="AP23" s="22"/>
      <c r="AQ23" s="22"/>
      <c r="AR23" s="20"/>
    </row>
    <row r="24" spans="2:44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</row>
    <row r="25" spans="2:44" s="1" customFormat="1" ht="6.95" customHeight="1">
      <c r="B25" s="21"/>
      <c r="C25" s="22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2"/>
      <c r="AQ25" s="22"/>
      <c r="AR25" s="20"/>
    </row>
    <row r="26" spans="2:44" s="1" customFormat="1" ht="14.45" customHeight="1">
      <c r="B26" s="21"/>
      <c r="C26" s="22"/>
      <c r="D26" s="31" t="s">
        <v>30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305">
        <f>ROUND(AG94,2)</f>
        <v>0</v>
      </c>
      <c r="AL26" s="293"/>
      <c r="AM26" s="293"/>
      <c r="AN26" s="293"/>
      <c r="AO26" s="293"/>
      <c r="AP26" s="22"/>
      <c r="AQ26" s="22"/>
      <c r="AR26" s="20"/>
    </row>
    <row r="27" spans="2:44" s="1" customFormat="1" ht="14.45" customHeight="1">
      <c r="B27" s="21"/>
      <c r="C27" s="22"/>
      <c r="D27" s="31" t="s">
        <v>31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305">
        <f>ROUND(AG101,2)</f>
        <v>0</v>
      </c>
      <c r="AL27" s="305"/>
      <c r="AM27" s="305"/>
      <c r="AN27" s="305"/>
      <c r="AO27" s="305"/>
      <c r="AP27" s="22"/>
      <c r="AQ27" s="22"/>
      <c r="AR27" s="20"/>
    </row>
    <row r="28" spans="1:57" s="2" customFormat="1" ht="6.95" customHeight="1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5"/>
      <c r="BE28" s="32"/>
    </row>
    <row r="29" spans="1:57" s="2" customFormat="1" ht="25.9" customHeight="1">
      <c r="A29" s="32"/>
      <c r="B29" s="33"/>
      <c r="C29" s="34"/>
      <c r="D29" s="36" t="s">
        <v>32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06">
        <f>ROUND(AK26+AK27,2)</f>
        <v>0</v>
      </c>
      <c r="AL29" s="307"/>
      <c r="AM29" s="307"/>
      <c r="AN29" s="307"/>
      <c r="AO29" s="307"/>
      <c r="AP29" s="34"/>
      <c r="AQ29" s="34"/>
      <c r="AR29" s="35"/>
      <c r="BE29" s="32"/>
    </row>
    <row r="30" spans="1:57" s="2" customFormat="1" ht="6.95" customHeight="1">
      <c r="A30" s="32"/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5"/>
      <c r="BE30" s="32"/>
    </row>
    <row r="31" spans="1:57" s="2" customFormat="1" ht="12.75">
      <c r="A31" s="32"/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08" t="s">
        <v>33</v>
      </c>
      <c r="M31" s="308"/>
      <c r="N31" s="308"/>
      <c r="O31" s="308"/>
      <c r="P31" s="308"/>
      <c r="Q31" s="34"/>
      <c r="R31" s="34"/>
      <c r="S31" s="34"/>
      <c r="T31" s="34"/>
      <c r="U31" s="34"/>
      <c r="V31" s="34"/>
      <c r="W31" s="308" t="s">
        <v>34</v>
      </c>
      <c r="X31" s="308"/>
      <c r="Y31" s="308"/>
      <c r="Z31" s="308"/>
      <c r="AA31" s="308"/>
      <c r="AB31" s="308"/>
      <c r="AC31" s="308"/>
      <c r="AD31" s="308"/>
      <c r="AE31" s="308"/>
      <c r="AF31" s="34"/>
      <c r="AG31" s="34"/>
      <c r="AH31" s="34"/>
      <c r="AI31" s="34"/>
      <c r="AJ31" s="34"/>
      <c r="AK31" s="308" t="s">
        <v>35</v>
      </c>
      <c r="AL31" s="308"/>
      <c r="AM31" s="308"/>
      <c r="AN31" s="308"/>
      <c r="AO31" s="308"/>
      <c r="AP31" s="34"/>
      <c r="AQ31" s="34"/>
      <c r="AR31" s="35"/>
      <c r="BE31" s="32"/>
    </row>
    <row r="32" spans="2:44" s="3" customFormat="1" ht="14.45" customHeight="1">
      <c r="B32" s="38"/>
      <c r="C32" s="39"/>
      <c r="D32" s="28" t="s">
        <v>36</v>
      </c>
      <c r="E32" s="39"/>
      <c r="F32" s="28" t="s">
        <v>37</v>
      </c>
      <c r="G32" s="39"/>
      <c r="H32" s="39"/>
      <c r="I32" s="39"/>
      <c r="J32" s="39"/>
      <c r="K32" s="39"/>
      <c r="L32" s="295">
        <v>0.21</v>
      </c>
      <c r="M32" s="296"/>
      <c r="N32" s="296"/>
      <c r="O32" s="296"/>
      <c r="P32" s="296"/>
      <c r="Q32" s="39"/>
      <c r="R32" s="39"/>
      <c r="S32" s="39"/>
      <c r="T32" s="39"/>
      <c r="U32" s="39"/>
      <c r="V32" s="39"/>
      <c r="W32" s="297">
        <f>ROUND(AZ94+SUM(CD101),2)</f>
        <v>0</v>
      </c>
      <c r="X32" s="296"/>
      <c r="Y32" s="296"/>
      <c r="Z32" s="296"/>
      <c r="AA32" s="296"/>
      <c r="AB32" s="296"/>
      <c r="AC32" s="296"/>
      <c r="AD32" s="296"/>
      <c r="AE32" s="296"/>
      <c r="AF32" s="39"/>
      <c r="AG32" s="39"/>
      <c r="AH32" s="39"/>
      <c r="AI32" s="39"/>
      <c r="AJ32" s="39"/>
      <c r="AK32" s="297">
        <f>ROUND(AV94+SUM(BY101),2)</f>
        <v>0</v>
      </c>
      <c r="AL32" s="296"/>
      <c r="AM32" s="296"/>
      <c r="AN32" s="296"/>
      <c r="AO32" s="296"/>
      <c r="AP32" s="39"/>
      <c r="AQ32" s="39"/>
      <c r="AR32" s="40"/>
    </row>
    <row r="33" spans="2:44" s="3" customFormat="1" ht="14.45" customHeight="1">
      <c r="B33" s="38"/>
      <c r="C33" s="39"/>
      <c r="D33" s="39"/>
      <c r="E33" s="39"/>
      <c r="F33" s="28" t="s">
        <v>38</v>
      </c>
      <c r="G33" s="39"/>
      <c r="H33" s="39"/>
      <c r="I33" s="39"/>
      <c r="J33" s="39"/>
      <c r="K33" s="39"/>
      <c r="L33" s="295">
        <v>0.15</v>
      </c>
      <c r="M33" s="296"/>
      <c r="N33" s="296"/>
      <c r="O33" s="296"/>
      <c r="P33" s="296"/>
      <c r="Q33" s="39"/>
      <c r="R33" s="39"/>
      <c r="S33" s="39"/>
      <c r="T33" s="39"/>
      <c r="U33" s="39"/>
      <c r="V33" s="39"/>
      <c r="W33" s="297">
        <f>ROUND(BA94+SUM(CE101),2)</f>
        <v>0</v>
      </c>
      <c r="X33" s="296"/>
      <c r="Y33" s="296"/>
      <c r="Z33" s="296"/>
      <c r="AA33" s="296"/>
      <c r="AB33" s="296"/>
      <c r="AC33" s="296"/>
      <c r="AD33" s="296"/>
      <c r="AE33" s="296"/>
      <c r="AF33" s="39"/>
      <c r="AG33" s="39"/>
      <c r="AH33" s="39"/>
      <c r="AI33" s="39"/>
      <c r="AJ33" s="39"/>
      <c r="AK33" s="297">
        <f>ROUND(AW94+SUM(BZ101),2)</f>
        <v>0</v>
      </c>
      <c r="AL33" s="296"/>
      <c r="AM33" s="296"/>
      <c r="AN33" s="296"/>
      <c r="AO33" s="296"/>
      <c r="AP33" s="39"/>
      <c r="AQ33" s="39"/>
      <c r="AR33" s="40"/>
    </row>
    <row r="34" spans="2:44" s="3" customFormat="1" ht="14.45" customHeight="1" hidden="1">
      <c r="B34" s="38"/>
      <c r="C34" s="39"/>
      <c r="D34" s="39"/>
      <c r="E34" s="39"/>
      <c r="F34" s="28" t="s">
        <v>39</v>
      </c>
      <c r="G34" s="39"/>
      <c r="H34" s="39"/>
      <c r="I34" s="39"/>
      <c r="J34" s="39"/>
      <c r="K34" s="39"/>
      <c r="L34" s="295">
        <v>0.21</v>
      </c>
      <c r="M34" s="296"/>
      <c r="N34" s="296"/>
      <c r="O34" s="296"/>
      <c r="P34" s="296"/>
      <c r="Q34" s="39"/>
      <c r="R34" s="39"/>
      <c r="S34" s="39"/>
      <c r="T34" s="39"/>
      <c r="U34" s="39"/>
      <c r="V34" s="39"/>
      <c r="W34" s="297">
        <f>ROUND(BB94+SUM(CF101),2)</f>
        <v>0</v>
      </c>
      <c r="X34" s="296"/>
      <c r="Y34" s="296"/>
      <c r="Z34" s="296"/>
      <c r="AA34" s="296"/>
      <c r="AB34" s="296"/>
      <c r="AC34" s="296"/>
      <c r="AD34" s="296"/>
      <c r="AE34" s="296"/>
      <c r="AF34" s="39"/>
      <c r="AG34" s="39"/>
      <c r="AH34" s="39"/>
      <c r="AI34" s="39"/>
      <c r="AJ34" s="39"/>
      <c r="AK34" s="297">
        <v>0</v>
      </c>
      <c r="AL34" s="296"/>
      <c r="AM34" s="296"/>
      <c r="AN34" s="296"/>
      <c r="AO34" s="296"/>
      <c r="AP34" s="39"/>
      <c r="AQ34" s="39"/>
      <c r="AR34" s="40"/>
    </row>
    <row r="35" spans="2:44" s="3" customFormat="1" ht="14.45" customHeight="1" hidden="1">
      <c r="B35" s="38"/>
      <c r="C35" s="39"/>
      <c r="D35" s="39"/>
      <c r="E35" s="39"/>
      <c r="F35" s="28" t="s">
        <v>40</v>
      </c>
      <c r="G35" s="39"/>
      <c r="H35" s="39"/>
      <c r="I35" s="39"/>
      <c r="J35" s="39"/>
      <c r="K35" s="39"/>
      <c r="L35" s="295">
        <v>0.15</v>
      </c>
      <c r="M35" s="296"/>
      <c r="N35" s="296"/>
      <c r="O35" s="296"/>
      <c r="P35" s="296"/>
      <c r="Q35" s="39"/>
      <c r="R35" s="39"/>
      <c r="S35" s="39"/>
      <c r="T35" s="39"/>
      <c r="U35" s="39"/>
      <c r="V35" s="39"/>
      <c r="W35" s="297">
        <f>ROUND(BC94+SUM(CG101),2)</f>
        <v>0</v>
      </c>
      <c r="X35" s="296"/>
      <c r="Y35" s="296"/>
      <c r="Z35" s="296"/>
      <c r="AA35" s="296"/>
      <c r="AB35" s="296"/>
      <c r="AC35" s="296"/>
      <c r="AD35" s="296"/>
      <c r="AE35" s="296"/>
      <c r="AF35" s="39"/>
      <c r="AG35" s="39"/>
      <c r="AH35" s="39"/>
      <c r="AI35" s="39"/>
      <c r="AJ35" s="39"/>
      <c r="AK35" s="297">
        <v>0</v>
      </c>
      <c r="AL35" s="296"/>
      <c r="AM35" s="296"/>
      <c r="AN35" s="296"/>
      <c r="AO35" s="296"/>
      <c r="AP35" s="39"/>
      <c r="AQ35" s="39"/>
      <c r="AR35" s="40"/>
    </row>
    <row r="36" spans="2:44" s="3" customFormat="1" ht="14.45" customHeight="1" hidden="1">
      <c r="B36" s="38"/>
      <c r="C36" s="39"/>
      <c r="D36" s="39"/>
      <c r="E36" s="39"/>
      <c r="F36" s="28" t="s">
        <v>41</v>
      </c>
      <c r="G36" s="39"/>
      <c r="H36" s="39"/>
      <c r="I36" s="39"/>
      <c r="J36" s="39"/>
      <c r="K36" s="39"/>
      <c r="L36" s="295">
        <v>0</v>
      </c>
      <c r="M36" s="296"/>
      <c r="N36" s="296"/>
      <c r="O36" s="296"/>
      <c r="P36" s="296"/>
      <c r="Q36" s="39"/>
      <c r="R36" s="39"/>
      <c r="S36" s="39"/>
      <c r="T36" s="39"/>
      <c r="U36" s="39"/>
      <c r="V36" s="39"/>
      <c r="W36" s="297">
        <f>ROUND(BD94+SUM(CH101),2)</f>
        <v>0</v>
      </c>
      <c r="X36" s="296"/>
      <c r="Y36" s="296"/>
      <c r="Z36" s="296"/>
      <c r="AA36" s="296"/>
      <c r="AB36" s="296"/>
      <c r="AC36" s="296"/>
      <c r="AD36" s="296"/>
      <c r="AE36" s="296"/>
      <c r="AF36" s="39"/>
      <c r="AG36" s="39"/>
      <c r="AH36" s="39"/>
      <c r="AI36" s="39"/>
      <c r="AJ36" s="39"/>
      <c r="AK36" s="297">
        <v>0</v>
      </c>
      <c r="AL36" s="296"/>
      <c r="AM36" s="296"/>
      <c r="AN36" s="296"/>
      <c r="AO36" s="296"/>
      <c r="AP36" s="39"/>
      <c r="AQ36" s="39"/>
      <c r="AR36" s="40"/>
    </row>
    <row r="37" spans="1:57" s="2" customFormat="1" ht="6.95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2"/>
    </row>
    <row r="38" spans="1:57" s="2" customFormat="1" ht="25.9" customHeight="1">
      <c r="A38" s="32"/>
      <c r="B38" s="33"/>
      <c r="C38" s="41"/>
      <c r="D38" s="42" t="s">
        <v>42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4" t="s">
        <v>43</v>
      </c>
      <c r="U38" s="43"/>
      <c r="V38" s="43"/>
      <c r="W38" s="43"/>
      <c r="X38" s="309" t="s">
        <v>44</v>
      </c>
      <c r="Y38" s="299"/>
      <c r="Z38" s="299"/>
      <c r="AA38" s="299"/>
      <c r="AB38" s="299"/>
      <c r="AC38" s="43"/>
      <c r="AD38" s="43"/>
      <c r="AE38" s="43"/>
      <c r="AF38" s="43"/>
      <c r="AG38" s="43"/>
      <c r="AH38" s="43"/>
      <c r="AI38" s="43"/>
      <c r="AJ38" s="43"/>
      <c r="AK38" s="298">
        <f>SUM(AK29:AK36)</f>
        <v>0</v>
      </c>
      <c r="AL38" s="299"/>
      <c r="AM38" s="299"/>
      <c r="AN38" s="299"/>
      <c r="AO38" s="300"/>
      <c r="AP38" s="41"/>
      <c r="AQ38" s="41"/>
      <c r="AR38" s="35"/>
      <c r="BE38" s="32"/>
    </row>
    <row r="39" spans="1:57" s="2" customFormat="1" ht="6.95" customHeight="1">
      <c r="A39" s="32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5"/>
      <c r="BE39" s="32"/>
    </row>
    <row r="40" spans="1:57" s="2" customFormat="1" ht="14.45" customHeight="1">
      <c r="A40" s="32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5"/>
      <c r="BE40" s="32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5"/>
      <c r="C49" s="46"/>
      <c r="D49" s="47" t="s">
        <v>45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46</v>
      </c>
      <c r="AI49" s="48"/>
      <c r="AJ49" s="48"/>
      <c r="AK49" s="48"/>
      <c r="AL49" s="48"/>
      <c r="AM49" s="48"/>
      <c r="AN49" s="48"/>
      <c r="AO49" s="48"/>
      <c r="AP49" s="46"/>
      <c r="AQ49" s="46"/>
      <c r="AR49" s="49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2"/>
      <c r="B60" s="33"/>
      <c r="C60" s="34"/>
      <c r="D60" s="50" t="s">
        <v>47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0" t="s">
        <v>48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0" t="s">
        <v>47</v>
      </c>
      <c r="AI60" s="37"/>
      <c r="AJ60" s="37"/>
      <c r="AK60" s="37"/>
      <c r="AL60" s="37"/>
      <c r="AM60" s="50" t="s">
        <v>48</v>
      </c>
      <c r="AN60" s="37"/>
      <c r="AO60" s="37"/>
      <c r="AP60" s="34"/>
      <c r="AQ60" s="34"/>
      <c r="AR60" s="35"/>
      <c r="BE60" s="32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2"/>
      <c r="B64" s="33"/>
      <c r="C64" s="34"/>
      <c r="D64" s="47" t="s">
        <v>49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7" t="s">
        <v>50</v>
      </c>
      <c r="AI64" s="51"/>
      <c r="AJ64" s="51"/>
      <c r="AK64" s="51"/>
      <c r="AL64" s="51"/>
      <c r="AM64" s="51"/>
      <c r="AN64" s="51"/>
      <c r="AO64" s="51"/>
      <c r="AP64" s="34"/>
      <c r="AQ64" s="34"/>
      <c r="AR64" s="35"/>
      <c r="BE64" s="32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2"/>
      <c r="B75" s="33"/>
      <c r="C75" s="34"/>
      <c r="D75" s="50" t="s">
        <v>47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0" t="s">
        <v>48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0" t="s">
        <v>47</v>
      </c>
      <c r="AI75" s="37"/>
      <c r="AJ75" s="37"/>
      <c r="AK75" s="37"/>
      <c r="AL75" s="37"/>
      <c r="AM75" s="50" t="s">
        <v>48</v>
      </c>
      <c r="AN75" s="37"/>
      <c r="AO75" s="37"/>
      <c r="AP75" s="34"/>
      <c r="AQ75" s="34"/>
      <c r="AR75" s="35"/>
      <c r="BE75" s="32"/>
    </row>
    <row r="76" spans="1:57" s="2" customFormat="1" ht="12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2"/>
    </row>
    <row r="77" spans="1:57" s="2" customFormat="1" ht="6.95" customHeight="1">
      <c r="A77" s="32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5"/>
      <c r="BE77" s="32"/>
    </row>
    <row r="81" spans="1:57" s="2" customFormat="1" ht="6.95" customHeight="1">
      <c r="A81" s="32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5"/>
      <c r="BE81" s="32"/>
    </row>
    <row r="82" spans="1:57" s="2" customFormat="1" ht="24.95" customHeight="1">
      <c r="A82" s="32"/>
      <c r="B82" s="33"/>
      <c r="C82" s="23" t="s">
        <v>51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2"/>
    </row>
    <row r="83" spans="1:5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2"/>
    </row>
    <row r="84" spans="2:44" s="4" customFormat="1" ht="12" customHeight="1">
      <c r="B84" s="56"/>
      <c r="C84" s="28" t="s">
        <v>12</v>
      </c>
      <c r="D84" s="57"/>
      <c r="E84" s="57"/>
      <c r="F84" s="57"/>
      <c r="G84" s="57"/>
      <c r="H84" s="57"/>
      <c r="I84" s="57"/>
      <c r="J84" s="57"/>
      <c r="K84" s="57"/>
      <c r="L84" s="57" t="str">
        <f>K5</f>
        <v>IMPORT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</row>
    <row r="85" spans="2:44" s="5" customFormat="1" ht="36.95" customHeight="1">
      <c r="B85" s="59"/>
      <c r="C85" s="60" t="s">
        <v>14</v>
      </c>
      <c r="D85" s="61"/>
      <c r="E85" s="61"/>
      <c r="F85" s="61"/>
      <c r="G85" s="61"/>
      <c r="H85" s="61"/>
      <c r="I85" s="61"/>
      <c r="J85" s="61"/>
      <c r="K85" s="61"/>
      <c r="L85" s="312" t="str">
        <f>K6</f>
        <v>demolice hk</v>
      </c>
      <c r="M85" s="313"/>
      <c r="N85" s="313"/>
      <c r="O85" s="313"/>
      <c r="P85" s="313"/>
      <c r="Q85" s="313"/>
      <c r="R85" s="313"/>
      <c r="S85" s="313"/>
      <c r="T85" s="313"/>
      <c r="U85" s="313"/>
      <c r="V85" s="313"/>
      <c r="W85" s="313"/>
      <c r="X85" s="313"/>
      <c r="Y85" s="313"/>
      <c r="Z85" s="313"/>
      <c r="AA85" s="313"/>
      <c r="AB85" s="313"/>
      <c r="AC85" s="313"/>
      <c r="AD85" s="313"/>
      <c r="AE85" s="313"/>
      <c r="AF85" s="313"/>
      <c r="AG85" s="313"/>
      <c r="AH85" s="313"/>
      <c r="AI85" s="313"/>
      <c r="AJ85" s="313"/>
      <c r="AK85" s="313"/>
      <c r="AL85" s="313"/>
      <c r="AM85" s="313"/>
      <c r="AN85" s="313"/>
      <c r="AO85" s="313"/>
      <c r="AP85" s="61"/>
      <c r="AQ85" s="61"/>
      <c r="AR85" s="62"/>
    </row>
    <row r="86" spans="1:57" s="2" customFormat="1" ht="6.95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2"/>
    </row>
    <row r="87" spans="1:57" s="2" customFormat="1" ht="12" customHeight="1">
      <c r="A87" s="32"/>
      <c r="B87" s="33"/>
      <c r="C87" s="28" t="s">
        <v>18</v>
      </c>
      <c r="D87" s="34"/>
      <c r="E87" s="34"/>
      <c r="F87" s="34"/>
      <c r="G87" s="34"/>
      <c r="H87" s="34"/>
      <c r="I87" s="34"/>
      <c r="J87" s="34"/>
      <c r="K87" s="34"/>
      <c r="L87" s="63" t="str">
        <f>IF(K8="","",K8)</f>
        <v xml:space="preserve"> 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20</v>
      </c>
      <c r="AJ87" s="34"/>
      <c r="AK87" s="34"/>
      <c r="AL87" s="34"/>
      <c r="AM87" s="314" t="str">
        <f>IF(AN8="","",AN8)</f>
        <v>2. 12. 2019</v>
      </c>
      <c r="AN87" s="314"/>
      <c r="AO87" s="34"/>
      <c r="AP87" s="34"/>
      <c r="AQ87" s="34"/>
      <c r="AR87" s="35"/>
      <c r="BE87" s="32"/>
    </row>
    <row r="88" spans="1:5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2"/>
    </row>
    <row r="89" spans="1:57" s="2" customFormat="1" ht="15.2" customHeight="1">
      <c r="A89" s="32"/>
      <c r="B89" s="33"/>
      <c r="C89" s="28" t="s">
        <v>22</v>
      </c>
      <c r="D89" s="34"/>
      <c r="E89" s="34"/>
      <c r="F89" s="34"/>
      <c r="G89" s="34"/>
      <c r="H89" s="34"/>
      <c r="I89" s="34"/>
      <c r="J89" s="34"/>
      <c r="K89" s="34"/>
      <c r="L89" s="57" t="str">
        <f>IF(E11="","",E11)</f>
        <v xml:space="preserve"> 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26</v>
      </c>
      <c r="AJ89" s="34"/>
      <c r="AK89" s="34"/>
      <c r="AL89" s="34"/>
      <c r="AM89" s="317" t="str">
        <f>IF(E17="","",E17)</f>
        <v xml:space="preserve"> </v>
      </c>
      <c r="AN89" s="318"/>
      <c r="AO89" s="318"/>
      <c r="AP89" s="318"/>
      <c r="AQ89" s="34"/>
      <c r="AR89" s="35"/>
      <c r="AS89" s="319" t="s">
        <v>52</v>
      </c>
      <c r="AT89" s="320"/>
      <c r="AU89" s="65"/>
      <c r="AV89" s="65"/>
      <c r="AW89" s="65"/>
      <c r="AX89" s="65"/>
      <c r="AY89" s="65"/>
      <c r="AZ89" s="65"/>
      <c r="BA89" s="65"/>
      <c r="BB89" s="65"/>
      <c r="BC89" s="65"/>
      <c r="BD89" s="66"/>
      <c r="BE89" s="32"/>
    </row>
    <row r="90" spans="1:57" s="2" customFormat="1" ht="15.2" customHeight="1">
      <c r="A90" s="32"/>
      <c r="B90" s="33"/>
      <c r="C90" s="28" t="s">
        <v>25</v>
      </c>
      <c r="D90" s="34"/>
      <c r="E90" s="34"/>
      <c r="F90" s="34"/>
      <c r="G90" s="34"/>
      <c r="H90" s="34"/>
      <c r="I90" s="34"/>
      <c r="J90" s="34"/>
      <c r="K90" s="34"/>
      <c r="L90" s="57" t="str">
        <f>IF(E14="","",E14)</f>
        <v xml:space="preserve"> </v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28</v>
      </c>
      <c r="AJ90" s="34"/>
      <c r="AK90" s="34"/>
      <c r="AL90" s="34"/>
      <c r="AM90" s="317" t="str">
        <f>IF(E20="","",E20)</f>
        <v xml:space="preserve"> </v>
      </c>
      <c r="AN90" s="318"/>
      <c r="AO90" s="318"/>
      <c r="AP90" s="318"/>
      <c r="AQ90" s="34"/>
      <c r="AR90" s="35"/>
      <c r="AS90" s="321"/>
      <c r="AT90" s="322"/>
      <c r="AU90" s="67"/>
      <c r="AV90" s="67"/>
      <c r="AW90" s="67"/>
      <c r="AX90" s="67"/>
      <c r="AY90" s="67"/>
      <c r="AZ90" s="67"/>
      <c r="BA90" s="67"/>
      <c r="BB90" s="67"/>
      <c r="BC90" s="67"/>
      <c r="BD90" s="68"/>
      <c r="BE90" s="32"/>
    </row>
    <row r="91" spans="1:57" s="2" customFormat="1" ht="10.9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323"/>
      <c r="AT91" s="324"/>
      <c r="AU91" s="69"/>
      <c r="AV91" s="69"/>
      <c r="AW91" s="69"/>
      <c r="AX91" s="69"/>
      <c r="AY91" s="69"/>
      <c r="AZ91" s="69"/>
      <c r="BA91" s="69"/>
      <c r="BB91" s="69"/>
      <c r="BC91" s="69"/>
      <c r="BD91" s="70"/>
      <c r="BE91" s="32"/>
    </row>
    <row r="92" spans="1:57" s="2" customFormat="1" ht="29.25" customHeight="1">
      <c r="A92" s="32"/>
      <c r="B92" s="33"/>
      <c r="C92" s="310" t="s">
        <v>53</v>
      </c>
      <c r="D92" s="311"/>
      <c r="E92" s="311"/>
      <c r="F92" s="311"/>
      <c r="G92" s="311"/>
      <c r="H92" s="71"/>
      <c r="I92" s="315" t="s">
        <v>54</v>
      </c>
      <c r="J92" s="311"/>
      <c r="K92" s="311"/>
      <c r="L92" s="311"/>
      <c r="M92" s="311"/>
      <c r="N92" s="311"/>
      <c r="O92" s="311"/>
      <c r="P92" s="311"/>
      <c r="Q92" s="311"/>
      <c r="R92" s="311"/>
      <c r="S92" s="311"/>
      <c r="T92" s="311"/>
      <c r="U92" s="311"/>
      <c r="V92" s="311"/>
      <c r="W92" s="311"/>
      <c r="X92" s="311"/>
      <c r="Y92" s="311"/>
      <c r="Z92" s="311"/>
      <c r="AA92" s="311"/>
      <c r="AB92" s="311"/>
      <c r="AC92" s="311"/>
      <c r="AD92" s="311"/>
      <c r="AE92" s="311"/>
      <c r="AF92" s="311"/>
      <c r="AG92" s="316" t="s">
        <v>55</v>
      </c>
      <c r="AH92" s="311"/>
      <c r="AI92" s="311"/>
      <c r="AJ92" s="311"/>
      <c r="AK92" s="311"/>
      <c r="AL92" s="311"/>
      <c r="AM92" s="311"/>
      <c r="AN92" s="315" t="s">
        <v>56</v>
      </c>
      <c r="AO92" s="311"/>
      <c r="AP92" s="325"/>
      <c r="AQ92" s="72" t="s">
        <v>57</v>
      </c>
      <c r="AR92" s="35"/>
      <c r="AS92" s="73" t="s">
        <v>58</v>
      </c>
      <c r="AT92" s="74" t="s">
        <v>59</v>
      </c>
      <c r="AU92" s="74" t="s">
        <v>60</v>
      </c>
      <c r="AV92" s="74" t="s">
        <v>61</v>
      </c>
      <c r="AW92" s="74" t="s">
        <v>62</v>
      </c>
      <c r="AX92" s="74" t="s">
        <v>63</v>
      </c>
      <c r="AY92" s="74" t="s">
        <v>64</v>
      </c>
      <c r="AZ92" s="74" t="s">
        <v>65</v>
      </c>
      <c r="BA92" s="74" t="s">
        <v>66</v>
      </c>
      <c r="BB92" s="74" t="s">
        <v>67</v>
      </c>
      <c r="BC92" s="74" t="s">
        <v>68</v>
      </c>
      <c r="BD92" s="75" t="s">
        <v>69</v>
      </c>
      <c r="BE92" s="32"/>
    </row>
    <row r="93" spans="1:57" s="2" customFormat="1" ht="10.9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76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8"/>
      <c r="BE93" s="32"/>
    </row>
    <row r="94" spans="2:90" s="6" customFormat="1" ht="32.45" customHeight="1">
      <c r="B94" s="79"/>
      <c r="C94" s="80" t="s">
        <v>70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326">
        <f>ROUND(SUM(AG95:AG99),2)</f>
        <v>0</v>
      </c>
      <c r="AH94" s="326"/>
      <c r="AI94" s="326"/>
      <c r="AJ94" s="326"/>
      <c r="AK94" s="326"/>
      <c r="AL94" s="326"/>
      <c r="AM94" s="326"/>
      <c r="AN94" s="303">
        <f>SUM(AN95:AP99)</f>
        <v>0</v>
      </c>
      <c r="AO94" s="303"/>
      <c r="AP94" s="303"/>
      <c r="AQ94" s="83" t="s">
        <v>1</v>
      </c>
      <c r="AR94" s="84"/>
      <c r="AS94" s="85">
        <f>ROUND(SUM(AS95:AS98),2)</f>
        <v>0</v>
      </c>
      <c r="AT94" s="86">
        <f aca="true" t="shared" si="0" ref="AT94:AT99">ROUND(SUM(AV94:AW94),2)</f>
        <v>0</v>
      </c>
      <c r="AU94" s="87">
        <f>ROUND(SUM(AU95:AU98),5)</f>
        <v>0</v>
      </c>
      <c r="AV94" s="86">
        <f>ROUND(AZ94*L32,2)</f>
        <v>0</v>
      </c>
      <c r="AW94" s="86">
        <f>ROUND(BA94*L33,2)</f>
        <v>0</v>
      </c>
      <c r="AX94" s="86">
        <f>ROUND(BB94*L32,2)</f>
        <v>0</v>
      </c>
      <c r="AY94" s="86">
        <f>ROUND(BC94*L33,2)</f>
        <v>0</v>
      </c>
      <c r="AZ94" s="86">
        <f>ROUND(SUM(AZ95:AZ99),2)</f>
        <v>0</v>
      </c>
      <c r="BA94" s="86">
        <f>ROUND(SUM(BA95:BA98),2)</f>
        <v>0</v>
      </c>
      <c r="BB94" s="86">
        <f>ROUND(SUM(BB95:BB98),2)</f>
        <v>0</v>
      </c>
      <c r="BC94" s="86">
        <f>ROUND(SUM(BC95:BC98),2)</f>
        <v>0</v>
      </c>
      <c r="BD94" s="88">
        <f>ROUND(SUM(BD95:BD98),2)</f>
        <v>0</v>
      </c>
      <c r="BS94" s="89" t="s">
        <v>71</v>
      </c>
      <c r="BT94" s="89" t="s">
        <v>72</v>
      </c>
      <c r="BU94" s="90" t="s">
        <v>73</v>
      </c>
      <c r="BV94" s="89" t="s">
        <v>13</v>
      </c>
      <c r="BW94" s="89" t="s">
        <v>5</v>
      </c>
      <c r="BX94" s="89" t="s">
        <v>74</v>
      </c>
      <c r="CL94" s="89" t="s">
        <v>1</v>
      </c>
    </row>
    <row r="95" spans="1:91" s="7" customFormat="1" ht="16.5" customHeight="1">
      <c r="A95" s="91" t="s">
        <v>75</v>
      </c>
      <c r="B95" s="92"/>
      <c r="C95" s="93"/>
      <c r="D95" s="289" t="s">
        <v>76</v>
      </c>
      <c r="E95" s="289"/>
      <c r="F95" s="289"/>
      <c r="G95" s="289"/>
      <c r="H95" s="289"/>
      <c r="I95" s="94"/>
      <c r="J95" s="289" t="s">
        <v>77</v>
      </c>
      <c r="K95" s="289"/>
      <c r="L95" s="289"/>
      <c r="M95" s="289"/>
      <c r="N95" s="289"/>
      <c r="O95" s="289"/>
      <c r="P95" s="289"/>
      <c r="Q95" s="289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289"/>
      <c r="AC95" s="289"/>
      <c r="AD95" s="289"/>
      <c r="AE95" s="289"/>
      <c r="AF95" s="289"/>
      <c r="AG95" s="290">
        <f>'1 - SBBH - útulek vlakový...'!J32</f>
        <v>0</v>
      </c>
      <c r="AH95" s="291"/>
      <c r="AI95" s="291"/>
      <c r="AJ95" s="291"/>
      <c r="AK95" s="291"/>
      <c r="AL95" s="291"/>
      <c r="AM95" s="291"/>
      <c r="AN95" s="290">
        <f>SUM(AG95,AT95)</f>
        <v>0</v>
      </c>
      <c r="AO95" s="291"/>
      <c r="AP95" s="291"/>
      <c r="AQ95" s="95" t="s">
        <v>78</v>
      </c>
      <c r="AR95" s="96"/>
      <c r="AS95" s="97">
        <v>0</v>
      </c>
      <c r="AT95" s="98">
        <f t="shared" si="0"/>
        <v>0</v>
      </c>
      <c r="AU95" s="99">
        <f>'1 - SBBH - útulek vlakový...'!P134</f>
        <v>0</v>
      </c>
      <c r="AV95" s="98">
        <f>'1 - SBBH - útulek vlakový...'!J35</f>
        <v>0</v>
      </c>
      <c r="AW95" s="98">
        <f>'1 - SBBH - útulek vlakový...'!J36</f>
        <v>0</v>
      </c>
      <c r="AX95" s="98">
        <f>'1 - SBBH - útulek vlakový...'!J37</f>
        <v>0</v>
      </c>
      <c r="AY95" s="98">
        <f>'1 - SBBH - útulek vlakový...'!J38</f>
        <v>0</v>
      </c>
      <c r="AZ95" s="98">
        <f>'1 - SBBH - útulek vlakový...'!F35</f>
        <v>0</v>
      </c>
      <c r="BA95" s="98">
        <f>'1 - SBBH - útulek vlakový...'!F36</f>
        <v>0</v>
      </c>
      <c r="BB95" s="98">
        <f>'1 - SBBH - útulek vlakový...'!F37</f>
        <v>0</v>
      </c>
      <c r="BC95" s="98">
        <f>'1 - SBBH - útulek vlakový...'!F38</f>
        <v>0</v>
      </c>
      <c r="BD95" s="100">
        <f>'1 - SBBH - útulek vlakový...'!F39</f>
        <v>0</v>
      </c>
      <c r="BT95" s="101" t="s">
        <v>76</v>
      </c>
      <c r="BV95" s="101" t="s">
        <v>13</v>
      </c>
      <c r="BW95" s="101" t="s">
        <v>79</v>
      </c>
      <c r="BX95" s="101" t="s">
        <v>5</v>
      </c>
      <c r="CL95" s="101" t="s">
        <v>1</v>
      </c>
      <c r="CM95" s="101" t="s">
        <v>80</v>
      </c>
    </row>
    <row r="96" spans="1:91" s="7" customFormat="1" ht="16.5" customHeight="1">
      <c r="A96" s="91" t="s">
        <v>75</v>
      </c>
      <c r="B96" s="92"/>
      <c r="C96" s="93"/>
      <c r="D96" s="289" t="s">
        <v>80</v>
      </c>
      <c r="E96" s="289"/>
      <c r="F96" s="289"/>
      <c r="G96" s="289"/>
      <c r="H96" s="289"/>
      <c r="I96" s="94"/>
      <c r="J96" s="289" t="s">
        <v>81</v>
      </c>
      <c r="K96" s="289"/>
      <c r="L96" s="289"/>
      <c r="M96" s="289"/>
      <c r="N96" s="289"/>
      <c r="O96" s="289"/>
      <c r="P96" s="289"/>
      <c r="Q96" s="289"/>
      <c r="R96" s="289"/>
      <c r="S96" s="289"/>
      <c r="T96" s="289"/>
      <c r="U96" s="289"/>
      <c r="V96" s="289"/>
      <c r="W96" s="289"/>
      <c r="X96" s="289"/>
      <c r="Y96" s="289"/>
      <c r="Z96" s="289"/>
      <c r="AA96" s="289"/>
      <c r="AB96" s="289"/>
      <c r="AC96" s="289"/>
      <c r="AD96" s="289"/>
      <c r="AE96" s="289"/>
      <c r="AF96" s="289"/>
      <c r="AG96" s="290">
        <f>'2 - Provozní budova SDC -...'!J32</f>
        <v>0</v>
      </c>
      <c r="AH96" s="291"/>
      <c r="AI96" s="291"/>
      <c r="AJ96" s="291"/>
      <c r="AK96" s="291"/>
      <c r="AL96" s="291"/>
      <c r="AM96" s="291"/>
      <c r="AN96" s="290">
        <f>SUM(AG96,AT96)</f>
        <v>0</v>
      </c>
      <c r="AO96" s="291"/>
      <c r="AP96" s="291"/>
      <c r="AQ96" s="95" t="s">
        <v>78</v>
      </c>
      <c r="AR96" s="96"/>
      <c r="AS96" s="97">
        <v>0</v>
      </c>
      <c r="AT96" s="98">
        <f t="shared" si="0"/>
        <v>0</v>
      </c>
      <c r="AU96" s="99">
        <f>'2 - Provozní budova SDC -...'!P135</f>
        <v>0</v>
      </c>
      <c r="AV96" s="98">
        <f>'2 - Provozní budova SDC -...'!J35</f>
        <v>0</v>
      </c>
      <c r="AW96" s="98">
        <f>'2 - Provozní budova SDC -...'!J36</f>
        <v>0</v>
      </c>
      <c r="AX96" s="98">
        <f>'2 - Provozní budova SDC -...'!J37</f>
        <v>0</v>
      </c>
      <c r="AY96" s="98">
        <f>'2 - Provozní budova SDC -...'!J38</f>
        <v>0</v>
      </c>
      <c r="AZ96" s="98">
        <f>'2 - Provozní budova SDC -...'!F35</f>
        <v>0</v>
      </c>
      <c r="BA96" s="98">
        <f>'2 - Provozní budova SDC -...'!F36</f>
        <v>0</v>
      </c>
      <c r="BB96" s="98">
        <f>'2 - Provozní budova SDC -...'!F37</f>
        <v>0</v>
      </c>
      <c r="BC96" s="98">
        <f>'2 - Provozní budova SDC -...'!F38</f>
        <v>0</v>
      </c>
      <c r="BD96" s="100">
        <f>'2 - Provozní budova SDC -...'!F39</f>
        <v>0</v>
      </c>
      <c r="BT96" s="101" t="s">
        <v>76</v>
      </c>
      <c r="BV96" s="101" t="s">
        <v>13</v>
      </c>
      <c r="BW96" s="101" t="s">
        <v>82</v>
      </c>
      <c r="BX96" s="101" t="s">
        <v>5</v>
      </c>
      <c r="CL96" s="101" t="s">
        <v>1</v>
      </c>
      <c r="CM96" s="101" t="s">
        <v>80</v>
      </c>
    </row>
    <row r="97" spans="1:91" s="7" customFormat="1" ht="16.5" customHeight="1">
      <c r="A97" s="91" t="s">
        <v>75</v>
      </c>
      <c r="B97" s="92"/>
      <c r="C97" s="93"/>
      <c r="D97" s="289" t="s">
        <v>83</v>
      </c>
      <c r="E97" s="289"/>
      <c r="F97" s="289"/>
      <c r="G97" s="289"/>
      <c r="H97" s="289"/>
      <c r="I97" s="94"/>
      <c r="J97" s="289" t="s">
        <v>84</v>
      </c>
      <c r="K97" s="289"/>
      <c r="L97" s="289"/>
      <c r="M97" s="289"/>
      <c r="N97" s="289"/>
      <c r="O97" s="289"/>
      <c r="P97" s="289"/>
      <c r="Q97" s="289"/>
      <c r="R97" s="289"/>
      <c r="S97" s="289"/>
      <c r="T97" s="289"/>
      <c r="U97" s="289"/>
      <c r="V97" s="289"/>
      <c r="W97" s="289"/>
      <c r="X97" s="289"/>
      <c r="Y97" s="289"/>
      <c r="Z97" s="289"/>
      <c r="AA97" s="289"/>
      <c r="AB97" s="289"/>
      <c r="AC97" s="289"/>
      <c r="AD97" s="289"/>
      <c r="AE97" s="289"/>
      <c r="AF97" s="289"/>
      <c r="AG97" s="290">
        <f>'3 - Skladiště sever'!J32</f>
        <v>0</v>
      </c>
      <c r="AH97" s="291"/>
      <c r="AI97" s="291"/>
      <c r="AJ97" s="291"/>
      <c r="AK97" s="291"/>
      <c r="AL97" s="291"/>
      <c r="AM97" s="291"/>
      <c r="AN97" s="290">
        <f>SUM(AG97,AT97)</f>
        <v>0</v>
      </c>
      <c r="AO97" s="291"/>
      <c r="AP97" s="291"/>
      <c r="AQ97" s="95" t="s">
        <v>78</v>
      </c>
      <c r="AR97" s="96"/>
      <c r="AS97" s="97">
        <v>0</v>
      </c>
      <c r="AT97" s="98">
        <f t="shared" si="0"/>
        <v>0</v>
      </c>
      <c r="AU97" s="99">
        <f>'3 - Skladiště sever'!P135</f>
        <v>0</v>
      </c>
      <c r="AV97" s="98">
        <f>'3 - Skladiště sever'!J35</f>
        <v>0</v>
      </c>
      <c r="AW97" s="98">
        <f>'3 - Skladiště sever'!J36</f>
        <v>0</v>
      </c>
      <c r="AX97" s="98">
        <f>'3 - Skladiště sever'!J37</f>
        <v>0</v>
      </c>
      <c r="AY97" s="98">
        <f>'3 - Skladiště sever'!J38</f>
        <v>0</v>
      </c>
      <c r="AZ97" s="98">
        <f>'3 - Skladiště sever'!F35</f>
        <v>0</v>
      </c>
      <c r="BA97" s="98">
        <f>'3 - Skladiště sever'!F36</f>
        <v>0</v>
      </c>
      <c r="BB97" s="98">
        <f>'3 - Skladiště sever'!F37</f>
        <v>0</v>
      </c>
      <c r="BC97" s="98">
        <f>'3 - Skladiště sever'!F38</f>
        <v>0</v>
      </c>
      <c r="BD97" s="100">
        <f>'3 - Skladiště sever'!F39</f>
        <v>0</v>
      </c>
      <c r="BT97" s="101" t="s">
        <v>76</v>
      </c>
      <c r="BV97" s="101" t="s">
        <v>13</v>
      </c>
      <c r="BW97" s="101" t="s">
        <v>85</v>
      </c>
      <c r="BX97" s="101" t="s">
        <v>5</v>
      </c>
      <c r="CL97" s="101" t="s">
        <v>1</v>
      </c>
      <c r="CM97" s="101" t="s">
        <v>80</v>
      </c>
    </row>
    <row r="98" spans="1:91" s="7" customFormat="1" ht="16.5" customHeight="1">
      <c r="A98" s="91" t="s">
        <v>75</v>
      </c>
      <c r="B98" s="92"/>
      <c r="C98" s="93"/>
      <c r="D98" s="289" t="s">
        <v>86</v>
      </c>
      <c r="E98" s="289"/>
      <c r="F98" s="289"/>
      <c r="G98" s="289"/>
      <c r="H98" s="289"/>
      <c r="I98" s="94"/>
      <c r="J98" s="289" t="s">
        <v>87</v>
      </c>
      <c r="K98" s="289"/>
      <c r="L98" s="289"/>
      <c r="M98" s="289"/>
      <c r="N98" s="289"/>
      <c r="O98" s="289"/>
      <c r="P98" s="289"/>
      <c r="Q98" s="289"/>
      <c r="R98" s="289"/>
      <c r="S98" s="289"/>
      <c r="T98" s="289"/>
      <c r="U98" s="289"/>
      <c r="V98" s="289"/>
      <c r="W98" s="289"/>
      <c r="X98" s="289"/>
      <c r="Y98" s="289"/>
      <c r="Z98" s="289"/>
      <c r="AA98" s="289"/>
      <c r="AB98" s="289"/>
      <c r="AC98" s="289"/>
      <c r="AD98" s="289"/>
      <c r="AE98" s="289"/>
      <c r="AF98" s="289"/>
      <c r="AG98" s="290">
        <f>'4 - Útulek TO sever'!J32</f>
        <v>0</v>
      </c>
      <c r="AH98" s="291"/>
      <c r="AI98" s="291"/>
      <c r="AJ98" s="291"/>
      <c r="AK98" s="291"/>
      <c r="AL98" s="291"/>
      <c r="AM98" s="291"/>
      <c r="AN98" s="290">
        <f>SUM(AG98,AT98)</f>
        <v>0</v>
      </c>
      <c r="AO98" s="291"/>
      <c r="AP98" s="291"/>
      <c r="AQ98" s="95" t="s">
        <v>78</v>
      </c>
      <c r="AR98" s="96"/>
      <c r="AS98" s="102">
        <v>0</v>
      </c>
      <c r="AT98" s="103">
        <f t="shared" si="0"/>
        <v>0</v>
      </c>
      <c r="AU98" s="104">
        <f>'4 - Útulek TO sever'!P135</f>
        <v>0</v>
      </c>
      <c r="AV98" s="103">
        <f>'4 - Útulek TO sever'!J35</f>
        <v>0</v>
      </c>
      <c r="AW98" s="103">
        <f>'4 - Útulek TO sever'!J36</f>
        <v>0</v>
      </c>
      <c r="AX98" s="103">
        <f>'4 - Útulek TO sever'!J37</f>
        <v>0</v>
      </c>
      <c r="AY98" s="103">
        <f>'4 - Útulek TO sever'!J38</f>
        <v>0</v>
      </c>
      <c r="AZ98" s="103">
        <f>'4 - Útulek TO sever'!F35</f>
        <v>0</v>
      </c>
      <c r="BA98" s="103">
        <f>'4 - Útulek TO sever'!F36</f>
        <v>0</v>
      </c>
      <c r="BB98" s="103">
        <f>'4 - Útulek TO sever'!F37</f>
        <v>0</v>
      </c>
      <c r="BC98" s="103">
        <f>'4 - Útulek TO sever'!F38</f>
        <v>0</v>
      </c>
      <c r="BD98" s="105">
        <f>'4 - Útulek TO sever'!F39</f>
        <v>0</v>
      </c>
      <c r="BT98" s="101" t="s">
        <v>76</v>
      </c>
      <c r="BV98" s="101" t="s">
        <v>13</v>
      </c>
      <c r="BW98" s="101" t="s">
        <v>88</v>
      </c>
      <c r="BX98" s="101" t="s">
        <v>5</v>
      </c>
      <c r="CL98" s="101" t="s">
        <v>1</v>
      </c>
      <c r="CM98" s="101" t="s">
        <v>80</v>
      </c>
    </row>
    <row r="99" spans="1:91" s="7" customFormat="1" ht="16.5" customHeight="1">
      <c r="A99" s="91" t="s">
        <v>75</v>
      </c>
      <c r="B99" s="92"/>
      <c r="C99" s="93"/>
      <c r="D99" s="289">
        <v>5</v>
      </c>
      <c r="E99" s="289"/>
      <c r="F99" s="289"/>
      <c r="G99" s="289"/>
      <c r="H99" s="289"/>
      <c r="I99" s="251"/>
      <c r="J99" s="289" t="s">
        <v>482</v>
      </c>
      <c r="K99" s="289"/>
      <c r="L99" s="289"/>
      <c r="M99" s="289"/>
      <c r="N99" s="289"/>
      <c r="O99" s="289"/>
      <c r="P99" s="289"/>
      <c r="Q99" s="289"/>
      <c r="R99" s="289"/>
      <c r="S99" s="289"/>
      <c r="T99" s="289"/>
      <c r="U99" s="289"/>
      <c r="V99" s="289"/>
      <c r="W99" s="289"/>
      <c r="X99" s="289"/>
      <c r="Y99" s="289"/>
      <c r="Z99" s="289"/>
      <c r="AA99" s="289"/>
      <c r="AB99" s="289"/>
      <c r="AC99" s="289"/>
      <c r="AD99" s="289"/>
      <c r="AE99" s="289"/>
      <c r="AF99" s="289"/>
      <c r="AG99" s="290">
        <f>Rekapitulace!C24</f>
        <v>0</v>
      </c>
      <c r="AH99" s="291"/>
      <c r="AI99" s="291"/>
      <c r="AJ99" s="291"/>
      <c r="AK99" s="291"/>
      <c r="AL99" s="291"/>
      <c r="AM99" s="291"/>
      <c r="AN99" s="290">
        <f>Rekapitulace!C27</f>
        <v>0</v>
      </c>
      <c r="AO99" s="291"/>
      <c r="AP99" s="291"/>
      <c r="AQ99" s="95" t="s">
        <v>78</v>
      </c>
      <c r="AR99" s="96"/>
      <c r="AS99" s="102">
        <v>0</v>
      </c>
      <c r="AT99" s="103">
        <f t="shared" si="0"/>
        <v>0</v>
      </c>
      <c r="AU99" s="104">
        <f>'4 - Útulek TO sever'!P136</f>
        <v>0</v>
      </c>
      <c r="AV99" s="103">
        <f>Rekapitulace!C25</f>
        <v>0</v>
      </c>
      <c r="AW99" s="103">
        <f>'4 - Útulek TO sever'!J37</f>
        <v>0</v>
      </c>
      <c r="AX99" s="103">
        <f>'4 - Útulek TO sever'!J38</f>
        <v>0</v>
      </c>
      <c r="AY99" s="103">
        <f>'4 - Útulek TO sever'!J39</f>
        <v>0</v>
      </c>
      <c r="AZ99" s="103">
        <f>Rekapitulace!C24</f>
        <v>0</v>
      </c>
      <c r="BA99" s="103">
        <f>'4 - Útulek TO sever'!F37</f>
        <v>0</v>
      </c>
      <c r="BB99" s="103">
        <f>'4 - Útulek TO sever'!F38</f>
        <v>0</v>
      </c>
      <c r="BC99" s="103">
        <f>'4 - Útulek TO sever'!F39</f>
        <v>0</v>
      </c>
      <c r="BD99" s="105">
        <f>'4 - Útulek TO sever'!F40</f>
        <v>0</v>
      </c>
      <c r="BT99" s="101" t="s">
        <v>76</v>
      </c>
      <c r="BV99" s="101" t="s">
        <v>13</v>
      </c>
      <c r="BW99" s="101" t="s">
        <v>88</v>
      </c>
      <c r="BX99" s="101" t="s">
        <v>5</v>
      </c>
      <c r="CL99" s="101" t="s">
        <v>1</v>
      </c>
      <c r="CM99" s="101" t="s">
        <v>80</v>
      </c>
    </row>
    <row r="100" spans="2:44" ht="12">
      <c r="B100" s="21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0"/>
    </row>
    <row r="101" spans="1:57" s="2" customFormat="1" ht="30" customHeight="1">
      <c r="A101" s="32"/>
      <c r="B101" s="33"/>
      <c r="C101" s="80" t="s">
        <v>89</v>
      </c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03">
        <v>0</v>
      </c>
      <c r="AH101" s="303"/>
      <c r="AI101" s="303"/>
      <c r="AJ101" s="303"/>
      <c r="AK101" s="303"/>
      <c r="AL101" s="303"/>
      <c r="AM101" s="303"/>
      <c r="AN101" s="303">
        <v>0</v>
      </c>
      <c r="AO101" s="303"/>
      <c r="AP101" s="303"/>
      <c r="AQ101" s="106"/>
      <c r="AR101" s="35"/>
      <c r="AS101" s="73" t="s">
        <v>90</v>
      </c>
      <c r="AT101" s="74" t="s">
        <v>91</v>
      </c>
      <c r="AU101" s="74" t="s">
        <v>36</v>
      </c>
      <c r="AV101" s="75" t="s">
        <v>59</v>
      </c>
      <c r="AW101" s="32"/>
      <c r="AX101" s="32"/>
      <c r="AY101" s="32"/>
      <c r="AZ101" s="32"/>
      <c r="BA101" s="32"/>
      <c r="BB101" s="32"/>
      <c r="BC101" s="32"/>
      <c r="BD101" s="32"/>
      <c r="BE101" s="32"/>
    </row>
    <row r="102" spans="1:57" s="2" customFormat="1" ht="10.9" customHeight="1">
      <c r="A102" s="32"/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5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</row>
    <row r="103" spans="1:57" s="2" customFormat="1" ht="30" customHeight="1">
      <c r="A103" s="32"/>
      <c r="B103" s="33"/>
      <c r="C103" s="107" t="s">
        <v>92</v>
      </c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302">
        <f>ROUND(AG94+AG101,2)</f>
        <v>0</v>
      </c>
      <c r="AH103" s="302"/>
      <c r="AI103" s="302"/>
      <c r="AJ103" s="302"/>
      <c r="AK103" s="302"/>
      <c r="AL103" s="302"/>
      <c r="AM103" s="302"/>
      <c r="AN103" s="302">
        <f>ROUND(AN94+AN101,2)</f>
        <v>0</v>
      </c>
      <c r="AO103" s="302"/>
      <c r="AP103" s="302"/>
      <c r="AQ103" s="108"/>
      <c r="AR103" s="35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</row>
    <row r="104" spans="1:57" s="2" customFormat="1" ht="6.95" customHeight="1">
      <c r="A104" s="32"/>
      <c r="B104" s="52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35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</row>
  </sheetData>
  <mergeCells count="62">
    <mergeCell ref="AN97:AP97"/>
    <mergeCell ref="AG97:AM97"/>
    <mergeCell ref="AN98:AP98"/>
    <mergeCell ref="AG98:AM98"/>
    <mergeCell ref="AG94:AM94"/>
    <mergeCell ref="AN94:AP94"/>
    <mergeCell ref="AS89:AT91"/>
    <mergeCell ref="AN96:AP96"/>
    <mergeCell ref="AM90:AP90"/>
    <mergeCell ref="AN92:AP92"/>
    <mergeCell ref="AN95:AP95"/>
    <mergeCell ref="AG95:AM95"/>
    <mergeCell ref="AG96:AM96"/>
    <mergeCell ref="D96:H96"/>
    <mergeCell ref="J96:AF96"/>
    <mergeCell ref="D97:H97"/>
    <mergeCell ref="J97:AF97"/>
    <mergeCell ref="D98:H98"/>
    <mergeCell ref="J98:AF98"/>
    <mergeCell ref="X38:AB38"/>
    <mergeCell ref="W34:AE34"/>
    <mergeCell ref="W36:AE36"/>
    <mergeCell ref="J95:AF95"/>
    <mergeCell ref="C92:G92"/>
    <mergeCell ref="L85:AO85"/>
    <mergeCell ref="AM87:AN87"/>
    <mergeCell ref="I92:AF92"/>
    <mergeCell ref="AG92:AM92"/>
    <mergeCell ref="D95:H95"/>
    <mergeCell ref="AM89:AP89"/>
    <mergeCell ref="AR2:BE2"/>
    <mergeCell ref="AG103:AM103"/>
    <mergeCell ref="AG101:AM101"/>
    <mergeCell ref="AN101:AP101"/>
    <mergeCell ref="AN103:AP103"/>
    <mergeCell ref="E23:AN23"/>
    <mergeCell ref="L36:P36"/>
    <mergeCell ref="AK26:AO26"/>
    <mergeCell ref="AK36:AO36"/>
    <mergeCell ref="AK27:AO27"/>
    <mergeCell ref="AK29:AO29"/>
    <mergeCell ref="L31:P31"/>
    <mergeCell ref="W31:AE31"/>
    <mergeCell ref="W35:AE35"/>
    <mergeCell ref="AK31:AO31"/>
    <mergeCell ref="AK32:AO32"/>
    <mergeCell ref="D99:H99"/>
    <mergeCell ref="J99:AF99"/>
    <mergeCell ref="AG99:AM99"/>
    <mergeCell ref="AN99:AP99"/>
    <mergeCell ref="K5:AO5"/>
    <mergeCell ref="K6:AO6"/>
    <mergeCell ref="L32:P32"/>
    <mergeCell ref="AK33:AO33"/>
    <mergeCell ref="L33:P33"/>
    <mergeCell ref="W32:AE32"/>
    <mergeCell ref="W33:AE33"/>
    <mergeCell ref="AK34:AO34"/>
    <mergeCell ref="L34:P34"/>
    <mergeCell ref="AK35:AO35"/>
    <mergeCell ref="L35:P35"/>
    <mergeCell ref="AK38:AO38"/>
  </mergeCells>
  <hyperlinks>
    <hyperlink ref="A95" location="'1 - SBBH - útulek vlakový...'!C2" display="/"/>
    <hyperlink ref="A96" location="'2 - Provozní budova SDC -...'!C2" display="/"/>
    <hyperlink ref="A97" location="'3 - Skladiště sever'!C2" display="/"/>
    <hyperlink ref="A98" location="'4 - Útulek TO sever'!C2" display="/"/>
    <hyperlink ref="A99" location="'4 - Útulek TO sever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220"/>
  <sheetViews>
    <sheetView showGridLines="0" workbookViewId="0" topLeftCell="A204">
      <selection activeCell="I219" sqref="I137:I21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2"/>
    </row>
    <row r="2" spans="12:46" s="1" customFormat="1" ht="36.95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7" t="s">
        <v>79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0"/>
      <c r="AT3" s="17" t="s">
        <v>80</v>
      </c>
    </row>
    <row r="4" spans="2:46" s="1" customFormat="1" ht="24.95" customHeight="1">
      <c r="B4" s="20"/>
      <c r="D4" s="112" t="s">
        <v>93</v>
      </c>
      <c r="L4" s="20"/>
      <c r="M4" s="113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4" t="s">
        <v>14</v>
      </c>
      <c r="L6" s="20"/>
    </row>
    <row r="7" spans="2:12" s="1" customFormat="1" ht="16.5" customHeight="1">
      <c r="B7" s="20"/>
      <c r="E7" s="330" t="str">
        <f>'Rekapitulace stavby'!K6</f>
        <v>demolice hk</v>
      </c>
      <c r="F7" s="331"/>
      <c r="G7" s="331"/>
      <c r="H7" s="331"/>
      <c r="L7" s="20"/>
    </row>
    <row r="8" spans="1:31" s="2" customFormat="1" ht="12" customHeight="1">
      <c r="A8" s="32"/>
      <c r="B8" s="35"/>
      <c r="C8" s="32"/>
      <c r="D8" s="114" t="s">
        <v>94</v>
      </c>
      <c r="E8" s="32"/>
      <c r="F8" s="32"/>
      <c r="G8" s="32"/>
      <c r="H8" s="32"/>
      <c r="I8" s="32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5"/>
      <c r="C9" s="32"/>
      <c r="D9" s="32"/>
      <c r="E9" s="332" t="s">
        <v>95</v>
      </c>
      <c r="F9" s="333"/>
      <c r="G9" s="333"/>
      <c r="H9" s="333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5"/>
      <c r="C10" s="32"/>
      <c r="D10" s="32"/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5"/>
      <c r="C11" s="32"/>
      <c r="D11" s="114" t="s">
        <v>16</v>
      </c>
      <c r="E11" s="32"/>
      <c r="F11" s="115" t="s">
        <v>1</v>
      </c>
      <c r="G11" s="32"/>
      <c r="H11" s="32"/>
      <c r="I11" s="114" t="s">
        <v>17</v>
      </c>
      <c r="J11" s="115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5"/>
      <c r="C12" s="32"/>
      <c r="D12" s="114" t="s">
        <v>18</v>
      </c>
      <c r="E12" s="32"/>
      <c r="F12" s="115" t="s">
        <v>19</v>
      </c>
      <c r="G12" s="32"/>
      <c r="H12" s="32"/>
      <c r="I12" s="114" t="s">
        <v>20</v>
      </c>
      <c r="J12" s="116" t="str">
        <f>'Rekapitulace stavby'!AN8</f>
        <v>2. 12. 2019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5"/>
      <c r="C13" s="32"/>
      <c r="D13" s="32"/>
      <c r="E13" s="32"/>
      <c r="F13" s="32"/>
      <c r="G13" s="32"/>
      <c r="H13" s="32"/>
      <c r="I13" s="32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5"/>
      <c r="C14" s="32"/>
      <c r="D14" s="114" t="s">
        <v>22</v>
      </c>
      <c r="E14" s="32"/>
      <c r="F14" s="32"/>
      <c r="G14" s="32"/>
      <c r="H14" s="32"/>
      <c r="I14" s="114" t="s">
        <v>23</v>
      </c>
      <c r="J14" s="115" t="str">
        <f>IF('Rekapitulace stavby'!AN10="","",'Rekapitulace stavby'!AN10)</f>
        <v/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5"/>
      <c r="C15" s="32"/>
      <c r="D15" s="32"/>
      <c r="E15" s="115" t="str">
        <f>IF('Rekapitulace stavby'!E11="","",'Rekapitulace stavby'!E11)</f>
        <v xml:space="preserve"> </v>
      </c>
      <c r="F15" s="32"/>
      <c r="G15" s="32"/>
      <c r="H15" s="32"/>
      <c r="I15" s="114" t="s">
        <v>24</v>
      </c>
      <c r="J15" s="115" t="str">
        <f>IF('Rekapitulace stavby'!AN11="","",'Rekapitulace stavby'!AN11)</f>
        <v/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5"/>
      <c r="C16" s="32"/>
      <c r="D16" s="32"/>
      <c r="E16" s="32"/>
      <c r="F16" s="32"/>
      <c r="G16" s="32"/>
      <c r="H16" s="32"/>
      <c r="I16" s="32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5"/>
      <c r="C17" s="32"/>
      <c r="D17" s="114" t="s">
        <v>25</v>
      </c>
      <c r="E17" s="32"/>
      <c r="F17" s="32"/>
      <c r="G17" s="32"/>
      <c r="H17" s="32"/>
      <c r="I17" s="114" t="s">
        <v>23</v>
      </c>
      <c r="J17" s="115" t="str">
        <f>'Rekapitulace stavby'!AN13</f>
        <v/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5"/>
      <c r="C18" s="32"/>
      <c r="D18" s="32"/>
      <c r="E18" s="334" t="str">
        <f>'Rekapitulace stavby'!E14</f>
        <v xml:space="preserve"> </v>
      </c>
      <c r="F18" s="334"/>
      <c r="G18" s="334"/>
      <c r="H18" s="334"/>
      <c r="I18" s="114" t="s">
        <v>24</v>
      </c>
      <c r="J18" s="115" t="str">
        <f>'Rekapitulace stavby'!AN14</f>
        <v/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5"/>
      <c r="C19" s="32"/>
      <c r="D19" s="32"/>
      <c r="E19" s="32"/>
      <c r="F19" s="32"/>
      <c r="G19" s="32"/>
      <c r="H19" s="32"/>
      <c r="I19" s="32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5"/>
      <c r="C20" s="32"/>
      <c r="D20" s="114" t="s">
        <v>26</v>
      </c>
      <c r="E20" s="32"/>
      <c r="F20" s="32"/>
      <c r="G20" s="32"/>
      <c r="H20" s="32"/>
      <c r="I20" s="114" t="s">
        <v>23</v>
      </c>
      <c r="J20" s="115" t="str">
        <f>IF('Rekapitulace stavby'!AN16="","",'Rekapitulace stavby'!AN16)</f>
        <v/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5"/>
      <c r="C21" s="32"/>
      <c r="D21" s="32"/>
      <c r="E21" s="115" t="str">
        <f>IF('Rekapitulace stavby'!E17="","",'Rekapitulace stavby'!E17)</f>
        <v xml:space="preserve"> </v>
      </c>
      <c r="F21" s="32"/>
      <c r="G21" s="32"/>
      <c r="H21" s="32"/>
      <c r="I21" s="114" t="s">
        <v>24</v>
      </c>
      <c r="J21" s="115" t="str">
        <f>IF('Rekapitulace stavby'!AN17="","",'Rekapitulace stavby'!AN17)</f>
        <v/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5"/>
      <c r="C22" s="32"/>
      <c r="D22" s="32"/>
      <c r="E22" s="32"/>
      <c r="F22" s="32"/>
      <c r="G22" s="32"/>
      <c r="H22" s="32"/>
      <c r="I22" s="32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5"/>
      <c r="C23" s="32"/>
      <c r="D23" s="114" t="s">
        <v>28</v>
      </c>
      <c r="E23" s="32"/>
      <c r="F23" s="32"/>
      <c r="G23" s="32"/>
      <c r="H23" s="32"/>
      <c r="I23" s="114" t="s">
        <v>23</v>
      </c>
      <c r="J23" s="115" t="str">
        <f>IF('Rekapitulace stavby'!AN19="","",'Rekapitulace stavby'!AN19)</f>
        <v/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5"/>
      <c r="C24" s="32"/>
      <c r="D24" s="32"/>
      <c r="E24" s="115" t="str">
        <f>IF('Rekapitulace stavby'!E20="","",'Rekapitulace stavby'!E20)</f>
        <v xml:space="preserve"> </v>
      </c>
      <c r="F24" s="32"/>
      <c r="G24" s="32"/>
      <c r="H24" s="32"/>
      <c r="I24" s="114" t="s">
        <v>24</v>
      </c>
      <c r="J24" s="115" t="str">
        <f>IF('Rekapitulace stavby'!AN20="","",'Rekapitulace stavby'!AN20)</f>
        <v/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5"/>
      <c r="C25" s="32"/>
      <c r="D25" s="32"/>
      <c r="E25" s="32"/>
      <c r="F25" s="32"/>
      <c r="G25" s="32"/>
      <c r="H25" s="32"/>
      <c r="I25" s="32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5"/>
      <c r="C26" s="32"/>
      <c r="D26" s="114" t="s">
        <v>29</v>
      </c>
      <c r="E26" s="32"/>
      <c r="F26" s="32"/>
      <c r="G26" s="32"/>
      <c r="H26" s="32"/>
      <c r="I26" s="32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7"/>
      <c r="B27" s="118"/>
      <c r="C27" s="117"/>
      <c r="D27" s="117"/>
      <c r="E27" s="335" t="s">
        <v>1</v>
      </c>
      <c r="F27" s="335"/>
      <c r="G27" s="335"/>
      <c r="H27" s="335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2"/>
      <c r="B28" s="35"/>
      <c r="C28" s="32"/>
      <c r="D28" s="32"/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5"/>
      <c r="C29" s="32"/>
      <c r="D29" s="120"/>
      <c r="E29" s="120"/>
      <c r="F29" s="120"/>
      <c r="G29" s="120"/>
      <c r="H29" s="120"/>
      <c r="I29" s="120"/>
      <c r="J29" s="120"/>
      <c r="K29" s="120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4.45" customHeight="1">
      <c r="A30" s="32"/>
      <c r="B30" s="35"/>
      <c r="C30" s="32"/>
      <c r="D30" s="115" t="s">
        <v>96</v>
      </c>
      <c r="E30" s="32"/>
      <c r="F30" s="32"/>
      <c r="G30" s="32"/>
      <c r="H30" s="32"/>
      <c r="I30" s="32"/>
      <c r="J30" s="121">
        <f>J96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4.45" customHeight="1">
      <c r="A31" s="32"/>
      <c r="B31" s="35"/>
      <c r="C31" s="32"/>
      <c r="D31" s="122" t="s">
        <v>97</v>
      </c>
      <c r="E31" s="32"/>
      <c r="F31" s="32"/>
      <c r="G31" s="32"/>
      <c r="H31" s="32"/>
      <c r="I31" s="32"/>
      <c r="J31" s="121">
        <f>J113</f>
        <v>0</v>
      </c>
      <c r="K31" s="3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5"/>
      <c r="C32" s="32"/>
      <c r="D32" s="123" t="s">
        <v>32</v>
      </c>
      <c r="E32" s="32"/>
      <c r="F32" s="32"/>
      <c r="G32" s="32"/>
      <c r="H32" s="32"/>
      <c r="I32" s="32"/>
      <c r="J32" s="124">
        <f>ROUND(J30+J31,2)</f>
        <v>0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5"/>
      <c r="C33" s="32"/>
      <c r="D33" s="120"/>
      <c r="E33" s="120"/>
      <c r="F33" s="120"/>
      <c r="G33" s="120"/>
      <c r="H33" s="120"/>
      <c r="I33" s="120"/>
      <c r="J33" s="120"/>
      <c r="K33" s="120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5"/>
      <c r="C34" s="32"/>
      <c r="D34" s="32"/>
      <c r="E34" s="32"/>
      <c r="F34" s="125" t="s">
        <v>34</v>
      </c>
      <c r="G34" s="32"/>
      <c r="H34" s="32"/>
      <c r="I34" s="125" t="s">
        <v>33</v>
      </c>
      <c r="J34" s="125" t="s">
        <v>35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5"/>
      <c r="C35" s="32"/>
      <c r="D35" s="126" t="s">
        <v>36</v>
      </c>
      <c r="E35" s="114" t="s">
        <v>37</v>
      </c>
      <c r="F35" s="127">
        <f>ROUND((SUM(BE113:BE114)+SUM(BE134:BE219)),2)</f>
        <v>0</v>
      </c>
      <c r="G35" s="32"/>
      <c r="H35" s="32"/>
      <c r="I35" s="128">
        <v>0.21</v>
      </c>
      <c r="J35" s="127">
        <f>ROUND(((SUM(BE113:BE114)+SUM(BE134:BE219))*I35),2)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5"/>
      <c r="C36" s="32"/>
      <c r="D36" s="32"/>
      <c r="E36" s="114" t="s">
        <v>38</v>
      </c>
      <c r="F36" s="127">
        <f>ROUND((SUM(BF113:BF114)+SUM(BF134:BF219)),2)</f>
        <v>0</v>
      </c>
      <c r="G36" s="32"/>
      <c r="H36" s="32"/>
      <c r="I36" s="128">
        <v>0.15</v>
      </c>
      <c r="J36" s="127">
        <f>ROUND(((SUM(BF113:BF114)+SUM(BF134:BF219))*I36),2)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5"/>
      <c r="C37" s="32"/>
      <c r="D37" s="32"/>
      <c r="E37" s="114" t="s">
        <v>39</v>
      </c>
      <c r="F37" s="127">
        <f>ROUND((SUM(BG113:BG114)+SUM(BG134:BG219)),2)</f>
        <v>0</v>
      </c>
      <c r="G37" s="32"/>
      <c r="H37" s="32"/>
      <c r="I37" s="128">
        <v>0.21</v>
      </c>
      <c r="J37" s="127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5"/>
      <c r="C38" s="32"/>
      <c r="D38" s="32"/>
      <c r="E38" s="114" t="s">
        <v>40</v>
      </c>
      <c r="F38" s="127">
        <f>ROUND((SUM(BH113:BH114)+SUM(BH134:BH219)),2)</f>
        <v>0</v>
      </c>
      <c r="G38" s="32"/>
      <c r="H38" s="32"/>
      <c r="I38" s="128">
        <v>0.15</v>
      </c>
      <c r="J38" s="127">
        <f>0</f>
        <v>0</v>
      </c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5"/>
      <c r="C39" s="32"/>
      <c r="D39" s="32"/>
      <c r="E39" s="114" t="s">
        <v>41</v>
      </c>
      <c r="F39" s="127">
        <f>ROUND((SUM(BI113:BI114)+SUM(BI134:BI219)),2)</f>
        <v>0</v>
      </c>
      <c r="G39" s="32"/>
      <c r="H39" s="32"/>
      <c r="I39" s="128">
        <v>0</v>
      </c>
      <c r="J39" s="127">
        <f>0</f>
        <v>0</v>
      </c>
      <c r="K39" s="32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5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5"/>
      <c r="C41" s="129"/>
      <c r="D41" s="130" t="s">
        <v>42</v>
      </c>
      <c r="E41" s="131"/>
      <c r="F41" s="131"/>
      <c r="G41" s="132" t="s">
        <v>43</v>
      </c>
      <c r="H41" s="133" t="s">
        <v>44</v>
      </c>
      <c r="I41" s="131"/>
      <c r="J41" s="134">
        <f>SUM(J32:J39)</f>
        <v>0</v>
      </c>
      <c r="K41" s="135"/>
      <c r="L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5"/>
      <c r="C42" s="32"/>
      <c r="D42" s="32"/>
      <c r="E42" s="32"/>
      <c r="F42" s="32"/>
      <c r="G42" s="32"/>
      <c r="H42" s="32"/>
      <c r="I42" s="32"/>
      <c r="J42" s="32"/>
      <c r="K42" s="32"/>
      <c r="L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9"/>
      <c r="D50" s="136" t="s">
        <v>45</v>
      </c>
      <c r="E50" s="137"/>
      <c r="F50" s="137"/>
      <c r="G50" s="136" t="s">
        <v>46</v>
      </c>
      <c r="H50" s="137"/>
      <c r="I50" s="137"/>
      <c r="J50" s="137"/>
      <c r="K50" s="137"/>
      <c r="L50" s="49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5"/>
      <c r="C61" s="32"/>
      <c r="D61" s="138" t="s">
        <v>47</v>
      </c>
      <c r="E61" s="139"/>
      <c r="F61" s="140" t="s">
        <v>48</v>
      </c>
      <c r="G61" s="138" t="s">
        <v>47</v>
      </c>
      <c r="H61" s="139"/>
      <c r="I61" s="139"/>
      <c r="J61" s="141" t="s">
        <v>48</v>
      </c>
      <c r="K61" s="139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5"/>
      <c r="C65" s="32"/>
      <c r="D65" s="136" t="s">
        <v>49</v>
      </c>
      <c r="E65" s="142"/>
      <c r="F65" s="142"/>
      <c r="G65" s="136" t="s">
        <v>50</v>
      </c>
      <c r="H65" s="142"/>
      <c r="I65" s="142"/>
      <c r="J65" s="142"/>
      <c r="K65" s="142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5"/>
      <c r="C76" s="32"/>
      <c r="D76" s="138" t="s">
        <v>47</v>
      </c>
      <c r="E76" s="139"/>
      <c r="F76" s="140" t="s">
        <v>48</v>
      </c>
      <c r="G76" s="138" t="s">
        <v>47</v>
      </c>
      <c r="H76" s="139"/>
      <c r="I76" s="139"/>
      <c r="J76" s="141" t="s">
        <v>48</v>
      </c>
      <c r="K76" s="139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3"/>
      <c r="C77" s="144"/>
      <c r="D77" s="144"/>
      <c r="E77" s="144"/>
      <c r="F77" s="144"/>
      <c r="G77" s="144"/>
      <c r="H77" s="144"/>
      <c r="I77" s="144"/>
      <c r="J77" s="144"/>
      <c r="K77" s="144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45"/>
      <c r="C81" s="146"/>
      <c r="D81" s="146"/>
      <c r="E81" s="146"/>
      <c r="F81" s="146"/>
      <c r="G81" s="146"/>
      <c r="H81" s="146"/>
      <c r="I81" s="146"/>
      <c r="J81" s="146"/>
      <c r="K81" s="146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3" t="s">
        <v>98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8" t="s">
        <v>14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328" t="str">
        <f>E7</f>
        <v>demolice hk</v>
      </c>
      <c r="F85" s="329"/>
      <c r="G85" s="329"/>
      <c r="H85" s="329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8" t="s">
        <v>94</v>
      </c>
      <c r="D86" s="34"/>
      <c r="E86" s="34"/>
      <c r="F86" s="34"/>
      <c r="G86" s="34"/>
      <c r="H86" s="34"/>
      <c r="I86" s="34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312" t="str">
        <f>E9</f>
        <v>1 - SBBH - útulek vlakový...</v>
      </c>
      <c r="F87" s="327"/>
      <c r="G87" s="327"/>
      <c r="H87" s="327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8" t="s">
        <v>18</v>
      </c>
      <c r="D89" s="34"/>
      <c r="E89" s="34"/>
      <c r="F89" s="26" t="str">
        <f>F12</f>
        <v xml:space="preserve"> </v>
      </c>
      <c r="G89" s="34"/>
      <c r="H89" s="34"/>
      <c r="I89" s="28" t="s">
        <v>20</v>
      </c>
      <c r="J89" s="64" t="str">
        <f>IF(J12="","",J12)</f>
        <v>2. 12. 2019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8" t="s">
        <v>22</v>
      </c>
      <c r="D91" s="34"/>
      <c r="E91" s="34"/>
      <c r="F91" s="26" t="str">
        <f>E15</f>
        <v xml:space="preserve"> </v>
      </c>
      <c r="G91" s="34"/>
      <c r="H91" s="34"/>
      <c r="I91" s="28" t="s">
        <v>26</v>
      </c>
      <c r="J91" s="29" t="str">
        <f>E21</f>
        <v xml:space="preserve"> 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8" t="s">
        <v>25</v>
      </c>
      <c r="D92" s="34"/>
      <c r="E92" s="34"/>
      <c r="F92" s="26" t="str">
        <f>IF(E18="","",E18)</f>
        <v xml:space="preserve"> </v>
      </c>
      <c r="G92" s="34"/>
      <c r="H92" s="34"/>
      <c r="I92" s="28" t="s">
        <v>28</v>
      </c>
      <c r="J92" s="29" t="str">
        <f>E24</f>
        <v xml:space="preserve"> 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47" t="s">
        <v>99</v>
      </c>
      <c r="D94" s="108"/>
      <c r="E94" s="108"/>
      <c r="F94" s="108"/>
      <c r="G94" s="108"/>
      <c r="H94" s="108"/>
      <c r="I94" s="108"/>
      <c r="J94" s="148" t="s">
        <v>100</v>
      </c>
      <c r="K94" s="108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49" t="s">
        <v>101</v>
      </c>
      <c r="D96" s="34"/>
      <c r="E96" s="34"/>
      <c r="F96" s="34"/>
      <c r="G96" s="34"/>
      <c r="H96" s="34"/>
      <c r="I96" s="34"/>
      <c r="J96" s="82">
        <f>J134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102</v>
      </c>
    </row>
    <row r="97" spans="2:12" s="9" customFormat="1" ht="24.95" customHeight="1">
      <c r="B97" s="150"/>
      <c r="C97" s="151"/>
      <c r="D97" s="152" t="s">
        <v>103</v>
      </c>
      <c r="E97" s="153"/>
      <c r="F97" s="153"/>
      <c r="G97" s="153"/>
      <c r="H97" s="153"/>
      <c r="I97" s="153"/>
      <c r="J97" s="154">
        <f>J135</f>
        <v>0</v>
      </c>
      <c r="K97" s="151"/>
      <c r="L97" s="155"/>
    </row>
    <row r="98" spans="2:12" s="10" customFormat="1" ht="19.9" customHeight="1">
      <c r="B98" s="156"/>
      <c r="C98" s="157"/>
      <c r="D98" s="158" t="s">
        <v>104</v>
      </c>
      <c r="E98" s="159"/>
      <c r="F98" s="159"/>
      <c r="G98" s="159"/>
      <c r="H98" s="159"/>
      <c r="I98" s="159"/>
      <c r="J98" s="160">
        <f>J136</f>
        <v>0</v>
      </c>
      <c r="K98" s="157"/>
      <c r="L98" s="161"/>
    </row>
    <row r="99" spans="2:12" s="10" customFormat="1" ht="19.9" customHeight="1">
      <c r="B99" s="156"/>
      <c r="C99" s="157"/>
      <c r="D99" s="158" t="s">
        <v>105</v>
      </c>
      <c r="E99" s="159"/>
      <c r="F99" s="159"/>
      <c r="G99" s="159"/>
      <c r="H99" s="159"/>
      <c r="I99" s="159"/>
      <c r="J99" s="160">
        <f>J147</f>
        <v>0</v>
      </c>
      <c r="K99" s="157"/>
      <c r="L99" s="161"/>
    </row>
    <row r="100" spans="2:12" s="10" customFormat="1" ht="19.9" customHeight="1">
      <c r="B100" s="156"/>
      <c r="C100" s="157"/>
      <c r="D100" s="158" t="s">
        <v>106</v>
      </c>
      <c r="E100" s="159"/>
      <c r="F100" s="159"/>
      <c r="G100" s="159"/>
      <c r="H100" s="159"/>
      <c r="I100" s="159"/>
      <c r="J100" s="160">
        <f>J155</f>
        <v>0</v>
      </c>
      <c r="K100" s="157"/>
      <c r="L100" s="161"/>
    </row>
    <row r="101" spans="2:12" s="10" customFormat="1" ht="19.9" customHeight="1">
      <c r="B101" s="156"/>
      <c r="C101" s="157"/>
      <c r="D101" s="158" t="s">
        <v>107</v>
      </c>
      <c r="E101" s="159"/>
      <c r="F101" s="159"/>
      <c r="G101" s="159"/>
      <c r="H101" s="159"/>
      <c r="I101" s="159"/>
      <c r="J101" s="160">
        <f>J179</f>
        <v>0</v>
      </c>
      <c r="K101" s="157"/>
      <c r="L101" s="161"/>
    </row>
    <row r="102" spans="2:12" s="10" customFormat="1" ht="19.9" customHeight="1">
      <c r="B102" s="156"/>
      <c r="C102" s="157"/>
      <c r="D102" s="158" t="s">
        <v>108</v>
      </c>
      <c r="E102" s="159"/>
      <c r="F102" s="159"/>
      <c r="G102" s="159"/>
      <c r="H102" s="159"/>
      <c r="I102" s="159"/>
      <c r="J102" s="160">
        <f>J186</f>
        <v>0</v>
      </c>
      <c r="K102" s="157"/>
      <c r="L102" s="161"/>
    </row>
    <row r="103" spans="2:12" s="9" customFormat="1" ht="24.95" customHeight="1">
      <c r="B103" s="150"/>
      <c r="C103" s="151"/>
      <c r="D103" s="152" t="s">
        <v>109</v>
      </c>
      <c r="E103" s="153"/>
      <c r="F103" s="153"/>
      <c r="G103" s="153"/>
      <c r="H103" s="153"/>
      <c r="I103" s="153"/>
      <c r="J103" s="154">
        <f>J188</f>
        <v>0</v>
      </c>
      <c r="K103" s="151"/>
      <c r="L103" s="155"/>
    </row>
    <row r="104" spans="2:12" s="10" customFormat="1" ht="19.9" customHeight="1">
      <c r="B104" s="156"/>
      <c r="C104" s="157"/>
      <c r="D104" s="158" t="s">
        <v>110</v>
      </c>
      <c r="E104" s="159"/>
      <c r="F104" s="159"/>
      <c r="G104" s="159"/>
      <c r="H104" s="159"/>
      <c r="I104" s="159"/>
      <c r="J104" s="160">
        <f>J189</f>
        <v>0</v>
      </c>
      <c r="K104" s="157"/>
      <c r="L104" s="161"/>
    </row>
    <row r="105" spans="2:12" s="10" customFormat="1" ht="19.9" customHeight="1">
      <c r="B105" s="156"/>
      <c r="C105" s="157"/>
      <c r="D105" s="158" t="s">
        <v>111</v>
      </c>
      <c r="E105" s="159"/>
      <c r="F105" s="159"/>
      <c r="G105" s="159"/>
      <c r="H105" s="159"/>
      <c r="I105" s="159"/>
      <c r="J105" s="160">
        <f>J191</f>
        <v>0</v>
      </c>
      <c r="K105" s="157"/>
      <c r="L105" s="161"/>
    </row>
    <row r="106" spans="2:12" s="10" customFormat="1" ht="19.9" customHeight="1">
      <c r="B106" s="156"/>
      <c r="C106" s="157"/>
      <c r="D106" s="158" t="s">
        <v>112</v>
      </c>
      <c r="E106" s="159"/>
      <c r="F106" s="159"/>
      <c r="G106" s="159"/>
      <c r="H106" s="159"/>
      <c r="I106" s="159"/>
      <c r="J106" s="160">
        <f>J193</f>
        <v>0</v>
      </c>
      <c r="K106" s="157"/>
      <c r="L106" s="161"/>
    </row>
    <row r="107" spans="2:12" s="10" customFormat="1" ht="19.9" customHeight="1">
      <c r="B107" s="156"/>
      <c r="C107" s="157"/>
      <c r="D107" s="158" t="s">
        <v>113</v>
      </c>
      <c r="E107" s="159"/>
      <c r="F107" s="159"/>
      <c r="G107" s="159"/>
      <c r="H107" s="159"/>
      <c r="I107" s="159"/>
      <c r="J107" s="160">
        <f>J201</f>
        <v>0</v>
      </c>
      <c r="K107" s="157"/>
      <c r="L107" s="161"/>
    </row>
    <row r="108" spans="2:12" s="10" customFormat="1" ht="19.9" customHeight="1">
      <c r="B108" s="156"/>
      <c r="C108" s="157"/>
      <c r="D108" s="158" t="s">
        <v>114</v>
      </c>
      <c r="E108" s="159"/>
      <c r="F108" s="159"/>
      <c r="G108" s="159"/>
      <c r="H108" s="159"/>
      <c r="I108" s="159"/>
      <c r="J108" s="160">
        <f>J210</f>
        <v>0</v>
      </c>
      <c r="K108" s="157"/>
      <c r="L108" s="161"/>
    </row>
    <row r="109" spans="2:12" s="10" customFormat="1" ht="19.9" customHeight="1">
      <c r="B109" s="156"/>
      <c r="C109" s="157"/>
      <c r="D109" s="158" t="s">
        <v>115</v>
      </c>
      <c r="E109" s="159"/>
      <c r="F109" s="159"/>
      <c r="G109" s="159"/>
      <c r="H109" s="159"/>
      <c r="I109" s="159"/>
      <c r="J109" s="160">
        <f>J212</f>
        <v>0</v>
      </c>
      <c r="K109" s="157"/>
      <c r="L109" s="161"/>
    </row>
    <row r="110" spans="2:12" s="9" customFormat="1" ht="24.95" customHeight="1">
      <c r="B110" s="150"/>
      <c r="C110" s="151"/>
      <c r="D110" s="152" t="s">
        <v>116</v>
      </c>
      <c r="E110" s="153"/>
      <c r="F110" s="153"/>
      <c r="G110" s="153"/>
      <c r="H110" s="153"/>
      <c r="I110" s="153"/>
      <c r="J110" s="154">
        <f>J214</f>
        <v>0</v>
      </c>
      <c r="K110" s="151"/>
      <c r="L110" s="155"/>
    </row>
    <row r="111" spans="1:31" s="2" customFormat="1" ht="21.75" customHeight="1">
      <c r="A111" s="32"/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9.25" customHeight="1">
      <c r="A113" s="32"/>
      <c r="B113" s="33"/>
      <c r="C113" s="149" t="s">
        <v>117</v>
      </c>
      <c r="D113" s="34"/>
      <c r="E113" s="34"/>
      <c r="F113" s="34"/>
      <c r="G113" s="34"/>
      <c r="H113" s="34"/>
      <c r="I113" s="34"/>
      <c r="J113" s="162">
        <v>0</v>
      </c>
      <c r="K113" s="34"/>
      <c r="L113" s="49"/>
      <c r="N113" s="163" t="s">
        <v>36</v>
      </c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8" customHeight="1">
      <c r="A114" s="32"/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29.25" customHeight="1">
      <c r="A115" s="32"/>
      <c r="B115" s="33"/>
      <c r="C115" s="107" t="s">
        <v>92</v>
      </c>
      <c r="D115" s="108"/>
      <c r="E115" s="108"/>
      <c r="F115" s="108"/>
      <c r="G115" s="108"/>
      <c r="H115" s="108"/>
      <c r="I115" s="108"/>
      <c r="J115" s="109">
        <f>ROUND(J96+J113,2)</f>
        <v>0</v>
      </c>
      <c r="K115" s="108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52"/>
      <c r="C116" s="53"/>
      <c r="D116" s="53"/>
      <c r="E116" s="53"/>
      <c r="F116" s="53"/>
      <c r="G116" s="53"/>
      <c r="H116" s="53"/>
      <c r="I116" s="53"/>
      <c r="J116" s="53"/>
      <c r="K116" s="53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20" spans="1:31" s="2" customFormat="1" ht="6.95" customHeight="1">
      <c r="A120" s="32"/>
      <c r="B120" s="54"/>
      <c r="C120" s="55"/>
      <c r="D120" s="55"/>
      <c r="E120" s="55"/>
      <c r="F120" s="55"/>
      <c r="G120" s="55"/>
      <c r="H120" s="55"/>
      <c r="I120" s="55"/>
      <c r="J120" s="55"/>
      <c r="K120" s="55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24.95" customHeight="1">
      <c r="A121" s="32"/>
      <c r="B121" s="33"/>
      <c r="C121" s="23" t="s">
        <v>118</v>
      </c>
      <c r="D121" s="34"/>
      <c r="E121" s="34"/>
      <c r="F121" s="34"/>
      <c r="G121" s="34"/>
      <c r="H121" s="34"/>
      <c r="I121" s="34"/>
      <c r="J121" s="34"/>
      <c r="K121" s="34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8" t="s">
        <v>14</v>
      </c>
      <c r="D123" s="34"/>
      <c r="E123" s="34"/>
      <c r="F123" s="34"/>
      <c r="G123" s="34"/>
      <c r="H123" s="34"/>
      <c r="I123" s="34"/>
      <c r="J123" s="34"/>
      <c r="K123" s="34"/>
      <c r="L123" s="49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6.5" customHeight="1">
      <c r="A124" s="32"/>
      <c r="B124" s="33"/>
      <c r="C124" s="34"/>
      <c r="D124" s="34"/>
      <c r="E124" s="328" t="str">
        <f>E7</f>
        <v>demolice hk</v>
      </c>
      <c r="F124" s="329"/>
      <c r="G124" s="329"/>
      <c r="H124" s="329"/>
      <c r="I124" s="34"/>
      <c r="J124" s="34"/>
      <c r="K124" s="34"/>
      <c r="L124" s="49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2" customHeight="1">
      <c r="A125" s="32"/>
      <c r="B125" s="33"/>
      <c r="C125" s="28" t="s">
        <v>94</v>
      </c>
      <c r="D125" s="34"/>
      <c r="E125" s="34"/>
      <c r="F125" s="34"/>
      <c r="G125" s="34"/>
      <c r="H125" s="34"/>
      <c r="I125" s="34"/>
      <c r="J125" s="34"/>
      <c r="K125" s="34"/>
      <c r="L125" s="49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6.5" customHeight="1">
      <c r="A126" s="32"/>
      <c r="B126" s="33"/>
      <c r="C126" s="34"/>
      <c r="D126" s="34"/>
      <c r="E126" s="312" t="str">
        <f>E9</f>
        <v>1 - SBBH - útulek vlakový...</v>
      </c>
      <c r="F126" s="327"/>
      <c r="G126" s="327"/>
      <c r="H126" s="327"/>
      <c r="I126" s="34"/>
      <c r="J126" s="34"/>
      <c r="K126" s="34"/>
      <c r="L126" s="49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6.95" customHeight="1">
      <c r="A127" s="32"/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49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2" customHeight="1">
      <c r="A128" s="32"/>
      <c r="B128" s="33"/>
      <c r="C128" s="28" t="s">
        <v>18</v>
      </c>
      <c r="D128" s="34"/>
      <c r="E128" s="34"/>
      <c r="F128" s="26" t="str">
        <f>F12</f>
        <v xml:space="preserve"> </v>
      </c>
      <c r="G128" s="34"/>
      <c r="H128" s="34"/>
      <c r="I128" s="28" t="s">
        <v>20</v>
      </c>
      <c r="J128" s="64" t="str">
        <f>IF(J12="","",J12)</f>
        <v>2. 12. 2019</v>
      </c>
      <c r="K128" s="34"/>
      <c r="L128" s="49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6.95" customHeight="1">
      <c r="A129" s="32"/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49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5.2" customHeight="1">
      <c r="A130" s="32"/>
      <c r="B130" s="33"/>
      <c r="C130" s="28" t="s">
        <v>22</v>
      </c>
      <c r="D130" s="34"/>
      <c r="E130" s="34"/>
      <c r="F130" s="26" t="str">
        <f>E15</f>
        <v xml:space="preserve"> </v>
      </c>
      <c r="G130" s="34"/>
      <c r="H130" s="34"/>
      <c r="I130" s="28" t="s">
        <v>26</v>
      </c>
      <c r="J130" s="29" t="str">
        <f>E21</f>
        <v xml:space="preserve"> </v>
      </c>
      <c r="K130" s="34"/>
      <c r="L130" s="49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5.2" customHeight="1">
      <c r="A131" s="32"/>
      <c r="B131" s="33"/>
      <c r="C131" s="28" t="s">
        <v>25</v>
      </c>
      <c r="D131" s="34"/>
      <c r="E131" s="34"/>
      <c r="F131" s="26" t="str">
        <f>IF(E18="","",E18)</f>
        <v xml:space="preserve"> </v>
      </c>
      <c r="G131" s="34"/>
      <c r="H131" s="34"/>
      <c r="I131" s="28" t="s">
        <v>28</v>
      </c>
      <c r="J131" s="29" t="str">
        <f>E24</f>
        <v xml:space="preserve"> </v>
      </c>
      <c r="K131" s="34"/>
      <c r="L131" s="49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0.35" customHeight="1">
      <c r="A132" s="32"/>
      <c r="B132" s="33"/>
      <c r="C132" s="34"/>
      <c r="D132" s="34"/>
      <c r="E132" s="34"/>
      <c r="F132" s="34"/>
      <c r="G132" s="34"/>
      <c r="H132" s="34"/>
      <c r="I132" s="34"/>
      <c r="J132" s="34"/>
      <c r="K132" s="34"/>
      <c r="L132" s="49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11" customFormat="1" ht="29.25" customHeight="1">
      <c r="A133" s="164"/>
      <c r="B133" s="165"/>
      <c r="C133" s="166" t="s">
        <v>119</v>
      </c>
      <c r="D133" s="167" t="s">
        <v>57</v>
      </c>
      <c r="E133" s="167" t="s">
        <v>53</v>
      </c>
      <c r="F133" s="167" t="s">
        <v>54</v>
      </c>
      <c r="G133" s="167" t="s">
        <v>120</v>
      </c>
      <c r="H133" s="167" t="s">
        <v>121</v>
      </c>
      <c r="I133" s="167" t="s">
        <v>122</v>
      </c>
      <c r="J133" s="168" t="s">
        <v>100</v>
      </c>
      <c r="K133" s="169" t="s">
        <v>123</v>
      </c>
      <c r="L133" s="170"/>
      <c r="M133" s="73" t="s">
        <v>1</v>
      </c>
      <c r="N133" s="74" t="s">
        <v>36</v>
      </c>
      <c r="O133" s="74" t="s">
        <v>124</v>
      </c>
      <c r="P133" s="74" t="s">
        <v>125</v>
      </c>
      <c r="Q133" s="74" t="s">
        <v>126</v>
      </c>
      <c r="R133" s="74" t="s">
        <v>127</v>
      </c>
      <c r="S133" s="74" t="s">
        <v>128</v>
      </c>
      <c r="T133" s="75" t="s">
        <v>129</v>
      </c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</row>
    <row r="134" spans="1:63" s="2" customFormat="1" ht="22.9" customHeight="1">
      <c r="A134" s="32"/>
      <c r="B134" s="33"/>
      <c r="C134" s="80" t="s">
        <v>130</v>
      </c>
      <c r="D134" s="34"/>
      <c r="E134" s="34"/>
      <c r="F134" s="34"/>
      <c r="G134" s="34"/>
      <c r="H134" s="34"/>
      <c r="I134" s="34"/>
      <c r="J134" s="171">
        <f>BK134</f>
        <v>0</v>
      </c>
      <c r="K134" s="34"/>
      <c r="L134" s="35"/>
      <c r="M134" s="76"/>
      <c r="N134" s="172"/>
      <c r="O134" s="77"/>
      <c r="P134" s="173">
        <f>P135+P188+P214</f>
        <v>0</v>
      </c>
      <c r="Q134" s="77"/>
      <c r="R134" s="173">
        <f>R135+R188+R214</f>
        <v>0</v>
      </c>
      <c r="S134" s="77"/>
      <c r="T134" s="174">
        <f>T135+T188+T214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71</v>
      </c>
      <c r="AU134" s="17" t="s">
        <v>102</v>
      </c>
      <c r="BK134" s="175">
        <f>BK135+BK188+BK214</f>
        <v>0</v>
      </c>
    </row>
    <row r="135" spans="2:63" s="12" customFormat="1" ht="25.9" customHeight="1">
      <c r="B135" s="176"/>
      <c r="C135" s="177"/>
      <c r="D135" s="178" t="s">
        <v>71</v>
      </c>
      <c r="E135" s="179" t="s">
        <v>131</v>
      </c>
      <c r="F135" s="179" t="s">
        <v>132</v>
      </c>
      <c r="G135" s="177"/>
      <c r="H135" s="177"/>
      <c r="I135" s="177"/>
      <c r="J135" s="180">
        <f>BK135</f>
        <v>0</v>
      </c>
      <c r="K135" s="177"/>
      <c r="L135" s="181"/>
      <c r="M135" s="182"/>
      <c r="N135" s="183"/>
      <c r="O135" s="183"/>
      <c r="P135" s="184">
        <f>P136+P147+P155+P179+P186</f>
        <v>0</v>
      </c>
      <c r="Q135" s="183"/>
      <c r="R135" s="184">
        <f>R136+R147+R155+R179+R186</f>
        <v>0</v>
      </c>
      <c r="S135" s="183"/>
      <c r="T135" s="185">
        <f>T136+T147+T155+T179+T186</f>
        <v>0</v>
      </c>
      <c r="AR135" s="186" t="s">
        <v>76</v>
      </c>
      <c r="AT135" s="187" t="s">
        <v>71</v>
      </c>
      <c r="AU135" s="187" t="s">
        <v>72</v>
      </c>
      <c r="AY135" s="186" t="s">
        <v>133</v>
      </c>
      <c r="BK135" s="188">
        <f>BK136+BK147+BK155+BK179+BK186</f>
        <v>0</v>
      </c>
    </row>
    <row r="136" spans="2:63" s="12" customFormat="1" ht="22.9" customHeight="1">
      <c r="B136" s="176"/>
      <c r="C136" s="177"/>
      <c r="D136" s="178" t="s">
        <v>71</v>
      </c>
      <c r="E136" s="189" t="s">
        <v>76</v>
      </c>
      <c r="F136" s="189" t="s">
        <v>134</v>
      </c>
      <c r="G136" s="177"/>
      <c r="H136" s="177"/>
      <c r="I136" s="177"/>
      <c r="J136" s="190">
        <f>BK136</f>
        <v>0</v>
      </c>
      <c r="K136" s="177"/>
      <c r="L136" s="181"/>
      <c r="M136" s="182"/>
      <c r="N136" s="183"/>
      <c r="O136" s="183"/>
      <c r="P136" s="184">
        <f>SUM(P137:P146)</f>
        <v>0</v>
      </c>
      <c r="Q136" s="183"/>
      <c r="R136" s="184">
        <f>SUM(R137:R146)</f>
        <v>0</v>
      </c>
      <c r="S136" s="183"/>
      <c r="T136" s="185">
        <f>SUM(T137:T146)</f>
        <v>0</v>
      </c>
      <c r="AR136" s="186" t="s">
        <v>76</v>
      </c>
      <c r="AT136" s="187" t="s">
        <v>71</v>
      </c>
      <c r="AU136" s="187" t="s">
        <v>76</v>
      </c>
      <c r="AY136" s="186" t="s">
        <v>133</v>
      </c>
      <c r="BK136" s="188">
        <f>SUM(BK137:BK146)</f>
        <v>0</v>
      </c>
    </row>
    <row r="137" spans="1:65" s="2" customFormat="1" ht="24" customHeight="1">
      <c r="A137" s="32"/>
      <c r="B137" s="33"/>
      <c r="C137" s="191" t="s">
        <v>135</v>
      </c>
      <c r="D137" s="191" t="s">
        <v>136</v>
      </c>
      <c r="E137" s="192" t="s">
        <v>137</v>
      </c>
      <c r="F137" s="193" t="s">
        <v>138</v>
      </c>
      <c r="G137" s="194" t="s">
        <v>139</v>
      </c>
      <c r="H137" s="195">
        <v>40</v>
      </c>
      <c r="I137" s="196"/>
      <c r="J137" s="196">
        <f>ROUND(I137*H137,2)</f>
        <v>0</v>
      </c>
      <c r="K137" s="197"/>
      <c r="L137" s="35"/>
      <c r="M137" s="198" t="s">
        <v>1</v>
      </c>
      <c r="N137" s="199" t="s">
        <v>37</v>
      </c>
      <c r="O137" s="200">
        <v>0</v>
      </c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202" t="s">
        <v>86</v>
      </c>
      <c r="AT137" s="202" t="s">
        <v>136</v>
      </c>
      <c r="AU137" s="202" t="s">
        <v>80</v>
      </c>
      <c r="AY137" s="17" t="s">
        <v>133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7" t="s">
        <v>76</v>
      </c>
      <c r="BK137" s="203">
        <f>ROUND(I137*H137,2)</f>
        <v>0</v>
      </c>
      <c r="BL137" s="17" t="s">
        <v>86</v>
      </c>
      <c r="BM137" s="202" t="s">
        <v>80</v>
      </c>
    </row>
    <row r="138" spans="1:65" s="2" customFormat="1" ht="24" customHeight="1">
      <c r="A138" s="32"/>
      <c r="B138" s="33"/>
      <c r="C138" s="191" t="s">
        <v>140</v>
      </c>
      <c r="D138" s="191" t="s">
        <v>136</v>
      </c>
      <c r="E138" s="192" t="s">
        <v>141</v>
      </c>
      <c r="F138" s="193" t="s">
        <v>142</v>
      </c>
      <c r="G138" s="194" t="s">
        <v>143</v>
      </c>
      <c r="H138" s="195">
        <v>6</v>
      </c>
      <c r="I138" s="196"/>
      <c r="J138" s="196">
        <f>ROUND(I138*H138,2)</f>
        <v>0</v>
      </c>
      <c r="K138" s="197"/>
      <c r="L138" s="35"/>
      <c r="M138" s="198" t="s">
        <v>1</v>
      </c>
      <c r="N138" s="199" t="s">
        <v>37</v>
      </c>
      <c r="O138" s="200">
        <v>0</v>
      </c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02" t="s">
        <v>86</v>
      </c>
      <c r="AT138" s="202" t="s">
        <v>136</v>
      </c>
      <c r="AU138" s="202" t="s">
        <v>80</v>
      </c>
      <c r="AY138" s="17" t="s">
        <v>133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76</v>
      </c>
      <c r="BK138" s="203">
        <f>ROUND(I138*H138,2)</f>
        <v>0</v>
      </c>
      <c r="BL138" s="17" t="s">
        <v>86</v>
      </c>
      <c r="BM138" s="202" t="s">
        <v>86</v>
      </c>
    </row>
    <row r="139" spans="2:51" s="13" customFormat="1" ht="12">
      <c r="B139" s="204"/>
      <c r="C139" s="205"/>
      <c r="D139" s="206" t="s">
        <v>144</v>
      </c>
      <c r="E139" s="207" t="s">
        <v>1</v>
      </c>
      <c r="F139" s="208" t="s">
        <v>145</v>
      </c>
      <c r="G139" s="205"/>
      <c r="H139" s="209">
        <v>6</v>
      </c>
      <c r="I139" s="205"/>
      <c r="J139" s="205"/>
      <c r="K139" s="205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144</v>
      </c>
      <c r="AU139" s="214" t="s">
        <v>80</v>
      </c>
      <c r="AV139" s="13" t="s">
        <v>80</v>
      </c>
      <c r="AW139" s="13" t="s">
        <v>27</v>
      </c>
      <c r="AX139" s="13" t="s">
        <v>72</v>
      </c>
      <c r="AY139" s="214" t="s">
        <v>133</v>
      </c>
    </row>
    <row r="140" spans="2:51" s="14" customFormat="1" ht="12">
      <c r="B140" s="215"/>
      <c r="C140" s="216"/>
      <c r="D140" s="206" t="s">
        <v>144</v>
      </c>
      <c r="E140" s="217" t="s">
        <v>1</v>
      </c>
      <c r="F140" s="218" t="s">
        <v>146</v>
      </c>
      <c r="G140" s="216"/>
      <c r="H140" s="219">
        <v>6</v>
      </c>
      <c r="I140" s="216"/>
      <c r="J140" s="216"/>
      <c r="K140" s="216"/>
      <c r="L140" s="220"/>
      <c r="M140" s="221"/>
      <c r="N140" s="222"/>
      <c r="O140" s="222"/>
      <c r="P140" s="222"/>
      <c r="Q140" s="222"/>
      <c r="R140" s="222"/>
      <c r="S140" s="222"/>
      <c r="T140" s="223"/>
      <c r="AT140" s="224" t="s">
        <v>144</v>
      </c>
      <c r="AU140" s="224" t="s">
        <v>80</v>
      </c>
      <c r="AV140" s="14" t="s">
        <v>86</v>
      </c>
      <c r="AW140" s="14" t="s">
        <v>27</v>
      </c>
      <c r="AX140" s="14" t="s">
        <v>76</v>
      </c>
      <c r="AY140" s="224" t="s">
        <v>133</v>
      </c>
    </row>
    <row r="141" spans="1:65" s="2" customFormat="1" ht="24" customHeight="1">
      <c r="A141" s="32"/>
      <c r="B141" s="33"/>
      <c r="C141" s="191" t="s">
        <v>147</v>
      </c>
      <c r="D141" s="191" t="s">
        <v>136</v>
      </c>
      <c r="E141" s="192" t="s">
        <v>148</v>
      </c>
      <c r="F141" s="193" t="s">
        <v>149</v>
      </c>
      <c r="G141" s="194" t="s">
        <v>143</v>
      </c>
      <c r="H141" s="195">
        <v>11.5</v>
      </c>
      <c r="I141" s="196"/>
      <c r="J141" s="196">
        <f>ROUND(I141*H141,2)</f>
        <v>0</v>
      </c>
      <c r="K141" s="197"/>
      <c r="L141" s="35"/>
      <c r="M141" s="198" t="s">
        <v>1</v>
      </c>
      <c r="N141" s="199" t="s">
        <v>37</v>
      </c>
      <c r="O141" s="200">
        <v>0</v>
      </c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02" t="s">
        <v>86</v>
      </c>
      <c r="AT141" s="202" t="s">
        <v>136</v>
      </c>
      <c r="AU141" s="202" t="s">
        <v>80</v>
      </c>
      <c r="AY141" s="17" t="s">
        <v>133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7" t="s">
        <v>76</v>
      </c>
      <c r="BK141" s="203">
        <f>ROUND(I141*H141,2)</f>
        <v>0</v>
      </c>
      <c r="BL141" s="17" t="s">
        <v>86</v>
      </c>
      <c r="BM141" s="202" t="s">
        <v>150</v>
      </c>
    </row>
    <row r="142" spans="2:51" s="13" customFormat="1" ht="12">
      <c r="B142" s="204"/>
      <c r="C142" s="205"/>
      <c r="D142" s="206" t="s">
        <v>144</v>
      </c>
      <c r="E142" s="207" t="s">
        <v>1</v>
      </c>
      <c r="F142" s="208" t="s">
        <v>151</v>
      </c>
      <c r="G142" s="205"/>
      <c r="H142" s="209">
        <v>11.5</v>
      </c>
      <c r="I142" s="205"/>
      <c r="J142" s="205"/>
      <c r="K142" s="205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144</v>
      </c>
      <c r="AU142" s="214" t="s">
        <v>80</v>
      </c>
      <c r="AV142" s="13" t="s">
        <v>80</v>
      </c>
      <c r="AW142" s="13" t="s">
        <v>27</v>
      </c>
      <c r="AX142" s="13" t="s">
        <v>72</v>
      </c>
      <c r="AY142" s="214" t="s">
        <v>133</v>
      </c>
    </row>
    <row r="143" spans="2:51" s="14" customFormat="1" ht="12">
      <c r="B143" s="215"/>
      <c r="C143" s="216"/>
      <c r="D143" s="206" t="s">
        <v>144</v>
      </c>
      <c r="E143" s="217" t="s">
        <v>1</v>
      </c>
      <c r="F143" s="218" t="s">
        <v>146</v>
      </c>
      <c r="G143" s="216"/>
      <c r="H143" s="219">
        <v>11.5</v>
      </c>
      <c r="I143" s="216"/>
      <c r="J143" s="216"/>
      <c r="K143" s="216"/>
      <c r="L143" s="220"/>
      <c r="M143" s="221"/>
      <c r="N143" s="222"/>
      <c r="O143" s="222"/>
      <c r="P143" s="222"/>
      <c r="Q143" s="222"/>
      <c r="R143" s="222"/>
      <c r="S143" s="222"/>
      <c r="T143" s="223"/>
      <c r="AT143" s="224" t="s">
        <v>144</v>
      </c>
      <c r="AU143" s="224" t="s">
        <v>80</v>
      </c>
      <c r="AV143" s="14" t="s">
        <v>86</v>
      </c>
      <c r="AW143" s="14" t="s">
        <v>27</v>
      </c>
      <c r="AX143" s="14" t="s">
        <v>76</v>
      </c>
      <c r="AY143" s="224" t="s">
        <v>133</v>
      </c>
    </row>
    <row r="144" spans="1:65" s="2" customFormat="1" ht="16.5" customHeight="1">
      <c r="A144" s="32"/>
      <c r="B144" s="33"/>
      <c r="C144" s="225" t="s">
        <v>152</v>
      </c>
      <c r="D144" s="225" t="s">
        <v>153</v>
      </c>
      <c r="E144" s="226" t="s">
        <v>154</v>
      </c>
      <c r="F144" s="227" t="s">
        <v>155</v>
      </c>
      <c r="G144" s="228" t="s">
        <v>156</v>
      </c>
      <c r="H144" s="229">
        <v>25.3</v>
      </c>
      <c r="I144" s="230"/>
      <c r="J144" s="230">
        <f>ROUND(I144*H144,2)</f>
        <v>0</v>
      </c>
      <c r="K144" s="231"/>
      <c r="L144" s="232"/>
      <c r="M144" s="233" t="s">
        <v>1</v>
      </c>
      <c r="N144" s="234" t="s">
        <v>37</v>
      </c>
      <c r="O144" s="200">
        <v>0</v>
      </c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202" t="s">
        <v>157</v>
      </c>
      <c r="AT144" s="202" t="s">
        <v>153</v>
      </c>
      <c r="AU144" s="202" t="s">
        <v>80</v>
      </c>
      <c r="AY144" s="17" t="s">
        <v>133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7" t="s">
        <v>76</v>
      </c>
      <c r="BK144" s="203">
        <f>ROUND(I144*H144,2)</f>
        <v>0</v>
      </c>
      <c r="BL144" s="17" t="s">
        <v>86</v>
      </c>
      <c r="BM144" s="202" t="s">
        <v>157</v>
      </c>
    </row>
    <row r="145" spans="2:51" s="13" customFormat="1" ht="12">
      <c r="B145" s="204"/>
      <c r="C145" s="205"/>
      <c r="D145" s="206" t="s">
        <v>144</v>
      </c>
      <c r="E145" s="207" t="s">
        <v>1</v>
      </c>
      <c r="F145" s="208" t="s">
        <v>158</v>
      </c>
      <c r="G145" s="205"/>
      <c r="H145" s="209">
        <v>25.3</v>
      </c>
      <c r="I145" s="205"/>
      <c r="J145" s="205"/>
      <c r="K145" s="205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144</v>
      </c>
      <c r="AU145" s="214" t="s">
        <v>80</v>
      </c>
      <c r="AV145" s="13" t="s">
        <v>80</v>
      </c>
      <c r="AW145" s="13" t="s">
        <v>27</v>
      </c>
      <c r="AX145" s="13" t="s">
        <v>72</v>
      </c>
      <c r="AY145" s="214" t="s">
        <v>133</v>
      </c>
    </row>
    <row r="146" spans="2:51" s="14" customFormat="1" ht="12">
      <c r="B146" s="215"/>
      <c r="C146" s="216"/>
      <c r="D146" s="206" t="s">
        <v>144</v>
      </c>
      <c r="E146" s="217" t="s">
        <v>1</v>
      </c>
      <c r="F146" s="218" t="s">
        <v>146</v>
      </c>
      <c r="G146" s="216"/>
      <c r="H146" s="219">
        <v>25.3</v>
      </c>
      <c r="I146" s="216"/>
      <c r="J146" s="216"/>
      <c r="K146" s="216"/>
      <c r="L146" s="220"/>
      <c r="M146" s="221"/>
      <c r="N146" s="222"/>
      <c r="O146" s="222"/>
      <c r="P146" s="222"/>
      <c r="Q146" s="222"/>
      <c r="R146" s="222"/>
      <c r="S146" s="222"/>
      <c r="T146" s="223"/>
      <c r="AT146" s="224" t="s">
        <v>144</v>
      </c>
      <c r="AU146" s="224" t="s">
        <v>80</v>
      </c>
      <c r="AV146" s="14" t="s">
        <v>86</v>
      </c>
      <c r="AW146" s="14" t="s">
        <v>27</v>
      </c>
      <c r="AX146" s="14" t="s">
        <v>76</v>
      </c>
      <c r="AY146" s="224" t="s">
        <v>133</v>
      </c>
    </row>
    <row r="147" spans="2:63" s="12" customFormat="1" ht="22.9" customHeight="1">
      <c r="B147" s="176"/>
      <c r="C147" s="177"/>
      <c r="D147" s="178" t="s">
        <v>71</v>
      </c>
      <c r="E147" s="189" t="s">
        <v>159</v>
      </c>
      <c r="F147" s="189" t="s">
        <v>160</v>
      </c>
      <c r="G147" s="177"/>
      <c r="H147" s="177"/>
      <c r="I147" s="177"/>
      <c r="J147" s="190">
        <f>BK147</f>
        <v>0</v>
      </c>
      <c r="K147" s="177"/>
      <c r="L147" s="181"/>
      <c r="M147" s="182"/>
      <c r="N147" s="183"/>
      <c r="O147" s="183"/>
      <c r="P147" s="184">
        <f>SUM(P148:P154)</f>
        <v>0</v>
      </c>
      <c r="Q147" s="183"/>
      <c r="R147" s="184">
        <f>SUM(R148:R154)</f>
        <v>0</v>
      </c>
      <c r="S147" s="183"/>
      <c r="T147" s="185">
        <f>SUM(T148:T154)</f>
        <v>0</v>
      </c>
      <c r="AR147" s="186" t="s">
        <v>76</v>
      </c>
      <c r="AT147" s="187" t="s">
        <v>71</v>
      </c>
      <c r="AU147" s="187" t="s">
        <v>76</v>
      </c>
      <c r="AY147" s="186" t="s">
        <v>133</v>
      </c>
      <c r="BK147" s="188">
        <f>SUM(BK148:BK154)</f>
        <v>0</v>
      </c>
    </row>
    <row r="148" spans="1:65" s="2" customFormat="1" ht="24" customHeight="1">
      <c r="A148" s="32"/>
      <c r="B148" s="33"/>
      <c r="C148" s="191" t="s">
        <v>161</v>
      </c>
      <c r="D148" s="191" t="s">
        <v>136</v>
      </c>
      <c r="E148" s="192" t="s">
        <v>162</v>
      </c>
      <c r="F148" s="193" t="s">
        <v>163</v>
      </c>
      <c r="G148" s="194" t="s">
        <v>139</v>
      </c>
      <c r="H148" s="195">
        <v>120</v>
      </c>
      <c r="I148" s="196"/>
      <c r="J148" s="196">
        <f>ROUND(I148*H148,2)</f>
        <v>0</v>
      </c>
      <c r="K148" s="197"/>
      <c r="L148" s="35"/>
      <c r="M148" s="198" t="s">
        <v>1</v>
      </c>
      <c r="N148" s="199" t="s">
        <v>37</v>
      </c>
      <c r="O148" s="200">
        <v>0</v>
      </c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02" t="s">
        <v>86</v>
      </c>
      <c r="AT148" s="202" t="s">
        <v>136</v>
      </c>
      <c r="AU148" s="202" t="s">
        <v>80</v>
      </c>
      <c r="AY148" s="17" t="s">
        <v>133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7" t="s">
        <v>76</v>
      </c>
      <c r="BK148" s="203">
        <f>ROUND(I148*H148,2)</f>
        <v>0</v>
      </c>
      <c r="BL148" s="17" t="s">
        <v>86</v>
      </c>
      <c r="BM148" s="202" t="s">
        <v>164</v>
      </c>
    </row>
    <row r="149" spans="2:51" s="15" customFormat="1" ht="12">
      <c r="B149" s="235"/>
      <c r="C149" s="236"/>
      <c r="D149" s="206" t="s">
        <v>144</v>
      </c>
      <c r="E149" s="237" t="s">
        <v>1</v>
      </c>
      <c r="F149" s="238" t="s">
        <v>165</v>
      </c>
      <c r="G149" s="236"/>
      <c r="H149" s="237" t="s">
        <v>1</v>
      </c>
      <c r="I149" s="236"/>
      <c r="J149" s="236"/>
      <c r="K149" s="236"/>
      <c r="L149" s="239"/>
      <c r="M149" s="240"/>
      <c r="N149" s="241"/>
      <c r="O149" s="241"/>
      <c r="P149" s="241"/>
      <c r="Q149" s="241"/>
      <c r="R149" s="241"/>
      <c r="S149" s="241"/>
      <c r="T149" s="242"/>
      <c r="AT149" s="243" t="s">
        <v>144</v>
      </c>
      <c r="AU149" s="243" t="s">
        <v>80</v>
      </c>
      <c r="AV149" s="15" t="s">
        <v>76</v>
      </c>
      <c r="AW149" s="15" t="s">
        <v>27</v>
      </c>
      <c r="AX149" s="15" t="s">
        <v>72</v>
      </c>
      <c r="AY149" s="243" t="s">
        <v>133</v>
      </c>
    </row>
    <row r="150" spans="2:51" s="13" customFormat="1" ht="12">
      <c r="B150" s="204"/>
      <c r="C150" s="205"/>
      <c r="D150" s="206" t="s">
        <v>144</v>
      </c>
      <c r="E150" s="207" t="s">
        <v>1</v>
      </c>
      <c r="F150" s="208" t="s">
        <v>166</v>
      </c>
      <c r="G150" s="205"/>
      <c r="H150" s="209">
        <v>80</v>
      </c>
      <c r="I150" s="205"/>
      <c r="J150" s="205"/>
      <c r="K150" s="205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144</v>
      </c>
      <c r="AU150" s="214" t="s">
        <v>80</v>
      </c>
      <c r="AV150" s="13" t="s">
        <v>80</v>
      </c>
      <c r="AW150" s="13" t="s">
        <v>27</v>
      </c>
      <c r="AX150" s="13" t="s">
        <v>72</v>
      </c>
      <c r="AY150" s="214" t="s">
        <v>133</v>
      </c>
    </row>
    <row r="151" spans="2:51" s="15" customFormat="1" ht="12">
      <c r="B151" s="235"/>
      <c r="C151" s="236"/>
      <c r="D151" s="206" t="s">
        <v>144</v>
      </c>
      <c r="E151" s="237" t="s">
        <v>1</v>
      </c>
      <c r="F151" s="238" t="s">
        <v>167</v>
      </c>
      <c r="G151" s="236"/>
      <c r="H151" s="237" t="s">
        <v>1</v>
      </c>
      <c r="I151" s="236"/>
      <c r="J151" s="236"/>
      <c r="K151" s="236"/>
      <c r="L151" s="239"/>
      <c r="M151" s="240"/>
      <c r="N151" s="241"/>
      <c r="O151" s="241"/>
      <c r="P151" s="241"/>
      <c r="Q151" s="241"/>
      <c r="R151" s="241"/>
      <c r="S151" s="241"/>
      <c r="T151" s="242"/>
      <c r="AT151" s="243" t="s">
        <v>144</v>
      </c>
      <c r="AU151" s="243" t="s">
        <v>80</v>
      </c>
      <c r="AV151" s="15" t="s">
        <v>76</v>
      </c>
      <c r="AW151" s="15" t="s">
        <v>27</v>
      </c>
      <c r="AX151" s="15" t="s">
        <v>72</v>
      </c>
      <c r="AY151" s="243" t="s">
        <v>133</v>
      </c>
    </row>
    <row r="152" spans="2:51" s="13" customFormat="1" ht="12">
      <c r="B152" s="204"/>
      <c r="C152" s="205"/>
      <c r="D152" s="206" t="s">
        <v>144</v>
      </c>
      <c r="E152" s="207" t="s">
        <v>1</v>
      </c>
      <c r="F152" s="208" t="s">
        <v>168</v>
      </c>
      <c r="G152" s="205"/>
      <c r="H152" s="209">
        <v>40</v>
      </c>
      <c r="I152" s="205"/>
      <c r="J152" s="205"/>
      <c r="K152" s="205"/>
      <c r="L152" s="210"/>
      <c r="M152" s="211"/>
      <c r="N152" s="212"/>
      <c r="O152" s="212"/>
      <c r="P152" s="212"/>
      <c r="Q152" s="212"/>
      <c r="R152" s="212"/>
      <c r="S152" s="212"/>
      <c r="T152" s="213"/>
      <c r="AT152" s="214" t="s">
        <v>144</v>
      </c>
      <c r="AU152" s="214" t="s">
        <v>80</v>
      </c>
      <c r="AV152" s="13" t="s">
        <v>80</v>
      </c>
      <c r="AW152" s="13" t="s">
        <v>27</v>
      </c>
      <c r="AX152" s="13" t="s">
        <v>72</v>
      </c>
      <c r="AY152" s="214" t="s">
        <v>133</v>
      </c>
    </row>
    <row r="153" spans="2:51" s="14" customFormat="1" ht="12">
      <c r="B153" s="215"/>
      <c r="C153" s="216"/>
      <c r="D153" s="206" t="s">
        <v>144</v>
      </c>
      <c r="E153" s="217" t="s">
        <v>1</v>
      </c>
      <c r="F153" s="218" t="s">
        <v>146</v>
      </c>
      <c r="G153" s="216"/>
      <c r="H153" s="219">
        <v>120</v>
      </c>
      <c r="I153" s="216"/>
      <c r="J153" s="216"/>
      <c r="K153" s="216"/>
      <c r="L153" s="220"/>
      <c r="M153" s="221"/>
      <c r="N153" s="222"/>
      <c r="O153" s="222"/>
      <c r="P153" s="222"/>
      <c r="Q153" s="222"/>
      <c r="R153" s="222"/>
      <c r="S153" s="222"/>
      <c r="T153" s="223"/>
      <c r="AT153" s="224" t="s">
        <v>144</v>
      </c>
      <c r="AU153" s="224" t="s">
        <v>80</v>
      </c>
      <c r="AV153" s="14" t="s">
        <v>86</v>
      </c>
      <c r="AW153" s="14" t="s">
        <v>27</v>
      </c>
      <c r="AX153" s="14" t="s">
        <v>76</v>
      </c>
      <c r="AY153" s="224" t="s">
        <v>133</v>
      </c>
    </row>
    <row r="154" spans="1:65" s="2" customFormat="1" ht="16.5" customHeight="1">
      <c r="A154" s="32"/>
      <c r="B154" s="33"/>
      <c r="C154" s="191" t="s">
        <v>169</v>
      </c>
      <c r="D154" s="191" t="s">
        <v>136</v>
      </c>
      <c r="E154" s="192" t="s">
        <v>170</v>
      </c>
      <c r="F154" s="193" t="s">
        <v>171</v>
      </c>
      <c r="G154" s="194" t="s">
        <v>139</v>
      </c>
      <c r="H154" s="195">
        <v>120</v>
      </c>
      <c r="I154" s="196"/>
      <c r="J154" s="196">
        <f>ROUND(I154*H154,2)</f>
        <v>0</v>
      </c>
      <c r="K154" s="197"/>
      <c r="L154" s="35"/>
      <c r="M154" s="198" t="s">
        <v>1</v>
      </c>
      <c r="N154" s="199" t="s">
        <v>37</v>
      </c>
      <c r="O154" s="200">
        <v>0</v>
      </c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202" t="s">
        <v>86</v>
      </c>
      <c r="AT154" s="202" t="s">
        <v>136</v>
      </c>
      <c r="AU154" s="202" t="s">
        <v>80</v>
      </c>
      <c r="AY154" s="17" t="s">
        <v>133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7" t="s">
        <v>76</v>
      </c>
      <c r="BK154" s="203">
        <f>ROUND(I154*H154,2)</f>
        <v>0</v>
      </c>
      <c r="BL154" s="17" t="s">
        <v>86</v>
      </c>
      <c r="BM154" s="202" t="s">
        <v>172</v>
      </c>
    </row>
    <row r="155" spans="2:63" s="12" customFormat="1" ht="22.9" customHeight="1">
      <c r="B155" s="176"/>
      <c r="C155" s="177"/>
      <c r="D155" s="178" t="s">
        <v>71</v>
      </c>
      <c r="E155" s="189" t="s">
        <v>173</v>
      </c>
      <c r="F155" s="189" t="s">
        <v>174</v>
      </c>
      <c r="G155" s="177"/>
      <c r="H155" s="177"/>
      <c r="I155" s="177"/>
      <c r="J155" s="190">
        <f>BK155</f>
        <v>0</v>
      </c>
      <c r="K155" s="177"/>
      <c r="L155" s="181"/>
      <c r="M155" s="182"/>
      <c r="N155" s="183"/>
      <c r="O155" s="183"/>
      <c r="P155" s="184">
        <f>SUM(P156:P178)</f>
        <v>0</v>
      </c>
      <c r="Q155" s="183"/>
      <c r="R155" s="184">
        <f>SUM(R156:R178)</f>
        <v>0</v>
      </c>
      <c r="S155" s="183"/>
      <c r="T155" s="185">
        <f>SUM(T156:T178)</f>
        <v>0</v>
      </c>
      <c r="AR155" s="186" t="s">
        <v>76</v>
      </c>
      <c r="AT155" s="187" t="s">
        <v>71</v>
      </c>
      <c r="AU155" s="187" t="s">
        <v>76</v>
      </c>
      <c r="AY155" s="186" t="s">
        <v>133</v>
      </c>
      <c r="BK155" s="188">
        <f>SUM(BK156:BK178)</f>
        <v>0</v>
      </c>
    </row>
    <row r="156" spans="1:65" s="2" customFormat="1" ht="16.5" customHeight="1">
      <c r="A156" s="32"/>
      <c r="B156" s="33"/>
      <c r="C156" s="191" t="s">
        <v>76</v>
      </c>
      <c r="D156" s="191" t="s">
        <v>136</v>
      </c>
      <c r="E156" s="192" t="s">
        <v>175</v>
      </c>
      <c r="F156" s="193" t="s">
        <v>176</v>
      </c>
      <c r="G156" s="194" t="s">
        <v>143</v>
      </c>
      <c r="H156" s="195">
        <v>18.4</v>
      </c>
      <c r="I156" s="196"/>
      <c r="J156" s="196">
        <f>ROUND(I156*H156,2)</f>
        <v>0</v>
      </c>
      <c r="K156" s="197"/>
      <c r="L156" s="35"/>
      <c r="M156" s="198" t="s">
        <v>1</v>
      </c>
      <c r="N156" s="199" t="s">
        <v>37</v>
      </c>
      <c r="O156" s="200">
        <v>0</v>
      </c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202" t="s">
        <v>86</v>
      </c>
      <c r="AT156" s="202" t="s">
        <v>136</v>
      </c>
      <c r="AU156" s="202" t="s">
        <v>80</v>
      </c>
      <c r="AY156" s="17" t="s">
        <v>133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7" t="s">
        <v>76</v>
      </c>
      <c r="BK156" s="203">
        <f>ROUND(I156*H156,2)</f>
        <v>0</v>
      </c>
      <c r="BL156" s="17" t="s">
        <v>86</v>
      </c>
      <c r="BM156" s="202" t="s">
        <v>177</v>
      </c>
    </row>
    <row r="157" spans="1:65" s="2" customFormat="1" ht="24" customHeight="1">
      <c r="A157" s="32"/>
      <c r="B157" s="33"/>
      <c r="C157" s="191" t="s">
        <v>80</v>
      </c>
      <c r="D157" s="191" t="s">
        <v>136</v>
      </c>
      <c r="E157" s="192" t="s">
        <v>178</v>
      </c>
      <c r="F157" s="193" t="s">
        <v>179</v>
      </c>
      <c r="G157" s="194" t="s">
        <v>143</v>
      </c>
      <c r="H157" s="195">
        <v>67.4</v>
      </c>
      <c r="I157" s="196"/>
      <c r="J157" s="196">
        <f>ROUND(I157*H157,2)</f>
        <v>0</v>
      </c>
      <c r="K157" s="197"/>
      <c r="L157" s="35"/>
      <c r="M157" s="198" t="s">
        <v>1</v>
      </c>
      <c r="N157" s="199" t="s">
        <v>37</v>
      </c>
      <c r="O157" s="200">
        <v>0</v>
      </c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202" t="s">
        <v>86</v>
      </c>
      <c r="AT157" s="202" t="s">
        <v>136</v>
      </c>
      <c r="AU157" s="202" t="s">
        <v>80</v>
      </c>
      <c r="AY157" s="17" t="s">
        <v>133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7" t="s">
        <v>76</v>
      </c>
      <c r="BK157" s="203">
        <f>ROUND(I157*H157,2)</f>
        <v>0</v>
      </c>
      <c r="BL157" s="17" t="s">
        <v>86</v>
      </c>
      <c r="BM157" s="202" t="s">
        <v>180</v>
      </c>
    </row>
    <row r="158" spans="2:51" s="15" customFormat="1" ht="12">
      <c r="B158" s="235"/>
      <c r="C158" s="236"/>
      <c r="D158" s="206" t="s">
        <v>144</v>
      </c>
      <c r="E158" s="237" t="s">
        <v>1</v>
      </c>
      <c r="F158" s="238" t="s">
        <v>181</v>
      </c>
      <c r="G158" s="236"/>
      <c r="H158" s="237" t="s">
        <v>1</v>
      </c>
      <c r="I158" s="236"/>
      <c r="J158" s="236"/>
      <c r="K158" s="236"/>
      <c r="L158" s="239"/>
      <c r="M158" s="240"/>
      <c r="N158" s="241"/>
      <c r="O158" s="241"/>
      <c r="P158" s="241"/>
      <c r="Q158" s="241"/>
      <c r="R158" s="241"/>
      <c r="S158" s="241"/>
      <c r="T158" s="242"/>
      <c r="AT158" s="243" t="s">
        <v>144</v>
      </c>
      <c r="AU158" s="243" t="s">
        <v>80</v>
      </c>
      <c r="AV158" s="15" t="s">
        <v>76</v>
      </c>
      <c r="AW158" s="15" t="s">
        <v>27</v>
      </c>
      <c r="AX158" s="15" t="s">
        <v>72</v>
      </c>
      <c r="AY158" s="243" t="s">
        <v>133</v>
      </c>
    </row>
    <row r="159" spans="2:51" s="13" customFormat="1" ht="12">
      <c r="B159" s="204"/>
      <c r="C159" s="205"/>
      <c r="D159" s="206" t="s">
        <v>144</v>
      </c>
      <c r="E159" s="207" t="s">
        <v>1</v>
      </c>
      <c r="F159" s="208" t="s">
        <v>182</v>
      </c>
      <c r="G159" s="205"/>
      <c r="H159" s="209">
        <v>53</v>
      </c>
      <c r="I159" s="205"/>
      <c r="J159" s="205"/>
      <c r="K159" s="205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144</v>
      </c>
      <c r="AU159" s="214" t="s">
        <v>80</v>
      </c>
      <c r="AV159" s="13" t="s">
        <v>80</v>
      </c>
      <c r="AW159" s="13" t="s">
        <v>27</v>
      </c>
      <c r="AX159" s="13" t="s">
        <v>72</v>
      </c>
      <c r="AY159" s="214" t="s">
        <v>133</v>
      </c>
    </row>
    <row r="160" spans="2:51" s="15" customFormat="1" ht="12">
      <c r="B160" s="235"/>
      <c r="C160" s="236"/>
      <c r="D160" s="206" t="s">
        <v>144</v>
      </c>
      <c r="E160" s="237" t="s">
        <v>1</v>
      </c>
      <c r="F160" s="238" t="s">
        <v>183</v>
      </c>
      <c r="G160" s="236"/>
      <c r="H160" s="237" t="s">
        <v>1</v>
      </c>
      <c r="I160" s="236"/>
      <c r="J160" s="236"/>
      <c r="K160" s="236"/>
      <c r="L160" s="239"/>
      <c r="M160" s="240"/>
      <c r="N160" s="241"/>
      <c r="O160" s="241"/>
      <c r="P160" s="241"/>
      <c r="Q160" s="241"/>
      <c r="R160" s="241"/>
      <c r="S160" s="241"/>
      <c r="T160" s="242"/>
      <c r="AT160" s="243" t="s">
        <v>144</v>
      </c>
      <c r="AU160" s="243" t="s">
        <v>80</v>
      </c>
      <c r="AV160" s="15" t="s">
        <v>76</v>
      </c>
      <c r="AW160" s="15" t="s">
        <v>27</v>
      </c>
      <c r="AX160" s="15" t="s">
        <v>72</v>
      </c>
      <c r="AY160" s="243" t="s">
        <v>133</v>
      </c>
    </row>
    <row r="161" spans="2:51" s="13" customFormat="1" ht="12">
      <c r="B161" s="204"/>
      <c r="C161" s="205"/>
      <c r="D161" s="206" t="s">
        <v>144</v>
      </c>
      <c r="E161" s="207" t="s">
        <v>1</v>
      </c>
      <c r="F161" s="208" t="s">
        <v>184</v>
      </c>
      <c r="G161" s="205"/>
      <c r="H161" s="209">
        <v>14.4</v>
      </c>
      <c r="I161" s="205"/>
      <c r="J161" s="205"/>
      <c r="K161" s="205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144</v>
      </c>
      <c r="AU161" s="214" t="s">
        <v>80</v>
      </c>
      <c r="AV161" s="13" t="s">
        <v>80</v>
      </c>
      <c r="AW161" s="13" t="s">
        <v>27</v>
      </c>
      <c r="AX161" s="13" t="s">
        <v>72</v>
      </c>
      <c r="AY161" s="214" t="s">
        <v>133</v>
      </c>
    </row>
    <row r="162" spans="2:51" s="14" customFormat="1" ht="12">
      <c r="B162" s="215"/>
      <c r="C162" s="216"/>
      <c r="D162" s="206" t="s">
        <v>144</v>
      </c>
      <c r="E162" s="217" t="s">
        <v>1</v>
      </c>
      <c r="F162" s="218" t="s">
        <v>146</v>
      </c>
      <c r="G162" s="216"/>
      <c r="H162" s="219">
        <v>67.4</v>
      </c>
      <c r="I162" s="216"/>
      <c r="J162" s="216"/>
      <c r="K162" s="216"/>
      <c r="L162" s="220"/>
      <c r="M162" s="221"/>
      <c r="N162" s="222"/>
      <c r="O162" s="222"/>
      <c r="P162" s="222"/>
      <c r="Q162" s="222"/>
      <c r="R162" s="222"/>
      <c r="S162" s="222"/>
      <c r="T162" s="223"/>
      <c r="AT162" s="224" t="s">
        <v>144</v>
      </c>
      <c r="AU162" s="224" t="s">
        <v>80</v>
      </c>
      <c r="AV162" s="14" t="s">
        <v>86</v>
      </c>
      <c r="AW162" s="14" t="s">
        <v>27</v>
      </c>
      <c r="AX162" s="14" t="s">
        <v>76</v>
      </c>
      <c r="AY162" s="224" t="s">
        <v>133</v>
      </c>
    </row>
    <row r="163" spans="1:65" s="2" customFormat="1" ht="16.5" customHeight="1">
      <c r="A163" s="32"/>
      <c r="B163" s="33"/>
      <c r="C163" s="191" t="s">
        <v>185</v>
      </c>
      <c r="D163" s="191" t="s">
        <v>136</v>
      </c>
      <c r="E163" s="192" t="s">
        <v>186</v>
      </c>
      <c r="F163" s="193" t="s">
        <v>187</v>
      </c>
      <c r="G163" s="194" t="s">
        <v>139</v>
      </c>
      <c r="H163" s="195">
        <v>1.2</v>
      </c>
      <c r="I163" s="196"/>
      <c r="J163" s="196">
        <f>ROUND(I163*H163,2)</f>
        <v>0</v>
      </c>
      <c r="K163" s="197"/>
      <c r="L163" s="35"/>
      <c r="M163" s="198" t="s">
        <v>1</v>
      </c>
      <c r="N163" s="199" t="s">
        <v>37</v>
      </c>
      <c r="O163" s="200">
        <v>0</v>
      </c>
      <c r="P163" s="200">
        <f>O163*H163</f>
        <v>0</v>
      </c>
      <c r="Q163" s="200">
        <v>0</v>
      </c>
      <c r="R163" s="200">
        <f>Q163*H163</f>
        <v>0</v>
      </c>
      <c r="S163" s="200">
        <v>0</v>
      </c>
      <c r="T163" s="201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202" t="s">
        <v>86</v>
      </c>
      <c r="AT163" s="202" t="s">
        <v>136</v>
      </c>
      <c r="AU163" s="202" t="s">
        <v>80</v>
      </c>
      <c r="AY163" s="17" t="s">
        <v>133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7" t="s">
        <v>76</v>
      </c>
      <c r="BK163" s="203">
        <f>ROUND(I163*H163,2)</f>
        <v>0</v>
      </c>
      <c r="BL163" s="17" t="s">
        <v>86</v>
      </c>
      <c r="BM163" s="202" t="s">
        <v>188</v>
      </c>
    </row>
    <row r="164" spans="2:51" s="13" customFormat="1" ht="12">
      <c r="B164" s="204"/>
      <c r="C164" s="205"/>
      <c r="D164" s="206" t="s">
        <v>144</v>
      </c>
      <c r="E164" s="207" t="s">
        <v>1</v>
      </c>
      <c r="F164" s="208" t="s">
        <v>189</v>
      </c>
      <c r="G164" s="205"/>
      <c r="H164" s="209">
        <v>1.2</v>
      </c>
      <c r="I164" s="205"/>
      <c r="J164" s="205"/>
      <c r="K164" s="205"/>
      <c r="L164" s="210"/>
      <c r="M164" s="211"/>
      <c r="N164" s="212"/>
      <c r="O164" s="212"/>
      <c r="P164" s="212"/>
      <c r="Q164" s="212"/>
      <c r="R164" s="212"/>
      <c r="S164" s="212"/>
      <c r="T164" s="213"/>
      <c r="AT164" s="214" t="s">
        <v>144</v>
      </c>
      <c r="AU164" s="214" t="s">
        <v>80</v>
      </c>
      <c r="AV164" s="13" t="s">
        <v>80</v>
      </c>
      <c r="AW164" s="13" t="s">
        <v>27</v>
      </c>
      <c r="AX164" s="13" t="s">
        <v>72</v>
      </c>
      <c r="AY164" s="214" t="s">
        <v>133</v>
      </c>
    </row>
    <row r="165" spans="2:51" s="14" customFormat="1" ht="12">
      <c r="B165" s="215"/>
      <c r="C165" s="216"/>
      <c r="D165" s="206" t="s">
        <v>144</v>
      </c>
      <c r="E165" s="217" t="s">
        <v>1</v>
      </c>
      <c r="F165" s="218" t="s">
        <v>146</v>
      </c>
      <c r="G165" s="216"/>
      <c r="H165" s="219">
        <v>1.2</v>
      </c>
      <c r="I165" s="216"/>
      <c r="J165" s="216"/>
      <c r="K165" s="216"/>
      <c r="L165" s="220"/>
      <c r="M165" s="221"/>
      <c r="N165" s="222"/>
      <c r="O165" s="222"/>
      <c r="P165" s="222"/>
      <c r="Q165" s="222"/>
      <c r="R165" s="222"/>
      <c r="S165" s="222"/>
      <c r="T165" s="223"/>
      <c r="AT165" s="224" t="s">
        <v>144</v>
      </c>
      <c r="AU165" s="224" t="s">
        <v>80</v>
      </c>
      <c r="AV165" s="14" t="s">
        <v>86</v>
      </c>
      <c r="AW165" s="14" t="s">
        <v>27</v>
      </c>
      <c r="AX165" s="14" t="s">
        <v>76</v>
      </c>
      <c r="AY165" s="224" t="s">
        <v>133</v>
      </c>
    </row>
    <row r="166" spans="1:65" s="2" customFormat="1" ht="36" customHeight="1">
      <c r="A166" s="32"/>
      <c r="B166" s="33"/>
      <c r="C166" s="191" t="s">
        <v>83</v>
      </c>
      <c r="D166" s="191" t="s">
        <v>136</v>
      </c>
      <c r="E166" s="192" t="s">
        <v>190</v>
      </c>
      <c r="F166" s="193" t="s">
        <v>191</v>
      </c>
      <c r="G166" s="194" t="s">
        <v>143</v>
      </c>
      <c r="H166" s="195">
        <v>8</v>
      </c>
      <c r="I166" s="196"/>
      <c r="J166" s="196">
        <f>ROUND(I166*H166,2)</f>
        <v>0</v>
      </c>
      <c r="K166" s="197"/>
      <c r="L166" s="35"/>
      <c r="M166" s="198" t="s">
        <v>1</v>
      </c>
      <c r="N166" s="199" t="s">
        <v>37</v>
      </c>
      <c r="O166" s="200">
        <v>0</v>
      </c>
      <c r="P166" s="200">
        <f>O166*H166</f>
        <v>0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202" t="s">
        <v>86</v>
      </c>
      <c r="AT166" s="202" t="s">
        <v>136</v>
      </c>
      <c r="AU166" s="202" t="s">
        <v>80</v>
      </c>
      <c r="AY166" s="17" t="s">
        <v>133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7" t="s">
        <v>76</v>
      </c>
      <c r="BK166" s="203">
        <f>ROUND(I166*H166,2)</f>
        <v>0</v>
      </c>
      <c r="BL166" s="17" t="s">
        <v>86</v>
      </c>
      <c r="BM166" s="202" t="s">
        <v>185</v>
      </c>
    </row>
    <row r="167" spans="2:51" s="13" customFormat="1" ht="12">
      <c r="B167" s="204"/>
      <c r="C167" s="205"/>
      <c r="D167" s="206" t="s">
        <v>144</v>
      </c>
      <c r="E167" s="207" t="s">
        <v>1</v>
      </c>
      <c r="F167" s="208" t="s">
        <v>192</v>
      </c>
      <c r="G167" s="205"/>
      <c r="H167" s="209">
        <v>8</v>
      </c>
      <c r="I167" s="205"/>
      <c r="J167" s="205"/>
      <c r="K167" s="205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144</v>
      </c>
      <c r="AU167" s="214" t="s">
        <v>80</v>
      </c>
      <c r="AV167" s="13" t="s">
        <v>80</v>
      </c>
      <c r="AW167" s="13" t="s">
        <v>27</v>
      </c>
      <c r="AX167" s="13" t="s">
        <v>72</v>
      </c>
      <c r="AY167" s="214" t="s">
        <v>133</v>
      </c>
    </row>
    <row r="168" spans="2:51" s="14" customFormat="1" ht="12">
      <c r="B168" s="215"/>
      <c r="C168" s="216"/>
      <c r="D168" s="206" t="s">
        <v>144</v>
      </c>
      <c r="E168" s="217" t="s">
        <v>1</v>
      </c>
      <c r="F168" s="218" t="s">
        <v>146</v>
      </c>
      <c r="G168" s="216"/>
      <c r="H168" s="219">
        <v>8</v>
      </c>
      <c r="I168" s="216"/>
      <c r="J168" s="216"/>
      <c r="K168" s="216"/>
      <c r="L168" s="220"/>
      <c r="M168" s="221"/>
      <c r="N168" s="222"/>
      <c r="O168" s="222"/>
      <c r="P168" s="222"/>
      <c r="Q168" s="222"/>
      <c r="R168" s="222"/>
      <c r="S168" s="222"/>
      <c r="T168" s="223"/>
      <c r="AT168" s="224" t="s">
        <v>144</v>
      </c>
      <c r="AU168" s="224" t="s">
        <v>80</v>
      </c>
      <c r="AV168" s="14" t="s">
        <v>86</v>
      </c>
      <c r="AW168" s="14" t="s">
        <v>27</v>
      </c>
      <c r="AX168" s="14" t="s">
        <v>76</v>
      </c>
      <c r="AY168" s="224" t="s">
        <v>133</v>
      </c>
    </row>
    <row r="169" spans="1:65" s="2" customFormat="1" ht="24" customHeight="1">
      <c r="A169" s="32"/>
      <c r="B169" s="33"/>
      <c r="C169" s="191" t="s">
        <v>86</v>
      </c>
      <c r="D169" s="191" t="s">
        <v>136</v>
      </c>
      <c r="E169" s="192" t="s">
        <v>193</v>
      </c>
      <c r="F169" s="193" t="s">
        <v>194</v>
      </c>
      <c r="G169" s="194" t="s">
        <v>143</v>
      </c>
      <c r="H169" s="195">
        <v>16</v>
      </c>
      <c r="I169" s="196"/>
      <c r="J169" s="196">
        <f>ROUND(I169*H169,2)</f>
        <v>0</v>
      </c>
      <c r="K169" s="197"/>
      <c r="L169" s="35"/>
      <c r="M169" s="198" t="s">
        <v>1</v>
      </c>
      <c r="N169" s="199" t="s">
        <v>37</v>
      </c>
      <c r="O169" s="200">
        <v>0</v>
      </c>
      <c r="P169" s="200">
        <f>O169*H169</f>
        <v>0</v>
      </c>
      <c r="Q169" s="200">
        <v>0</v>
      </c>
      <c r="R169" s="200">
        <f>Q169*H169</f>
        <v>0</v>
      </c>
      <c r="S169" s="200">
        <v>0</v>
      </c>
      <c r="T169" s="201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202" t="s">
        <v>86</v>
      </c>
      <c r="AT169" s="202" t="s">
        <v>136</v>
      </c>
      <c r="AU169" s="202" t="s">
        <v>80</v>
      </c>
      <c r="AY169" s="17" t="s">
        <v>133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7" t="s">
        <v>76</v>
      </c>
      <c r="BK169" s="203">
        <f>ROUND(I169*H169,2)</f>
        <v>0</v>
      </c>
      <c r="BL169" s="17" t="s">
        <v>86</v>
      </c>
      <c r="BM169" s="202" t="s">
        <v>195</v>
      </c>
    </row>
    <row r="170" spans="2:51" s="13" customFormat="1" ht="12">
      <c r="B170" s="204"/>
      <c r="C170" s="205"/>
      <c r="D170" s="206" t="s">
        <v>144</v>
      </c>
      <c r="E170" s="207" t="s">
        <v>1</v>
      </c>
      <c r="F170" s="208" t="s">
        <v>196</v>
      </c>
      <c r="G170" s="205"/>
      <c r="H170" s="209">
        <v>16</v>
      </c>
      <c r="I170" s="205"/>
      <c r="J170" s="205"/>
      <c r="K170" s="205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144</v>
      </c>
      <c r="AU170" s="214" t="s">
        <v>80</v>
      </c>
      <c r="AV170" s="13" t="s">
        <v>80</v>
      </c>
      <c r="AW170" s="13" t="s">
        <v>27</v>
      </c>
      <c r="AX170" s="13" t="s">
        <v>72</v>
      </c>
      <c r="AY170" s="214" t="s">
        <v>133</v>
      </c>
    </row>
    <row r="171" spans="2:51" s="14" customFormat="1" ht="12">
      <c r="B171" s="215"/>
      <c r="C171" s="216"/>
      <c r="D171" s="206" t="s">
        <v>144</v>
      </c>
      <c r="E171" s="217" t="s">
        <v>1</v>
      </c>
      <c r="F171" s="218" t="s">
        <v>146</v>
      </c>
      <c r="G171" s="216"/>
      <c r="H171" s="219">
        <v>16</v>
      </c>
      <c r="I171" s="216"/>
      <c r="J171" s="216"/>
      <c r="K171" s="216"/>
      <c r="L171" s="220"/>
      <c r="M171" s="221"/>
      <c r="N171" s="222"/>
      <c r="O171" s="222"/>
      <c r="P171" s="222"/>
      <c r="Q171" s="222"/>
      <c r="R171" s="222"/>
      <c r="S171" s="222"/>
      <c r="T171" s="223"/>
      <c r="AT171" s="224" t="s">
        <v>144</v>
      </c>
      <c r="AU171" s="224" t="s">
        <v>80</v>
      </c>
      <c r="AV171" s="14" t="s">
        <v>86</v>
      </c>
      <c r="AW171" s="14" t="s">
        <v>27</v>
      </c>
      <c r="AX171" s="14" t="s">
        <v>76</v>
      </c>
      <c r="AY171" s="224" t="s">
        <v>133</v>
      </c>
    </row>
    <row r="172" spans="1:65" s="2" customFormat="1" ht="24" customHeight="1">
      <c r="A172" s="32"/>
      <c r="B172" s="33"/>
      <c r="C172" s="191" t="s">
        <v>7</v>
      </c>
      <c r="D172" s="191" t="s">
        <v>136</v>
      </c>
      <c r="E172" s="192" t="s">
        <v>197</v>
      </c>
      <c r="F172" s="193" t="s">
        <v>198</v>
      </c>
      <c r="G172" s="194" t="s">
        <v>139</v>
      </c>
      <c r="H172" s="195">
        <v>4.2</v>
      </c>
      <c r="I172" s="196"/>
      <c r="J172" s="196">
        <f>ROUND(I172*H172,2)</f>
        <v>0</v>
      </c>
      <c r="K172" s="197"/>
      <c r="L172" s="35"/>
      <c r="M172" s="198" t="s">
        <v>1</v>
      </c>
      <c r="N172" s="199" t="s">
        <v>37</v>
      </c>
      <c r="O172" s="200">
        <v>0</v>
      </c>
      <c r="P172" s="200">
        <f>O172*H172</f>
        <v>0</v>
      </c>
      <c r="Q172" s="200">
        <v>0</v>
      </c>
      <c r="R172" s="200">
        <f>Q172*H172</f>
        <v>0</v>
      </c>
      <c r="S172" s="200">
        <v>0</v>
      </c>
      <c r="T172" s="201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202" t="s">
        <v>86</v>
      </c>
      <c r="AT172" s="202" t="s">
        <v>136</v>
      </c>
      <c r="AU172" s="202" t="s">
        <v>80</v>
      </c>
      <c r="AY172" s="17" t="s">
        <v>133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7" t="s">
        <v>76</v>
      </c>
      <c r="BK172" s="203">
        <f>ROUND(I172*H172,2)</f>
        <v>0</v>
      </c>
      <c r="BL172" s="17" t="s">
        <v>86</v>
      </c>
      <c r="BM172" s="202" t="s">
        <v>140</v>
      </c>
    </row>
    <row r="173" spans="2:51" s="13" customFormat="1" ht="12">
      <c r="B173" s="204"/>
      <c r="C173" s="205"/>
      <c r="D173" s="206" t="s">
        <v>144</v>
      </c>
      <c r="E173" s="207" t="s">
        <v>1</v>
      </c>
      <c r="F173" s="208" t="s">
        <v>199</v>
      </c>
      <c r="G173" s="205"/>
      <c r="H173" s="209">
        <v>3.6</v>
      </c>
      <c r="I173" s="205"/>
      <c r="J173" s="205"/>
      <c r="K173" s="205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144</v>
      </c>
      <c r="AU173" s="214" t="s">
        <v>80</v>
      </c>
      <c r="AV173" s="13" t="s">
        <v>80</v>
      </c>
      <c r="AW173" s="13" t="s">
        <v>27</v>
      </c>
      <c r="AX173" s="13" t="s">
        <v>72</v>
      </c>
      <c r="AY173" s="214" t="s">
        <v>133</v>
      </c>
    </row>
    <row r="174" spans="2:51" s="13" customFormat="1" ht="12">
      <c r="B174" s="204"/>
      <c r="C174" s="205"/>
      <c r="D174" s="206" t="s">
        <v>144</v>
      </c>
      <c r="E174" s="207" t="s">
        <v>1</v>
      </c>
      <c r="F174" s="208" t="s">
        <v>200</v>
      </c>
      <c r="G174" s="205"/>
      <c r="H174" s="209">
        <v>0.6</v>
      </c>
      <c r="I174" s="205"/>
      <c r="J174" s="205"/>
      <c r="K174" s="205"/>
      <c r="L174" s="210"/>
      <c r="M174" s="211"/>
      <c r="N174" s="212"/>
      <c r="O174" s="212"/>
      <c r="P174" s="212"/>
      <c r="Q174" s="212"/>
      <c r="R174" s="212"/>
      <c r="S174" s="212"/>
      <c r="T174" s="213"/>
      <c r="AT174" s="214" t="s">
        <v>144</v>
      </c>
      <c r="AU174" s="214" t="s">
        <v>80</v>
      </c>
      <c r="AV174" s="13" t="s">
        <v>80</v>
      </c>
      <c r="AW174" s="13" t="s">
        <v>27</v>
      </c>
      <c r="AX174" s="13" t="s">
        <v>72</v>
      </c>
      <c r="AY174" s="214" t="s">
        <v>133</v>
      </c>
    </row>
    <row r="175" spans="2:51" s="14" customFormat="1" ht="12">
      <c r="B175" s="215"/>
      <c r="C175" s="216"/>
      <c r="D175" s="206" t="s">
        <v>144</v>
      </c>
      <c r="E175" s="217" t="s">
        <v>1</v>
      </c>
      <c r="F175" s="218" t="s">
        <v>146</v>
      </c>
      <c r="G175" s="216"/>
      <c r="H175" s="219">
        <v>4.2</v>
      </c>
      <c r="I175" s="216"/>
      <c r="J175" s="216"/>
      <c r="K175" s="216"/>
      <c r="L175" s="220"/>
      <c r="M175" s="221"/>
      <c r="N175" s="222"/>
      <c r="O175" s="222"/>
      <c r="P175" s="222"/>
      <c r="Q175" s="222"/>
      <c r="R175" s="222"/>
      <c r="S175" s="222"/>
      <c r="T175" s="223"/>
      <c r="AT175" s="224" t="s">
        <v>144</v>
      </c>
      <c r="AU175" s="224" t="s">
        <v>80</v>
      </c>
      <c r="AV175" s="14" t="s">
        <v>86</v>
      </c>
      <c r="AW175" s="14" t="s">
        <v>27</v>
      </c>
      <c r="AX175" s="14" t="s">
        <v>76</v>
      </c>
      <c r="AY175" s="224" t="s">
        <v>133</v>
      </c>
    </row>
    <row r="176" spans="1:65" s="2" customFormat="1" ht="16.5" customHeight="1">
      <c r="A176" s="32"/>
      <c r="B176" s="33"/>
      <c r="C176" s="191" t="s">
        <v>177</v>
      </c>
      <c r="D176" s="191" t="s">
        <v>136</v>
      </c>
      <c r="E176" s="192" t="s">
        <v>201</v>
      </c>
      <c r="F176" s="193" t="s">
        <v>202</v>
      </c>
      <c r="G176" s="194" t="s">
        <v>139</v>
      </c>
      <c r="H176" s="195">
        <v>2</v>
      </c>
      <c r="I176" s="196"/>
      <c r="J176" s="196">
        <f>ROUND(I176*H176,2)</f>
        <v>0</v>
      </c>
      <c r="K176" s="197"/>
      <c r="L176" s="35"/>
      <c r="M176" s="198" t="s">
        <v>1</v>
      </c>
      <c r="N176" s="199" t="s">
        <v>37</v>
      </c>
      <c r="O176" s="200">
        <v>0</v>
      </c>
      <c r="P176" s="200">
        <f>O176*H176</f>
        <v>0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202" t="s">
        <v>86</v>
      </c>
      <c r="AT176" s="202" t="s">
        <v>136</v>
      </c>
      <c r="AU176" s="202" t="s">
        <v>80</v>
      </c>
      <c r="AY176" s="17" t="s">
        <v>133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7" t="s">
        <v>76</v>
      </c>
      <c r="BK176" s="203">
        <f>ROUND(I176*H176,2)</f>
        <v>0</v>
      </c>
      <c r="BL176" s="17" t="s">
        <v>86</v>
      </c>
      <c r="BM176" s="202" t="s">
        <v>203</v>
      </c>
    </row>
    <row r="177" spans="2:51" s="13" customFormat="1" ht="12">
      <c r="B177" s="204"/>
      <c r="C177" s="205"/>
      <c r="D177" s="206" t="s">
        <v>144</v>
      </c>
      <c r="E177" s="207" t="s">
        <v>1</v>
      </c>
      <c r="F177" s="208" t="s">
        <v>80</v>
      </c>
      <c r="G177" s="205"/>
      <c r="H177" s="209">
        <v>2</v>
      </c>
      <c r="I177" s="205"/>
      <c r="J177" s="205"/>
      <c r="K177" s="205"/>
      <c r="L177" s="210"/>
      <c r="M177" s="211"/>
      <c r="N177" s="212"/>
      <c r="O177" s="212"/>
      <c r="P177" s="212"/>
      <c r="Q177" s="212"/>
      <c r="R177" s="212"/>
      <c r="S177" s="212"/>
      <c r="T177" s="213"/>
      <c r="AT177" s="214" t="s">
        <v>144</v>
      </c>
      <c r="AU177" s="214" t="s">
        <v>80</v>
      </c>
      <c r="AV177" s="13" t="s">
        <v>80</v>
      </c>
      <c r="AW177" s="13" t="s">
        <v>27</v>
      </c>
      <c r="AX177" s="13" t="s">
        <v>72</v>
      </c>
      <c r="AY177" s="214" t="s">
        <v>133</v>
      </c>
    </row>
    <row r="178" spans="2:51" s="14" customFormat="1" ht="12">
      <c r="B178" s="215"/>
      <c r="C178" s="216"/>
      <c r="D178" s="206" t="s">
        <v>144</v>
      </c>
      <c r="E178" s="217" t="s">
        <v>1</v>
      </c>
      <c r="F178" s="218" t="s">
        <v>146</v>
      </c>
      <c r="G178" s="216"/>
      <c r="H178" s="219">
        <v>2</v>
      </c>
      <c r="I178" s="216"/>
      <c r="J178" s="216"/>
      <c r="K178" s="216"/>
      <c r="L178" s="220"/>
      <c r="M178" s="221"/>
      <c r="N178" s="222"/>
      <c r="O178" s="222"/>
      <c r="P178" s="222"/>
      <c r="Q178" s="222"/>
      <c r="R178" s="222"/>
      <c r="S178" s="222"/>
      <c r="T178" s="223"/>
      <c r="AT178" s="224" t="s">
        <v>144</v>
      </c>
      <c r="AU178" s="224" t="s">
        <v>80</v>
      </c>
      <c r="AV178" s="14" t="s">
        <v>86</v>
      </c>
      <c r="AW178" s="14" t="s">
        <v>27</v>
      </c>
      <c r="AX178" s="14" t="s">
        <v>76</v>
      </c>
      <c r="AY178" s="224" t="s">
        <v>133</v>
      </c>
    </row>
    <row r="179" spans="2:63" s="12" customFormat="1" ht="22.9" customHeight="1">
      <c r="B179" s="176"/>
      <c r="C179" s="177"/>
      <c r="D179" s="178" t="s">
        <v>71</v>
      </c>
      <c r="E179" s="189" t="s">
        <v>204</v>
      </c>
      <c r="F179" s="189" t="s">
        <v>205</v>
      </c>
      <c r="G179" s="177"/>
      <c r="H179" s="177"/>
      <c r="I179" s="177"/>
      <c r="J179" s="190">
        <f>BK179</f>
        <v>0</v>
      </c>
      <c r="K179" s="177"/>
      <c r="L179" s="181"/>
      <c r="M179" s="182"/>
      <c r="N179" s="183"/>
      <c r="O179" s="183"/>
      <c r="P179" s="184">
        <f>SUM(P180:P185)</f>
        <v>0</v>
      </c>
      <c r="Q179" s="183"/>
      <c r="R179" s="184">
        <f>SUM(R180:R185)</f>
        <v>0</v>
      </c>
      <c r="S179" s="183"/>
      <c r="T179" s="185">
        <f>SUM(T180:T185)</f>
        <v>0</v>
      </c>
      <c r="AR179" s="186" t="s">
        <v>76</v>
      </c>
      <c r="AT179" s="187" t="s">
        <v>71</v>
      </c>
      <c r="AU179" s="187" t="s">
        <v>76</v>
      </c>
      <c r="AY179" s="186" t="s">
        <v>133</v>
      </c>
      <c r="BK179" s="188">
        <f>SUM(BK180:BK185)</f>
        <v>0</v>
      </c>
    </row>
    <row r="180" spans="1:65" s="2" customFormat="1" ht="24" customHeight="1">
      <c r="A180" s="32"/>
      <c r="B180" s="33"/>
      <c r="C180" s="191" t="s">
        <v>159</v>
      </c>
      <c r="D180" s="191" t="s">
        <v>136</v>
      </c>
      <c r="E180" s="192" t="s">
        <v>490</v>
      </c>
      <c r="F180" s="193" t="s">
        <v>489</v>
      </c>
      <c r="G180" s="194" t="s">
        <v>156</v>
      </c>
      <c r="H180" s="195">
        <v>219.289</v>
      </c>
      <c r="I180" s="196"/>
      <c r="J180" s="196">
        <f>ROUND(I180*H180,2)</f>
        <v>0</v>
      </c>
      <c r="K180" s="197"/>
      <c r="L180" s="35"/>
      <c r="M180" s="198" t="s">
        <v>1</v>
      </c>
      <c r="N180" s="199" t="s">
        <v>37</v>
      </c>
      <c r="O180" s="200">
        <v>0</v>
      </c>
      <c r="P180" s="200">
        <f>O180*H180</f>
        <v>0</v>
      </c>
      <c r="Q180" s="200">
        <v>0</v>
      </c>
      <c r="R180" s="200">
        <f>Q180*H180</f>
        <v>0</v>
      </c>
      <c r="S180" s="200">
        <v>0</v>
      </c>
      <c r="T180" s="201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202" t="s">
        <v>86</v>
      </c>
      <c r="AT180" s="202" t="s">
        <v>136</v>
      </c>
      <c r="AU180" s="202" t="s">
        <v>80</v>
      </c>
      <c r="AY180" s="17" t="s">
        <v>133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7" t="s">
        <v>76</v>
      </c>
      <c r="BK180" s="203">
        <f>ROUND(I180*H180,2)</f>
        <v>0</v>
      </c>
      <c r="BL180" s="17" t="s">
        <v>86</v>
      </c>
      <c r="BM180" s="202" t="s">
        <v>147</v>
      </c>
    </row>
    <row r="181" spans="1:65" s="2" customFormat="1" ht="24" customHeight="1">
      <c r="A181" s="32"/>
      <c r="B181" s="33"/>
      <c r="C181" s="191" t="s">
        <v>150</v>
      </c>
      <c r="D181" s="191" t="s">
        <v>136</v>
      </c>
      <c r="E181" s="192" t="s">
        <v>206</v>
      </c>
      <c r="F181" s="193" t="s">
        <v>207</v>
      </c>
      <c r="G181" s="194" t="s">
        <v>156</v>
      </c>
      <c r="H181" s="195">
        <v>4385.78</v>
      </c>
      <c r="I181" s="196"/>
      <c r="J181" s="196">
        <f>ROUND(I181*H181,2)</f>
        <v>0</v>
      </c>
      <c r="K181" s="197"/>
      <c r="L181" s="35"/>
      <c r="M181" s="198" t="s">
        <v>1</v>
      </c>
      <c r="N181" s="199" t="s">
        <v>37</v>
      </c>
      <c r="O181" s="200">
        <v>0</v>
      </c>
      <c r="P181" s="200">
        <f>O181*H181</f>
        <v>0</v>
      </c>
      <c r="Q181" s="200">
        <v>0</v>
      </c>
      <c r="R181" s="200">
        <f>Q181*H181</f>
        <v>0</v>
      </c>
      <c r="S181" s="200">
        <v>0</v>
      </c>
      <c r="T181" s="201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202" t="s">
        <v>86</v>
      </c>
      <c r="AT181" s="202" t="s">
        <v>136</v>
      </c>
      <c r="AU181" s="202" t="s">
        <v>80</v>
      </c>
      <c r="AY181" s="17" t="s">
        <v>133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17" t="s">
        <v>76</v>
      </c>
      <c r="BK181" s="203">
        <f>ROUND(I181*H181,2)</f>
        <v>0</v>
      </c>
      <c r="BL181" s="17" t="s">
        <v>86</v>
      </c>
      <c r="BM181" s="202" t="s">
        <v>208</v>
      </c>
    </row>
    <row r="182" spans="1:65" s="2" customFormat="1" ht="24" customHeight="1">
      <c r="A182" s="32"/>
      <c r="B182" s="33"/>
      <c r="C182" s="191" t="s">
        <v>209</v>
      </c>
      <c r="D182" s="191" t="s">
        <v>136</v>
      </c>
      <c r="E182" s="192" t="s">
        <v>210</v>
      </c>
      <c r="F182" s="193" t="s">
        <v>211</v>
      </c>
      <c r="G182" s="194" t="s">
        <v>156</v>
      </c>
      <c r="H182" s="195">
        <v>0.32</v>
      </c>
      <c r="I182" s="196"/>
      <c r="J182" s="196">
        <f>ROUND(I182*H182,2)</f>
        <v>0</v>
      </c>
      <c r="K182" s="197"/>
      <c r="L182" s="35"/>
      <c r="M182" s="198" t="s">
        <v>1</v>
      </c>
      <c r="N182" s="199" t="s">
        <v>37</v>
      </c>
      <c r="O182" s="200">
        <v>0</v>
      </c>
      <c r="P182" s="200">
        <f>O182*H182</f>
        <v>0</v>
      </c>
      <c r="Q182" s="200">
        <v>0</v>
      </c>
      <c r="R182" s="200">
        <f>Q182*H182</f>
        <v>0</v>
      </c>
      <c r="S182" s="200">
        <v>0</v>
      </c>
      <c r="T182" s="201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202" t="s">
        <v>86</v>
      </c>
      <c r="AT182" s="202" t="s">
        <v>136</v>
      </c>
      <c r="AU182" s="202" t="s">
        <v>80</v>
      </c>
      <c r="AY182" s="17" t="s">
        <v>133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7" t="s">
        <v>76</v>
      </c>
      <c r="BK182" s="203">
        <f>ROUND(I182*H182,2)</f>
        <v>0</v>
      </c>
      <c r="BL182" s="17" t="s">
        <v>86</v>
      </c>
      <c r="BM182" s="202" t="s">
        <v>209</v>
      </c>
    </row>
    <row r="183" spans="1:65" s="2" customFormat="1" ht="24" customHeight="1">
      <c r="A183" s="32"/>
      <c r="B183" s="33"/>
      <c r="C183" s="191" t="s">
        <v>195</v>
      </c>
      <c r="D183" s="191" t="s">
        <v>136</v>
      </c>
      <c r="E183" s="192" t="s">
        <v>212</v>
      </c>
      <c r="F183" s="193" t="s">
        <v>213</v>
      </c>
      <c r="G183" s="194" t="s">
        <v>156</v>
      </c>
      <c r="H183" s="195">
        <v>218.969</v>
      </c>
      <c r="I183" s="196"/>
      <c r="J183" s="196">
        <f>ROUND(I183*H183,2)</f>
        <v>0</v>
      </c>
      <c r="K183" s="197"/>
      <c r="L183" s="35"/>
      <c r="M183" s="198" t="s">
        <v>1</v>
      </c>
      <c r="N183" s="199" t="s">
        <v>37</v>
      </c>
      <c r="O183" s="200">
        <v>0</v>
      </c>
      <c r="P183" s="200">
        <f>O183*H183</f>
        <v>0</v>
      </c>
      <c r="Q183" s="200">
        <v>0</v>
      </c>
      <c r="R183" s="200">
        <f>Q183*H183</f>
        <v>0</v>
      </c>
      <c r="S183" s="200">
        <v>0</v>
      </c>
      <c r="T183" s="201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202" t="s">
        <v>86</v>
      </c>
      <c r="AT183" s="202" t="s">
        <v>136</v>
      </c>
      <c r="AU183" s="202" t="s">
        <v>80</v>
      </c>
      <c r="AY183" s="17" t="s">
        <v>133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17" t="s">
        <v>76</v>
      </c>
      <c r="BK183" s="203">
        <f>ROUND(I183*H183,2)</f>
        <v>0</v>
      </c>
      <c r="BL183" s="17" t="s">
        <v>86</v>
      </c>
      <c r="BM183" s="202" t="s">
        <v>214</v>
      </c>
    </row>
    <row r="184" spans="2:51" s="13" customFormat="1" ht="12">
      <c r="B184" s="204"/>
      <c r="C184" s="205"/>
      <c r="D184" s="206" t="s">
        <v>144</v>
      </c>
      <c r="E184" s="207" t="s">
        <v>1</v>
      </c>
      <c r="F184" s="208" t="s">
        <v>215</v>
      </c>
      <c r="G184" s="205"/>
      <c r="H184" s="209">
        <v>218.969</v>
      </c>
      <c r="I184" s="205"/>
      <c r="J184" s="205"/>
      <c r="K184" s="205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144</v>
      </c>
      <c r="AU184" s="214" t="s">
        <v>80</v>
      </c>
      <c r="AV184" s="13" t="s">
        <v>80</v>
      </c>
      <c r="AW184" s="13" t="s">
        <v>27</v>
      </c>
      <c r="AX184" s="13" t="s">
        <v>72</v>
      </c>
      <c r="AY184" s="214" t="s">
        <v>133</v>
      </c>
    </row>
    <row r="185" spans="2:51" s="14" customFormat="1" ht="12">
      <c r="B185" s="215"/>
      <c r="C185" s="216"/>
      <c r="D185" s="206" t="s">
        <v>144</v>
      </c>
      <c r="E185" s="217" t="s">
        <v>1</v>
      </c>
      <c r="F185" s="218" t="s">
        <v>146</v>
      </c>
      <c r="G185" s="216"/>
      <c r="H185" s="219">
        <v>218.969</v>
      </c>
      <c r="I185" s="216"/>
      <c r="J185" s="216"/>
      <c r="K185" s="216"/>
      <c r="L185" s="220"/>
      <c r="M185" s="221"/>
      <c r="N185" s="222"/>
      <c r="O185" s="222"/>
      <c r="P185" s="222"/>
      <c r="Q185" s="222"/>
      <c r="R185" s="222"/>
      <c r="S185" s="222"/>
      <c r="T185" s="223"/>
      <c r="AT185" s="224" t="s">
        <v>144</v>
      </c>
      <c r="AU185" s="224" t="s">
        <v>80</v>
      </c>
      <c r="AV185" s="14" t="s">
        <v>86</v>
      </c>
      <c r="AW185" s="14" t="s">
        <v>27</v>
      </c>
      <c r="AX185" s="14" t="s">
        <v>76</v>
      </c>
      <c r="AY185" s="224" t="s">
        <v>133</v>
      </c>
    </row>
    <row r="186" spans="2:63" s="12" customFormat="1" ht="22.9" customHeight="1">
      <c r="B186" s="176"/>
      <c r="C186" s="177"/>
      <c r="D186" s="178" t="s">
        <v>71</v>
      </c>
      <c r="E186" s="189" t="s">
        <v>216</v>
      </c>
      <c r="F186" s="189" t="s">
        <v>217</v>
      </c>
      <c r="G186" s="177"/>
      <c r="H186" s="177"/>
      <c r="I186" s="177"/>
      <c r="J186" s="190">
        <f>BK186</f>
        <v>0</v>
      </c>
      <c r="K186" s="177"/>
      <c r="L186" s="181"/>
      <c r="M186" s="182"/>
      <c r="N186" s="183"/>
      <c r="O186" s="183"/>
      <c r="P186" s="184">
        <f>P187</f>
        <v>0</v>
      </c>
      <c r="Q186" s="183"/>
      <c r="R186" s="184">
        <f>R187</f>
        <v>0</v>
      </c>
      <c r="S186" s="183"/>
      <c r="T186" s="185">
        <f>T187</f>
        <v>0</v>
      </c>
      <c r="AR186" s="186" t="s">
        <v>76</v>
      </c>
      <c r="AT186" s="187" t="s">
        <v>71</v>
      </c>
      <c r="AU186" s="187" t="s">
        <v>76</v>
      </c>
      <c r="AY186" s="186" t="s">
        <v>133</v>
      </c>
      <c r="BK186" s="188">
        <f>BK187</f>
        <v>0</v>
      </c>
    </row>
    <row r="187" spans="1:65" s="2" customFormat="1" ht="16.5" customHeight="1">
      <c r="A187" s="32"/>
      <c r="B187" s="33"/>
      <c r="C187" s="191" t="s">
        <v>218</v>
      </c>
      <c r="D187" s="191" t="s">
        <v>136</v>
      </c>
      <c r="E187" s="192" t="s">
        <v>219</v>
      </c>
      <c r="F187" s="193" t="s">
        <v>220</v>
      </c>
      <c r="G187" s="194" t="s">
        <v>156</v>
      </c>
      <c r="H187" s="195">
        <v>25.3</v>
      </c>
      <c r="I187" s="196"/>
      <c r="J187" s="196">
        <f>ROUND(I187*H187,2)</f>
        <v>0</v>
      </c>
      <c r="K187" s="197"/>
      <c r="L187" s="35"/>
      <c r="M187" s="198" t="s">
        <v>1</v>
      </c>
      <c r="N187" s="199" t="s">
        <v>37</v>
      </c>
      <c r="O187" s="200">
        <v>0</v>
      </c>
      <c r="P187" s="200">
        <f>O187*H187</f>
        <v>0</v>
      </c>
      <c r="Q187" s="200">
        <v>0</v>
      </c>
      <c r="R187" s="200">
        <f>Q187*H187</f>
        <v>0</v>
      </c>
      <c r="S187" s="200">
        <v>0</v>
      </c>
      <c r="T187" s="201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202" t="s">
        <v>86</v>
      </c>
      <c r="AT187" s="202" t="s">
        <v>136</v>
      </c>
      <c r="AU187" s="202" t="s">
        <v>80</v>
      </c>
      <c r="AY187" s="17" t="s">
        <v>133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7" t="s">
        <v>76</v>
      </c>
      <c r="BK187" s="203">
        <f>ROUND(I187*H187,2)</f>
        <v>0</v>
      </c>
      <c r="BL187" s="17" t="s">
        <v>86</v>
      </c>
      <c r="BM187" s="202" t="s">
        <v>221</v>
      </c>
    </row>
    <row r="188" spans="2:63" s="12" customFormat="1" ht="25.9" customHeight="1">
      <c r="B188" s="176"/>
      <c r="C188" s="177"/>
      <c r="D188" s="178" t="s">
        <v>71</v>
      </c>
      <c r="E188" s="179" t="s">
        <v>222</v>
      </c>
      <c r="F188" s="179" t="s">
        <v>223</v>
      </c>
      <c r="G188" s="177"/>
      <c r="H188" s="177"/>
      <c r="I188" s="177"/>
      <c r="J188" s="180">
        <f>BK188</f>
        <v>0</v>
      </c>
      <c r="K188" s="177"/>
      <c r="L188" s="181"/>
      <c r="M188" s="182"/>
      <c r="N188" s="183"/>
      <c r="O188" s="183"/>
      <c r="P188" s="184">
        <f>P189+P191+P193+P201+P210+P212</f>
        <v>0</v>
      </c>
      <c r="Q188" s="183"/>
      <c r="R188" s="184">
        <f>R189+R191+R193+R201+R210+R212</f>
        <v>0</v>
      </c>
      <c r="S188" s="183"/>
      <c r="T188" s="185">
        <f>T189+T191+T193+T201+T210+T212</f>
        <v>0</v>
      </c>
      <c r="AR188" s="186" t="s">
        <v>80</v>
      </c>
      <c r="AT188" s="187" t="s">
        <v>71</v>
      </c>
      <c r="AU188" s="187" t="s">
        <v>72</v>
      </c>
      <c r="AY188" s="186" t="s">
        <v>133</v>
      </c>
      <c r="BK188" s="188">
        <f>BK189+BK191+BK193+BK201+BK210+BK212</f>
        <v>0</v>
      </c>
    </row>
    <row r="189" spans="2:63" s="12" customFormat="1" ht="22.9" customHeight="1">
      <c r="B189" s="176"/>
      <c r="C189" s="177"/>
      <c r="D189" s="178" t="s">
        <v>71</v>
      </c>
      <c r="E189" s="189" t="s">
        <v>224</v>
      </c>
      <c r="F189" s="189" t="s">
        <v>225</v>
      </c>
      <c r="G189" s="177"/>
      <c r="H189" s="177"/>
      <c r="I189" s="177"/>
      <c r="J189" s="190">
        <f>BK189</f>
        <v>0</v>
      </c>
      <c r="K189" s="177"/>
      <c r="L189" s="181"/>
      <c r="M189" s="182"/>
      <c r="N189" s="183"/>
      <c r="O189" s="183"/>
      <c r="P189" s="184">
        <f>P190</f>
        <v>0</v>
      </c>
      <c r="Q189" s="183"/>
      <c r="R189" s="184">
        <f>R190</f>
        <v>0</v>
      </c>
      <c r="S189" s="183"/>
      <c r="T189" s="185">
        <f>T190</f>
        <v>0</v>
      </c>
      <c r="AR189" s="186" t="s">
        <v>80</v>
      </c>
      <c r="AT189" s="187" t="s">
        <v>71</v>
      </c>
      <c r="AU189" s="187" t="s">
        <v>76</v>
      </c>
      <c r="AY189" s="186" t="s">
        <v>133</v>
      </c>
      <c r="BK189" s="188">
        <f>BK190</f>
        <v>0</v>
      </c>
    </row>
    <row r="190" spans="1:65" s="2" customFormat="1" ht="16.5" customHeight="1">
      <c r="A190" s="32"/>
      <c r="B190" s="33"/>
      <c r="C190" s="191" t="s">
        <v>208</v>
      </c>
      <c r="D190" s="191" t="s">
        <v>136</v>
      </c>
      <c r="E190" s="192" t="s">
        <v>226</v>
      </c>
      <c r="F190" s="193" t="s">
        <v>227</v>
      </c>
      <c r="G190" s="194" t="s">
        <v>139</v>
      </c>
      <c r="H190" s="195">
        <v>80</v>
      </c>
      <c r="I190" s="196"/>
      <c r="J190" s="196">
        <f>ROUND(I190*H190,2)</f>
        <v>0</v>
      </c>
      <c r="K190" s="197"/>
      <c r="L190" s="35"/>
      <c r="M190" s="198" t="s">
        <v>1</v>
      </c>
      <c r="N190" s="199" t="s">
        <v>37</v>
      </c>
      <c r="O190" s="200">
        <v>0</v>
      </c>
      <c r="P190" s="200">
        <f>O190*H190</f>
        <v>0</v>
      </c>
      <c r="Q190" s="200">
        <v>0</v>
      </c>
      <c r="R190" s="200">
        <f>Q190*H190</f>
        <v>0</v>
      </c>
      <c r="S190" s="200">
        <v>0</v>
      </c>
      <c r="T190" s="201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202" t="s">
        <v>180</v>
      </c>
      <c r="AT190" s="202" t="s">
        <v>136</v>
      </c>
      <c r="AU190" s="202" t="s">
        <v>80</v>
      </c>
      <c r="AY190" s="17" t="s">
        <v>133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17" t="s">
        <v>76</v>
      </c>
      <c r="BK190" s="203">
        <f>ROUND(I190*H190,2)</f>
        <v>0</v>
      </c>
      <c r="BL190" s="17" t="s">
        <v>180</v>
      </c>
      <c r="BM190" s="202" t="s">
        <v>228</v>
      </c>
    </row>
    <row r="191" spans="2:63" s="12" customFormat="1" ht="22.9" customHeight="1">
      <c r="B191" s="176"/>
      <c r="C191" s="177"/>
      <c r="D191" s="178" t="s">
        <v>71</v>
      </c>
      <c r="E191" s="189" t="s">
        <v>229</v>
      </c>
      <c r="F191" s="189" t="s">
        <v>230</v>
      </c>
      <c r="G191" s="177"/>
      <c r="H191" s="177"/>
      <c r="I191" s="177"/>
      <c r="J191" s="190">
        <f>BK191</f>
        <v>0</v>
      </c>
      <c r="K191" s="177"/>
      <c r="L191" s="181"/>
      <c r="M191" s="182"/>
      <c r="N191" s="183"/>
      <c r="O191" s="183"/>
      <c r="P191" s="184">
        <f>P192</f>
        <v>0</v>
      </c>
      <c r="Q191" s="183"/>
      <c r="R191" s="184">
        <f>R192</f>
        <v>0</v>
      </c>
      <c r="S191" s="183"/>
      <c r="T191" s="185">
        <f>T192</f>
        <v>0</v>
      </c>
      <c r="AR191" s="186" t="s">
        <v>80</v>
      </c>
      <c r="AT191" s="187" t="s">
        <v>71</v>
      </c>
      <c r="AU191" s="187" t="s">
        <v>76</v>
      </c>
      <c r="AY191" s="186" t="s">
        <v>133</v>
      </c>
      <c r="BK191" s="188">
        <f>BK192</f>
        <v>0</v>
      </c>
    </row>
    <row r="192" spans="1:65" s="2" customFormat="1" ht="16.5" customHeight="1">
      <c r="A192" s="32"/>
      <c r="B192" s="33"/>
      <c r="C192" s="191" t="s">
        <v>157</v>
      </c>
      <c r="D192" s="191" t="s">
        <v>136</v>
      </c>
      <c r="E192" s="192" t="s">
        <v>231</v>
      </c>
      <c r="F192" s="193" t="s">
        <v>232</v>
      </c>
      <c r="G192" s="194" t="s">
        <v>139</v>
      </c>
      <c r="H192" s="195">
        <v>80</v>
      </c>
      <c r="I192" s="196"/>
      <c r="J192" s="196">
        <f>ROUND(I192*H192,2)</f>
        <v>0</v>
      </c>
      <c r="K192" s="197"/>
      <c r="L192" s="35"/>
      <c r="M192" s="198" t="s">
        <v>1</v>
      </c>
      <c r="N192" s="199" t="s">
        <v>37</v>
      </c>
      <c r="O192" s="200">
        <v>0</v>
      </c>
      <c r="P192" s="200">
        <f>O192*H192</f>
        <v>0</v>
      </c>
      <c r="Q192" s="200">
        <v>0</v>
      </c>
      <c r="R192" s="200">
        <f>Q192*H192</f>
        <v>0</v>
      </c>
      <c r="S192" s="200">
        <v>0</v>
      </c>
      <c r="T192" s="201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202" t="s">
        <v>180</v>
      </c>
      <c r="AT192" s="202" t="s">
        <v>136</v>
      </c>
      <c r="AU192" s="202" t="s">
        <v>80</v>
      </c>
      <c r="AY192" s="17" t="s">
        <v>133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17" t="s">
        <v>76</v>
      </c>
      <c r="BK192" s="203">
        <f>ROUND(I192*H192,2)</f>
        <v>0</v>
      </c>
      <c r="BL192" s="17" t="s">
        <v>180</v>
      </c>
      <c r="BM192" s="202" t="s">
        <v>168</v>
      </c>
    </row>
    <row r="193" spans="2:63" s="12" customFormat="1" ht="22.9" customHeight="1">
      <c r="B193" s="176"/>
      <c r="C193" s="177"/>
      <c r="D193" s="178" t="s">
        <v>71</v>
      </c>
      <c r="E193" s="189" t="s">
        <v>233</v>
      </c>
      <c r="F193" s="189" t="s">
        <v>234</v>
      </c>
      <c r="G193" s="177"/>
      <c r="H193" s="177"/>
      <c r="I193" s="177"/>
      <c r="J193" s="190">
        <f>BK193</f>
        <v>0</v>
      </c>
      <c r="K193" s="177"/>
      <c r="L193" s="181"/>
      <c r="M193" s="182"/>
      <c r="N193" s="183"/>
      <c r="O193" s="183"/>
      <c r="P193" s="184">
        <f>SUM(P194:P200)</f>
        <v>0</v>
      </c>
      <c r="Q193" s="183"/>
      <c r="R193" s="184">
        <f>SUM(R194:R200)</f>
        <v>0</v>
      </c>
      <c r="S193" s="183"/>
      <c r="T193" s="185">
        <f>SUM(T194:T200)</f>
        <v>0</v>
      </c>
      <c r="AR193" s="186" t="s">
        <v>80</v>
      </c>
      <c r="AT193" s="187" t="s">
        <v>71</v>
      </c>
      <c r="AU193" s="187" t="s">
        <v>76</v>
      </c>
      <c r="AY193" s="186" t="s">
        <v>133</v>
      </c>
      <c r="BK193" s="188">
        <f>SUM(BK194:BK200)</f>
        <v>0</v>
      </c>
    </row>
    <row r="194" spans="1:65" s="2" customFormat="1" ht="16.5" customHeight="1">
      <c r="A194" s="32"/>
      <c r="B194" s="33"/>
      <c r="C194" s="191" t="s">
        <v>180</v>
      </c>
      <c r="D194" s="191" t="s">
        <v>136</v>
      </c>
      <c r="E194" s="192" t="s">
        <v>235</v>
      </c>
      <c r="F194" s="193" t="s">
        <v>236</v>
      </c>
      <c r="G194" s="194" t="s">
        <v>139</v>
      </c>
      <c r="H194" s="195">
        <v>80</v>
      </c>
      <c r="I194" s="196"/>
      <c r="J194" s="196">
        <f>ROUND(I194*H194,2)</f>
        <v>0</v>
      </c>
      <c r="K194" s="197"/>
      <c r="L194" s="35"/>
      <c r="M194" s="198" t="s">
        <v>1</v>
      </c>
      <c r="N194" s="199" t="s">
        <v>37</v>
      </c>
      <c r="O194" s="200">
        <v>0</v>
      </c>
      <c r="P194" s="200">
        <f>O194*H194</f>
        <v>0</v>
      </c>
      <c r="Q194" s="200">
        <v>0</v>
      </c>
      <c r="R194" s="200">
        <f>Q194*H194</f>
        <v>0</v>
      </c>
      <c r="S194" s="200">
        <v>0</v>
      </c>
      <c r="T194" s="201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202" t="s">
        <v>180</v>
      </c>
      <c r="AT194" s="202" t="s">
        <v>136</v>
      </c>
      <c r="AU194" s="202" t="s">
        <v>80</v>
      </c>
      <c r="AY194" s="17" t="s">
        <v>133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17" t="s">
        <v>76</v>
      </c>
      <c r="BK194" s="203">
        <f>ROUND(I194*H194,2)</f>
        <v>0</v>
      </c>
      <c r="BL194" s="17" t="s">
        <v>180</v>
      </c>
      <c r="BM194" s="202" t="s">
        <v>237</v>
      </c>
    </row>
    <row r="195" spans="1:65" s="2" customFormat="1" ht="24" customHeight="1">
      <c r="A195" s="32"/>
      <c r="B195" s="33"/>
      <c r="C195" s="191" t="s">
        <v>238</v>
      </c>
      <c r="D195" s="191" t="s">
        <v>136</v>
      </c>
      <c r="E195" s="192" t="s">
        <v>239</v>
      </c>
      <c r="F195" s="193" t="s">
        <v>240</v>
      </c>
      <c r="G195" s="194" t="s">
        <v>241</v>
      </c>
      <c r="H195" s="195">
        <v>128</v>
      </c>
      <c r="I195" s="196"/>
      <c r="J195" s="196">
        <f>ROUND(I195*H195,2)</f>
        <v>0</v>
      </c>
      <c r="K195" s="197"/>
      <c r="L195" s="35"/>
      <c r="M195" s="198" t="s">
        <v>1</v>
      </c>
      <c r="N195" s="199" t="s">
        <v>37</v>
      </c>
      <c r="O195" s="200">
        <v>0</v>
      </c>
      <c r="P195" s="200">
        <f>O195*H195</f>
        <v>0</v>
      </c>
      <c r="Q195" s="200">
        <v>0</v>
      </c>
      <c r="R195" s="200">
        <f>Q195*H195</f>
        <v>0</v>
      </c>
      <c r="S195" s="200">
        <v>0</v>
      </c>
      <c r="T195" s="201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202" t="s">
        <v>180</v>
      </c>
      <c r="AT195" s="202" t="s">
        <v>136</v>
      </c>
      <c r="AU195" s="202" t="s">
        <v>80</v>
      </c>
      <c r="AY195" s="17" t="s">
        <v>133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17" t="s">
        <v>76</v>
      </c>
      <c r="BK195" s="203">
        <f>ROUND(I195*H195,2)</f>
        <v>0</v>
      </c>
      <c r="BL195" s="17" t="s">
        <v>180</v>
      </c>
      <c r="BM195" s="202" t="s">
        <v>242</v>
      </c>
    </row>
    <row r="196" spans="2:51" s="15" customFormat="1" ht="12">
      <c r="B196" s="235"/>
      <c r="C196" s="236"/>
      <c r="D196" s="206" t="s">
        <v>144</v>
      </c>
      <c r="E196" s="237" t="s">
        <v>1</v>
      </c>
      <c r="F196" s="238" t="s">
        <v>243</v>
      </c>
      <c r="G196" s="236"/>
      <c r="H196" s="237" t="s">
        <v>1</v>
      </c>
      <c r="I196" s="236"/>
      <c r="J196" s="236"/>
      <c r="K196" s="236"/>
      <c r="L196" s="239"/>
      <c r="M196" s="240"/>
      <c r="N196" s="241"/>
      <c r="O196" s="241"/>
      <c r="P196" s="241"/>
      <c r="Q196" s="241"/>
      <c r="R196" s="241"/>
      <c r="S196" s="241"/>
      <c r="T196" s="242"/>
      <c r="AT196" s="243" t="s">
        <v>144</v>
      </c>
      <c r="AU196" s="243" t="s">
        <v>80</v>
      </c>
      <c r="AV196" s="15" t="s">
        <v>76</v>
      </c>
      <c r="AW196" s="15" t="s">
        <v>27</v>
      </c>
      <c r="AX196" s="15" t="s">
        <v>72</v>
      </c>
      <c r="AY196" s="243" t="s">
        <v>133</v>
      </c>
    </row>
    <row r="197" spans="2:51" s="13" customFormat="1" ht="12">
      <c r="B197" s="204"/>
      <c r="C197" s="205"/>
      <c r="D197" s="206" t="s">
        <v>144</v>
      </c>
      <c r="E197" s="207" t="s">
        <v>1</v>
      </c>
      <c r="F197" s="208" t="s">
        <v>244</v>
      </c>
      <c r="G197" s="205"/>
      <c r="H197" s="209">
        <v>48</v>
      </c>
      <c r="I197" s="205"/>
      <c r="J197" s="205"/>
      <c r="K197" s="205"/>
      <c r="L197" s="210"/>
      <c r="M197" s="211"/>
      <c r="N197" s="212"/>
      <c r="O197" s="212"/>
      <c r="P197" s="212"/>
      <c r="Q197" s="212"/>
      <c r="R197" s="212"/>
      <c r="S197" s="212"/>
      <c r="T197" s="213"/>
      <c r="AT197" s="214" t="s">
        <v>144</v>
      </c>
      <c r="AU197" s="214" t="s">
        <v>80</v>
      </c>
      <c r="AV197" s="13" t="s">
        <v>80</v>
      </c>
      <c r="AW197" s="13" t="s">
        <v>27</v>
      </c>
      <c r="AX197" s="13" t="s">
        <v>72</v>
      </c>
      <c r="AY197" s="214" t="s">
        <v>133</v>
      </c>
    </row>
    <row r="198" spans="2:51" s="15" customFormat="1" ht="12">
      <c r="B198" s="235"/>
      <c r="C198" s="236"/>
      <c r="D198" s="206" t="s">
        <v>144</v>
      </c>
      <c r="E198" s="237" t="s">
        <v>1</v>
      </c>
      <c r="F198" s="238" t="s">
        <v>245</v>
      </c>
      <c r="G198" s="236"/>
      <c r="H198" s="237" t="s">
        <v>1</v>
      </c>
      <c r="I198" s="236"/>
      <c r="J198" s="236"/>
      <c r="K198" s="236"/>
      <c r="L198" s="239"/>
      <c r="M198" s="240"/>
      <c r="N198" s="241"/>
      <c r="O198" s="241"/>
      <c r="P198" s="241"/>
      <c r="Q198" s="241"/>
      <c r="R198" s="241"/>
      <c r="S198" s="241"/>
      <c r="T198" s="242"/>
      <c r="AT198" s="243" t="s">
        <v>144</v>
      </c>
      <c r="AU198" s="243" t="s">
        <v>80</v>
      </c>
      <c r="AV198" s="15" t="s">
        <v>76</v>
      </c>
      <c r="AW198" s="15" t="s">
        <v>27</v>
      </c>
      <c r="AX198" s="15" t="s">
        <v>72</v>
      </c>
      <c r="AY198" s="243" t="s">
        <v>133</v>
      </c>
    </row>
    <row r="199" spans="2:51" s="13" customFormat="1" ht="12">
      <c r="B199" s="204"/>
      <c r="C199" s="205"/>
      <c r="D199" s="206" t="s">
        <v>144</v>
      </c>
      <c r="E199" s="207" t="s">
        <v>1</v>
      </c>
      <c r="F199" s="208" t="s">
        <v>246</v>
      </c>
      <c r="G199" s="205"/>
      <c r="H199" s="209">
        <v>80</v>
      </c>
      <c r="I199" s="205"/>
      <c r="J199" s="205"/>
      <c r="K199" s="205"/>
      <c r="L199" s="210"/>
      <c r="M199" s="211"/>
      <c r="N199" s="212"/>
      <c r="O199" s="212"/>
      <c r="P199" s="212"/>
      <c r="Q199" s="212"/>
      <c r="R199" s="212"/>
      <c r="S199" s="212"/>
      <c r="T199" s="213"/>
      <c r="AT199" s="214" t="s">
        <v>144</v>
      </c>
      <c r="AU199" s="214" t="s">
        <v>80</v>
      </c>
      <c r="AV199" s="13" t="s">
        <v>80</v>
      </c>
      <c r="AW199" s="13" t="s">
        <v>27</v>
      </c>
      <c r="AX199" s="13" t="s">
        <v>72</v>
      </c>
      <c r="AY199" s="214" t="s">
        <v>133</v>
      </c>
    </row>
    <row r="200" spans="2:51" s="14" customFormat="1" ht="12">
      <c r="B200" s="215"/>
      <c r="C200" s="216"/>
      <c r="D200" s="206" t="s">
        <v>144</v>
      </c>
      <c r="E200" s="217" t="s">
        <v>1</v>
      </c>
      <c r="F200" s="218" t="s">
        <v>146</v>
      </c>
      <c r="G200" s="216"/>
      <c r="H200" s="219">
        <v>128</v>
      </c>
      <c r="I200" s="216"/>
      <c r="J200" s="216"/>
      <c r="K200" s="216"/>
      <c r="L200" s="220"/>
      <c r="M200" s="221"/>
      <c r="N200" s="222"/>
      <c r="O200" s="222"/>
      <c r="P200" s="222"/>
      <c r="Q200" s="222"/>
      <c r="R200" s="222"/>
      <c r="S200" s="222"/>
      <c r="T200" s="223"/>
      <c r="AT200" s="224" t="s">
        <v>144</v>
      </c>
      <c r="AU200" s="224" t="s">
        <v>80</v>
      </c>
      <c r="AV200" s="14" t="s">
        <v>86</v>
      </c>
      <c r="AW200" s="14" t="s">
        <v>27</v>
      </c>
      <c r="AX200" s="14" t="s">
        <v>76</v>
      </c>
      <c r="AY200" s="224" t="s">
        <v>133</v>
      </c>
    </row>
    <row r="201" spans="2:63" s="12" customFormat="1" ht="22.9" customHeight="1">
      <c r="B201" s="176"/>
      <c r="C201" s="177"/>
      <c r="D201" s="178" t="s">
        <v>71</v>
      </c>
      <c r="E201" s="189" t="s">
        <v>247</v>
      </c>
      <c r="F201" s="189" t="s">
        <v>248</v>
      </c>
      <c r="G201" s="177"/>
      <c r="H201" s="177"/>
      <c r="I201" s="177"/>
      <c r="J201" s="190">
        <f>BK201</f>
        <v>0</v>
      </c>
      <c r="K201" s="177"/>
      <c r="L201" s="181"/>
      <c r="M201" s="182"/>
      <c r="N201" s="183"/>
      <c r="O201" s="183"/>
      <c r="P201" s="184">
        <f>SUM(P202:P209)</f>
        <v>0</v>
      </c>
      <c r="Q201" s="183"/>
      <c r="R201" s="184">
        <f>SUM(R202:R209)</f>
        <v>0</v>
      </c>
      <c r="S201" s="183"/>
      <c r="T201" s="185">
        <f>SUM(T202:T209)</f>
        <v>0</v>
      </c>
      <c r="AR201" s="186" t="s">
        <v>80</v>
      </c>
      <c r="AT201" s="187" t="s">
        <v>71</v>
      </c>
      <c r="AU201" s="187" t="s">
        <v>76</v>
      </c>
      <c r="AY201" s="186" t="s">
        <v>133</v>
      </c>
      <c r="BK201" s="188">
        <f>SUM(BK202:BK209)</f>
        <v>0</v>
      </c>
    </row>
    <row r="202" spans="1:65" s="2" customFormat="1" ht="24" customHeight="1">
      <c r="A202" s="32"/>
      <c r="B202" s="33"/>
      <c r="C202" s="191" t="s">
        <v>173</v>
      </c>
      <c r="D202" s="191" t="s">
        <v>136</v>
      </c>
      <c r="E202" s="192" t="s">
        <v>249</v>
      </c>
      <c r="F202" s="193" t="s">
        <v>250</v>
      </c>
      <c r="G202" s="194" t="s">
        <v>241</v>
      </c>
      <c r="H202" s="195">
        <v>28</v>
      </c>
      <c r="I202" s="196"/>
      <c r="J202" s="196">
        <f>ROUND(I202*H202,2)</f>
        <v>0</v>
      </c>
      <c r="K202" s="197"/>
      <c r="L202" s="35"/>
      <c r="M202" s="198" t="s">
        <v>1</v>
      </c>
      <c r="N202" s="199" t="s">
        <v>37</v>
      </c>
      <c r="O202" s="200">
        <v>0</v>
      </c>
      <c r="P202" s="200">
        <f>O202*H202</f>
        <v>0</v>
      </c>
      <c r="Q202" s="200">
        <v>0</v>
      </c>
      <c r="R202" s="200">
        <f>Q202*H202</f>
        <v>0</v>
      </c>
      <c r="S202" s="200">
        <v>0</v>
      </c>
      <c r="T202" s="201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202" t="s">
        <v>180</v>
      </c>
      <c r="AT202" s="202" t="s">
        <v>136</v>
      </c>
      <c r="AU202" s="202" t="s">
        <v>80</v>
      </c>
      <c r="AY202" s="17" t="s">
        <v>133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17" t="s">
        <v>76</v>
      </c>
      <c r="BK202" s="203">
        <f>ROUND(I202*H202,2)</f>
        <v>0</v>
      </c>
      <c r="BL202" s="17" t="s">
        <v>180</v>
      </c>
      <c r="BM202" s="202" t="s">
        <v>251</v>
      </c>
    </row>
    <row r="203" spans="2:51" s="13" customFormat="1" ht="12">
      <c r="B203" s="204"/>
      <c r="C203" s="205"/>
      <c r="D203" s="206" t="s">
        <v>144</v>
      </c>
      <c r="E203" s="207" t="s">
        <v>1</v>
      </c>
      <c r="F203" s="208" t="s">
        <v>252</v>
      </c>
      <c r="G203" s="205"/>
      <c r="H203" s="209">
        <v>28</v>
      </c>
      <c r="I203" s="205"/>
      <c r="J203" s="205"/>
      <c r="K203" s="205"/>
      <c r="L203" s="210"/>
      <c r="M203" s="211"/>
      <c r="N203" s="212"/>
      <c r="O203" s="212"/>
      <c r="P203" s="212"/>
      <c r="Q203" s="212"/>
      <c r="R203" s="212"/>
      <c r="S203" s="212"/>
      <c r="T203" s="213"/>
      <c r="AT203" s="214" t="s">
        <v>144</v>
      </c>
      <c r="AU203" s="214" t="s">
        <v>80</v>
      </c>
      <c r="AV203" s="13" t="s">
        <v>80</v>
      </c>
      <c r="AW203" s="13" t="s">
        <v>27</v>
      </c>
      <c r="AX203" s="13" t="s">
        <v>72</v>
      </c>
      <c r="AY203" s="214" t="s">
        <v>133</v>
      </c>
    </row>
    <row r="204" spans="2:51" s="14" customFormat="1" ht="12">
      <c r="B204" s="215"/>
      <c r="C204" s="216"/>
      <c r="D204" s="206" t="s">
        <v>144</v>
      </c>
      <c r="E204" s="217" t="s">
        <v>1</v>
      </c>
      <c r="F204" s="218" t="s">
        <v>146</v>
      </c>
      <c r="G204" s="216"/>
      <c r="H204" s="219">
        <v>28</v>
      </c>
      <c r="I204" s="216"/>
      <c r="J204" s="216"/>
      <c r="K204" s="216"/>
      <c r="L204" s="220"/>
      <c r="M204" s="221"/>
      <c r="N204" s="222"/>
      <c r="O204" s="222"/>
      <c r="P204" s="222"/>
      <c r="Q204" s="222"/>
      <c r="R204" s="222"/>
      <c r="S204" s="222"/>
      <c r="T204" s="223"/>
      <c r="AT204" s="224" t="s">
        <v>144</v>
      </c>
      <c r="AU204" s="224" t="s">
        <v>80</v>
      </c>
      <c r="AV204" s="14" t="s">
        <v>86</v>
      </c>
      <c r="AW204" s="14" t="s">
        <v>27</v>
      </c>
      <c r="AX204" s="14" t="s">
        <v>76</v>
      </c>
      <c r="AY204" s="224" t="s">
        <v>133</v>
      </c>
    </row>
    <row r="205" spans="1:65" s="2" customFormat="1" ht="16.5" customHeight="1">
      <c r="A205" s="32"/>
      <c r="B205" s="33"/>
      <c r="C205" s="191" t="s">
        <v>164</v>
      </c>
      <c r="D205" s="191" t="s">
        <v>136</v>
      </c>
      <c r="E205" s="192" t="s">
        <v>253</v>
      </c>
      <c r="F205" s="193" t="s">
        <v>254</v>
      </c>
      <c r="G205" s="194" t="s">
        <v>241</v>
      </c>
      <c r="H205" s="195">
        <v>3</v>
      </c>
      <c r="I205" s="196"/>
      <c r="J205" s="196">
        <f>ROUND(I205*H205,2)</f>
        <v>0</v>
      </c>
      <c r="K205" s="197"/>
      <c r="L205" s="35"/>
      <c r="M205" s="198" t="s">
        <v>1</v>
      </c>
      <c r="N205" s="199" t="s">
        <v>37</v>
      </c>
      <c r="O205" s="200">
        <v>0</v>
      </c>
      <c r="P205" s="200">
        <f>O205*H205</f>
        <v>0</v>
      </c>
      <c r="Q205" s="200">
        <v>0</v>
      </c>
      <c r="R205" s="200">
        <f>Q205*H205</f>
        <v>0</v>
      </c>
      <c r="S205" s="200">
        <v>0</v>
      </c>
      <c r="T205" s="201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202" t="s">
        <v>180</v>
      </c>
      <c r="AT205" s="202" t="s">
        <v>136</v>
      </c>
      <c r="AU205" s="202" t="s">
        <v>80</v>
      </c>
      <c r="AY205" s="17" t="s">
        <v>133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17" t="s">
        <v>76</v>
      </c>
      <c r="BK205" s="203">
        <f>ROUND(I205*H205,2)</f>
        <v>0</v>
      </c>
      <c r="BL205" s="17" t="s">
        <v>180</v>
      </c>
      <c r="BM205" s="202" t="s">
        <v>255</v>
      </c>
    </row>
    <row r="206" spans="2:51" s="13" customFormat="1" ht="12">
      <c r="B206" s="204"/>
      <c r="C206" s="205"/>
      <c r="D206" s="206" t="s">
        <v>144</v>
      </c>
      <c r="E206" s="207" t="s">
        <v>1</v>
      </c>
      <c r="F206" s="208" t="s">
        <v>256</v>
      </c>
      <c r="G206" s="205"/>
      <c r="H206" s="209">
        <v>3</v>
      </c>
      <c r="I206" s="205"/>
      <c r="J206" s="205"/>
      <c r="K206" s="205"/>
      <c r="L206" s="210"/>
      <c r="M206" s="211"/>
      <c r="N206" s="212"/>
      <c r="O206" s="212"/>
      <c r="P206" s="212"/>
      <c r="Q206" s="212"/>
      <c r="R206" s="212"/>
      <c r="S206" s="212"/>
      <c r="T206" s="213"/>
      <c r="AT206" s="214" t="s">
        <v>144</v>
      </c>
      <c r="AU206" s="214" t="s">
        <v>80</v>
      </c>
      <c r="AV206" s="13" t="s">
        <v>80</v>
      </c>
      <c r="AW206" s="13" t="s">
        <v>27</v>
      </c>
      <c r="AX206" s="13" t="s">
        <v>72</v>
      </c>
      <c r="AY206" s="214" t="s">
        <v>133</v>
      </c>
    </row>
    <row r="207" spans="2:51" s="14" customFormat="1" ht="12">
      <c r="B207" s="215"/>
      <c r="C207" s="216"/>
      <c r="D207" s="206" t="s">
        <v>144</v>
      </c>
      <c r="E207" s="217" t="s">
        <v>1</v>
      </c>
      <c r="F207" s="218" t="s">
        <v>146</v>
      </c>
      <c r="G207" s="216"/>
      <c r="H207" s="219">
        <v>3</v>
      </c>
      <c r="I207" s="216"/>
      <c r="J207" s="216"/>
      <c r="K207" s="216"/>
      <c r="L207" s="220"/>
      <c r="M207" s="221"/>
      <c r="N207" s="222"/>
      <c r="O207" s="222"/>
      <c r="P207" s="222"/>
      <c r="Q207" s="222"/>
      <c r="R207" s="222"/>
      <c r="S207" s="222"/>
      <c r="T207" s="223"/>
      <c r="AT207" s="224" t="s">
        <v>144</v>
      </c>
      <c r="AU207" s="224" t="s">
        <v>80</v>
      </c>
      <c r="AV207" s="14" t="s">
        <v>86</v>
      </c>
      <c r="AW207" s="14" t="s">
        <v>27</v>
      </c>
      <c r="AX207" s="14" t="s">
        <v>76</v>
      </c>
      <c r="AY207" s="224" t="s">
        <v>133</v>
      </c>
    </row>
    <row r="208" spans="1:65" s="2" customFormat="1" ht="16.5" customHeight="1">
      <c r="A208" s="32"/>
      <c r="B208" s="33"/>
      <c r="C208" s="191" t="s">
        <v>257</v>
      </c>
      <c r="D208" s="191" t="s">
        <v>136</v>
      </c>
      <c r="E208" s="192" t="s">
        <v>258</v>
      </c>
      <c r="F208" s="193" t="s">
        <v>259</v>
      </c>
      <c r="G208" s="194" t="s">
        <v>241</v>
      </c>
      <c r="H208" s="195">
        <v>20</v>
      </c>
      <c r="I208" s="196"/>
      <c r="J208" s="196">
        <f>ROUND(I208*H208,2)</f>
        <v>0</v>
      </c>
      <c r="K208" s="197"/>
      <c r="L208" s="35"/>
      <c r="M208" s="198" t="s">
        <v>1</v>
      </c>
      <c r="N208" s="199" t="s">
        <v>37</v>
      </c>
      <c r="O208" s="200">
        <v>0</v>
      </c>
      <c r="P208" s="200">
        <f>O208*H208</f>
        <v>0</v>
      </c>
      <c r="Q208" s="200">
        <v>0</v>
      </c>
      <c r="R208" s="200">
        <f>Q208*H208</f>
        <v>0</v>
      </c>
      <c r="S208" s="200">
        <v>0</v>
      </c>
      <c r="T208" s="201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202" t="s">
        <v>180</v>
      </c>
      <c r="AT208" s="202" t="s">
        <v>136</v>
      </c>
      <c r="AU208" s="202" t="s">
        <v>80</v>
      </c>
      <c r="AY208" s="17" t="s">
        <v>133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17" t="s">
        <v>76</v>
      </c>
      <c r="BK208" s="203">
        <f>ROUND(I208*H208,2)</f>
        <v>0</v>
      </c>
      <c r="BL208" s="17" t="s">
        <v>180</v>
      </c>
      <c r="BM208" s="202" t="s">
        <v>260</v>
      </c>
    </row>
    <row r="209" spans="1:65" s="2" customFormat="1" ht="16.5" customHeight="1">
      <c r="A209" s="32"/>
      <c r="B209" s="33"/>
      <c r="C209" s="191" t="s">
        <v>261</v>
      </c>
      <c r="D209" s="191" t="s">
        <v>136</v>
      </c>
      <c r="E209" s="192" t="s">
        <v>262</v>
      </c>
      <c r="F209" s="193" t="s">
        <v>263</v>
      </c>
      <c r="G209" s="194" t="s">
        <v>241</v>
      </c>
      <c r="H209" s="195">
        <v>7</v>
      </c>
      <c r="I209" s="196"/>
      <c r="J209" s="196">
        <f>ROUND(I209*H209,2)</f>
        <v>0</v>
      </c>
      <c r="K209" s="197"/>
      <c r="L209" s="35"/>
      <c r="M209" s="198" t="s">
        <v>1</v>
      </c>
      <c r="N209" s="199" t="s">
        <v>37</v>
      </c>
      <c r="O209" s="200">
        <v>0</v>
      </c>
      <c r="P209" s="200">
        <f>O209*H209</f>
        <v>0</v>
      </c>
      <c r="Q209" s="200">
        <v>0</v>
      </c>
      <c r="R209" s="200">
        <f>Q209*H209</f>
        <v>0</v>
      </c>
      <c r="S209" s="200">
        <v>0</v>
      </c>
      <c r="T209" s="201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202" t="s">
        <v>180</v>
      </c>
      <c r="AT209" s="202" t="s">
        <v>136</v>
      </c>
      <c r="AU209" s="202" t="s">
        <v>80</v>
      </c>
      <c r="AY209" s="17" t="s">
        <v>133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17" t="s">
        <v>76</v>
      </c>
      <c r="BK209" s="203">
        <f>ROUND(I209*H209,2)</f>
        <v>0</v>
      </c>
      <c r="BL209" s="17" t="s">
        <v>180</v>
      </c>
      <c r="BM209" s="202" t="s">
        <v>264</v>
      </c>
    </row>
    <row r="210" spans="2:63" s="12" customFormat="1" ht="22.9" customHeight="1">
      <c r="B210" s="176"/>
      <c r="C210" s="177"/>
      <c r="D210" s="178" t="s">
        <v>71</v>
      </c>
      <c r="E210" s="189" t="s">
        <v>265</v>
      </c>
      <c r="F210" s="189" t="s">
        <v>266</v>
      </c>
      <c r="G210" s="177"/>
      <c r="H210" s="177"/>
      <c r="I210" s="177"/>
      <c r="J210" s="190">
        <f>BK210</f>
        <v>0</v>
      </c>
      <c r="K210" s="177"/>
      <c r="L210" s="181"/>
      <c r="M210" s="182"/>
      <c r="N210" s="183"/>
      <c r="O210" s="183"/>
      <c r="P210" s="184">
        <f>P211</f>
        <v>0</v>
      </c>
      <c r="Q210" s="183"/>
      <c r="R210" s="184">
        <f>R211</f>
        <v>0</v>
      </c>
      <c r="S210" s="183"/>
      <c r="T210" s="185">
        <f>T211</f>
        <v>0</v>
      </c>
      <c r="AR210" s="186" t="s">
        <v>80</v>
      </c>
      <c r="AT210" s="187" t="s">
        <v>71</v>
      </c>
      <c r="AU210" s="187" t="s">
        <v>76</v>
      </c>
      <c r="AY210" s="186" t="s">
        <v>133</v>
      </c>
      <c r="BK210" s="188">
        <f>BK211</f>
        <v>0</v>
      </c>
    </row>
    <row r="211" spans="1:65" s="2" customFormat="1" ht="24" customHeight="1">
      <c r="A211" s="32"/>
      <c r="B211" s="33"/>
      <c r="C211" s="191" t="s">
        <v>172</v>
      </c>
      <c r="D211" s="191" t="s">
        <v>136</v>
      </c>
      <c r="E211" s="192" t="s">
        <v>267</v>
      </c>
      <c r="F211" s="193" t="s">
        <v>268</v>
      </c>
      <c r="G211" s="194" t="s">
        <v>269</v>
      </c>
      <c r="H211" s="195">
        <v>3</v>
      </c>
      <c r="I211" s="196"/>
      <c r="J211" s="196">
        <f>ROUND(I211*H211,2)</f>
        <v>0</v>
      </c>
      <c r="K211" s="197"/>
      <c r="L211" s="35"/>
      <c r="M211" s="198" t="s">
        <v>1</v>
      </c>
      <c r="N211" s="199" t="s">
        <v>37</v>
      </c>
      <c r="O211" s="200">
        <v>0</v>
      </c>
      <c r="P211" s="200">
        <f>O211*H211</f>
        <v>0</v>
      </c>
      <c r="Q211" s="200">
        <v>0</v>
      </c>
      <c r="R211" s="200">
        <f>Q211*H211</f>
        <v>0</v>
      </c>
      <c r="S211" s="200">
        <v>0</v>
      </c>
      <c r="T211" s="201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202" t="s">
        <v>180</v>
      </c>
      <c r="AT211" s="202" t="s">
        <v>136</v>
      </c>
      <c r="AU211" s="202" t="s">
        <v>80</v>
      </c>
      <c r="AY211" s="17" t="s">
        <v>133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17" t="s">
        <v>76</v>
      </c>
      <c r="BK211" s="203">
        <f>ROUND(I211*H211,2)</f>
        <v>0</v>
      </c>
      <c r="BL211" s="17" t="s">
        <v>180</v>
      </c>
      <c r="BM211" s="202" t="s">
        <v>270</v>
      </c>
    </row>
    <row r="212" spans="2:63" s="12" customFormat="1" ht="22.9" customHeight="1">
      <c r="B212" s="176"/>
      <c r="C212" s="177"/>
      <c r="D212" s="178" t="s">
        <v>71</v>
      </c>
      <c r="E212" s="189" t="s">
        <v>271</v>
      </c>
      <c r="F212" s="189" t="s">
        <v>272</v>
      </c>
      <c r="G212" s="177"/>
      <c r="H212" s="177"/>
      <c r="I212" s="177"/>
      <c r="J212" s="190">
        <f>BK212</f>
        <v>0</v>
      </c>
      <c r="K212" s="177"/>
      <c r="L212" s="181"/>
      <c r="M212" s="182"/>
      <c r="N212" s="183"/>
      <c r="O212" s="183"/>
      <c r="P212" s="184">
        <f>P213</f>
        <v>0</v>
      </c>
      <c r="Q212" s="183"/>
      <c r="R212" s="184">
        <f>R213</f>
        <v>0</v>
      </c>
      <c r="S212" s="183"/>
      <c r="T212" s="185">
        <f>T213</f>
        <v>0</v>
      </c>
      <c r="AR212" s="186" t="s">
        <v>80</v>
      </c>
      <c r="AT212" s="187" t="s">
        <v>71</v>
      </c>
      <c r="AU212" s="187" t="s">
        <v>76</v>
      </c>
      <c r="AY212" s="186" t="s">
        <v>133</v>
      </c>
      <c r="BK212" s="188">
        <f>BK213</f>
        <v>0</v>
      </c>
    </row>
    <row r="213" spans="1:65" s="2" customFormat="1" ht="24" customHeight="1">
      <c r="A213" s="32"/>
      <c r="B213" s="33"/>
      <c r="C213" s="191" t="s">
        <v>8</v>
      </c>
      <c r="D213" s="191" t="s">
        <v>136</v>
      </c>
      <c r="E213" s="192" t="s">
        <v>273</v>
      </c>
      <c r="F213" s="193" t="s">
        <v>274</v>
      </c>
      <c r="G213" s="194" t="s">
        <v>275</v>
      </c>
      <c r="H213" s="195">
        <v>50</v>
      </c>
      <c r="I213" s="196"/>
      <c r="J213" s="196">
        <f>ROUND(I213*H213,2)</f>
        <v>0</v>
      </c>
      <c r="K213" s="197"/>
      <c r="L213" s="35"/>
      <c r="M213" s="198" t="s">
        <v>1</v>
      </c>
      <c r="N213" s="199" t="s">
        <v>37</v>
      </c>
      <c r="O213" s="200">
        <v>0</v>
      </c>
      <c r="P213" s="200">
        <f>O213*H213</f>
        <v>0</v>
      </c>
      <c r="Q213" s="200">
        <v>0</v>
      </c>
      <c r="R213" s="200">
        <f>Q213*H213</f>
        <v>0</v>
      </c>
      <c r="S213" s="200">
        <v>0</v>
      </c>
      <c r="T213" s="201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202" t="s">
        <v>180</v>
      </c>
      <c r="AT213" s="202" t="s">
        <v>136</v>
      </c>
      <c r="AU213" s="202" t="s">
        <v>80</v>
      </c>
      <c r="AY213" s="17" t="s">
        <v>133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17" t="s">
        <v>76</v>
      </c>
      <c r="BK213" s="203">
        <f>ROUND(I213*H213,2)</f>
        <v>0</v>
      </c>
      <c r="BL213" s="17" t="s">
        <v>180</v>
      </c>
      <c r="BM213" s="202" t="s">
        <v>276</v>
      </c>
    </row>
    <row r="214" spans="2:63" s="12" customFormat="1" ht="25.9" customHeight="1">
      <c r="B214" s="176"/>
      <c r="C214" s="177"/>
      <c r="D214" s="178" t="s">
        <v>71</v>
      </c>
      <c r="E214" s="179" t="s">
        <v>277</v>
      </c>
      <c r="F214" s="179" t="s">
        <v>278</v>
      </c>
      <c r="G214" s="177"/>
      <c r="H214" s="177"/>
      <c r="I214" s="177"/>
      <c r="J214" s="180">
        <f>BK214</f>
        <v>0</v>
      </c>
      <c r="K214" s="177"/>
      <c r="L214" s="181"/>
      <c r="M214" s="182"/>
      <c r="N214" s="183"/>
      <c r="O214" s="183"/>
      <c r="P214" s="184">
        <f>SUM(P215:P219)</f>
        <v>0</v>
      </c>
      <c r="Q214" s="183"/>
      <c r="R214" s="184">
        <f>SUM(R215:R219)</f>
        <v>0</v>
      </c>
      <c r="S214" s="183"/>
      <c r="T214" s="185">
        <f>SUM(T215:T219)</f>
        <v>0</v>
      </c>
      <c r="AR214" s="186" t="s">
        <v>86</v>
      </c>
      <c r="AT214" s="187" t="s">
        <v>71</v>
      </c>
      <c r="AU214" s="187" t="s">
        <v>72</v>
      </c>
      <c r="AY214" s="186" t="s">
        <v>133</v>
      </c>
      <c r="BK214" s="188">
        <f>SUM(BK215:BK219)</f>
        <v>0</v>
      </c>
    </row>
    <row r="215" spans="1:65" s="2" customFormat="1" ht="16.5" customHeight="1">
      <c r="A215" s="32"/>
      <c r="B215" s="33"/>
      <c r="C215" s="191" t="s">
        <v>188</v>
      </c>
      <c r="D215" s="191" t="s">
        <v>136</v>
      </c>
      <c r="E215" s="192" t="s">
        <v>279</v>
      </c>
      <c r="F215" s="193" t="s">
        <v>280</v>
      </c>
      <c r="G215" s="194" t="s">
        <v>281</v>
      </c>
      <c r="H215" s="195">
        <v>1</v>
      </c>
      <c r="I215" s="196"/>
      <c r="J215" s="196">
        <f>ROUND(I215*H215,2)</f>
        <v>0</v>
      </c>
      <c r="K215" s="197"/>
      <c r="L215" s="35"/>
      <c r="M215" s="198" t="s">
        <v>1</v>
      </c>
      <c r="N215" s="199" t="s">
        <v>37</v>
      </c>
      <c r="O215" s="200">
        <v>0</v>
      </c>
      <c r="P215" s="200">
        <f>O215*H215</f>
        <v>0</v>
      </c>
      <c r="Q215" s="200">
        <v>0</v>
      </c>
      <c r="R215" s="200">
        <f>Q215*H215</f>
        <v>0</v>
      </c>
      <c r="S215" s="200">
        <v>0</v>
      </c>
      <c r="T215" s="201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202" t="s">
        <v>282</v>
      </c>
      <c r="AT215" s="202" t="s">
        <v>136</v>
      </c>
      <c r="AU215" s="202" t="s">
        <v>76</v>
      </c>
      <c r="AY215" s="17" t="s">
        <v>133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17" t="s">
        <v>76</v>
      </c>
      <c r="BK215" s="203">
        <f>ROUND(I215*H215,2)</f>
        <v>0</v>
      </c>
      <c r="BL215" s="17" t="s">
        <v>282</v>
      </c>
      <c r="BM215" s="202" t="s">
        <v>283</v>
      </c>
    </row>
    <row r="216" spans="1:65" s="2" customFormat="1" ht="24">
      <c r="A216" s="252"/>
      <c r="B216" s="33"/>
      <c r="C216" s="191">
        <v>33</v>
      </c>
      <c r="D216" s="191" t="s">
        <v>136</v>
      </c>
      <c r="E216" s="192" t="s">
        <v>483</v>
      </c>
      <c r="F216" s="193" t="s">
        <v>484</v>
      </c>
      <c r="G216" s="194" t="s">
        <v>281</v>
      </c>
      <c r="H216" s="195">
        <v>1</v>
      </c>
      <c r="I216" s="196"/>
      <c r="J216" s="196">
        <f>ROUND(I216*H216,2)</f>
        <v>0</v>
      </c>
      <c r="K216" s="197"/>
      <c r="L216" s="35"/>
      <c r="M216" s="244" t="s">
        <v>1</v>
      </c>
      <c r="N216" s="245" t="s">
        <v>37</v>
      </c>
      <c r="O216" s="246">
        <v>0</v>
      </c>
      <c r="P216" s="246">
        <f>O216*H216</f>
        <v>0</v>
      </c>
      <c r="Q216" s="246">
        <v>0</v>
      </c>
      <c r="R216" s="246">
        <f>Q216*H216</f>
        <v>0</v>
      </c>
      <c r="S216" s="246">
        <v>0</v>
      </c>
      <c r="T216" s="247">
        <f>S216*H216</f>
        <v>0</v>
      </c>
      <c r="U216" s="252"/>
      <c r="V216" s="252"/>
      <c r="W216" s="252"/>
      <c r="X216" s="252"/>
      <c r="Y216" s="252"/>
      <c r="Z216" s="252"/>
      <c r="AA216" s="252"/>
      <c r="AB216" s="252"/>
      <c r="AC216" s="252"/>
      <c r="AD216" s="252"/>
      <c r="AE216" s="252"/>
      <c r="AR216" s="202" t="s">
        <v>282</v>
      </c>
      <c r="AT216" s="202" t="s">
        <v>136</v>
      </c>
      <c r="AU216" s="202" t="s">
        <v>76</v>
      </c>
      <c r="AY216" s="17" t="s">
        <v>133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17" t="s">
        <v>76</v>
      </c>
      <c r="BK216" s="203">
        <f>ROUND(I216*H216,2)</f>
        <v>0</v>
      </c>
      <c r="BL216" s="17" t="s">
        <v>282</v>
      </c>
      <c r="BM216" s="202" t="s">
        <v>287</v>
      </c>
    </row>
    <row r="217" spans="1:65" s="2" customFormat="1" ht="12">
      <c r="A217" s="252"/>
      <c r="B217" s="33"/>
      <c r="C217" s="191">
        <v>34</v>
      </c>
      <c r="D217" s="191" t="s">
        <v>136</v>
      </c>
      <c r="E217" s="192" t="s">
        <v>487</v>
      </c>
      <c r="F217" s="193" t="s">
        <v>485</v>
      </c>
      <c r="G217" s="194" t="s">
        <v>281</v>
      </c>
      <c r="H217" s="195">
        <v>1</v>
      </c>
      <c r="I217" s="196"/>
      <c r="J217" s="196">
        <f>ROUND(I217*H217,2)</f>
        <v>0</v>
      </c>
      <c r="K217" s="197"/>
      <c r="L217" s="35"/>
      <c r="M217" s="244" t="s">
        <v>1</v>
      </c>
      <c r="N217" s="245" t="s">
        <v>37</v>
      </c>
      <c r="O217" s="246">
        <v>0</v>
      </c>
      <c r="P217" s="246">
        <f>O217*H217</f>
        <v>0</v>
      </c>
      <c r="Q217" s="246">
        <v>0</v>
      </c>
      <c r="R217" s="246">
        <f>Q217*H217</f>
        <v>0</v>
      </c>
      <c r="S217" s="246">
        <v>0</v>
      </c>
      <c r="T217" s="247">
        <f>S217*H217</f>
        <v>0</v>
      </c>
      <c r="U217" s="252"/>
      <c r="V217" s="252"/>
      <c r="W217" s="252"/>
      <c r="X217" s="252"/>
      <c r="Y217" s="252"/>
      <c r="Z217" s="252"/>
      <c r="AA217" s="252"/>
      <c r="AB217" s="252"/>
      <c r="AC217" s="252"/>
      <c r="AD217" s="252"/>
      <c r="AE217" s="252"/>
      <c r="AR217" s="202" t="s">
        <v>282</v>
      </c>
      <c r="AT217" s="202" t="s">
        <v>136</v>
      </c>
      <c r="AU217" s="202" t="s">
        <v>76</v>
      </c>
      <c r="AY217" s="17" t="s">
        <v>133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17" t="s">
        <v>76</v>
      </c>
      <c r="BK217" s="203">
        <f>ROUND(I217*H217,2)</f>
        <v>0</v>
      </c>
      <c r="BL217" s="17" t="s">
        <v>282</v>
      </c>
      <c r="BM217" s="202" t="s">
        <v>287</v>
      </c>
    </row>
    <row r="218" spans="1:65" s="2" customFormat="1" ht="12">
      <c r="A218" s="252"/>
      <c r="B218" s="33"/>
      <c r="C218" s="191">
        <v>35</v>
      </c>
      <c r="D218" s="191" t="s">
        <v>136</v>
      </c>
      <c r="E218" s="192" t="s">
        <v>488</v>
      </c>
      <c r="F218" s="193" t="s">
        <v>486</v>
      </c>
      <c r="G218" s="194" t="s">
        <v>281</v>
      </c>
      <c r="H218" s="195">
        <v>1</v>
      </c>
      <c r="I218" s="196"/>
      <c r="J218" s="196">
        <f>ROUND(I218*H218,2)</f>
        <v>0</v>
      </c>
      <c r="K218" s="197"/>
      <c r="L218" s="35"/>
      <c r="M218" s="244" t="s">
        <v>1</v>
      </c>
      <c r="N218" s="245" t="s">
        <v>37</v>
      </c>
      <c r="O218" s="246">
        <v>0</v>
      </c>
      <c r="P218" s="246">
        <f>O218*H218</f>
        <v>0</v>
      </c>
      <c r="Q218" s="246">
        <v>0</v>
      </c>
      <c r="R218" s="246">
        <f>Q218*H218</f>
        <v>0</v>
      </c>
      <c r="S218" s="246">
        <v>0</v>
      </c>
      <c r="T218" s="247">
        <f>S218*H218</f>
        <v>0</v>
      </c>
      <c r="U218" s="252"/>
      <c r="V218" s="252"/>
      <c r="W218" s="252"/>
      <c r="X218" s="252"/>
      <c r="Y218" s="252"/>
      <c r="Z218" s="252"/>
      <c r="AA218" s="252"/>
      <c r="AB218" s="252"/>
      <c r="AC218" s="252"/>
      <c r="AD218" s="252"/>
      <c r="AE218" s="252"/>
      <c r="AR218" s="202" t="s">
        <v>282</v>
      </c>
      <c r="AT218" s="202" t="s">
        <v>136</v>
      </c>
      <c r="AU218" s="202" t="s">
        <v>76</v>
      </c>
      <c r="AY218" s="17" t="s">
        <v>133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17" t="s">
        <v>76</v>
      </c>
      <c r="BK218" s="203">
        <f>ROUND(I218*H218,2)</f>
        <v>0</v>
      </c>
      <c r="BL218" s="17" t="s">
        <v>282</v>
      </c>
      <c r="BM218" s="202" t="s">
        <v>287</v>
      </c>
    </row>
    <row r="219" spans="1:65" s="2" customFormat="1" ht="16.5" customHeight="1">
      <c r="A219" s="32"/>
      <c r="B219" s="33"/>
      <c r="C219" s="191" t="s">
        <v>284</v>
      </c>
      <c r="D219" s="191" t="s">
        <v>136</v>
      </c>
      <c r="E219" s="192" t="s">
        <v>285</v>
      </c>
      <c r="F219" s="193" t="s">
        <v>286</v>
      </c>
      <c r="G219" s="194" t="s">
        <v>281</v>
      </c>
      <c r="H219" s="195">
        <v>1</v>
      </c>
      <c r="I219" s="196"/>
      <c r="J219" s="196">
        <f>ROUND(I219*H219,2)</f>
        <v>0</v>
      </c>
      <c r="K219" s="197"/>
      <c r="L219" s="35"/>
      <c r="M219" s="244" t="s">
        <v>1</v>
      </c>
      <c r="N219" s="245" t="s">
        <v>37</v>
      </c>
      <c r="O219" s="246">
        <v>0</v>
      </c>
      <c r="P219" s="246">
        <f>O219*H219</f>
        <v>0</v>
      </c>
      <c r="Q219" s="246">
        <v>0</v>
      </c>
      <c r="R219" s="246">
        <f>Q219*H219</f>
        <v>0</v>
      </c>
      <c r="S219" s="246">
        <v>0</v>
      </c>
      <c r="T219" s="247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202" t="s">
        <v>282</v>
      </c>
      <c r="AT219" s="202" t="s">
        <v>136</v>
      </c>
      <c r="AU219" s="202" t="s">
        <v>76</v>
      </c>
      <c r="AY219" s="17" t="s">
        <v>133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17" t="s">
        <v>76</v>
      </c>
      <c r="BK219" s="203">
        <f>ROUND(I219*H219,2)</f>
        <v>0</v>
      </c>
      <c r="BL219" s="17" t="s">
        <v>282</v>
      </c>
      <c r="BM219" s="202" t="s">
        <v>287</v>
      </c>
    </row>
    <row r="220" spans="1:31" s="2" customFormat="1" ht="6.95" customHeight="1">
      <c r="A220" s="32"/>
      <c r="B220" s="52"/>
      <c r="C220" s="53"/>
      <c r="D220" s="53"/>
      <c r="E220" s="53"/>
      <c r="F220" s="53"/>
      <c r="G220" s="53"/>
      <c r="H220" s="53"/>
      <c r="I220" s="53"/>
      <c r="J220" s="53"/>
      <c r="K220" s="53"/>
      <c r="L220" s="35"/>
      <c r="M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</row>
  </sheetData>
  <autoFilter ref="C133:K219"/>
  <mergeCells count="9">
    <mergeCell ref="E87:H87"/>
    <mergeCell ref="E124:H124"/>
    <mergeCell ref="E126:H12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223"/>
  <sheetViews>
    <sheetView showGridLines="0" workbookViewId="0" topLeftCell="A129">
      <selection activeCell="I222" sqref="I138:I22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2"/>
    </row>
    <row r="2" spans="12:46" s="1" customFormat="1" ht="36.95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7" t="s">
        <v>82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0"/>
      <c r="AT3" s="17" t="s">
        <v>80</v>
      </c>
    </row>
    <row r="4" spans="2:46" s="1" customFormat="1" ht="24.95" customHeight="1">
      <c r="B4" s="20"/>
      <c r="D4" s="112" t="s">
        <v>93</v>
      </c>
      <c r="L4" s="20"/>
      <c r="M4" s="113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4" t="s">
        <v>14</v>
      </c>
      <c r="L6" s="20"/>
    </row>
    <row r="7" spans="2:12" s="1" customFormat="1" ht="16.5" customHeight="1">
      <c r="B7" s="20"/>
      <c r="E7" s="330" t="str">
        <f>'Rekapitulace stavby'!K6</f>
        <v>demolice hk</v>
      </c>
      <c r="F7" s="331"/>
      <c r="G7" s="331"/>
      <c r="H7" s="331"/>
      <c r="L7" s="20"/>
    </row>
    <row r="8" spans="1:31" s="2" customFormat="1" ht="12" customHeight="1">
      <c r="A8" s="32"/>
      <c r="B8" s="35"/>
      <c r="C8" s="32"/>
      <c r="D8" s="114" t="s">
        <v>94</v>
      </c>
      <c r="E8" s="32"/>
      <c r="F8" s="32"/>
      <c r="G8" s="32"/>
      <c r="H8" s="32"/>
      <c r="I8" s="32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5"/>
      <c r="C9" s="32"/>
      <c r="D9" s="32"/>
      <c r="E9" s="332" t="s">
        <v>288</v>
      </c>
      <c r="F9" s="333"/>
      <c r="G9" s="333"/>
      <c r="H9" s="333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5"/>
      <c r="C10" s="32"/>
      <c r="D10" s="32"/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5"/>
      <c r="C11" s="32"/>
      <c r="D11" s="114" t="s">
        <v>16</v>
      </c>
      <c r="E11" s="32"/>
      <c r="F11" s="115" t="s">
        <v>1</v>
      </c>
      <c r="G11" s="32"/>
      <c r="H11" s="32"/>
      <c r="I11" s="114" t="s">
        <v>17</v>
      </c>
      <c r="J11" s="115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5"/>
      <c r="C12" s="32"/>
      <c r="D12" s="114" t="s">
        <v>18</v>
      </c>
      <c r="E12" s="32"/>
      <c r="F12" s="115" t="s">
        <v>19</v>
      </c>
      <c r="G12" s="32"/>
      <c r="H12" s="32"/>
      <c r="I12" s="114" t="s">
        <v>20</v>
      </c>
      <c r="J12" s="116" t="str">
        <f>'Rekapitulace stavby'!AN8</f>
        <v>2. 12. 2019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5"/>
      <c r="C13" s="32"/>
      <c r="D13" s="32"/>
      <c r="E13" s="32"/>
      <c r="F13" s="32"/>
      <c r="G13" s="32"/>
      <c r="H13" s="32"/>
      <c r="I13" s="32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5"/>
      <c r="C14" s="32"/>
      <c r="D14" s="114" t="s">
        <v>22</v>
      </c>
      <c r="E14" s="32"/>
      <c r="F14" s="32"/>
      <c r="G14" s="32"/>
      <c r="H14" s="32"/>
      <c r="I14" s="114" t="s">
        <v>23</v>
      </c>
      <c r="J14" s="115" t="str">
        <f>IF('Rekapitulace stavby'!AN10="","",'Rekapitulace stavby'!AN10)</f>
        <v/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5"/>
      <c r="C15" s="32"/>
      <c r="D15" s="32"/>
      <c r="E15" s="115" t="str">
        <f>IF('Rekapitulace stavby'!E11="","",'Rekapitulace stavby'!E11)</f>
        <v xml:space="preserve"> </v>
      </c>
      <c r="F15" s="32"/>
      <c r="G15" s="32"/>
      <c r="H15" s="32"/>
      <c r="I15" s="114" t="s">
        <v>24</v>
      </c>
      <c r="J15" s="115" t="str">
        <f>IF('Rekapitulace stavby'!AN11="","",'Rekapitulace stavby'!AN11)</f>
        <v/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5"/>
      <c r="C16" s="32"/>
      <c r="D16" s="32"/>
      <c r="E16" s="32"/>
      <c r="F16" s="32"/>
      <c r="G16" s="32"/>
      <c r="H16" s="32"/>
      <c r="I16" s="32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5"/>
      <c r="C17" s="32"/>
      <c r="D17" s="114" t="s">
        <v>25</v>
      </c>
      <c r="E17" s="32"/>
      <c r="F17" s="32"/>
      <c r="G17" s="32"/>
      <c r="H17" s="32"/>
      <c r="I17" s="114" t="s">
        <v>23</v>
      </c>
      <c r="J17" s="115" t="str">
        <f>'Rekapitulace stavby'!AN13</f>
        <v/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5"/>
      <c r="C18" s="32"/>
      <c r="D18" s="32"/>
      <c r="E18" s="334" t="str">
        <f>'Rekapitulace stavby'!E14</f>
        <v xml:space="preserve"> </v>
      </c>
      <c r="F18" s="334"/>
      <c r="G18" s="334"/>
      <c r="H18" s="334"/>
      <c r="I18" s="114" t="s">
        <v>24</v>
      </c>
      <c r="J18" s="115" t="str">
        <f>'Rekapitulace stavby'!AN14</f>
        <v/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5"/>
      <c r="C19" s="32"/>
      <c r="D19" s="32"/>
      <c r="E19" s="32"/>
      <c r="F19" s="32"/>
      <c r="G19" s="32"/>
      <c r="H19" s="32"/>
      <c r="I19" s="32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5"/>
      <c r="C20" s="32"/>
      <c r="D20" s="114" t="s">
        <v>26</v>
      </c>
      <c r="E20" s="32"/>
      <c r="F20" s="32"/>
      <c r="G20" s="32"/>
      <c r="H20" s="32"/>
      <c r="I20" s="114" t="s">
        <v>23</v>
      </c>
      <c r="J20" s="115" t="str">
        <f>IF('Rekapitulace stavby'!AN16="","",'Rekapitulace stavby'!AN16)</f>
        <v/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5"/>
      <c r="C21" s="32"/>
      <c r="D21" s="32"/>
      <c r="E21" s="115" t="str">
        <f>IF('Rekapitulace stavby'!E17="","",'Rekapitulace stavby'!E17)</f>
        <v xml:space="preserve"> </v>
      </c>
      <c r="F21" s="32"/>
      <c r="G21" s="32"/>
      <c r="H21" s="32"/>
      <c r="I21" s="114" t="s">
        <v>24</v>
      </c>
      <c r="J21" s="115" t="str">
        <f>IF('Rekapitulace stavby'!AN17="","",'Rekapitulace stavby'!AN17)</f>
        <v/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5"/>
      <c r="C22" s="32"/>
      <c r="D22" s="32"/>
      <c r="E22" s="32"/>
      <c r="F22" s="32"/>
      <c r="G22" s="32"/>
      <c r="H22" s="32"/>
      <c r="I22" s="32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5"/>
      <c r="C23" s="32"/>
      <c r="D23" s="114" t="s">
        <v>28</v>
      </c>
      <c r="E23" s="32"/>
      <c r="F23" s="32"/>
      <c r="G23" s="32"/>
      <c r="H23" s="32"/>
      <c r="I23" s="114" t="s">
        <v>23</v>
      </c>
      <c r="J23" s="115" t="str">
        <f>IF('Rekapitulace stavby'!AN19="","",'Rekapitulace stavby'!AN19)</f>
        <v/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5"/>
      <c r="C24" s="32"/>
      <c r="D24" s="32"/>
      <c r="E24" s="115" t="str">
        <f>IF('Rekapitulace stavby'!E20="","",'Rekapitulace stavby'!E20)</f>
        <v xml:space="preserve"> </v>
      </c>
      <c r="F24" s="32"/>
      <c r="G24" s="32"/>
      <c r="H24" s="32"/>
      <c r="I24" s="114" t="s">
        <v>24</v>
      </c>
      <c r="J24" s="115" t="str">
        <f>IF('Rekapitulace stavby'!AN20="","",'Rekapitulace stavby'!AN20)</f>
        <v/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5"/>
      <c r="C25" s="32"/>
      <c r="D25" s="32"/>
      <c r="E25" s="32"/>
      <c r="F25" s="32"/>
      <c r="G25" s="32"/>
      <c r="H25" s="32"/>
      <c r="I25" s="32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5"/>
      <c r="C26" s="32"/>
      <c r="D26" s="114" t="s">
        <v>29</v>
      </c>
      <c r="E26" s="32"/>
      <c r="F26" s="32"/>
      <c r="G26" s="32"/>
      <c r="H26" s="32"/>
      <c r="I26" s="32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7"/>
      <c r="B27" s="118"/>
      <c r="C27" s="117"/>
      <c r="D27" s="117"/>
      <c r="E27" s="335" t="s">
        <v>1</v>
      </c>
      <c r="F27" s="335"/>
      <c r="G27" s="335"/>
      <c r="H27" s="335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2"/>
      <c r="B28" s="35"/>
      <c r="C28" s="32"/>
      <c r="D28" s="32"/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5"/>
      <c r="C29" s="32"/>
      <c r="D29" s="120"/>
      <c r="E29" s="120"/>
      <c r="F29" s="120"/>
      <c r="G29" s="120"/>
      <c r="H29" s="120"/>
      <c r="I29" s="120"/>
      <c r="J29" s="120"/>
      <c r="K29" s="120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4.45" customHeight="1">
      <c r="A30" s="32"/>
      <c r="B30" s="35"/>
      <c r="C30" s="32"/>
      <c r="D30" s="115" t="s">
        <v>96</v>
      </c>
      <c r="E30" s="32"/>
      <c r="F30" s="32"/>
      <c r="G30" s="32"/>
      <c r="H30" s="32"/>
      <c r="I30" s="32"/>
      <c r="J30" s="121">
        <f>J96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4.45" customHeight="1">
      <c r="A31" s="32"/>
      <c r="B31" s="35"/>
      <c r="C31" s="32"/>
      <c r="D31" s="122" t="s">
        <v>97</v>
      </c>
      <c r="E31" s="32"/>
      <c r="F31" s="32"/>
      <c r="G31" s="32"/>
      <c r="H31" s="32"/>
      <c r="I31" s="32"/>
      <c r="J31" s="121">
        <f>J114</f>
        <v>0</v>
      </c>
      <c r="K31" s="3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5"/>
      <c r="C32" s="32"/>
      <c r="D32" s="123" t="s">
        <v>32</v>
      </c>
      <c r="E32" s="32"/>
      <c r="F32" s="32"/>
      <c r="G32" s="32"/>
      <c r="H32" s="32"/>
      <c r="I32" s="32"/>
      <c r="J32" s="124">
        <f>ROUND(J30+J31,2)</f>
        <v>0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5"/>
      <c r="C33" s="32"/>
      <c r="D33" s="120"/>
      <c r="E33" s="120"/>
      <c r="F33" s="120"/>
      <c r="G33" s="120"/>
      <c r="H33" s="120"/>
      <c r="I33" s="120"/>
      <c r="J33" s="120"/>
      <c r="K33" s="120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5"/>
      <c r="C34" s="32"/>
      <c r="D34" s="32"/>
      <c r="E34" s="32"/>
      <c r="F34" s="125" t="s">
        <v>34</v>
      </c>
      <c r="G34" s="32"/>
      <c r="H34" s="32"/>
      <c r="I34" s="125" t="s">
        <v>33</v>
      </c>
      <c r="J34" s="125" t="s">
        <v>35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5"/>
      <c r="C35" s="32"/>
      <c r="D35" s="126" t="s">
        <v>36</v>
      </c>
      <c r="E35" s="114" t="s">
        <v>37</v>
      </c>
      <c r="F35" s="127">
        <f>ROUND((SUM(BE114:BE115)+SUM(BE135:BE222)),2)</f>
        <v>0</v>
      </c>
      <c r="G35" s="32"/>
      <c r="H35" s="32"/>
      <c r="I35" s="128">
        <v>0.21</v>
      </c>
      <c r="J35" s="127">
        <f>ROUND(((SUM(BE114:BE115)+SUM(BE135:BE222))*I35),2)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5"/>
      <c r="C36" s="32"/>
      <c r="D36" s="32"/>
      <c r="E36" s="114" t="s">
        <v>38</v>
      </c>
      <c r="F36" s="127">
        <f>ROUND((SUM(BF114:BF115)+SUM(BF135:BF222)),2)</f>
        <v>0</v>
      </c>
      <c r="G36" s="32"/>
      <c r="H36" s="32"/>
      <c r="I36" s="128">
        <v>0.15</v>
      </c>
      <c r="J36" s="127">
        <f>ROUND(((SUM(BF114:BF115)+SUM(BF135:BF222))*I36),2)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5"/>
      <c r="C37" s="32"/>
      <c r="D37" s="32"/>
      <c r="E37" s="114" t="s">
        <v>39</v>
      </c>
      <c r="F37" s="127">
        <f>ROUND((SUM(BG114:BG115)+SUM(BG135:BG222)),2)</f>
        <v>0</v>
      </c>
      <c r="G37" s="32"/>
      <c r="H37" s="32"/>
      <c r="I37" s="128">
        <v>0.21</v>
      </c>
      <c r="J37" s="127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5"/>
      <c r="C38" s="32"/>
      <c r="D38" s="32"/>
      <c r="E38" s="114" t="s">
        <v>40</v>
      </c>
      <c r="F38" s="127">
        <f>ROUND((SUM(BH114:BH115)+SUM(BH135:BH222)),2)</f>
        <v>0</v>
      </c>
      <c r="G38" s="32"/>
      <c r="H38" s="32"/>
      <c r="I38" s="128">
        <v>0.15</v>
      </c>
      <c r="J38" s="127">
        <f>0</f>
        <v>0</v>
      </c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5"/>
      <c r="C39" s="32"/>
      <c r="D39" s="32"/>
      <c r="E39" s="114" t="s">
        <v>41</v>
      </c>
      <c r="F39" s="127">
        <f>ROUND((SUM(BI114:BI115)+SUM(BI135:BI222)),2)</f>
        <v>0</v>
      </c>
      <c r="G39" s="32"/>
      <c r="H39" s="32"/>
      <c r="I39" s="128">
        <v>0</v>
      </c>
      <c r="J39" s="127">
        <f>0</f>
        <v>0</v>
      </c>
      <c r="K39" s="32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5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5"/>
      <c r="C41" s="129"/>
      <c r="D41" s="130" t="s">
        <v>42</v>
      </c>
      <c r="E41" s="131"/>
      <c r="F41" s="131"/>
      <c r="G41" s="132" t="s">
        <v>43</v>
      </c>
      <c r="H41" s="133" t="s">
        <v>44</v>
      </c>
      <c r="I41" s="131"/>
      <c r="J41" s="134">
        <f>SUM(J32:J39)</f>
        <v>0</v>
      </c>
      <c r="K41" s="135"/>
      <c r="L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5"/>
      <c r="C42" s="32"/>
      <c r="D42" s="32"/>
      <c r="E42" s="32"/>
      <c r="F42" s="32"/>
      <c r="G42" s="32"/>
      <c r="H42" s="32"/>
      <c r="I42" s="32"/>
      <c r="J42" s="32"/>
      <c r="K42" s="32"/>
      <c r="L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9"/>
      <c r="D50" s="136" t="s">
        <v>45</v>
      </c>
      <c r="E50" s="137"/>
      <c r="F50" s="137"/>
      <c r="G50" s="136" t="s">
        <v>46</v>
      </c>
      <c r="H50" s="137"/>
      <c r="I50" s="137"/>
      <c r="J50" s="137"/>
      <c r="K50" s="137"/>
      <c r="L50" s="49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5"/>
      <c r="C61" s="32"/>
      <c r="D61" s="138" t="s">
        <v>47</v>
      </c>
      <c r="E61" s="139"/>
      <c r="F61" s="140" t="s">
        <v>48</v>
      </c>
      <c r="G61" s="138" t="s">
        <v>47</v>
      </c>
      <c r="H61" s="139"/>
      <c r="I61" s="139"/>
      <c r="J61" s="141" t="s">
        <v>48</v>
      </c>
      <c r="K61" s="139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5"/>
      <c r="C65" s="32"/>
      <c r="D65" s="136" t="s">
        <v>49</v>
      </c>
      <c r="E65" s="142"/>
      <c r="F65" s="142"/>
      <c r="G65" s="136" t="s">
        <v>50</v>
      </c>
      <c r="H65" s="142"/>
      <c r="I65" s="142"/>
      <c r="J65" s="142"/>
      <c r="K65" s="142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5"/>
      <c r="C76" s="32"/>
      <c r="D76" s="138" t="s">
        <v>47</v>
      </c>
      <c r="E76" s="139"/>
      <c r="F76" s="140" t="s">
        <v>48</v>
      </c>
      <c r="G76" s="138" t="s">
        <v>47</v>
      </c>
      <c r="H76" s="139"/>
      <c r="I76" s="139"/>
      <c r="J76" s="141" t="s">
        <v>48</v>
      </c>
      <c r="K76" s="139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3"/>
      <c r="C77" s="144"/>
      <c r="D77" s="144"/>
      <c r="E77" s="144"/>
      <c r="F77" s="144"/>
      <c r="G77" s="144"/>
      <c r="H77" s="144"/>
      <c r="I77" s="144"/>
      <c r="J77" s="144"/>
      <c r="K77" s="144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45"/>
      <c r="C81" s="146"/>
      <c r="D81" s="146"/>
      <c r="E81" s="146"/>
      <c r="F81" s="146"/>
      <c r="G81" s="146"/>
      <c r="H81" s="146"/>
      <c r="I81" s="146"/>
      <c r="J81" s="146"/>
      <c r="K81" s="146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3" t="s">
        <v>98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8" t="s">
        <v>14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328" t="str">
        <f>E7</f>
        <v>demolice hk</v>
      </c>
      <c r="F85" s="329"/>
      <c r="G85" s="329"/>
      <c r="H85" s="329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8" t="s">
        <v>94</v>
      </c>
      <c r="D86" s="34"/>
      <c r="E86" s="34"/>
      <c r="F86" s="34"/>
      <c r="G86" s="34"/>
      <c r="H86" s="34"/>
      <c r="I86" s="34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312" t="str">
        <f>E9</f>
        <v>2 - Provozní budova SDC -...</v>
      </c>
      <c r="F87" s="327"/>
      <c r="G87" s="327"/>
      <c r="H87" s="327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8" t="s">
        <v>18</v>
      </c>
      <c r="D89" s="34"/>
      <c r="E89" s="34"/>
      <c r="F89" s="26" t="str">
        <f>F12</f>
        <v xml:space="preserve"> </v>
      </c>
      <c r="G89" s="34"/>
      <c r="H89" s="34"/>
      <c r="I89" s="28" t="s">
        <v>20</v>
      </c>
      <c r="J89" s="64" t="str">
        <f>IF(J12="","",J12)</f>
        <v>2. 12. 2019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8" t="s">
        <v>22</v>
      </c>
      <c r="D91" s="34"/>
      <c r="E91" s="34"/>
      <c r="F91" s="26" t="str">
        <f>E15</f>
        <v xml:space="preserve"> </v>
      </c>
      <c r="G91" s="34"/>
      <c r="H91" s="34"/>
      <c r="I91" s="28" t="s">
        <v>26</v>
      </c>
      <c r="J91" s="29" t="str">
        <f>E21</f>
        <v xml:space="preserve"> 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8" t="s">
        <v>25</v>
      </c>
      <c r="D92" s="34"/>
      <c r="E92" s="34"/>
      <c r="F92" s="26" t="str">
        <f>IF(E18="","",E18)</f>
        <v xml:space="preserve"> </v>
      </c>
      <c r="G92" s="34"/>
      <c r="H92" s="34"/>
      <c r="I92" s="28" t="s">
        <v>28</v>
      </c>
      <c r="J92" s="29" t="str">
        <f>E24</f>
        <v xml:space="preserve"> 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47" t="s">
        <v>99</v>
      </c>
      <c r="D94" s="108"/>
      <c r="E94" s="108"/>
      <c r="F94" s="108"/>
      <c r="G94" s="108"/>
      <c r="H94" s="108"/>
      <c r="I94" s="108"/>
      <c r="J94" s="148" t="s">
        <v>100</v>
      </c>
      <c r="K94" s="108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49" t="s">
        <v>101</v>
      </c>
      <c r="D96" s="34"/>
      <c r="E96" s="34"/>
      <c r="F96" s="34"/>
      <c r="G96" s="34"/>
      <c r="H96" s="34"/>
      <c r="I96" s="34"/>
      <c r="J96" s="82">
        <f>J135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102</v>
      </c>
    </row>
    <row r="97" spans="2:12" s="9" customFormat="1" ht="24.95" customHeight="1">
      <c r="B97" s="150"/>
      <c r="C97" s="151"/>
      <c r="D97" s="152" t="s">
        <v>103</v>
      </c>
      <c r="E97" s="153"/>
      <c r="F97" s="153"/>
      <c r="G97" s="153"/>
      <c r="H97" s="153"/>
      <c r="I97" s="153"/>
      <c r="J97" s="154">
        <f>J136</f>
        <v>0</v>
      </c>
      <c r="K97" s="151"/>
      <c r="L97" s="155"/>
    </row>
    <row r="98" spans="2:12" s="10" customFormat="1" ht="19.9" customHeight="1">
      <c r="B98" s="156"/>
      <c r="C98" s="157"/>
      <c r="D98" s="158" t="s">
        <v>104</v>
      </c>
      <c r="E98" s="159"/>
      <c r="F98" s="159"/>
      <c r="G98" s="159"/>
      <c r="H98" s="159"/>
      <c r="I98" s="159"/>
      <c r="J98" s="160">
        <f>J137</f>
        <v>0</v>
      </c>
      <c r="K98" s="157"/>
      <c r="L98" s="161"/>
    </row>
    <row r="99" spans="2:12" s="10" customFormat="1" ht="19.9" customHeight="1">
      <c r="B99" s="156"/>
      <c r="C99" s="157"/>
      <c r="D99" s="158" t="s">
        <v>105</v>
      </c>
      <c r="E99" s="159"/>
      <c r="F99" s="159"/>
      <c r="G99" s="159"/>
      <c r="H99" s="159"/>
      <c r="I99" s="159"/>
      <c r="J99" s="160">
        <f>J148</f>
        <v>0</v>
      </c>
      <c r="K99" s="157"/>
      <c r="L99" s="161"/>
    </row>
    <row r="100" spans="2:12" s="10" customFormat="1" ht="19.9" customHeight="1">
      <c r="B100" s="156"/>
      <c r="C100" s="157"/>
      <c r="D100" s="158" t="s">
        <v>106</v>
      </c>
      <c r="E100" s="159"/>
      <c r="F100" s="159"/>
      <c r="G100" s="159"/>
      <c r="H100" s="159"/>
      <c r="I100" s="159"/>
      <c r="J100" s="160">
        <f>J153</f>
        <v>0</v>
      </c>
      <c r="K100" s="157"/>
      <c r="L100" s="161"/>
    </row>
    <row r="101" spans="2:12" s="10" customFormat="1" ht="19.9" customHeight="1">
      <c r="B101" s="156"/>
      <c r="C101" s="157"/>
      <c r="D101" s="158" t="s">
        <v>107</v>
      </c>
      <c r="E101" s="159"/>
      <c r="F101" s="159"/>
      <c r="G101" s="159"/>
      <c r="H101" s="159"/>
      <c r="I101" s="159"/>
      <c r="J101" s="160">
        <f>J175</f>
        <v>0</v>
      </c>
      <c r="K101" s="157"/>
      <c r="L101" s="161"/>
    </row>
    <row r="102" spans="2:12" s="10" customFormat="1" ht="19.9" customHeight="1">
      <c r="B102" s="156"/>
      <c r="C102" s="157"/>
      <c r="D102" s="158" t="s">
        <v>108</v>
      </c>
      <c r="E102" s="159"/>
      <c r="F102" s="159"/>
      <c r="G102" s="159"/>
      <c r="H102" s="159"/>
      <c r="I102" s="159"/>
      <c r="J102" s="160">
        <f>J182</f>
        <v>0</v>
      </c>
      <c r="K102" s="157"/>
      <c r="L102" s="161"/>
    </row>
    <row r="103" spans="2:12" s="9" customFormat="1" ht="24.95" customHeight="1">
      <c r="B103" s="150"/>
      <c r="C103" s="151"/>
      <c r="D103" s="152" t="s">
        <v>289</v>
      </c>
      <c r="E103" s="153"/>
      <c r="F103" s="153"/>
      <c r="G103" s="153"/>
      <c r="H103" s="153"/>
      <c r="I103" s="153"/>
      <c r="J103" s="154">
        <f>J184</f>
        <v>0</v>
      </c>
      <c r="K103" s="151"/>
      <c r="L103" s="155"/>
    </row>
    <row r="104" spans="2:12" s="9" customFormat="1" ht="24.95" customHeight="1">
      <c r="B104" s="150"/>
      <c r="C104" s="151"/>
      <c r="D104" s="152" t="s">
        <v>109</v>
      </c>
      <c r="E104" s="153"/>
      <c r="F104" s="153"/>
      <c r="G104" s="153"/>
      <c r="H104" s="153"/>
      <c r="I104" s="153"/>
      <c r="J104" s="154">
        <f>J190</f>
        <v>0</v>
      </c>
      <c r="K104" s="151"/>
      <c r="L104" s="155"/>
    </row>
    <row r="105" spans="2:12" s="10" customFormat="1" ht="19.9" customHeight="1">
      <c r="B105" s="156"/>
      <c r="C105" s="157"/>
      <c r="D105" s="158" t="s">
        <v>110</v>
      </c>
      <c r="E105" s="159"/>
      <c r="F105" s="159"/>
      <c r="G105" s="159"/>
      <c r="H105" s="159"/>
      <c r="I105" s="159"/>
      <c r="J105" s="160">
        <f>J191</f>
        <v>0</v>
      </c>
      <c r="K105" s="157"/>
      <c r="L105" s="161"/>
    </row>
    <row r="106" spans="2:12" s="10" customFormat="1" ht="19.9" customHeight="1">
      <c r="B106" s="156"/>
      <c r="C106" s="157"/>
      <c r="D106" s="158" t="s">
        <v>111</v>
      </c>
      <c r="E106" s="159"/>
      <c r="F106" s="159"/>
      <c r="G106" s="159"/>
      <c r="H106" s="159"/>
      <c r="I106" s="159"/>
      <c r="J106" s="160">
        <f>J193</f>
        <v>0</v>
      </c>
      <c r="K106" s="157"/>
      <c r="L106" s="161"/>
    </row>
    <row r="107" spans="2:12" s="10" customFormat="1" ht="19.9" customHeight="1">
      <c r="B107" s="156"/>
      <c r="C107" s="157"/>
      <c r="D107" s="158" t="s">
        <v>112</v>
      </c>
      <c r="E107" s="159"/>
      <c r="F107" s="159"/>
      <c r="G107" s="159"/>
      <c r="H107" s="159"/>
      <c r="I107" s="159"/>
      <c r="J107" s="160">
        <f>J195</f>
        <v>0</v>
      </c>
      <c r="K107" s="157"/>
      <c r="L107" s="161"/>
    </row>
    <row r="108" spans="2:12" s="10" customFormat="1" ht="19.9" customHeight="1">
      <c r="B108" s="156"/>
      <c r="C108" s="157"/>
      <c r="D108" s="158" t="s">
        <v>113</v>
      </c>
      <c r="E108" s="159"/>
      <c r="F108" s="159"/>
      <c r="G108" s="159"/>
      <c r="H108" s="159"/>
      <c r="I108" s="159"/>
      <c r="J108" s="160">
        <f>J200</f>
        <v>0</v>
      </c>
      <c r="K108" s="157"/>
      <c r="L108" s="161"/>
    </row>
    <row r="109" spans="2:12" s="10" customFormat="1" ht="19.9" customHeight="1">
      <c r="B109" s="156"/>
      <c r="C109" s="157"/>
      <c r="D109" s="158" t="s">
        <v>114</v>
      </c>
      <c r="E109" s="159"/>
      <c r="F109" s="159"/>
      <c r="G109" s="159"/>
      <c r="H109" s="159"/>
      <c r="I109" s="159"/>
      <c r="J109" s="160">
        <f>J213</f>
        <v>0</v>
      </c>
      <c r="K109" s="157"/>
      <c r="L109" s="161"/>
    </row>
    <row r="110" spans="2:12" s="10" customFormat="1" ht="19.9" customHeight="1">
      <c r="B110" s="156"/>
      <c r="C110" s="157"/>
      <c r="D110" s="158" t="s">
        <v>115</v>
      </c>
      <c r="E110" s="159"/>
      <c r="F110" s="159"/>
      <c r="G110" s="159"/>
      <c r="H110" s="159"/>
      <c r="I110" s="159"/>
      <c r="J110" s="160">
        <f>J215</f>
        <v>0</v>
      </c>
      <c r="K110" s="157"/>
      <c r="L110" s="161"/>
    </row>
    <row r="111" spans="2:12" s="9" customFormat="1" ht="24.95" customHeight="1">
      <c r="B111" s="150"/>
      <c r="C111" s="151"/>
      <c r="D111" s="152" t="s">
        <v>116</v>
      </c>
      <c r="E111" s="153"/>
      <c r="F111" s="153"/>
      <c r="G111" s="153"/>
      <c r="H111" s="153"/>
      <c r="I111" s="153"/>
      <c r="J111" s="154">
        <f>J217</f>
        <v>0</v>
      </c>
      <c r="K111" s="151"/>
      <c r="L111" s="155"/>
    </row>
    <row r="112" spans="1:31" s="2" customFormat="1" ht="21.75" customHeight="1">
      <c r="A112" s="32"/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29.25" customHeight="1">
      <c r="A114" s="32"/>
      <c r="B114" s="33"/>
      <c r="C114" s="149" t="s">
        <v>117</v>
      </c>
      <c r="D114" s="34"/>
      <c r="E114" s="34"/>
      <c r="F114" s="34"/>
      <c r="G114" s="34"/>
      <c r="H114" s="34"/>
      <c r="I114" s="34"/>
      <c r="J114" s="162">
        <v>0</v>
      </c>
      <c r="K114" s="34"/>
      <c r="L114" s="49"/>
      <c r="N114" s="163" t="s">
        <v>36</v>
      </c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8" customHeight="1">
      <c r="A115" s="32"/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29.25" customHeight="1">
      <c r="A116" s="32"/>
      <c r="B116" s="33"/>
      <c r="C116" s="107" t="s">
        <v>92</v>
      </c>
      <c r="D116" s="108"/>
      <c r="E116" s="108"/>
      <c r="F116" s="108"/>
      <c r="G116" s="108"/>
      <c r="H116" s="108"/>
      <c r="I116" s="108"/>
      <c r="J116" s="109">
        <f>ROUND(J96+J114,2)</f>
        <v>0</v>
      </c>
      <c r="K116" s="108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52"/>
      <c r="C117" s="53"/>
      <c r="D117" s="53"/>
      <c r="E117" s="53"/>
      <c r="F117" s="53"/>
      <c r="G117" s="53"/>
      <c r="H117" s="53"/>
      <c r="I117" s="53"/>
      <c r="J117" s="53"/>
      <c r="K117" s="53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21" spans="1:31" s="2" customFormat="1" ht="6.95" customHeight="1">
      <c r="A121" s="32"/>
      <c r="B121" s="54"/>
      <c r="C121" s="55"/>
      <c r="D121" s="55"/>
      <c r="E121" s="55"/>
      <c r="F121" s="55"/>
      <c r="G121" s="55"/>
      <c r="H121" s="55"/>
      <c r="I121" s="55"/>
      <c r="J121" s="55"/>
      <c r="K121" s="55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24.95" customHeight="1">
      <c r="A122" s="32"/>
      <c r="B122" s="33"/>
      <c r="C122" s="23" t="s">
        <v>118</v>
      </c>
      <c r="D122" s="34"/>
      <c r="E122" s="34"/>
      <c r="F122" s="34"/>
      <c r="G122" s="34"/>
      <c r="H122" s="34"/>
      <c r="I122" s="34"/>
      <c r="J122" s="34"/>
      <c r="K122" s="34"/>
      <c r="L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33"/>
      <c r="C123" s="34"/>
      <c r="D123" s="34"/>
      <c r="E123" s="34"/>
      <c r="F123" s="34"/>
      <c r="G123" s="34"/>
      <c r="H123" s="34"/>
      <c r="I123" s="34"/>
      <c r="J123" s="34"/>
      <c r="K123" s="34"/>
      <c r="L123" s="49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8" t="s">
        <v>14</v>
      </c>
      <c r="D124" s="34"/>
      <c r="E124" s="34"/>
      <c r="F124" s="34"/>
      <c r="G124" s="34"/>
      <c r="H124" s="34"/>
      <c r="I124" s="34"/>
      <c r="J124" s="34"/>
      <c r="K124" s="34"/>
      <c r="L124" s="49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6.5" customHeight="1">
      <c r="A125" s="32"/>
      <c r="B125" s="33"/>
      <c r="C125" s="34"/>
      <c r="D125" s="34"/>
      <c r="E125" s="328" t="str">
        <f>E7</f>
        <v>demolice hk</v>
      </c>
      <c r="F125" s="329"/>
      <c r="G125" s="329"/>
      <c r="H125" s="329"/>
      <c r="I125" s="34"/>
      <c r="J125" s="34"/>
      <c r="K125" s="34"/>
      <c r="L125" s="49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2" customHeight="1">
      <c r="A126" s="32"/>
      <c r="B126" s="33"/>
      <c r="C126" s="28" t="s">
        <v>94</v>
      </c>
      <c r="D126" s="34"/>
      <c r="E126" s="34"/>
      <c r="F126" s="34"/>
      <c r="G126" s="34"/>
      <c r="H126" s="34"/>
      <c r="I126" s="34"/>
      <c r="J126" s="34"/>
      <c r="K126" s="34"/>
      <c r="L126" s="49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6.5" customHeight="1">
      <c r="A127" s="32"/>
      <c r="B127" s="33"/>
      <c r="C127" s="34"/>
      <c r="D127" s="34"/>
      <c r="E127" s="312" t="str">
        <f>E9</f>
        <v>2 - Provozní budova SDC -...</v>
      </c>
      <c r="F127" s="327"/>
      <c r="G127" s="327"/>
      <c r="H127" s="327"/>
      <c r="I127" s="34"/>
      <c r="J127" s="34"/>
      <c r="K127" s="34"/>
      <c r="L127" s="49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5" customHeight="1">
      <c r="A128" s="32"/>
      <c r="B128" s="33"/>
      <c r="C128" s="34"/>
      <c r="D128" s="34"/>
      <c r="E128" s="34"/>
      <c r="F128" s="34"/>
      <c r="G128" s="34"/>
      <c r="H128" s="34"/>
      <c r="I128" s="34"/>
      <c r="J128" s="34"/>
      <c r="K128" s="34"/>
      <c r="L128" s="49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2" customHeight="1">
      <c r="A129" s="32"/>
      <c r="B129" s="33"/>
      <c r="C129" s="28" t="s">
        <v>18</v>
      </c>
      <c r="D129" s="34"/>
      <c r="E129" s="34"/>
      <c r="F129" s="26" t="str">
        <f>F12</f>
        <v xml:space="preserve"> </v>
      </c>
      <c r="G129" s="34"/>
      <c r="H129" s="34"/>
      <c r="I129" s="28" t="s">
        <v>20</v>
      </c>
      <c r="J129" s="64" t="str">
        <f>IF(J12="","",J12)</f>
        <v>2. 12. 2019</v>
      </c>
      <c r="K129" s="34"/>
      <c r="L129" s="49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49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5.2" customHeight="1">
      <c r="A131" s="32"/>
      <c r="B131" s="33"/>
      <c r="C131" s="28" t="s">
        <v>22</v>
      </c>
      <c r="D131" s="34"/>
      <c r="E131" s="34"/>
      <c r="F131" s="26" t="str">
        <f>E15</f>
        <v xml:space="preserve"> </v>
      </c>
      <c r="G131" s="34"/>
      <c r="H131" s="34"/>
      <c r="I131" s="28" t="s">
        <v>26</v>
      </c>
      <c r="J131" s="29" t="str">
        <f>E21</f>
        <v xml:space="preserve"> </v>
      </c>
      <c r="K131" s="34"/>
      <c r="L131" s="49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5.2" customHeight="1">
      <c r="A132" s="32"/>
      <c r="B132" s="33"/>
      <c r="C132" s="28" t="s">
        <v>25</v>
      </c>
      <c r="D132" s="34"/>
      <c r="E132" s="34"/>
      <c r="F132" s="26" t="str">
        <f>IF(E18="","",E18)</f>
        <v xml:space="preserve"> </v>
      </c>
      <c r="G132" s="34"/>
      <c r="H132" s="34"/>
      <c r="I132" s="28" t="s">
        <v>28</v>
      </c>
      <c r="J132" s="29" t="str">
        <f>E24</f>
        <v xml:space="preserve"> </v>
      </c>
      <c r="K132" s="34"/>
      <c r="L132" s="49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0.35" customHeight="1">
      <c r="A133" s="32"/>
      <c r="B133" s="33"/>
      <c r="C133" s="34"/>
      <c r="D133" s="34"/>
      <c r="E133" s="34"/>
      <c r="F133" s="34"/>
      <c r="G133" s="34"/>
      <c r="H133" s="34"/>
      <c r="I133" s="34"/>
      <c r="J133" s="34"/>
      <c r="K133" s="34"/>
      <c r="L133" s="49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11" customFormat="1" ht="29.25" customHeight="1">
      <c r="A134" s="164"/>
      <c r="B134" s="165"/>
      <c r="C134" s="166" t="s">
        <v>119</v>
      </c>
      <c r="D134" s="167" t="s">
        <v>57</v>
      </c>
      <c r="E134" s="167" t="s">
        <v>53</v>
      </c>
      <c r="F134" s="167" t="s">
        <v>54</v>
      </c>
      <c r="G134" s="167" t="s">
        <v>120</v>
      </c>
      <c r="H134" s="167" t="s">
        <v>121</v>
      </c>
      <c r="I134" s="167" t="s">
        <v>122</v>
      </c>
      <c r="J134" s="168" t="s">
        <v>100</v>
      </c>
      <c r="K134" s="169" t="s">
        <v>123</v>
      </c>
      <c r="L134" s="170"/>
      <c r="M134" s="73" t="s">
        <v>1</v>
      </c>
      <c r="N134" s="74" t="s">
        <v>36</v>
      </c>
      <c r="O134" s="74" t="s">
        <v>124</v>
      </c>
      <c r="P134" s="74" t="s">
        <v>125</v>
      </c>
      <c r="Q134" s="74" t="s">
        <v>126</v>
      </c>
      <c r="R134" s="74" t="s">
        <v>127</v>
      </c>
      <c r="S134" s="74" t="s">
        <v>128</v>
      </c>
      <c r="T134" s="75" t="s">
        <v>129</v>
      </c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</row>
    <row r="135" spans="1:63" s="2" customFormat="1" ht="22.9" customHeight="1">
      <c r="A135" s="32"/>
      <c r="B135" s="33"/>
      <c r="C135" s="80" t="s">
        <v>130</v>
      </c>
      <c r="D135" s="34"/>
      <c r="E135" s="34"/>
      <c r="F135" s="34"/>
      <c r="G135" s="34"/>
      <c r="H135" s="34"/>
      <c r="I135" s="34"/>
      <c r="J135" s="171">
        <f>BK135</f>
        <v>0</v>
      </c>
      <c r="K135" s="34"/>
      <c r="L135" s="35"/>
      <c r="M135" s="76"/>
      <c r="N135" s="172"/>
      <c r="O135" s="77"/>
      <c r="P135" s="173">
        <f>P136+P184+P190+P217</f>
        <v>0</v>
      </c>
      <c r="Q135" s="77"/>
      <c r="R135" s="173">
        <f>R136+R184+R190+R217</f>
        <v>0</v>
      </c>
      <c r="S135" s="77"/>
      <c r="T135" s="174">
        <f>T136+T184+T190+T217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71</v>
      </c>
      <c r="AU135" s="17" t="s">
        <v>102</v>
      </c>
      <c r="BK135" s="175">
        <f>BK136+BK184+BK190+BK217</f>
        <v>0</v>
      </c>
    </row>
    <row r="136" spans="2:63" s="12" customFormat="1" ht="25.9" customHeight="1">
      <c r="B136" s="176"/>
      <c r="C136" s="177"/>
      <c r="D136" s="178" t="s">
        <v>71</v>
      </c>
      <c r="E136" s="179" t="s">
        <v>131</v>
      </c>
      <c r="F136" s="179" t="s">
        <v>132</v>
      </c>
      <c r="G136" s="177"/>
      <c r="H136" s="177"/>
      <c r="I136" s="177"/>
      <c r="J136" s="180">
        <f>BK136</f>
        <v>0</v>
      </c>
      <c r="K136" s="177"/>
      <c r="L136" s="181"/>
      <c r="M136" s="182"/>
      <c r="N136" s="183"/>
      <c r="O136" s="183"/>
      <c r="P136" s="184">
        <f>P137+P148+P153+P175+P182</f>
        <v>0</v>
      </c>
      <c r="Q136" s="183"/>
      <c r="R136" s="184">
        <f>R137+R148+R153+R175+R182</f>
        <v>0</v>
      </c>
      <c r="S136" s="183"/>
      <c r="T136" s="185">
        <f>T137+T148+T153+T175+T182</f>
        <v>0</v>
      </c>
      <c r="AR136" s="186" t="s">
        <v>76</v>
      </c>
      <c r="AT136" s="187" t="s">
        <v>71</v>
      </c>
      <c r="AU136" s="187" t="s">
        <v>72</v>
      </c>
      <c r="AY136" s="186" t="s">
        <v>133</v>
      </c>
      <c r="BK136" s="188">
        <f>BK137+BK148+BK153+BK175+BK182</f>
        <v>0</v>
      </c>
    </row>
    <row r="137" spans="2:63" s="12" customFormat="1" ht="22.9" customHeight="1">
      <c r="B137" s="176"/>
      <c r="C137" s="177"/>
      <c r="D137" s="178" t="s">
        <v>71</v>
      </c>
      <c r="E137" s="189" t="s">
        <v>76</v>
      </c>
      <c r="F137" s="189" t="s">
        <v>134</v>
      </c>
      <c r="G137" s="177"/>
      <c r="H137" s="177"/>
      <c r="I137" s="177"/>
      <c r="J137" s="190">
        <f>BK137</f>
        <v>0</v>
      </c>
      <c r="K137" s="177"/>
      <c r="L137" s="181"/>
      <c r="M137" s="182"/>
      <c r="N137" s="183"/>
      <c r="O137" s="183"/>
      <c r="P137" s="184">
        <f>SUM(P138:P147)</f>
        <v>0</v>
      </c>
      <c r="Q137" s="183"/>
      <c r="R137" s="184">
        <f>SUM(R138:R147)</f>
        <v>0</v>
      </c>
      <c r="S137" s="183"/>
      <c r="T137" s="185">
        <f>SUM(T138:T147)</f>
        <v>0</v>
      </c>
      <c r="AR137" s="186" t="s">
        <v>76</v>
      </c>
      <c r="AT137" s="187" t="s">
        <v>71</v>
      </c>
      <c r="AU137" s="187" t="s">
        <v>76</v>
      </c>
      <c r="AY137" s="186" t="s">
        <v>133</v>
      </c>
      <c r="BK137" s="188">
        <f>SUM(BK138:BK147)</f>
        <v>0</v>
      </c>
    </row>
    <row r="138" spans="1:65" s="2" customFormat="1" ht="24" customHeight="1">
      <c r="A138" s="32"/>
      <c r="B138" s="33"/>
      <c r="C138" s="191" t="s">
        <v>203</v>
      </c>
      <c r="D138" s="191" t="s">
        <v>136</v>
      </c>
      <c r="E138" s="192" t="s">
        <v>137</v>
      </c>
      <c r="F138" s="193" t="s">
        <v>138</v>
      </c>
      <c r="G138" s="194" t="s">
        <v>139</v>
      </c>
      <c r="H138" s="195">
        <v>20</v>
      </c>
      <c r="I138" s="196"/>
      <c r="J138" s="196">
        <f>ROUND(I138*H138,2)</f>
        <v>0</v>
      </c>
      <c r="K138" s="197"/>
      <c r="L138" s="35"/>
      <c r="M138" s="198" t="s">
        <v>1</v>
      </c>
      <c r="N138" s="199" t="s">
        <v>37</v>
      </c>
      <c r="O138" s="200">
        <v>0</v>
      </c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02" t="s">
        <v>86</v>
      </c>
      <c r="AT138" s="202" t="s">
        <v>136</v>
      </c>
      <c r="AU138" s="202" t="s">
        <v>80</v>
      </c>
      <c r="AY138" s="17" t="s">
        <v>133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76</v>
      </c>
      <c r="BK138" s="203">
        <f>ROUND(I138*H138,2)</f>
        <v>0</v>
      </c>
      <c r="BL138" s="17" t="s">
        <v>86</v>
      </c>
      <c r="BM138" s="202" t="s">
        <v>80</v>
      </c>
    </row>
    <row r="139" spans="1:65" s="2" customFormat="1" ht="24" customHeight="1">
      <c r="A139" s="32"/>
      <c r="B139" s="33"/>
      <c r="C139" s="191" t="s">
        <v>169</v>
      </c>
      <c r="D139" s="191" t="s">
        <v>136</v>
      </c>
      <c r="E139" s="192" t="s">
        <v>141</v>
      </c>
      <c r="F139" s="193" t="s">
        <v>142</v>
      </c>
      <c r="G139" s="194" t="s">
        <v>143</v>
      </c>
      <c r="H139" s="195">
        <v>2</v>
      </c>
      <c r="I139" s="196"/>
      <c r="J139" s="196">
        <f>ROUND(I139*H139,2)</f>
        <v>0</v>
      </c>
      <c r="K139" s="197"/>
      <c r="L139" s="35"/>
      <c r="M139" s="198" t="s">
        <v>1</v>
      </c>
      <c r="N139" s="199" t="s">
        <v>37</v>
      </c>
      <c r="O139" s="200">
        <v>0</v>
      </c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202" t="s">
        <v>86</v>
      </c>
      <c r="AT139" s="202" t="s">
        <v>136</v>
      </c>
      <c r="AU139" s="202" t="s">
        <v>80</v>
      </c>
      <c r="AY139" s="17" t="s">
        <v>133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7" t="s">
        <v>76</v>
      </c>
      <c r="BK139" s="203">
        <f>ROUND(I139*H139,2)</f>
        <v>0</v>
      </c>
      <c r="BL139" s="17" t="s">
        <v>86</v>
      </c>
      <c r="BM139" s="202" t="s">
        <v>86</v>
      </c>
    </row>
    <row r="140" spans="2:51" s="13" customFormat="1" ht="12">
      <c r="B140" s="204"/>
      <c r="C140" s="205"/>
      <c r="D140" s="206" t="s">
        <v>144</v>
      </c>
      <c r="E140" s="207" t="s">
        <v>1</v>
      </c>
      <c r="F140" s="208" t="s">
        <v>290</v>
      </c>
      <c r="G140" s="205"/>
      <c r="H140" s="209">
        <v>2</v>
      </c>
      <c r="I140" s="205"/>
      <c r="J140" s="205"/>
      <c r="K140" s="205"/>
      <c r="L140" s="210"/>
      <c r="M140" s="211"/>
      <c r="N140" s="212"/>
      <c r="O140" s="212"/>
      <c r="P140" s="212"/>
      <c r="Q140" s="212"/>
      <c r="R140" s="212"/>
      <c r="S140" s="212"/>
      <c r="T140" s="213"/>
      <c r="AT140" s="214" t="s">
        <v>144</v>
      </c>
      <c r="AU140" s="214" t="s">
        <v>80</v>
      </c>
      <c r="AV140" s="13" t="s">
        <v>80</v>
      </c>
      <c r="AW140" s="13" t="s">
        <v>27</v>
      </c>
      <c r="AX140" s="13" t="s">
        <v>72</v>
      </c>
      <c r="AY140" s="214" t="s">
        <v>133</v>
      </c>
    </row>
    <row r="141" spans="2:51" s="14" customFormat="1" ht="12">
      <c r="B141" s="215"/>
      <c r="C141" s="216"/>
      <c r="D141" s="206" t="s">
        <v>144</v>
      </c>
      <c r="E141" s="217" t="s">
        <v>1</v>
      </c>
      <c r="F141" s="218" t="s">
        <v>146</v>
      </c>
      <c r="G141" s="216"/>
      <c r="H141" s="219">
        <v>2</v>
      </c>
      <c r="I141" s="216"/>
      <c r="J141" s="216"/>
      <c r="K141" s="216"/>
      <c r="L141" s="220"/>
      <c r="M141" s="221"/>
      <c r="N141" s="222"/>
      <c r="O141" s="222"/>
      <c r="P141" s="222"/>
      <c r="Q141" s="222"/>
      <c r="R141" s="222"/>
      <c r="S141" s="222"/>
      <c r="T141" s="223"/>
      <c r="AT141" s="224" t="s">
        <v>144</v>
      </c>
      <c r="AU141" s="224" t="s">
        <v>80</v>
      </c>
      <c r="AV141" s="14" t="s">
        <v>86</v>
      </c>
      <c r="AW141" s="14" t="s">
        <v>27</v>
      </c>
      <c r="AX141" s="14" t="s">
        <v>76</v>
      </c>
      <c r="AY141" s="224" t="s">
        <v>133</v>
      </c>
    </row>
    <row r="142" spans="1:65" s="2" customFormat="1" ht="24" customHeight="1">
      <c r="A142" s="32"/>
      <c r="B142" s="33"/>
      <c r="C142" s="191" t="s">
        <v>147</v>
      </c>
      <c r="D142" s="191" t="s">
        <v>136</v>
      </c>
      <c r="E142" s="192" t="s">
        <v>148</v>
      </c>
      <c r="F142" s="193" t="s">
        <v>149</v>
      </c>
      <c r="G142" s="194" t="s">
        <v>143</v>
      </c>
      <c r="H142" s="195">
        <v>29.036</v>
      </c>
      <c r="I142" s="196"/>
      <c r="J142" s="196">
        <f>ROUND(I142*H142,2)</f>
        <v>0</v>
      </c>
      <c r="K142" s="197"/>
      <c r="L142" s="35"/>
      <c r="M142" s="198" t="s">
        <v>1</v>
      </c>
      <c r="N142" s="199" t="s">
        <v>37</v>
      </c>
      <c r="O142" s="200">
        <v>0</v>
      </c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02" t="s">
        <v>86</v>
      </c>
      <c r="AT142" s="202" t="s">
        <v>136</v>
      </c>
      <c r="AU142" s="202" t="s">
        <v>80</v>
      </c>
      <c r="AY142" s="17" t="s">
        <v>133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7" t="s">
        <v>76</v>
      </c>
      <c r="BK142" s="203">
        <f>ROUND(I142*H142,2)</f>
        <v>0</v>
      </c>
      <c r="BL142" s="17" t="s">
        <v>86</v>
      </c>
      <c r="BM142" s="202" t="s">
        <v>150</v>
      </c>
    </row>
    <row r="143" spans="2:51" s="13" customFormat="1" ht="12">
      <c r="B143" s="204"/>
      <c r="C143" s="205"/>
      <c r="D143" s="206" t="s">
        <v>144</v>
      </c>
      <c r="E143" s="207" t="s">
        <v>1</v>
      </c>
      <c r="F143" s="208" t="s">
        <v>291</v>
      </c>
      <c r="G143" s="205"/>
      <c r="H143" s="209">
        <v>29.036</v>
      </c>
      <c r="I143" s="205"/>
      <c r="J143" s="205"/>
      <c r="K143" s="205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144</v>
      </c>
      <c r="AU143" s="214" t="s">
        <v>80</v>
      </c>
      <c r="AV143" s="13" t="s">
        <v>80</v>
      </c>
      <c r="AW143" s="13" t="s">
        <v>27</v>
      </c>
      <c r="AX143" s="13" t="s">
        <v>72</v>
      </c>
      <c r="AY143" s="214" t="s">
        <v>133</v>
      </c>
    </row>
    <row r="144" spans="2:51" s="14" customFormat="1" ht="12">
      <c r="B144" s="215"/>
      <c r="C144" s="216"/>
      <c r="D144" s="206" t="s">
        <v>144</v>
      </c>
      <c r="E144" s="217" t="s">
        <v>1</v>
      </c>
      <c r="F144" s="218" t="s">
        <v>146</v>
      </c>
      <c r="G144" s="216"/>
      <c r="H144" s="219">
        <v>29.036</v>
      </c>
      <c r="I144" s="216"/>
      <c r="J144" s="216"/>
      <c r="K144" s="216"/>
      <c r="L144" s="220"/>
      <c r="M144" s="221"/>
      <c r="N144" s="222"/>
      <c r="O144" s="222"/>
      <c r="P144" s="222"/>
      <c r="Q144" s="222"/>
      <c r="R144" s="222"/>
      <c r="S144" s="222"/>
      <c r="T144" s="223"/>
      <c r="AT144" s="224" t="s">
        <v>144</v>
      </c>
      <c r="AU144" s="224" t="s">
        <v>80</v>
      </c>
      <c r="AV144" s="14" t="s">
        <v>86</v>
      </c>
      <c r="AW144" s="14" t="s">
        <v>27</v>
      </c>
      <c r="AX144" s="14" t="s">
        <v>76</v>
      </c>
      <c r="AY144" s="224" t="s">
        <v>133</v>
      </c>
    </row>
    <row r="145" spans="1:65" s="2" customFormat="1" ht="16.5" customHeight="1">
      <c r="A145" s="32"/>
      <c r="B145" s="33"/>
      <c r="C145" s="225" t="s">
        <v>152</v>
      </c>
      <c r="D145" s="225" t="s">
        <v>153</v>
      </c>
      <c r="E145" s="226" t="s">
        <v>154</v>
      </c>
      <c r="F145" s="227" t="s">
        <v>155</v>
      </c>
      <c r="G145" s="228" t="s">
        <v>156</v>
      </c>
      <c r="H145" s="229">
        <v>63.879</v>
      </c>
      <c r="I145" s="230"/>
      <c r="J145" s="230">
        <f>ROUND(I145*H145,2)</f>
        <v>0</v>
      </c>
      <c r="K145" s="231"/>
      <c r="L145" s="232"/>
      <c r="M145" s="233" t="s">
        <v>1</v>
      </c>
      <c r="N145" s="234" t="s">
        <v>37</v>
      </c>
      <c r="O145" s="200">
        <v>0</v>
      </c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02" t="s">
        <v>157</v>
      </c>
      <c r="AT145" s="202" t="s">
        <v>153</v>
      </c>
      <c r="AU145" s="202" t="s">
        <v>80</v>
      </c>
      <c r="AY145" s="17" t="s">
        <v>133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7" t="s">
        <v>76</v>
      </c>
      <c r="BK145" s="203">
        <f>ROUND(I145*H145,2)</f>
        <v>0</v>
      </c>
      <c r="BL145" s="17" t="s">
        <v>86</v>
      </c>
      <c r="BM145" s="202" t="s">
        <v>157</v>
      </c>
    </row>
    <row r="146" spans="2:51" s="13" customFormat="1" ht="12">
      <c r="B146" s="204"/>
      <c r="C146" s="205"/>
      <c r="D146" s="206" t="s">
        <v>144</v>
      </c>
      <c r="E146" s="207" t="s">
        <v>1</v>
      </c>
      <c r="F146" s="208" t="s">
        <v>292</v>
      </c>
      <c r="G146" s="205"/>
      <c r="H146" s="209">
        <v>63.879</v>
      </c>
      <c r="I146" s="205"/>
      <c r="J146" s="205"/>
      <c r="K146" s="205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144</v>
      </c>
      <c r="AU146" s="214" t="s">
        <v>80</v>
      </c>
      <c r="AV146" s="13" t="s">
        <v>80</v>
      </c>
      <c r="AW146" s="13" t="s">
        <v>27</v>
      </c>
      <c r="AX146" s="13" t="s">
        <v>72</v>
      </c>
      <c r="AY146" s="214" t="s">
        <v>133</v>
      </c>
    </row>
    <row r="147" spans="2:51" s="14" customFormat="1" ht="12">
      <c r="B147" s="215"/>
      <c r="C147" s="216"/>
      <c r="D147" s="206" t="s">
        <v>144</v>
      </c>
      <c r="E147" s="217" t="s">
        <v>1</v>
      </c>
      <c r="F147" s="218" t="s">
        <v>146</v>
      </c>
      <c r="G147" s="216"/>
      <c r="H147" s="219">
        <v>63.879</v>
      </c>
      <c r="I147" s="216"/>
      <c r="J147" s="216"/>
      <c r="K147" s="216"/>
      <c r="L147" s="220"/>
      <c r="M147" s="221"/>
      <c r="N147" s="222"/>
      <c r="O147" s="222"/>
      <c r="P147" s="222"/>
      <c r="Q147" s="222"/>
      <c r="R147" s="222"/>
      <c r="S147" s="222"/>
      <c r="T147" s="223"/>
      <c r="AT147" s="224" t="s">
        <v>144</v>
      </c>
      <c r="AU147" s="224" t="s">
        <v>80</v>
      </c>
      <c r="AV147" s="14" t="s">
        <v>86</v>
      </c>
      <c r="AW147" s="14" t="s">
        <v>27</v>
      </c>
      <c r="AX147" s="14" t="s">
        <v>76</v>
      </c>
      <c r="AY147" s="224" t="s">
        <v>133</v>
      </c>
    </row>
    <row r="148" spans="2:63" s="12" customFormat="1" ht="22.9" customHeight="1">
      <c r="B148" s="176"/>
      <c r="C148" s="177"/>
      <c r="D148" s="178" t="s">
        <v>71</v>
      </c>
      <c r="E148" s="189" t="s">
        <v>159</v>
      </c>
      <c r="F148" s="189" t="s">
        <v>160</v>
      </c>
      <c r="G148" s="177"/>
      <c r="H148" s="177"/>
      <c r="I148" s="177"/>
      <c r="J148" s="190">
        <f>BK148</f>
        <v>0</v>
      </c>
      <c r="K148" s="177"/>
      <c r="L148" s="181"/>
      <c r="M148" s="182"/>
      <c r="N148" s="183"/>
      <c r="O148" s="183"/>
      <c r="P148" s="184">
        <f>SUM(P149:P152)</f>
        <v>0</v>
      </c>
      <c r="Q148" s="183"/>
      <c r="R148" s="184">
        <f>SUM(R149:R152)</f>
        <v>0</v>
      </c>
      <c r="S148" s="183"/>
      <c r="T148" s="185">
        <f>SUM(T149:T152)</f>
        <v>0</v>
      </c>
      <c r="AR148" s="186" t="s">
        <v>76</v>
      </c>
      <c r="AT148" s="187" t="s">
        <v>71</v>
      </c>
      <c r="AU148" s="187" t="s">
        <v>76</v>
      </c>
      <c r="AY148" s="186" t="s">
        <v>133</v>
      </c>
      <c r="BK148" s="188">
        <f>SUM(BK149:BK152)</f>
        <v>0</v>
      </c>
    </row>
    <row r="149" spans="1:65" s="2" customFormat="1" ht="24" customHeight="1">
      <c r="A149" s="32"/>
      <c r="B149" s="33"/>
      <c r="C149" s="191" t="s">
        <v>208</v>
      </c>
      <c r="D149" s="191" t="s">
        <v>136</v>
      </c>
      <c r="E149" s="192" t="s">
        <v>162</v>
      </c>
      <c r="F149" s="193" t="s">
        <v>163</v>
      </c>
      <c r="G149" s="194" t="s">
        <v>139</v>
      </c>
      <c r="H149" s="195">
        <v>196</v>
      </c>
      <c r="I149" s="196"/>
      <c r="J149" s="196">
        <f>ROUND(I149*H149,2)</f>
        <v>0</v>
      </c>
      <c r="K149" s="197"/>
      <c r="L149" s="35"/>
      <c r="M149" s="198" t="s">
        <v>1</v>
      </c>
      <c r="N149" s="199" t="s">
        <v>37</v>
      </c>
      <c r="O149" s="200">
        <v>0</v>
      </c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202" t="s">
        <v>86</v>
      </c>
      <c r="AT149" s="202" t="s">
        <v>136</v>
      </c>
      <c r="AU149" s="202" t="s">
        <v>80</v>
      </c>
      <c r="AY149" s="17" t="s">
        <v>133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7" t="s">
        <v>76</v>
      </c>
      <c r="BK149" s="203">
        <f>ROUND(I149*H149,2)</f>
        <v>0</v>
      </c>
      <c r="BL149" s="17" t="s">
        <v>86</v>
      </c>
      <c r="BM149" s="202" t="s">
        <v>164</v>
      </c>
    </row>
    <row r="150" spans="2:51" s="13" customFormat="1" ht="12">
      <c r="B150" s="204"/>
      <c r="C150" s="205"/>
      <c r="D150" s="206" t="s">
        <v>144</v>
      </c>
      <c r="E150" s="207" t="s">
        <v>1</v>
      </c>
      <c r="F150" s="208" t="s">
        <v>293</v>
      </c>
      <c r="G150" s="205"/>
      <c r="H150" s="209">
        <v>196</v>
      </c>
      <c r="I150" s="205"/>
      <c r="J150" s="205"/>
      <c r="K150" s="205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144</v>
      </c>
      <c r="AU150" s="214" t="s">
        <v>80</v>
      </c>
      <c r="AV150" s="13" t="s">
        <v>80</v>
      </c>
      <c r="AW150" s="13" t="s">
        <v>27</v>
      </c>
      <c r="AX150" s="13" t="s">
        <v>72</v>
      </c>
      <c r="AY150" s="214" t="s">
        <v>133</v>
      </c>
    </row>
    <row r="151" spans="2:51" s="14" customFormat="1" ht="12">
      <c r="B151" s="215"/>
      <c r="C151" s="216"/>
      <c r="D151" s="206" t="s">
        <v>144</v>
      </c>
      <c r="E151" s="217" t="s">
        <v>1</v>
      </c>
      <c r="F151" s="218" t="s">
        <v>146</v>
      </c>
      <c r="G151" s="216"/>
      <c r="H151" s="219">
        <v>196</v>
      </c>
      <c r="I151" s="216"/>
      <c r="J151" s="216"/>
      <c r="K151" s="216"/>
      <c r="L151" s="220"/>
      <c r="M151" s="221"/>
      <c r="N151" s="222"/>
      <c r="O151" s="222"/>
      <c r="P151" s="222"/>
      <c r="Q151" s="222"/>
      <c r="R151" s="222"/>
      <c r="S151" s="222"/>
      <c r="T151" s="223"/>
      <c r="AT151" s="224" t="s">
        <v>144</v>
      </c>
      <c r="AU151" s="224" t="s">
        <v>80</v>
      </c>
      <c r="AV151" s="14" t="s">
        <v>86</v>
      </c>
      <c r="AW151" s="14" t="s">
        <v>27</v>
      </c>
      <c r="AX151" s="14" t="s">
        <v>76</v>
      </c>
      <c r="AY151" s="224" t="s">
        <v>133</v>
      </c>
    </row>
    <row r="152" spans="1:65" s="2" customFormat="1" ht="16.5" customHeight="1">
      <c r="A152" s="32"/>
      <c r="B152" s="33"/>
      <c r="C152" s="191" t="s">
        <v>294</v>
      </c>
      <c r="D152" s="191" t="s">
        <v>136</v>
      </c>
      <c r="E152" s="192" t="s">
        <v>170</v>
      </c>
      <c r="F152" s="193" t="s">
        <v>171</v>
      </c>
      <c r="G152" s="194" t="s">
        <v>139</v>
      </c>
      <c r="H152" s="195">
        <v>196</v>
      </c>
      <c r="I152" s="196"/>
      <c r="J152" s="196">
        <f>ROUND(I152*H152,2)</f>
        <v>0</v>
      </c>
      <c r="K152" s="197"/>
      <c r="L152" s="35"/>
      <c r="M152" s="198" t="s">
        <v>1</v>
      </c>
      <c r="N152" s="199" t="s">
        <v>37</v>
      </c>
      <c r="O152" s="200">
        <v>0</v>
      </c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202" t="s">
        <v>86</v>
      </c>
      <c r="AT152" s="202" t="s">
        <v>136</v>
      </c>
      <c r="AU152" s="202" t="s">
        <v>80</v>
      </c>
      <c r="AY152" s="17" t="s">
        <v>133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7" t="s">
        <v>76</v>
      </c>
      <c r="BK152" s="203">
        <f>ROUND(I152*H152,2)</f>
        <v>0</v>
      </c>
      <c r="BL152" s="17" t="s">
        <v>86</v>
      </c>
      <c r="BM152" s="202" t="s">
        <v>172</v>
      </c>
    </row>
    <row r="153" spans="2:63" s="12" customFormat="1" ht="22.9" customHeight="1">
      <c r="B153" s="176"/>
      <c r="C153" s="177"/>
      <c r="D153" s="178" t="s">
        <v>71</v>
      </c>
      <c r="E153" s="189" t="s">
        <v>173</v>
      </c>
      <c r="F153" s="189" t="s">
        <v>174</v>
      </c>
      <c r="G153" s="177"/>
      <c r="H153" s="177"/>
      <c r="I153" s="177"/>
      <c r="J153" s="190">
        <f>BK153</f>
        <v>0</v>
      </c>
      <c r="K153" s="177"/>
      <c r="L153" s="181"/>
      <c r="M153" s="182"/>
      <c r="N153" s="183"/>
      <c r="O153" s="183"/>
      <c r="P153" s="184">
        <f>SUM(P154:P174)</f>
        <v>0</v>
      </c>
      <c r="Q153" s="183"/>
      <c r="R153" s="184">
        <f>SUM(R154:R174)</f>
        <v>0</v>
      </c>
      <c r="S153" s="183"/>
      <c r="T153" s="185">
        <f>SUM(T154:T174)</f>
        <v>0</v>
      </c>
      <c r="AR153" s="186" t="s">
        <v>76</v>
      </c>
      <c r="AT153" s="187" t="s">
        <v>71</v>
      </c>
      <c r="AU153" s="187" t="s">
        <v>76</v>
      </c>
      <c r="AY153" s="186" t="s">
        <v>133</v>
      </c>
      <c r="BK153" s="188">
        <f>SUM(BK154:BK174)</f>
        <v>0</v>
      </c>
    </row>
    <row r="154" spans="1:65" s="2" customFormat="1" ht="16.5" customHeight="1">
      <c r="A154" s="32"/>
      <c r="B154" s="33"/>
      <c r="C154" s="191" t="s">
        <v>76</v>
      </c>
      <c r="D154" s="191" t="s">
        <v>136</v>
      </c>
      <c r="E154" s="192" t="s">
        <v>175</v>
      </c>
      <c r="F154" s="193" t="s">
        <v>176</v>
      </c>
      <c r="G154" s="194" t="s">
        <v>143</v>
      </c>
      <c r="H154" s="195">
        <v>34.16</v>
      </c>
      <c r="I154" s="196"/>
      <c r="J154" s="196">
        <f>ROUND(I154*H154,2)</f>
        <v>0</v>
      </c>
      <c r="K154" s="197"/>
      <c r="L154" s="35"/>
      <c r="M154" s="198" t="s">
        <v>1</v>
      </c>
      <c r="N154" s="199" t="s">
        <v>37</v>
      </c>
      <c r="O154" s="200">
        <v>0</v>
      </c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202" t="s">
        <v>86</v>
      </c>
      <c r="AT154" s="202" t="s">
        <v>136</v>
      </c>
      <c r="AU154" s="202" t="s">
        <v>80</v>
      </c>
      <c r="AY154" s="17" t="s">
        <v>133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7" t="s">
        <v>76</v>
      </c>
      <c r="BK154" s="203">
        <f>ROUND(I154*H154,2)</f>
        <v>0</v>
      </c>
      <c r="BL154" s="17" t="s">
        <v>86</v>
      </c>
      <c r="BM154" s="202" t="s">
        <v>177</v>
      </c>
    </row>
    <row r="155" spans="2:51" s="13" customFormat="1" ht="12">
      <c r="B155" s="204"/>
      <c r="C155" s="205"/>
      <c r="D155" s="206" t="s">
        <v>144</v>
      </c>
      <c r="E155" s="207" t="s">
        <v>1</v>
      </c>
      <c r="F155" s="208" t="s">
        <v>295</v>
      </c>
      <c r="G155" s="205"/>
      <c r="H155" s="209">
        <v>34.16</v>
      </c>
      <c r="I155" s="205"/>
      <c r="J155" s="205"/>
      <c r="K155" s="205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144</v>
      </c>
      <c r="AU155" s="214" t="s">
        <v>80</v>
      </c>
      <c r="AV155" s="13" t="s">
        <v>80</v>
      </c>
      <c r="AW155" s="13" t="s">
        <v>27</v>
      </c>
      <c r="AX155" s="13" t="s">
        <v>72</v>
      </c>
      <c r="AY155" s="214" t="s">
        <v>133</v>
      </c>
    </row>
    <row r="156" spans="2:51" s="14" customFormat="1" ht="12">
      <c r="B156" s="215"/>
      <c r="C156" s="216"/>
      <c r="D156" s="206" t="s">
        <v>144</v>
      </c>
      <c r="E156" s="217" t="s">
        <v>1</v>
      </c>
      <c r="F156" s="218" t="s">
        <v>146</v>
      </c>
      <c r="G156" s="216"/>
      <c r="H156" s="219">
        <v>34.16</v>
      </c>
      <c r="I156" s="216"/>
      <c r="J156" s="216"/>
      <c r="K156" s="216"/>
      <c r="L156" s="220"/>
      <c r="M156" s="221"/>
      <c r="N156" s="222"/>
      <c r="O156" s="222"/>
      <c r="P156" s="222"/>
      <c r="Q156" s="222"/>
      <c r="R156" s="222"/>
      <c r="S156" s="222"/>
      <c r="T156" s="223"/>
      <c r="AT156" s="224" t="s">
        <v>144</v>
      </c>
      <c r="AU156" s="224" t="s">
        <v>80</v>
      </c>
      <c r="AV156" s="14" t="s">
        <v>86</v>
      </c>
      <c r="AW156" s="14" t="s">
        <v>27</v>
      </c>
      <c r="AX156" s="14" t="s">
        <v>76</v>
      </c>
      <c r="AY156" s="224" t="s">
        <v>133</v>
      </c>
    </row>
    <row r="157" spans="1:65" s="2" customFormat="1" ht="24" customHeight="1">
      <c r="A157" s="32"/>
      <c r="B157" s="33"/>
      <c r="C157" s="191" t="s">
        <v>80</v>
      </c>
      <c r="D157" s="191" t="s">
        <v>136</v>
      </c>
      <c r="E157" s="192" t="s">
        <v>178</v>
      </c>
      <c r="F157" s="193" t="s">
        <v>179</v>
      </c>
      <c r="G157" s="194" t="s">
        <v>143</v>
      </c>
      <c r="H157" s="195">
        <v>84.65</v>
      </c>
      <c r="I157" s="196"/>
      <c r="J157" s="196">
        <f>ROUND(I157*H157,2)</f>
        <v>0</v>
      </c>
      <c r="K157" s="197"/>
      <c r="L157" s="35"/>
      <c r="M157" s="198" t="s">
        <v>1</v>
      </c>
      <c r="N157" s="199" t="s">
        <v>37</v>
      </c>
      <c r="O157" s="200">
        <v>0</v>
      </c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202" t="s">
        <v>86</v>
      </c>
      <c r="AT157" s="202" t="s">
        <v>136</v>
      </c>
      <c r="AU157" s="202" t="s">
        <v>80</v>
      </c>
      <c r="AY157" s="17" t="s">
        <v>133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7" t="s">
        <v>76</v>
      </c>
      <c r="BK157" s="203">
        <f>ROUND(I157*H157,2)</f>
        <v>0</v>
      </c>
      <c r="BL157" s="17" t="s">
        <v>86</v>
      </c>
      <c r="BM157" s="202" t="s">
        <v>180</v>
      </c>
    </row>
    <row r="158" spans="2:51" s="13" customFormat="1" ht="12">
      <c r="B158" s="204"/>
      <c r="C158" s="205"/>
      <c r="D158" s="206" t="s">
        <v>144</v>
      </c>
      <c r="E158" s="207" t="s">
        <v>1</v>
      </c>
      <c r="F158" s="208" t="s">
        <v>296</v>
      </c>
      <c r="G158" s="205"/>
      <c r="H158" s="209">
        <v>84.65</v>
      </c>
      <c r="I158" s="205"/>
      <c r="J158" s="205"/>
      <c r="K158" s="205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144</v>
      </c>
      <c r="AU158" s="214" t="s">
        <v>80</v>
      </c>
      <c r="AV158" s="13" t="s">
        <v>80</v>
      </c>
      <c r="AW158" s="13" t="s">
        <v>27</v>
      </c>
      <c r="AX158" s="13" t="s">
        <v>72</v>
      </c>
      <c r="AY158" s="214" t="s">
        <v>133</v>
      </c>
    </row>
    <row r="159" spans="2:51" s="14" customFormat="1" ht="12">
      <c r="B159" s="215"/>
      <c r="C159" s="216"/>
      <c r="D159" s="206" t="s">
        <v>144</v>
      </c>
      <c r="E159" s="217" t="s">
        <v>1</v>
      </c>
      <c r="F159" s="218" t="s">
        <v>146</v>
      </c>
      <c r="G159" s="216"/>
      <c r="H159" s="219">
        <v>84.65</v>
      </c>
      <c r="I159" s="216"/>
      <c r="J159" s="216"/>
      <c r="K159" s="216"/>
      <c r="L159" s="220"/>
      <c r="M159" s="221"/>
      <c r="N159" s="222"/>
      <c r="O159" s="222"/>
      <c r="P159" s="222"/>
      <c r="Q159" s="222"/>
      <c r="R159" s="222"/>
      <c r="S159" s="222"/>
      <c r="T159" s="223"/>
      <c r="AT159" s="224" t="s">
        <v>144</v>
      </c>
      <c r="AU159" s="224" t="s">
        <v>80</v>
      </c>
      <c r="AV159" s="14" t="s">
        <v>86</v>
      </c>
      <c r="AW159" s="14" t="s">
        <v>27</v>
      </c>
      <c r="AX159" s="14" t="s">
        <v>76</v>
      </c>
      <c r="AY159" s="224" t="s">
        <v>133</v>
      </c>
    </row>
    <row r="160" spans="1:65" s="2" customFormat="1" ht="36" customHeight="1">
      <c r="A160" s="32"/>
      <c r="B160" s="33"/>
      <c r="C160" s="191" t="s">
        <v>86</v>
      </c>
      <c r="D160" s="191" t="s">
        <v>136</v>
      </c>
      <c r="E160" s="192" t="s">
        <v>190</v>
      </c>
      <c r="F160" s="193" t="s">
        <v>191</v>
      </c>
      <c r="G160" s="194" t="s">
        <v>143</v>
      </c>
      <c r="H160" s="195">
        <v>54.1</v>
      </c>
      <c r="I160" s="196"/>
      <c r="J160" s="196">
        <f>ROUND(I160*H160,2)</f>
        <v>0</v>
      </c>
      <c r="K160" s="197"/>
      <c r="L160" s="35"/>
      <c r="M160" s="198" t="s">
        <v>1</v>
      </c>
      <c r="N160" s="199" t="s">
        <v>37</v>
      </c>
      <c r="O160" s="200">
        <v>0</v>
      </c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202" t="s">
        <v>86</v>
      </c>
      <c r="AT160" s="202" t="s">
        <v>136</v>
      </c>
      <c r="AU160" s="202" t="s">
        <v>80</v>
      </c>
      <c r="AY160" s="17" t="s">
        <v>133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7" t="s">
        <v>76</v>
      </c>
      <c r="BK160" s="203">
        <f>ROUND(I160*H160,2)</f>
        <v>0</v>
      </c>
      <c r="BL160" s="17" t="s">
        <v>86</v>
      </c>
      <c r="BM160" s="202" t="s">
        <v>188</v>
      </c>
    </row>
    <row r="161" spans="2:51" s="15" customFormat="1" ht="12">
      <c r="B161" s="235"/>
      <c r="C161" s="236"/>
      <c r="D161" s="206" t="s">
        <v>144</v>
      </c>
      <c r="E161" s="237" t="s">
        <v>1</v>
      </c>
      <c r="F161" s="238" t="s">
        <v>297</v>
      </c>
      <c r="G161" s="236"/>
      <c r="H161" s="237" t="s">
        <v>1</v>
      </c>
      <c r="I161" s="236"/>
      <c r="J161" s="236"/>
      <c r="K161" s="236"/>
      <c r="L161" s="239"/>
      <c r="M161" s="240"/>
      <c r="N161" s="241"/>
      <c r="O161" s="241"/>
      <c r="P161" s="241"/>
      <c r="Q161" s="241"/>
      <c r="R161" s="241"/>
      <c r="S161" s="241"/>
      <c r="T161" s="242"/>
      <c r="AT161" s="243" t="s">
        <v>144</v>
      </c>
      <c r="AU161" s="243" t="s">
        <v>80</v>
      </c>
      <c r="AV161" s="15" t="s">
        <v>76</v>
      </c>
      <c r="AW161" s="15" t="s">
        <v>27</v>
      </c>
      <c r="AX161" s="15" t="s">
        <v>72</v>
      </c>
      <c r="AY161" s="243" t="s">
        <v>133</v>
      </c>
    </row>
    <row r="162" spans="2:51" s="13" customFormat="1" ht="12">
      <c r="B162" s="204"/>
      <c r="C162" s="205"/>
      <c r="D162" s="206" t="s">
        <v>144</v>
      </c>
      <c r="E162" s="207" t="s">
        <v>1</v>
      </c>
      <c r="F162" s="208" t="s">
        <v>298</v>
      </c>
      <c r="G162" s="205"/>
      <c r="H162" s="209">
        <v>35.2</v>
      </c>
      <c r="I162" s="205"/>
      <c r="J162" s="205"/>
      <c r="K162" s="205"/>
      <c r="L162" s="210"/>
      <c r="M162" s="211"/>
      <c r="N162" s="212"/>
      <c r="O162" s="212"/>
      <c r="P162" s="212"/>
      <c r="Q162" s="212"/>
      <c r="R162" s="212"/>
      <c r="S162" s="212"/>
      <c r="T162" s="213"/>
      <c r="AT162" s="214" t="s">
        <v>144</v>
      </c>
      <c r="AU162" s="214" t="s">
        <v>80</v>
      </c>
      <c r="AV162" s="13" t="s">
        <v>80</v>
      </c>
      <c r="AW162" s="13" t="s">
        <v>27</v>
      </c>
      <c r="AX162" s="13" t="s">
        <v>72</v>
      </c>
      <c r="AY162" s="214" t="s">
        <v>133</v>
      </c>
    </row>
    <row r="163" spans="2:51" s="15" customFormat="1" ht="12">
      <c r="B163" s="235"/>
      <c r="C163" s="236"/>
      <c r="D163" s="206" t="s">
        <v>144</v>
      </c>
      <c r="E163" s="237" t="s">
        <v>1</v>
      </c>
      <c r="F163" s="238" t="s">
        <v>299</v>
      </c>
      <c r="G163" s="236"/>
      <c r="H163" s="237" t="s">
        <v>1</v>
      </c>
      <c r="I163" s="236"/>
      <c r="J163" s="236"/>
      <c r="K163" s="236"/>
      <c r="L163" s="239"/>
      <c r="M163" s="240"/>
      <c r="N163" s="241"/>
      <c r="O163" s="241"/>
      <c r="P163" s="241"/>
      <c r="Q163" s="241"/>
      <c r="R163" s="241"/>
      <c r="S163" s="241"/>
      <c r="T163" s="242"/>
      <c r="AT163" s="243" t="s">
        <v>144</v>
      </c>
      <c r="AU163" s="243" t="s">
        <v>80</v>
      </c>
      <c r="AV163" s="15" t="s">
        <v>76</v>
      </c>
      <c r="AW163" s="15" t="s">
        <v>27</v>
      </c>
      <c r="AX163" s="15" t="s">
        <v>72</v>
      </c>
      <c r="AY163" s="243" t="s">
        <v>133</v>
      </c>
    </row>
    <row r="164" spans="2:51" s="13" customFormat="1" ht="12">
      <c r="B164" s="204"/>
      <c r="C164" s="205"/>
      <c r="D164" s="206" t="s">
        <v>144</v>
      </c>
      <c r="E164" s="207" t="s">
        <v>1</v>
      </c>
      <c r="F164" s="208" t="s">
        <v>300</v>
      </c>
      <c r="G164" s="205"/>
      <c r="H164" s="209">
        <v>18.9</v>
      </c>
      <c r="I164" s="205"/>
      <c r="J164" s="205"/>
      <c r="K164" s="205"/>
      <c r="L164" s="210"/>
      <c r="M164" s="211"/>
      <c r="N164" s="212"/>
      <c r="O164" s="212"/>
      <c r="P164" s="212"/>
      <c r="Q164" s="212"/>
      <c r="R164" s="212"/>
      <c r="S164" s="212"/>
      <c r="T164" s="213"/>
      <c r="AT164" s="214" t="s">
        <v>144</v>
      </c>
      <c r="AU164" s="214" t="s">
        <v>80</v>
      </c>
      <c r="AV164" s="13" t="s">
        <v>80</v>
      </c>
      <c r="AW164" s="13" t="s">
        <v>27</v>
      </c>
      <c r="AX164" s="13" t="s">
        <v>72</v>
      </c>
      <c r="AY164" s="214" t="s">
        <v>133</v>
      </c>
    </row>
    <row r="165" spans="2:51" s="14" customFormat="1" ht="12">
      <c r="B165" s="215"/>
      <c r="C165" s="216"/>
      <c r="D165" s="206" t="s">
        <v>144</v>
      </c>
      <c r="E165" s="217" t="s">
        <v>1</v>
      </c>
      <c r="F165" s="218" t="s">
        <v>146</v>
      </c>
      <c r="G165" s="216"/>
      <c r="H165" s="219">
        <v>54.1</v>
      </c>
      <c r="I165" s="216"/>
      <c r="J165" s="216"/>
      <c r="K165" s="216"/>
      <c r="L165" s="220"/>
      <c r="M165" s="221"/>
      <c r="N165" s="222"/>
      <c r="O165" s="222"/>
      <c r="P165" s="222"/>
      <c r="Q165" s="222"/>
      <c r="R165" s="222"/>
      <c r="S165" s="222"/>
      <c r="T165" s="223"/>
      <c r="AT165" s="224" t="s">
        <v>144</v>
      </c>
      <c r="AU165" s="224" t="s">
        <v>80</v>
      </c>
      <c r="AV165" s="14" t="s">
        <v>86</v>
      </c>
      <c r="AW165" s="14" t="s">
        <v>27</v>
      </c>
      <c r="AX165" s="14" t="s">
        <v>76</v>
      </c>
      <c r="AY165" s="224" t="s">
        <v>133</v>
      </c>
    </row>
    <row r="166" spans="1:65" s="2" customFormat="1" ht="24" customHeight="1">
      <c r="A166" s="32"/>
      <c r="B166" s="33"/>
      <c r="C166" s="191" t="s">
        <v>159</v>
      </c>
      <c r="D166" s="191" t="s">
        <v>136</v>
      </c>
      <c r="E166" s="192" t="s">
        <v>193</v>
      </c>
      <c r="F166" s="193" t="s">
        <v>194</v>
      </c>
      <c r="G166" s="194" t="s">
        <v>143</v>
      </c>
      <c r="H166" s="195">
        <v>17.6</v>
      </c>
      <c r="I166" s="196"/>
      <c r="J166" s="196">
        <f>ROUND(I166*H166,2)</f>
        <v>0</v>
      </c>
      <c r="K166" s="197"/>
      <c r="L166" s="35"/>
      <c r="M166" s="198" t="s">
        <v>1</v>
      </c>
      <c r="N166" s="199" t="s">
        <v>37</v>
      </c>
      <c r="O166" s="200">
        <v>0</v>
      </c>
      <c r="P166" s="200">
        <f>O166*H166</f>
        <v>0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202" t="s">
        <v>86</v>
      </c>
      <c r="AT166" s="202" t="s">
        <v>136</v>
      </c>
      <c r="AU166" s="202" t="s">
        <v>80</v>
      </c>
      <c r="AY166" s="17" t="s">
        <v>133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7" t="s">
        <v>76</v>
      </c>
      <c r="BK166" s="203">
        <f>ROUND(I166*H166,2)</f>
        <v>0</v>
      </c>
      <c r="BL166" s="17" t="s">
        <v>86</v>
      </c>
      <c r="BM166" s="202" t="s">
        <v>185</v>
      </c>
    </row>
    <row r="167" spans="2:51" s="13" customFormat="1" ht="12">
      <c r="B167" s="204"/>
      <c r="C167" s="205"/>
      <c r="D167" s="206" t="s">
        <v>144</v>
      </c>
      <c r="E167" s="207" t="s">
        <v>1</v>
      </c>
      <c r="F167" s="208" t="s">
        <v>301</v>
      </c>
      <c r="G167" s="205"/>
      <c r="H167" s="209">
        <v>17.6</v>
      </c>
      <c r="I167" s="205"/>
      <c r="J167" s="205"/>
      <c r="K167" s="205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144</v>
      </c>
      <c r="AU167" s="214" t="s">
        <v>80</v>
      </c>
      <c r="AV167" s="13" t="s">
        <v>80</v>
      </c>
      <c r="AW167" s="13" t="s">
        <v>27</v>
      </c>
      <c r="AX167" s="13" t="s">
        <v>72</v>
      </c>
      <c r="AY167" s="214" t="s">
        <v>133</v>
      </c>
    </row>
    <row r="168" spans="2:51" s="14" customFormat="1" ht="12">
      <c r="B168" s="215"/>
      <c r="C168" s="216"/>
      <c r="D168" s="206" t="s">
        <v>144</v>
      </c>
      <c r="E168" s="217" t="s">
        <v>1</v>
      </c>
      <c r="F168" s="218" t="s">
        <v>146</v>
      </c>
      <c r="G168" s="216"/>
      <c r="H168" s="219">
        <v>17.6</v>
      </c>
      <c r="I168" s="216"/>
      <c r="J168" s="216"/>
      <c r="K168" s="216"/>
      <c r="L168" s="220"/>
      <c r="M168" s="221"/>
      <c r="N168" s="222"/>
      <c r="O168" s="222"/>
      <c r="P168" s="222"/>
      <c r="Q168" s="222"/>
      <c r="R168" s="222"/>
      <c r="S168" s="222"/>
      <c r="T168" s="223"/>
      <c r="AT168" s="224" t="s">
        <v>144</v>
      </c>
      <c r="AU168" s="224" t="s">
        <v>80</v>
      </c>
      <c r="AV168" s="14" t="s">
        <v>86</v>
      </c>
      <c r="AW168" s="14" t="s">
        <v>27</v>
      </c>
      <c r="AX168" s="14" t="s">
        <v>76</v>
      </c>
      <c r="AY168" s="224" t="s">
        <v>133</v>
      </c>
    </row>
    <row r="169" spans="1:65" s="2" customFormat="1" ht="24" customHeight="1">
      <c r="A169" s="32"/>
      <c r="B169" s="33"/>
      <c r="C169" s="191" t="s">
        <v>150</v>
      </c>
      <c r="D169" s="191" t="s">
        <v>136</v>
      </c>
      <c r="E169" s="192" t="s">
        <v>197</v>
      </c>
      <c r="F169" s="193" t="s">
        <v>198</v>
      </c>
      <c r="G169" s="194" t="s">
        <v>139</v>
      </c>
      <c r="H169" s="195">
        <v>13.5</v>
      </c>
      <c r="I169" s="196"/>
      <c r="J169" s="196">
        <f>ROUND(I169*H169,2)</f>
        <v>0</v>
      </c>
      <c r="K169" s="197"/>
      <c r="L169" s="35"/>
      <c r="M169" s="198" t="s">
        <v>1</v>
      </c>
      <c r="N169" s="199" t="s">
        <v>37</v>
      </c>
      <c r="O169" s="200">
        <v>0</v>
      </c>
      <c r="P169" s="200">
        <f>O169*H169</f>
        <v>0</v>
      </c>
      <c r="Q169" s="200">
        <v>0</v>
      </c>
      <c r="R169" s="200">
        <f>Q169*H169</f>
        <v>0</v>
      </c>
      <c r="S169" s="200">
        <v>0</v>
      </c>
      <c r="T169" s="201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202" t="s">
        <v>86</v>
      </c>
      <c r="AT169" s="202" t="s">
        <v>136</v>
      </c>
      <c r="AU169" s="202" t="s">
        <v>80</v>
      </c>
      <c r="AY169" s="17" t="s">
        <v>133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7" t="s">
        <v>76</v>
      </c>
      <c r="BK169" s="203">
        <f>ROUND(I169*H169,2)</f>
        <v>0</v>
      </c>
      <c r="BL169" s="17" t="s">
        <v>86</v>
      </c>
      <c r="BM169" s="202" t="s">
        <v>195</v>
      </c>
    </row>
    <row r="170" spans="2:51" s="13" customFormat="1" ht="12">
      <c r="B170" s="204"/>
      <c r="C170" s="205"/>
      <c r="D170" s="206" t="s">
        <v>144</v>
      </c>
      <c r="E170" s="207" t="s">
        <v>1</v>
      </c>
      <c r="F170" s="208" t="s">
        <v>302</v>
      </c>
      <c r="G170" s="205"/>
      <c r="H170" s="209">
        <v>13.5</v>
      </c>
      <c r="I170" s="205"/>
      <c r="J170" s="205"/>
      <c r="K170" s="205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144</v>
      </c>
      <c r="AU170" s="214" t="s">
        <v>80</v>
      </c>
      <c r="AV170" s="13" t="s">
        <v>80</v>
      </c>
      <c r="AW170" s="13" t="s">
        <v>27</v>
      </c>
      <c r="AX170" s="13" t="s">
        <v>72</v>
      </c>
      <c r="AY170" s="214" t="s">
        <v>133</v>
      </c>
    </row>
    <row r="171" spans="2:51" s="14" customFormat="1" ht="12">
      <c r="B171" s="215"/>
      <c r="C171" s="216"/>
      <c r="D171" s="206" t="s">
        <v>144</v>
      </c>
      <c r="E171" s="217" t="s">
        <v>1</v>
      </c>
      <c r="F171" s="218" t="s">
        <v>146</v>
      </c>
      <c r="G171" s="216"/>
      <c r="H171" s="219">
        <v>13.5</v>
      </c>
      <c r="I171" s="216"/>
      <c r="J171" s="216"/>
      <c r="K171" s="216"/>
      <c r="L171" s="220"/>
      <c r="M171" s="221"/>
      <c r="N171" s="222"/>
      <c r="O171" s="222"/>
      <c r="P171" s="222"/>
      <c r="Q171" s="222"/>
      <c r="R171" s="222"/>
      <c r="S171" s="222"/>
      <c r="T171" s="223"/>
      <c r="AT171" s="224" t="s">
        <v>144</v>
      </c>
      <c r="AU171" s="224" t="s">
        <v>80</v>
      </c>
      <c r="AV171" s="14" t="s">
        <v>86</v>
      </c>
      <c r="AW171" s="14" t="s">
        <v>27</v>
      </c>
      <c r="AX171" s="14" t="s">
        <v>76</v>
      </c>
      <c r="AY171" s="224" t="s">
        <v>133</v>
      </c>
    </row>
    <row r="172" spans="1:65" s="2" customFormat="1" ht="16.5" customHeight="1">
      <c r="A172" s="32"/>
      <c r="B172" s="33"/>
      <c r="C172" s="191" t="s">
        <v>303</v>
      </c>
      <c r="D172" s="191" t="s">
        <v>136</v>
      </c>
      <c r="E172" s="192" t="s">
        <v>201</v>
      </c>
      <c r="F172" s="193" t="s">
        <v>202</v>
      </c>
      <c r="G172" s="194" t="s">
        <v>139</v>
      </c>
      <c r="H172" s="195">
        <v>4</v>
      </c>
      <c r="I172" s="196"/>
      <c r="J172" s="196">
        <f>ROUND(I172*H172,2)</f>
        <v>0</v>
      </c>
      <c r="K172" s="197"/>
      <c r="L172" s="35"/>
      <c r="M172" s="198" t="s">
        <v>1</v>
      </c>
      <c r="N172" s="199" t="s">
        <v>37</v>
      </c>
      <c r="O172" s="200">
        <v>0</v>
      </c>
      <c r="P172" s="200">
        <f>O172*H172</f>
        <v>0</v>
      </c>
      <c r="Q172" s="200">
        <v>0</v>
      </c>
      <c r="R172" s="200">
        <f>Q172*H172</f>
        <v>0</v>
      </c>
      <c r="S172" s="200">
        <v>0</v>
      </c>
      <c r="T172" s="201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202" t="s">
        <v>86</v>
      </c>
      <c r="AT172" s="202" t="s">
        <v>136</v>
      </c>
      <c r="AU172" s="202" t="s">
        <v>80</v>
      </c>
      <c r="AY172" s="17" t="s">
        <v>133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7" t="s">
        <v>76</v>
      </c>
      <c r="BK172" s="203">
        <f>ROUND(I172*H172,2)</f>
        <v>0</v>
      </c>
      <c r="BL172" s="17" t="s">
        <v>86</v>
      </c>
      <c r="BM172" s="202" t="s">
        <v>140</v>
      </c>
    </row>
    <row r="173" spans="2:51" s="13" customFormat="1" ht="12">
      <c r="B173" s="204"/>
      <c r="C173" s="205"/>
      <c r="D173" s="206" t="s">
        <v>144</v>
      </c>
      <c r="E173" s="207" t="s">
        <v>1</v>
      </c>
      <c r="F173" s="208" t="s">
        <v>304</v>
      </c>
      <c r="G173" s="205"/>
      <c r="H173" s="209">
        <v>4</v>
      </c>
      <c r="I173" s="205"/>
      <c r="J173" s="205"/>
      <c r="K173" s="205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144</v>
      </c>
      <c r="AU173" s="214" t="s">
        <v>80</v>
      </c>
      <c r="AV173" s="13" t="s">
        <v>80</v>
      </c>
      <c r="AW173" s="13" t="s">
        <v>27</v>
      </c>
      <c r="AX173" s="13" t="s">
        <v>72</v>
      </c>
      <c r="AY173" s="214" t="s">
        <v>133</v>
      </c>
    </row>
    <row r="174" spans="2:51" s="14" customFormat="1" ht="12">
      <c r="B174" s="215"/>
      <c r="C174" s="216"/>
      <c r="D174" s="206" t="s">
        <v>144</v>
      </c>
      <c r="E174" s="217" t="s">
        <v>1</v>
      </c>
      <c r="F174" s="218" t="s">
        <v>146</v>
      </c>
      <c r="G174" s="216"/>
      <c r="H174" s="219">
        <v>4</v>
      </c>
      <c r="I174" s="216"/>
      <c r="J174" s="216"/>
      <c r="K174" s="216"/>
      <c r="L174" s="220"/>
      <c r="M174" s="221"/>
      <c r="N174" s="222"/>
      <c r="O174" s="222"/>
      <c r="P174" s="222"/>
      <c r="Q174" s="222"/>
      <c r="R174" s="222"/>
      <c r="S174" s="222"/>
      <c r="T174" s="223"/>
      <c r="AT174" s="224" t="s">
        <v>144</v>
      </c>
      <c r="AU174" s="224" t="s">
        <v>80</v>
      </c>
      <c r="AV174" s="14" t="s">
        <v>86</v>
      </c>
      <c r="AW174" s="14" t="s">
        <v>27</v>
      </c>
      <c r="AX174" s="14" t="s">
        <v>76</v>
      </c>
      <c r="AY174" s="224" t="s">
        <v>133</v>
      </c>
    </row>
    <row r="175" spans="2:63" s="12" customFormat="1" ht="22.9" customHeight="1">
      <c r="B175" s="176"/>
      <c r="C175" s="177"/>
      <c r="D175" s="178" t="s">
        <v>71</v>
      </c>
      <c r="E175" s="189" t="s">
        <v>204</v>
      </c>
      <c r="F175" s="189" t="s">
        <v>205</v>
      </c>
      <c r="G175" s="177"/>
      <c r="H175" s="177"/>
      <c r="I175" s="177"/>
      <c r="J175" s="190">
        <f>BK175</f>
        <v>0</v>
      </c>
      <c r="K175" s="177"/>
      <c r="L175" s="181"/>
      <c r="M175" s="182"/>
      <c r="N175" s="183"/>
      <c r="O175" s="183"/>
      <c r="P175" s="184">
        <f>SUM(P176:P181)</f>
        <v>0</v>
      </c>
      <c r="Q175" s="183"/>
      <c r="R175" s="184">
        <f>SUM(R176:R181)</f>
        <v>0</v>
      </c>
      <c r="S175" s="183"/>
      <c r="T175" s="185">
        <f>SUM(T176:T181)</f>
        <v>0</v>
      </c>
      <c r="AR175" s="186" t="s">
        <v>76</v>
      </c>
      <c r="AT175" s="187" t="s">
        <v>71</v>
      </c>
      <c r="AU175" s="187" t="s">
        <v>76</v>
      </c>
      <c r="AY175" s="186" t="s">
        <v>133</v>
      </c>
      <c r="BK175" s="188">
        <f>SUM(BK176:BK181)</f>
        <v>0</v>
      </c>
    </row>
    <row r="176" spans="1:65" s="2" customFormat="1" ht="24" customHeight="1">
      <c r="A176" s="32"/>
      <c r="B176" s="33"/>
      <c r="C176" s="191" t="s">
        <v>157</v>
      </c>
      <c r="D176" s="191" t="s">
        <v>136</v>
      </c>
      <c r="E176" s="192" t="s">
        <v>490</v>
      </c>
      <c r="F176" s="193" t="s">
        <v>489</v>
      </c>
      <c r="G176" s="194" t="s">
        <v>156</v>
      </c>
      <c r="H176" s="195">
        <v>398.35</v>
      </c>
      <c r="I176" s="196"/>
      <c r="J176" s="196">
        <f>ROUND(I176*H176,2)</f>
        <v>0</v>
      </c>
      <c r="K176" s="197"/>
      <c r="L176" s="35"/>
      <c r="M176" s="198" t="s">
        <v>1</v>
      </c>
      <c r="N176" s="199" t="s">
        <v>37</v>
      </c>
      <c r="O176" s="200">
        <v>0</v>
      </c>
      <c r="P176" s="200">
        <f>O176*H176</f>
        <v>0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202" t="s">
        <v>86</v>
      </c>
      <c r="AT176" s="202" t="s">
        <v>136</v>
      </c>
      <c r="AU176" s="202" t="s">
        <v>80</v>
      </c>
      <c r="AY176" s="17" t="s">
        <v>133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7" t="s">
        <v>76</v>
      </c>
      <c r="BK176" s="203">
        <f>ROUND(I176*H176,2)</f>
        <v>0</v>
      </c>
      <c r="BL176" s="17" t="s">
        <v>86</v>
      </c>
      <c r="BM176" s="202" t="s">
        <v>203</v>
      </c>
    </row>
    <row r="177" spans="1:65" s="2" customFormat="1" ht="24" customHeight="1">
      <c r="A177" s="32"/>
      <c r="B177" s="33"/>
      <c r="C177" s="191" t="s">
        <v>173</v>
      </c>
      <c r="D177" s="191" t="s">
        <v>136</v>
      </c>
      <c r="E177" s="192" t="s">
        <v>206</v>
      </c>
      <c r="F177" s="193" t="s">
        <v>207</v>
      </c>
      <c r="G177" s="194" t="s">
        <v>156</v>
      </c>
      <c r="H177" s="195">
        <v>19917.5</v>
      </c>
      <c r="I177" s="196"/>
      <c r="J177" s="196">
        <f>ROUND(I177*H177,2)</f>
        <v>0</v>
      </c>
      <c r="K177" s="197"/>
      <c r="L177" s="35"/>
      <c r="M177" s="198" t="s">
        <v>1</v>
      </c>
      <c r="N177" s="199" t="s">
        <v>37</v>
      </c>
      <c r="O177" s="200">
        <v>0</v>
      </c>
      <c r="P177" s="200">
        <f>O177*H177</f>
        <v>0</v>
      </c>
      <c r="Q177" s="200">
        <v>0</v>
      </c>
      <c r="R177" s="200">
        <f>Q177*H177</f>
        <v>0</v>
      </c>
      <c r="S177" s="200">
        <v>0</v>
      </c>
      <c r="T177" s="201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202" t="s">
        <v>86</v>
      </c>
      <c r="AT177" s="202" t="s">
        <v>136</v>
      </c>
      <c r="AU177" s="202" t="s">
        <v>80</v>
      </c>
      <c r="AY177" s="17" t="s">
        <v>133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17" t="s">
        <v>76</v>
      </c>
      <c r="BK177" s="203">
        <f>ROUND(I177*H177,2)</f>
        <v>0</v>
      </c>
      <c r="BL177" s="17" t="s">
        <v>86</v>
      </c>
      <c r="BM177" s="202" t="s">
        <v>147</v>
      </c>
    </row>
    <row r="178" spans="1:65" s="2" customFormat="1" ht="24" customHeight="1">
      <c r="A178" s="32"/>
      <c r="B178" s="33"/>
      <c r="C178" s="191" t="s">
        <v>140</v>
      </c>
      <c r="D178" s="191" t="s">
        <v>136</v>
      </c>
      <c r="E178" s="192" t="s">
        <v>210</v>
      </c>
      <c r="F178" s="193" t="s">
        <v>211</v>
      </c>
      <c r="G178" s="194" t="s">
        <v>156</v>
      </c>
      <c r="H178" s="195">
        <v>0.704</v>
      </c>
      <c r="I178" s="196"/>
      <c r="J178" s="196">
        <f>ROUND(I178*H178,2)</f>
        <v>0</v>
      </c>
      <c r="K178" s="197"/>
      <c r="L178" s="35"/>
      <c r="M178" s="198" t="s">
        <v>1</v>
      </c>
      <c r="N178" s="199" t="s">
        <v>37</v>
      </c>
      <c r="O178" s="200">
        <v>0</v>
      </c>
      <c r="P178" s="200">
        <f>O178*H178</f>
        <v>0</v>
      </c>
      <c r="Q178" s="200">
        <v>0</v>
      </c>
      <c r="R178" s="200">
        <f>Q178*H178</f>
        <v>0</v>
      </c>
      <c r="S178" s="200">
        <v>0</v>
      </c>
      <c r="T178" s="201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202" t="s">
        <v>86</v>
      </c>
      <c r="AT178" s="202" t="s">
        <v>136</v>
      </c>
      <c r="AU178" s="202" t="s">
        <v>80</v>
      </c>
      <c r="AY178" s="17" t="s">
        <v>133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7" t="s">
        <v>76</v>
      </c>
      <c r="BK178" s="203">
        <f>ROUND(I178*H178,2)</f>
        <v>0</v>
      </c>
      <c r="BL178" s="17" t="s">
        <v>86</v>
      </c>
      <c r="BM178" s="202" t="s">
        <v>208</v>
      </c>
    </row>
    <row r="179" spans="1:65" s="2" customFormat="1" ht="24" customHeight="1">
      <c r="A179" s="32"/>
      <c r="B179" s="33"/>
      <c r="C179" s="191" t="s">
        <v>164</v>
      </c>
      <c r="D179" s="191" t="s">
        <v>136</v>
      </c>
      <c r="E179" s="192" t="s">
        <v>212</v>
      </c>
      <c r="F179" s="193" t="s">
        <v>213</v>
      </c>
      <c r="G179" s="194" t="s">
        <v>156</v>
      </c>
      <c r="H179" s="195">
        <v>397.646</v>
      </c>
      <c r="I179" s="196"/>
      <c r="J179" s="196">
        <f>ROUND(I179*H179,2)</f>
        <v>0</v>
      </c>
      <c r="K179" s="197"/>
      <c r="L179" s="35"/>
      <c r="M179" s="198" t="s">
        <v>1</v>
      </c>
      <c r="N179" s="199" t="s">
        <v>37</v>
      </c>
      <c r="O179" s="200">
        <v>0</v>
      </c>
      <c r="P179" s="200">
        <f>O179*H179</f>
        <v>0</v>
      </c>
      <c r="Q179" s="200">
        <v>0</v>
      </c>
      <c r="R179" s="200">
        <f>Q179*H179</f>
        <v>0</v>
      </c>
      <c r="S179" s="200">
        <v>0</v>
      </c>
      <c r="T179" s="201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202" t="s">
        <v>86</v>
      </c>
      <c r="AT179" s="202" t="s">
        <v>136</v>
      </c>
      <c r="AU179" s="202" t="s">
        <v>80</v>
      </c>
      <c r="AY179" s="17" t="s">
        <v>133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17" t="s">
        <v>76</v>
      </c>
      <c r="BK179" s="203">
        <f>ROUND(I179*H179,2)</f>
        <v>0</v>
      </c>
      <c r="BL179" s="17" t="s">
        <v>86</v>
      </c>
      <c r="BM179" s="202" t="s">
        <v>209</v>
      </c>
    </row>
    <row r="180" spans="2:51" s="13" customFormat="1" ht="12">
      <c r="B180" s="204"/>
      <c r="C180" s="205"/>
      <c r="D180" s="206" t="s">
        <v>144</v>
      </c>
      <c r="E180" s="207" t="s">
        <v>1</v>
      </c>
      <c r="F180" s="208" t="s">
        <v>305</v>
      </c>
      <c r="G180" s="205"/>
      <c r="H180" s="209">
        <v>397.646</v>
      </c>
      <c r="I180" s="205"/>
      <c r="J180" s="205"/>
      <c r="K180" s="205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144</v>
      </c>
      <c r="AU180" s="214" t="s">
        <v>80</v>
      </c>
      <c r="AV180" s="13" t="s">
        <v>80</v>
      </c>
      <c r="AW180" s="13" t="s">
        <v>27</v>
      </c>
      <c r="AX180" s="13" t="s">
        <v>72</v>
      </c>
      <c r="AY180" s="214" t="s">
        <v>133</v>
      </c>
    </row>
    <row r="181" spans="2:51" s="14" customFormat="1" ht="12">
      <c r="B181" s="215"/>
      <c r="C181" s="216"/>
      <c r="D181" s="206" t="s">
        <v>144</v>
      </c>
      <c r="E181" s="217" t="s">
        <v>1</v>
      </c>
      <c r="F181" s="218" t="s">
        <v>146</v>
      </c>
      <c r="G181" s="216"/>
      <c r="H181" s="219">
        <v>397.646</v>
      </c>
      <c r="I181" s="216"/>
      <c r="J181" s="216"/>
      <c r="K181" s="216"/>
      <c r="L181" s="220"/>
      <c r="M181" s="221"/>
      <c r="N181" s="222"/>
      <c r="O181" s="222"/>
      <c r="P181" s="222"/>
      <c r="Q181" s="222"/>
      <c r="R181" s="222"/>
      <c r="S181" s="222"/>
      <c r="T181" s="223"/>
      <c r="AT181" s="224" t="s">
        <v>144</v>
      </c>
      <c r="AU181" s="224" t="s">
        <v>80</v>
      </c>
      <c r="AV181" s="14" t="s">
        <v>86</v>
      </c>
      <c r="AW181" s="14" t="s">
        <v>27</v>
      </c>
      <c r="AX181" s="14" t="s">
        <v>76</v>
      </c>
      <c r="AY181" s="224" t="s">
        <v>133</v>
      </c>
    </row>
    <row r="182" spans="2:63" s="12" customFormat="1" ht="22.9" customHeight="1">
      <c r="B182" s="176"/>
      <c r="C182" s="177"/>
      <c r="D182" s="178" t="s">
        <v>71</v>
      </c>
      <c r="E182" s="189" t="s">
        <v>216</v>
      </c>
      <c r="F182" s="189" t="s">
        <v>217</v>
      </c>
      <c r="G182" s="177"/>
      <c r="H182" s="177"/>
      <c r="I182" s="177"/>
      <c r="J182" s="190">
        <f>BK182</f>
        <v>0</v>
      </c>
      <c r="K182" s="177"/>
      <c r="L182" s="181"/>
      <c r="M182" s="182"/>
      <c r="N182" s="183"/>
      <c r="O182" s="183"/>
      <c r="P182" s="184">
        <f>P183</f>
        <v>0</v>
      </c>
      <c r="Q182" s="183"/>
      <c r="R182" s="184">
        <f>R183</f>
        <v>0</v>
      </c>
      <c r="S182" s="183"/>
      <c r="T182" s="185">
        <f>T183</f>
        <v>0</v>
      </c>
      <c r="AR182" s="186" t="s">
        <v>76</v>
      </c>
      <c r="AT182" s="187" t="s">
        <v>71</v>
      </c>
      <c r="AU182" s="187" t="s">
        <v>76</v>
      </c>
      <c r="AY182" s="186" t="s">
        <v>133</v>
      </c>
      <c r="BK182" s="188">
        <f>BK183</f>
        <v>0</v>
      </c>
    </row>
    <row r="183" spans="1:65" s="2" customFormat="1" ht="16.5" customHeight="1">
      <c r="A183" s="32"/>
      <c r="B183" s="33"/>
      <c r="C183" s="191" t="s">
        <v>209</v>
      </c>
      <c r="D183" s="191" t="s">
        <v>136</v>
      </c>
      <c r="E183" s="192" t="s">
        <v>219</v>
      </c>
      <c r="F183" s="193" t="s">
        <v>220</v>
      </c>
      <c r="G183" s="194" t="s">
        <v>156</v>
      </c>
      <c r="H183" s="195">
        <v>63.879</v>
      </c>
      <c r="I183" s="196"/>
      <c r="J183" s="196">
        <f>ROUND(I183*H183,2)</f>
        <v>0</v>
      </c>
      <c r="K183" s="197"/>
      <c r="L183" s="35"/>
      <c r="M183" s="198" t="s">
        <v>1</v>
      </c>
      <c r="N183" s="199" t="s">
        <v>37</v>
      </c>
      <c r="O183" s="200">
        <v>0</v>
      </c>
      <c r="P183" s="200">
        <f>O183*H183</f>
        <v>0</v>
      </c>
      <c r="Q183" s="200">
        <v>0</v>
      </c>
      <c r="R183" s="200">
        <f>Q183*H183</f>
        <v>0</v>
      </c>
      <c r="S183" s="200">
        <v>0</v>
      </c>
      <c r="T183" s="201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202" t="s">
        <v>86</v>
      </c>
      <c r="AT183" s="202" t="s">
        <v>136</v>
      </c>
      <c r="AU183" s="202" t="s">
        <v>80</v>
      </c>
      <c r="AY183" s="17" t="s">
        <v>133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17" t="s">
        <v>76</v>
      </c>
      <c r="BK183" s="203">
        <f>ROUND(I183*H183,2)</f>
        <v>0</v>
      </c>
      <c r="BL183" s="17" t="s">
        <v>86</v>
      </c>
      <c r="BM183" s="202" t="s">
        <v>214</v>
      </c>
    </row>
    <row r="184" spans="2:63" s="12" customFormat="1" ht="25.9" customHeight="1">
      <c r="B184" s="176"/>
      <c r="C184" s="177"/>
      <c r="D184" s="178" t="s">
        <v>71</v>
      </c>
      <c r="E184" s="179" t="s">
        <v>306</v>
      </c>
      <c r="F184" s="179" t="s">
        <v>307</v>
      </c>
      <c r="G184" s="177"/>
      <c r="H184" s="177"/>
      <c r="I184" s="177"/>
      <c r="J184" s="180">
        <f>BK184</f>
        <v>0</v>
      </c>
      <c r="K184" s="177"/>
      <c r="L184" s="181"/>
      <c r="M184" s="182"/>
      <c r="N184" s="183"/>
      <c r="O184" s="183"/>
      <c r="P184" s="184">
        <f>SUM(P185:P189)</f>
        <v>0</v>
      </c>
      <c r="Q184" s="183"/>
      <c r="R184" s="184">
        <f>SUM(R185:R189)</f>
        <v>0</v>
      </c>
      <c r="S184" s="183"/>
      <c r="T184" s="185">
        <f>SUM(T185:T189)</f>
        <v>0</v>
      </c>
      <c r="AR184" s="186" t="s">
        <v>80</v>
      </c>
      <c r="AT184" s="187" t="s">
        <v>71</v>
      </c>
      <c r="AU184" s="187" t="s">
        <v>72</v>
      </c>
      <c r="AY184" s="186" t="s">
        <v>133</v>
      </c>
      <c r="BK184" s="188">
        <f>SUM(BK185:BK189)</f>
        <v>0</v>
      </c>
    </row>
    <row r="185" spans="1:65" s="2" customFormat="1" ht="24" customHeight="1">
      <c r="A185" s="32"/>
      <c r="B185" s="33"/>
      <c r="C185" s="191" t="s">
        <v>195</v>
      </c>
      <c r="D185" s="191" t="s">
        <v>136</v>
      </c>
      <c r="E185" s="192" t="s">
        <v>308</v>
      </c>
      <c r="F185" s="193" t="s">
        <v>309</v>
      </c>
      <c r="G185" s="194" t="s">
        <v>139</v>
      </c>
      <c r="H185" s="195">
        <v>176</v>
      </c>
      <c r="I185" s="196"/>
      <c r="J185" s="196">
        <f>ROUND(I185*H185,2)</f>
        <v>0</v>
      </c>
      <c r="K185" s="197"/>
      <c r="L185" s="35"/>
      <c r="M185" s="198" t="s">
        <v>1</v>
      </c>
      <c r="N185" s="199" t="s">
        <v>37</v>
      </c>
      <c r="O185" s="200">
        <v>0</v>
      </c>
      <c r="P185" s="200">
        <f>O185*H185</f>
        <v>0</v>
      </c>
      <c r="Q185" s="200">
        <v>0</v>
      </c>
      <c r="R185" s="200">
        <f>Q185*H185</f>
        <v>0</v>
      </c>
      <c r="S185" s="200">
        <v>0</v>
      </c>
      <c r="T185" s="201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202" t="s">
        <v>180</v>
      </c>
      <c r="AT185" s="202" t="s">
        <v>136</v>
      </c>
      <c r="AU185" s="202" t="s">
        <v>76</v>
      </c>
      <c r="AY185" s="17" t="s">
        <v>133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17" t="s">
        <v>76</v>
      </c>
      <c r="BK185" s="203">
        <f>ROUND(I185*H185,2)</f>
        <v>0</v>
      </c>
      <c r="BL185" s="17" t="s">
        <v>180</v>
      </c>
      <c r="BM185" s="202" t="s">
        <v>221</v>
      </c>
    </row>
    <row r="186" spans="1:65" s="2" customFormat="1" ht="16.5" customHeight="1">
      <c r="A186" s="32"/>
      <c r="B186" s="33"/>
      <c r="C186" s="191" t="s">
        <v>135</v>
      </c>
      <c r="D186" s="191" t="s">
        <v>136</v>
      </c>
      <c r="E186" s="192" t="s">
        <v>310</v>
      </c>
      <c r="F186" s="193" t="s">
        <v>311</v>
      </c>
      <c r="G186" s="194" t="s">
        <v>241</v>
      </c>
      <c r="H186" s="195">
        <v>73</v>
      </c>
      <c r="I186" s="196"/>
      <c r="J186" s="196">
        <f>ROUND(I186*H186,2)</f>
        <v>0</v>
      </c>
      <c r="K186" s="197"/>
      <c r="L186" s="35"/>
      <c r="M186" s="198" t="s">
        <v>1</v>
      </c>
      <c r="N186" s="199" t="s">
        <v>37</v>
      </c>
      <c r="O186" s="200">
        <v>0</v>
      </c>
      <c r="P186" s="200">
        <f>O186*H186</f>
        <v>0</v>
      </c>
      <c r="Q186" s="200">
        <v>0</v>
      </c>
      <c r="R186" s="200">
        <f>Q186*H186</f>
        <v>0</v>
      </c>
      <c r="S186" s="200">
        <v>0</v>
      </c>
      <c r="T186" s="201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202" t="s">
        <v>180</v>
      </c>
      <c r="AT186" s="202" t="s">
        <v>136</v>
      </c>
      <c r="AU186" s="202" t="s">
        <v>76</v>
      </c>
      <c r="AY186" s="17" t="s">
        <v>133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7" t="s">
        <v>76</v>
      </c>
      <c r="BK186" s="203">
        <f>ROUND(I186*H186,2)</f>
        <v>0</v>
      </c>
      <c r="BL186" s="17" t="s">
        <v>180</v>
      </c>
      <c r="BM186" s="202" t="s">
        <v>228</v>
      </c>
    </row>
    <row r="187" spans="1:47" s="2" customFormat="1" ht="19.5">
      <c r="A187" s="32"/>
      <c r="B187" s="33"/>
      <c r="C187" s="34"/>
      <c r="D187" s="206" t="s">
        <v>312</v>
      </c>
      <c r="E187" s="34"/>
      <c r="F187" s="248" t="s">
        <v>313</v>
      </c>
      <c r="G187" s="34"/>
      <c r="H187" s="34"/>
      <c r="I187" s="34"/>
      <c r="J187" s="34"/>
      <c r="K187" s="34"/>
      <c r="L187" s="35"/>
      <c r="M187" s="249"/>
      <c r="N187" s="250"/>
      <c r="O187" s="69"/>
      <c r="P187" s="69"/>
      <c r="Q187" s="69"/>
      <c r="R187" s="69"/>
      <c r="S187" s="69"/>
      <c r="T187" s="70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17" t="s">
        <v>312</v>
      </c>
      <c r="AU187" s="17" t="s">
        <v>76</v>
      </c>
    </row>
    <row r="188" spans="2:51" s="13" customFormat="1" ht="12">
      <c r="B188" s="204"/>
      <c r="C188" s="205"/>
      <c r="D188" s="206" t="s">
        <v>144</v>
      </c>
      <c r="E188" s="207" t="s">
        <v>1</v>
      </c>
      <c r="F188" s="208" t="s">
        <v>314</v>
      </c>
      <c r="G188" s="205"/>
      <c r="H188" s="209">
        <v>73</v>
      </c>
      <c r="I188" s="205"/>
      <c r="J188" s="205"/>
      <c r="K188" s="205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144</v>
      </c>
      <c r="AU188" s="214" t="s">
        <v>76</v>
      </c>
      <c r="AV188" s="13" t="s">
        <v>80</v>
      </c>
      <c r="AW188" s="13" t="s">
        <v>27</v>
      </c>
      <c r="AX188" s="13" t="s">
        <v>72</v>
      </c>
      <c r="AY188" s="214" t="s">
        <v>133</v>
      </c>
    </row>
    <row r="189" spans="2:51" s="14" customFormat="1" ht="12">
      <c r="B189" s="215"/>
      <c r="C189" s="216"/>
      <c r="D189" s="206" t="s">
        <v>144</v>
      </c>
      <c r="E189" s="217" t="s">
        <v>1</v>
      </c>
      <c r="F189" s="218" t="s">
        <v>146</v>
      </c>
      <c r="G189" s="216"/>
      <c r="H189" s="219">
        <v>73</v>
      </c>
      <c r="I189" s="216"/>
      <c r="J189" s="216"/>
      <c r="K189" s="216"/>
      <c r="L189" s="220"/>
      <c r="M189" s="221"/>
      <c r="N189" s="222"/>
      <c r="O189" s="222"/>
      <c r="P189" s="222"/>
      <c r="Q189" s="222"/>
      <c r="R189" s="222"/>
      <c r="S189" s="222"/>
      <c r="T189" s="223"/>
      <c r="AT189" s="224" t="s">
        <v>144</v>
      </c>
      <c r="AU189" s="224" t="s">
        <v>76</v>
      </c>
      <c r="AV189" s="14" t="s">
        <v>86</v>
      </c>
      <c r="AW189" s="14" t="s">
        <v>27</v>
      </c>
      <c r="AX189" s="14" t="s">
        <v>76</v>
      </c>
      <c r="AY189" s="224" t="s">
        <v>133</v>
      </c>
    </row>
    <row r="190" spans="2:63" s="12" customFormat="1" ht="25.9" customHeight="1">
      <c r="B190" s="176"/>
      <c r="C190" s="177"/>
      <c r="D190" s="178" t="s">
        <v>71</v>
      </c>
      <c r="E190" s="179" t="s">
        <v>222</v>
      </c>
      <c r="F190" s="179" t="s">
        <v>223</v>
      </c>
      <c r="G190" s="177"/>
      <c r="H190" s="177"/>
      <c r="I190" s="177"/>
      <c r="J190" s="180">
        <f>BK190</f>
        <v>0</v>
      </c>
      <c r="K190" s="177"/>
      <c r="L190" s="181"/>
      <c r="M190" s="182"/>
      <c r="N190" s="183"/>
      <c r="O190" s="183"/>
      <c r="P190" s="184">
        <f>P191+P193+P195+P200+P213+P215</f>
        <v>0</v>
      </c>
      <c r="Q190" s="183"/>
      <c r="R190" s="184">
        <f>R191+R193+R195+R200+R213+R215</f>
        <v>0</v>
      </c>
      <c r="S190" s="183"/>
      <c r="T190" s="185">
        <f>T191+T193+T195+T200+T213+T215</f>
        <v>0</v>
      </c>
      <c r="AR190" s="186" t="s">
        <v>80</v>
      </c>
      <c r="AT190" s="187" t="s">
        <v>71</v>
      </c>
      <c r="AU190" s="187" t="s">
        <v>72</v>
      </c>
      <c r="AY190" s="186" t="s">
        <v>133</v>
      </c>
      <c r="BK190" s="188">
        <f>BK191+BK193+BK195+BK200+BK213+BK215</f>
        <v>0</v>
      </c>
    </row>
    <row r="191" spans="2:63" s="12" customFormat="1" ht="22.9" customHeight="1">
      <c r="B191" s="176"/>
      <c r="C191" s="177"/>
      <c r="D191" s="178" t="s">
        <v>71</v>
      </c>
      <c r="E191" s="189" t="s">
        <v>224</v>
      </c>
      <c r="F191" s="189" t="s">
        <v>225</v>
      </c>
      <c r="G191" s="177"/>
      <c r="H191" s="177"/>
      <c r="I191" s="177"/>
      <c r="J191" s="190">
        <f>BK191</f>
        <v>0</v>
      </c>
      <c r="K191" s="177"/>
      <c r="L191" s="181"/>
      <c r="M191" s="182"/>
      <c r="N191" s="183"/>
      <c r="O191" s="183"/>
      <c r="P191" s="184">
        <f>P192</f>
        <v>0</v>
      </c>
      <c r="Q191" s="183"/>
      <c r="R191" s="184">
        <f>R192</f>
        <v>0</v>
      </c>
      <c r="S191" s="183"/>
      <c r="T191" s="185">
        <f>T192</f>
        <v>0</v>
      </c>
      <c r="AR191" s="186" t="s">
        <v>80</v>
      </c>
      <c r="AT191" s="187" t="s">
        <v>71</v>
      </c>
      <c r="AU191" s="187" t="s">
        <v>76</v>
      </c>
      <c r="AY191" s="186" t="s">
        <v>133</v>
      </c>
      <c r="BK191" s="188">
        <f>BK192</f>
        <v>0</v>
      </c>
    </row>
    <row r="192" spans="1:65" s="2" customFormat="1" ht="16.5" customHeight="1">
      <c r="A192" s="32"/>
      <c r="B192" s="33"/>
      <c r="C192" s="191" t="s">
        <v>161</v>
      </c>
      <c r="D192" s="191" t="s">
        <v>136</v>
      </c>
      <c r="E192" s="192" t="s">
        <v>226</v>
      </c>
      <c r="F192" s="193" t="s">
        <v>227</v>
      </c>
      <c r="G192" s="194" t="s">
        <v>139</v>
      </c>
      <c r="H192" s="195">
        <v>176</v>
      </c>
      <c r="I192" s="196"/>
      <c r="J192" s="196">
        <f>ROUND(I192*H192,2)</f>
        <v>0</v>
      </c>
      <c r="K192" s="197"/>
      <c r="L192" s="35"/>
      <c r="M192" s="198" t="s">
        <v>1</v>
      </c>
      <c r="N192" s="199" t="s">
        <v>37</v>
      </c>
      <c r="O192" s="200">
        <v>0</v>
      </c>
      <c r="P192" s="200">
        <f>O192*H192</f>
        <v>0</v>
      </c>
      <c r="Q192" s="200">
        <v>0</v>
      </c>
      <c r="R192" s="200">
        <f>Q192*H192</f>
        <v>0</v>
      </c>
      <c r="S192" s="200">
        <v>0</v>
      </c>
      <c r="T192" s="201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202" t="s">
        <v>180</v>
      </c>
      <c r="AT192" s="202" t="s">
        <v>136</v>
      </c>
      <c r="AU192" s="202" t="s">
        <v>80</v>
      </c>
      <c r="AY192" s="17" t="s">
        <v>133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17" t="s">
        <v>76</v>
      </c>
      <c r="BK192" s="203">
        <f>ROUND(I192*H192,2)</f>
        <v>0</v>
      </c>
      <c r="BL192" s="17" t="s">
        <v>180</v>
      </c>
      <c r="BM192" s="202" t="s">
        <v>168</v>
      </c>
    </row>
    <row r="193" spans="2:63" s="12" customFormat="1" ht="22.9" customHeight="1">
      <c r="B193" s="176"/>
      <c r="C193" s="177"/>
      <c r="D193" s="178" t="s">
        <v>71</v>
      </c>
      <c r="E193" s="189" t="s">
        <v>229</v>
      </c>
      <c r="F193" s="189" t="s">
        <v>230</v>
      </c>
      <c r="G193" s="177"/>
      <c r="H193" s="177"/>
      <c r="I193" s="177"/>
      <c r="J193" s="190">
        <f>BK193</f>
        <v>0</v>
      </c>
      <c r="K193" s="177"/>
      <c r="L193" s="181"/>
      <c r="M193" s="182"/>
      <c r="N193" s="183"/>
      <c r="O193" s="183"/>
      <c r="P193" s="184">
        <f>P194</f>
        <v>0</v>
      </c>
      <c r="Q193" s="183"/>
      <c r="R193" s="184">
        <f>R194</f>
        <v>0</v>
      </c>
      <c r="S193" s="183"/>
      <c r="T193" s="185">
        <f>T194</f>
        <v>0</v>
      </c>
      <c r="AR193" s="186" t="s">
        <v>80</v>
      </c>
      <c r="AT193" s="187" t="s">
        <v>71</v>
      </c>
      <c r="AU193" s="187" t="s">
        <v>76</v>
      </c>
      <c r="AY193" s="186" t="s">
        <v>133</v>
      </c>
      <c r="BK193" s="188">
        <f>BK194</f>
        <v>0</v>
      </c>
    </row>
    <row r="194" spans="1:65" s="2" customFormat="1" ht="16.5" customHeight="1">
      <c r="A194" s="32"/>
      <c r="B194" s="33"/>
      <c r="C194" s="191" t="s">
        <v>261</v>
      </c>
      <c r="D194" s="191" t="s">
        <v>136</v>
      </c>
      <c r="E194" s="192" t="s">
        <v>231</v>
      </c>
      <c r="F194" s="193" t="s">
        <v>232</v>
      </c>
      <c r="G194" s="194" t="s">
        <v>139</v>
      </c>
      <c r="H194" s="195">
        <v>176</v>
      </c>
      <c r="I194" s="196"/>
      <c r="J194" s="196">
        <f>ROUND(I194*H194,2)</f>
        <v>0</v>
      </c>
      <c r="K194" s="197"/>
      <c r="L194" s="35"/>
      <c r="M194" s="198" t="s">
        <v>1</v>
      </c>
      <c r="N194" s="199" t="s">
        <v>37</v>
      </c>
      <c r="O194" s="200">
        <v>0</v>
      </c>
      <c r="P194" s="200">
        <f>O194*H194</f>
        <v>0</v>
      </c>
      <c r="Q194" s="200">
        <v>0</v>
      </c>
      <c r="R194" s="200">
        <f>Q194*H194</f>
        <v>0</v>
      </c>
      <c r="S194" s="200">
        <v>0</v>
      </c>
      <c r="T194" s="201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202" t="s">
        <v>180</v>
      </c>
      <c r="AT194" s="202" t="s">
        <v>136</v>
      </c>
      <c r="AU194" s="202" t="s">
        <v>80</v>
      </c>
      <c r="AY194" s="17" t="s">
        <v>133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17" t="s">
        <v>76</v>
      </c>
      <c r="BK194" s="203">
        <f>ROUND(I194*H194,2)</f>
        <v>0</v>
      </c>
      <c r="BL194" s="17" t="s">
        <v>180</v>
      </c>
      <c r="BM194" s="202" t="s">
        <v>237</v>
      </c>
    </row>
    <row r="195" spans="2:63" s="12" customFormat="1" ht="22.9" customHeight="1">
      <c r="B195" s="176"/>
      <c r="C195" s="177"/>
      <c r="D195" s="178" t="s">
        <v>71</v>
      </c>
      <c r="E195" s="189" t="s">
        <v>233</v>
      </c>
      <c r="F195" s="189" t="s">
        <v>234</v>
      </c>
      <c r="G195" s="177"/>
      <c r="H195" s="177"/>
      <c r="I195" s="177"/>
      <c r="J195" s="190">
        <f>BK195</f>
        <v>0</v>
      </c>
      <c r="K195" s="177"/>
      <c r="L195" s="181"/>
      <c r="M195" s="182"/>
      <c r="N195" s="183"/>
      <c r="O195" s="183"/>
      <c r="P195" s="184">
        <f>SUM(P196:P199)</f>
        <v>0</v>
      </c>
      <c r="Q195" s="183"/>
      <c r="R195" s="184">
        <f>SUM(R196:R199)</f>
        <v>0</v>
      </c>
      <c r="S195" s="183"/>
      <c r="T195" s="185">
        <f>SUM(T196:T199)</f>
        <v>0</v>
      </c>
      <c r="AR195" s="186" t="s">
        <v>80</v>
      </c>
      <c r="AT195" s="187" t="s">
        <v>71</v>
      </c>
      <c r="AU195" s="187" t="s">
        <v>76</v>
      </c>
      <c r="AY195" s="186" t="s">
        <v>133</v>
      </c>
      <c r="BK195" s="188">
        <f>SUM(BK196:BK199)</f>
        <v>0</v>
      </c>
    </row>
    <row r="196" spans="1:65" s="2" customFormat="1" ht="16.5" customHeight="1">
      <c r="A196" s="32"/>
      <c r="B196" s="33"/>
      <c r="C196" s="191" t="s">
        <v>172</v>
      </c>
      <c r="D196" s="191" t="s">
        <v>136</v>
      </c>
      <c r="E196" s="192" t="s">
        <v>235</v>
      </c>
      <c r="F196" s="193" t="s">
        <v>236</v>
      </c>
      <c r="G196" s="194" t="s">
        <v>139</v>
      </c>
      <c r="H196" s="195">
        <v>176</v>
      </c>
      <c r="I196" s="196"/>
      <c r="J196" s="196">
        <f>ROUND(I196*H196,2)</f>
        <v>0</v>
      </c>
      <c r="K196" s="197"/>
      <c r="L196" s="35"/>
      <c r="M196" s="198" t="s">
        <v>1</v>
      </c>
      <c r="N196" s="199" t="s">
        <v>37</v>
      </c>
      <c r="O196" s="200">
        <v>0</v>
      </c>
      <c r="P196" s="200">
        <f>O196*H196</f>
        <v>0</v>
      </c>
      <c r="Q196" s="200">
        <v>0</v>
      </c>
      <c r="R196" s="200">
        <f>Q196*H196</f>
        <v>0</v>
      </c>
      <c r="S196" s="200">
        <v>0</v>
      </c>
      <c r="T196" s="201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202" t="s">
        <v>180</v>
      </c>
      <c r="AT196" s="202" t="s">
        <v>136</v>
      </c>
      <c r="AU196" s="202" t="s">
        <v>80</v>
      </c>
      <c r="AY196" s="17" t="s">
        <v>133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17" t="s">
        <v>76</v>
      </c>
      <c r="BK196" s="203">
        <f>ROUND(I196*H196,2)</f>
        <v>0</v>
      </c>
      <c r="BL196" s="17" t="s">
        <v>180</v>
      </c>
      <c r="BM196" s="202" t="s">
        <v>242</v>
      </c>
    </row>
    <row r="197" spans="1:65" s="2" customFormat="1" ht="24" customHeight="1">
      <c r="A197" s="32"/>
      <c r="B197" s="33"/>
      <c r="C197" s="191" t="s">
        <v>284</v>
      </c>
      <c r="D197" s="191" t="s">
        <v>136</v>
      </c>
      <c r="E197" s="192" t="s">
        <v>239</v>
      </c>
      <c r="F197" s="193" t="s">
        <v>240</v>
      </c>
      <c r="G197" s="194" t="s">
        <v>241</v>
      </c>
      <c r="H197" s="195">
        <v>153</v>
      </c>
      <c r="I197" s="196"/>
      <c r="J197" s="196">
        <f>ROUND(I197*H197,2)</f>
        <v>0</v>
      </c>
      <c r="K197" s="197"/>
      <c r="L197" s="35"/>
      <c r="M197" s="198" t="s">
        <v>1</v>
      </c>
      <c r="N197" s="199" t="s">
        <v>37</v>
      </c>
      <c r="O197" s="200">
        <v>0</v>
      </c>
      <c r="P197" s="200">
        <f>O197*H197</f>
        <v>0</v>
      </c>
      <c r="Q197" s="200">
        <v>0</v>
      </c>
      <c r="R197" s="200">
        <f>Q197*H197</f>
        <v>0</v>
      </c>
      <c r="S197" s="200">
        <v>0</v>
      </c>
      <c r="T197" s="201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202" t="s">
        <v>180</v>
      </c>
      <c r="AT197" s="202" t="s">
        <v>136</v>
      </c>
      <c r="AU197" s="202" t="s">
        <v>80</v>
      </c>
      <c r="AY197" s="17" t="s">
        <v>133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17" t="s">
        <v>76</v>
      </c>
      <c r="BK197" s="203">
        <f>ROUND(I197*H197,2)</f>
        <v>0</v>
      </c>
      <c r="BL197" s="17" t="s">
        <v>180</v>
      </c>
      <c r="BM197" s="202" t="s">
        <v>251</v>
      </c>
    </row>
    <row r="198" spans="2:51" s="13" customFormat="1" ht="12">
      <c r="B198" s="204"/>
      <c r="C198" s="205"/>
      <c r="D198" s="206" t="s">
        <v>144</v>
      </c>
      <c r="E198" s="207" t="s">
        <v>1</v>
      </c>
      <c r="F198" s="208" t="s">
        <v>315</v>
      </c>
      <c r="G198" s="205"/>
      <c r="H198" s="209">
        <v>153</v>
      </c>
      <c r="I198" s="205"/>
      <c r="J198" s="205"/>
      <c r="K198" s="205"/>
      <c r="L198" s="210"/>
      <c r="M198" s="211"/>
      <c r="N198" s="212"/>
      <c r="O198" s="212"/>
      <c r="P198" s="212"/>
      <c r="Q198" s="212"/>
      <c r="R198" s="212"/>
      <c r="S198" s="212"/>
      <c r="T198" s="213"/>
      <c r="AT198" s="214" t="s">
        <v>144</v>
      </c>
      <c r="AU198" s="214" t="s">
        <v>80</v>
      </c>
      <c r="AV198" s="13" t="s">
        <v>80</v>
      </c>
      <c r="AW198" s="13" t="s">
        <v>27</v>
      </c>
      <c r="AX198" s="13" t="s">
        <v>72</v>
      </c>
      <c r="AY198" s="214" t="s">
        <v>133</v>
      </c>
    </row>
    <row r="199" spans="2:51" s="14" customFormat="1" ht="12">
      <c r="B199" s="215"/>
      <c r="C199" s="216"/>
      <c r="D199" s="206" t="s">
        <v>144</v>
      </c>
      <c r="E199" s="217" t="s">
        <v>1</v>
      </c>
      <c r="F199" s="218" t="s">
        <v>146</v>
      </c>
      <c r="G199" s="216"/>
      <c r="H199" s="219">
        <v>153</v>
      </c>
      <c r="I199" s="216"/>
      <c r="J199" s="216"/>
      <c r="K199" s="216"/>
      <c r="L199" s="220"/>
      <c r="M199" s="221"/>
      <c r="N199" s="222"/>
      <c r="O199" s="222"/>
      <c r="P199" s="222"/>
      <c r="Q199" s="222"/>
      <c r="R199" s="222"/>
      <c r="S199" s="222"/>
      <c r="T199" s="223"/>
      <c r="AT199" s="224" t="s">
        <v>144</v>
      </c>
      <c r="AU199" s="224" t="s">
        <v>80</v>
      </c>
      <c r="AV199" s="14" t="s">
        <v>86</v>
      </c>
      <c r="AW199" s="14" t="s">
        <v>27</v>
      </c>
      <c r="AX199" s="14" t="s">
        <v>76</v>
      </c>
      <c r="AY199" s="224" t="s">
        <v>133</v>
      </c>
    </row>
    <row r="200" spans="2:63" s="12" customFormat="1" ht="22.9" customHeight="1">
      <c r="B200" s="176"/>
      <c r="C200" s="177"/>
      <c r="D200" s="178" t="s">
        <v>71</v>
      </c>
      <c r="E200" s="189" t="s">
        <v>247</v>
      </c>
      <c r="F200" s="189" t="s">
        <v>248</v>
      </c>
      <c r="G200" s="177"/>
      <c r="H200" s="177"/>
      <c r="I200" s="177"/>
      <c r="J200" s="190">
        <f>BK200</f>
        <v>0</v>
      </c>
      <c r="K200" s="177"/>
      <c r="L200" s="181"/>
      <c r="M200" s="182"/>
      <c r="N200" s="183"/>
      <c r="O200" s="183"/>
      <c r="P200" s="184">
        <f>SUM(P201:P212)</f>
        <v>0</v>
      </c>
      <c r="Q200" s="183"/>
      <c r="R200" s="184">
        <f>SUM(R201:R212)</f>
        <v>0</v>
      </c>
      <c r="S200" s="183"/>
      <c r="T200" s="185">
        <f>SUM(T201:T212)</f>
        <v>0</v>
      </c>
      <c r="AR200" s="186" t="s">
        <v>80</v>
      </c>
      <c r="AT200" s="187" t="s">
        <v>71</v>
      </c>
      <c r="AU200" s="187" t="s">
        <v>76</v>
      </c>
      <c r="AY200" s="186" t="s">
        <v>133</v>
      </c>
      <c r="BK200" s="188">
        <f>SUM(BK201:BK212)</f>
        <v>0</v>
      </c>
    </row>
    <row r="201" spans="1:65" s="2" customFormat="1" ht="24" customHeight="1">
      <c r="A201" s="32"/>
      <c r="B201" s="33"/>
      <c r="C201" s="191" t="s">
        <v>177</v>
      </c>
      <c r="D201" s="191" t="s">
        <v>136</v>
      </c>
      <c r="E201" s="192" t="s">
        <v>249</v>
      </c>
      <c r="F201" s="193" t="s">
        <v>250</v>
      </c>
      <c r="G201" s="194" t="s">
        <v>241</v>
      </c>
      <c r="H201" s="195">
        <v>42</v>
      </c>
      <c r="I201" s="196"/>
      <c r="J201" s="196">
        <f>ROUND(I201*H201,2)</f>
        <v>0</v>
      </c>
      <c r="K201" s="197"/>
      <c r="L201" s="35"/>
      <c r="M201" s="198" t="s">
        <v>1</v>
      </c>
      <c r="N201" s="199" t="s">
        <v>37</v>
      </c>
      <c r="O201" s="200">
        <v>0</v>
      </c>
      <c r="P201" s="200">
        <f>O201*H201</f>
        <v>0</v>
      </c>
      <c r="Q201" s="200">
        <v>0</v>
      </c>
      <c r="R201" s="200">
        <f>Q201*H201</f>
        <v>0</v>
      </c>
      <c r="S201" s="200">
        <v>0</v>
      </c>
      <c r="T201" s="201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202" t="s">
        <v>180</v>
      </c>
      <c r="AT201" s="202" t="s">
        <v>136</v>
      </c>
      <c r="AU201" s="202" t="s">
        <v>80</v>
      </c>
      <c r="AY201" s="17" t="s">
        <v>133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17" t="s">
        <v>76</v>
      </c>
      <c r="BK201" s="203">
        <f>ROUND(I201*H201,2)</f>
        <v>0</v>
      </c>
      <c r="BL201" s="17" t="s">
        <v>180</v>
      </c>
      <c r="BM201" s="202" t="s">
        <v>255</v>
      </c>
    </row>
    <row r="202" spans="2:51" s="13" customFormat="1" ht="12">
      <c r="B202" s="204"/>
      <c r="C202" s="205"/>
      <c r="D202" s="206" t="s">
        <v>144</v>
      </c>
      <c r="E202" s="207" t="s">
        <v>1</v>
      </c>
      <c r="F202" s="208" t="s">
        <v>316</v>
      </c>
      <c r="G202" s="205"/>
      <c r="H202" s="209">
        <v>42</v>
      </c>
      <c r="I202" s="205"/>
      <c r="J202" s="205"/>
      <c r="K202" s="205"/>
      <c r="L202" s="210"/>
      <c r="M202" s="211"/>
      <c r="N202" s="212"/>
      <c r="O202" s="212"/>
      <c r="P202" s="212"/>
      <c r="Q202" s="212"/>
      <c r="R202" s="212"/>
      <c r="S202" s="212"/>
      <c r="T202" s="213"/>
      <c r="AT202" s="214" t="s">
        <v>144</v>
      </c>
      <c r="AU202" s="214" t="s">
        <v>80</v>
      </c>
      <c r="AV202" s="13" t="s">
        <v>80</v>
      </c>
      <c r="AW202" s="13" t="s">
        <v>27</v>
      </c>
      <c r="AX202" s="13" t="s">
        <v>72</v>
      </c>
      <c r="AY202" s="214" t="s">
        <v>133</v>
      </c>
    </row>
    <row r="203" spans="2:51" s="14" customFormat="1" ht="12">
      <c r="B203" s="215"/>
      <c r="C203" s="216"/>
      <c r="D203" s="206" t="s">
        <v>144</v>
      </c>
      <c r="E203" s="217" t="s">
        <v>1</v>
      </c>
      <c r="F203" s="218" t="s">
        <v>146</v>
      </c>
      <c r="G203" s="216"/>
      <c r="H203" s="219">
        <v>42</v>
      </c>
      <c r="I203" s="216"/>
      <c r="J203" s="216"/>
      <c r="K203" s="216"/>
      <c r="L203" s="220"/>
      <c r="M203" s="221"/>
      <c r="N203" s="222"/>
      <c r="O203" s="222"/>
      <c r="P203" s="222"/>
      <c r="Q203" s="222"/>
      <c r="R203" s="222"/>
      <c r="S203" s="222"/>
      <c r="T203" s="223"/>
      <c r="AT203" s="224" t="s">
        <v>144</v>
      </c>
      <c r="AU203" s="224" t="s">
        <v>80</v>
      </c>
      <c r="AV203" s="14" t="s">
        <v>86</v>
      </c>
      <c r="AW203" s="14" t="s">
        <v>27</v>
      </c>
      <c r="AX203" s="14" t="s">
        <v>76</v>
      </c>
      <c r="AY203" s="224" t="s">
        <v>133</v>
      </c>
    </row>
    <row r="204" spans="1:65" s="2" customFormat="1" ht="16.5" customHeight="1">
      <c r="A204" s="32"/>
      <c r="B204" s="33"/>
      <c r="C204" s="191" t="s">
        <v>8</v>
      </c>
      <c r="D204" s="191" t="s">
        <v>136</v>
      </c>
      <c r="E204" s="192" t="s">
        <v>253</v>
      </c>
      <c r="F204" s="193" t="s">
        <v>254</v>
      </c>
      <c r="G204" s="194" t="s">
        <v>241</v>
      </c>
      <c r="H204" s="195">
        <v>9</v>
      </c>
      <c r="I204" s="196"/>
      <c r="J204" s="196">
        <f>ROUND(I204*H204,2)</f>
        <v>0</v>
      </c>
      <c r="K204" s="197"/>
      <c r="L204" s="35"/>
      <c r="M204" s="198" t="s">
        <v>1</v>
      </c>
      <c r="N204" s="199" t="s">
        <v>37</v>
      </c>
      <c r="O204" s="200">
        <v>0</v>
      </c>
      <c r="P204" s="200">
        <f>O204*H204</f>
        <v>0</v>
      </c>
      <c r="Q204" s="200">
        <v>0</v>
      </c>
      <c r="R204" s="200">
        <f>Q204*H204</f>
        <v>0</v>
      </c>
      <c r="S204" s="200">
        <v>0</v>
      </c>
      <c r="T204" s="201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202" t="s">
        <v>180</v>
      </c>
      <c r="AT204" s="202" t="s">
        <v>136</v>
      </c>
      <c r="AU204" s="202" t="s">
        <v>80</v>
      </c>
      <c r="AY204" s="17" t="s">
        <v>133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17" t="s">
        <v>76</v>
      </c>
      <c r="BK204" s="203">
        <f>ROUND(I204*H204,2)</f>
        <v>0</v>
      </c>
      <c r="BL204" s="17" t="s">
        <v>180</v>
      </c>
      <c r="BM204" s="202" t="s">
        <v>260</v>
      </c>
    </row>
    <row r="205" spans="2:51" s="13" customFormat="1" ht="12">
      <c r="B205" s="204"/>
      <c r="C205" s="205"/>
      <c r="D205" s="206" t="s">
        <v>144</v>
      </c>
      <c r="E205" s="207" t="s">
        <v>1</v>
      </c>
      <c r="F205" s="208" t="s">
        <v>317</v>
      </c>
      <c r="G205" s="205"/>
      <c r="H205" s="209">
        <v>9</v>
      </c>
      <c r="I205" s="205"/>
      <c r="J205" s="205"/>
      <c r="K205" s="205"/>
      <c r="L205" s="210"/>
      <c r="M205" s="211"/>
      <c r="N205" s="212"/>
      <c r="O205" s="212"/>
      <c r="P205" s="212"/>
      <c r="Q205" s="212"/>
      <c r="R205" s="212"/>
      <c r="S205" s="212"/>
      <c r="T205" s="213"/>
      <c r="AT205" s="214" t="s">
        <v>144</v>
      </c>
      <c r="AU205" s="214" t="s">
        <v>80</v>
      </c>
      <c r="AV205" s="13" t="s">
        <v>80</v>
      </c>
      <c r="AW205" s="13" t="s">
        <v>27</v>
      </c>
      <c r="AX205" s="13" t="s">
        <v>72</v>
      </c>
      <c r="AY205" s="214" t="s">
        <v>133</v>
      </c>
    </row>
    <row r="206" spans="2:51" s="14" customFormat="1" ht="12">
      <c r="B206" s="215"/>
      <c r="C206" s="216"/>
      <c r="D206" s="206" t="s">
        <v>144</v>
      </c>
      <c r="E206" s="217" t="s">
        <v>1</v>
      </c>
      <c r="F206" s="218" t="s">
        <v>146</v>
      </c>
      <c r="G206" s="216"/>
      <c r="H206" s="219">
        <v>9</v>
      </c>
      <c r="I206" s="216"/>
      <c r="J206" s="216"/>
      <c r="K206" s="216"/>
      <c r="L206" s="220"/>
      <c r="M206" s="221"/>
      <c r="N206" s="222"/>
      <c r="O206" s="222"/>
      <c r="P206" s="222"/>
      <c r="Q206" s="222"/>
      <c r="R206" s="222"/>
      <c r="S206" s="222"/>
      <c r="T206" s="223"/>
      <c r="AT206" s="224" t="s">
        <v>144</v>
      </c>
      <c r="AU206" s="224" t="s">
        <v>80</v>
      </c>
      <c r="AV206" s="14" t="s">
        <v>86</v>
      </c>
      <c r="AW206" s="14" t="s">
        <v>27</v>
      </c>
      <c r="AX206" s="14" t="s">
        <v>76</v>
      </c>
      <c r="AY206" s="224" t="s">
        <v>133</v>
      </c>
    </row>
    <row r="207" spans="1:65" s="2" customFormat="1" ht="16.5" customHeight="1">
      <c r="A207" s="32"/>
      <c r="B207" s="33"/>
      <c r="C207" s="191" t="s">
        <v>180</v>
      </c>
      <c r="D207" s="191" t="s">
        <v>136</v>
      </c>
      <c r="E207" s="192" t="s">
        <v>258</v>
      </c>
      <c r="F207" s="193" t="s">
        <v>259</v>
      </c>
      <c r="G207" s="194" t="s">
        <v>241</v>
      </c>
      <c r="H207" s="195">
        <v>34</v>
      </c>
      <c r="I207" s="196"/>
      <c r="J207" s="196">
        <f>ROUND(I207*H207,2)</f>
        <v>0</v>
      </c>
      <c r="K207" s="197"/>
      <c r="L207" s="35"/>
      <c r="M207" s="198" t="s">
        <v>1</v>
      </c>
      <c r="N207" s="199" t="s">
        <v>37</v>
      </c>
      <c r="O207" s="200">
        <v>0</v>
      </c>
      <c r="P207" s="200">
        <f>O207*H207</f>
        <v>0</v>
      </c>
      <c r="Q207" s="200">
        <v>0</v>
      </c>
      <c r="R207" s="200">
        <f>Q207*H207</f>
        <v>0</v>
      </c>
      <c r="S207" s="200">
        <v>0</v>
      </c>
      <c r="T207" s="201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202" t="s">
        <v>180</v>
      </c>
      <c r="AT207" s="202" t="s">
        <v>136</v>
      </c>
      <c r="AU207" s="202" t="s">
        <v>80</v>
      </c>
      <c r="AY207" s="17" t="s">
        <v>133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17" t="s">
        <v>76</v>
      </c>
      <c r="BK207" s="203">
        <f>ROUND(I207*H207,2)</f>
        <v>0</v>
      </c>
      <c r="BL207" s="17" t="s">
        <v>180</v>
      </c>
      <c r="BM207" s="202" t="s">
        <v>264</v>
      </c>
    </row>
    <row r="208" spans="2:51" s="13" customFormat="1" ht="12">
      <c r="B208" s="204"/>
      <c r="C208" s="205"/>
      <c r="D208" s="206" t="s">
        <v>144</v>
      </c>
      <c r="E208" s="207" t="s">
        <v>1</v>
      </c>
      <c r="F208" s="208" t="s">
        <v>214</v>
      </c>
      <c r="G208" s="205"/>
      <c r="H208" s="209">
        <v>34</v>
      </c>
      <c r="I208" s="205"/>
      <c r="J208" s="205"/>
      <c r="K208" s="205"/>
      <c r="L208" s="210"/>
      <c r="M208" s="211"/>
      <c r="N208" s="212"/>
      <c r="O208" s="212"/>
      <c r="P208" s="212"/>
      <c r="Q208" s="212"/>
      <c r="R208" s="212"/>
      <c r="S208" s="212"/>
      <c r="T208" s="213"/>
      <c r="AT208" s="214" t="s">
        <v>144</v>
      </c>
      <c r="AU208" s="214" t="s">
        <v>80</v>
      </c>
      <c r="AV208" s="13" t="s">
        <v>80</v>
      </c>
      <c r="AW208" s="13" t="s">
        <v>27</v>
      </c>
      <c r="AX208" s="13" t="s">
        <v>72</v>
      </c>
      <c r="AY208" s="214" t="s">
        <v>133</v>
      </c>
    </row>
    <row r="209" spans="2:51" s="14" customFormat="1" ht="12">
      <c r="B209" s="215"/>
      <c r="C209" s="216"/>
      <c r="D209" s="206" t="s">
        <v>144</v>
      </c>
      <c r="E209" s="217" t="s">
        <v>1</v>
      </c>
      <c r="F209" s="218" t="s">
        <v>146</v>
      </c>
      <c r="G209" s="216"/>
      <c r="H209" s="219">
        <v>34</v>
      </c>
      <c r="I209" s="216"/>
      <c r="J209" s="216"/>
      <c r="K209" s="216"/>
      <c r="L209" s="220"/>
      <c r="M209" s="221"/>
      <c r="N209" s="222"/>
      <c r="O209" s="222"/>
      <c r="P209" s="222"/>
      <c r="Q209" s="222"/>
      <c r="R209" s="222"/>
      <c r="S209" s="222"/>
      <c r="T209" s="223"/>
      <c r="AT209" s="224" t="s">
        <v>144</v>
      </c>
      <c r="AU209" s="224" t="s">
        <v>80</v>
      </c>
      <c r="AV209" s="14" t="s">
        <v>86</v>
      </c>
      <c r="AW209" s="14" t="s">
        <v>27</v>
      </c>
      <c r="AX209" s="14" t="s">
        <v>76</v>
      </c>
      <c r="AY209" s="224" t="s">
        <v>133</v>
      </c>
    </row>
    <row r="210" spans="1:65" s="2" customFormat="1" ht="16.5" customHeight="1">
      <c r="A210" s="32"/>
      <c r="B210" s="33"/>
      <c r="C210" s="191" t="s">
        <v>238</v>
      </c>
      <c r="D210" s="191" t="s">
        <v>136</v>
      </c>
      <c r="E210" s="192" t="s">
        <v>262</v>
      </c>
      <c r="F210" s="193" t="s">
        <v>263</v>
      </c>
      <c r="G210" s="194" t="s">
        <v>241</v>
      </c>
      <c r="H210" s="195">
        <v>7</v>
      </c>
      <c r="I210" s="196"/>
      <c r="J210" s="196">
        <f>ROUND(I210*H210,2)</f>
        <v>0</v>
      </c>
      <c r="K210" s="197"/>
      <c r="L210" s="35"/>
      <c r="M210" s="198" t="s">
        <v>1</v>
      </c>
      <c r="N210" s="199" t="s">
        <v>37</v>
      </c>
      <c r="O210" s="200">
        <v>0</v>
      </c>
      <c r="P210" s="200">
        <f>O210*H210</f>
        <v>0</v>
      </c>
      <c r="Q210" s="200">
        <v>0</v>
      </c>
      <c r="R210" s="200">
        <f>Q210*H210</f>
        <v>0</v>
      </c>
      <c r="S210" s="200">
        <v>0</v>
      </c>
      <c r="T210" s="201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202" t="s">
        <v>180</v>
      </c>
      <c r="AT210" s="202" t="s">
        <v>136</v>
      </c>
      <c r="AU210" s="202" t="s">
        <v>80</v>
      </c>
      <c r="AY210" s="17" t="s">
        <v>133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17" t="s">
        <v>76</v>
      </c>
      <c r="BK210" s="203">
        <f>ROUND(I210*H210,2)</f>
        <v>0</v>
      </c>
      <c r="BL210" s="17" t="s">
        <v>180</v>
      </c>
      <c r="BM210" s="202" t="s">
        <v>270</v>
      </c>
    </row>
    <row r="211" spans="2:51" s="13" customFormat="1" ht="12">
      <c r="B211" s="204"/>
      <c r="C211" s="205"/>
      <c r="D211" s="206" t="s">
        <v>144</v>
      </c>
      <c r="E211" s="207" t="s">
        <v>1</v>
      </c>
      <c r="F211" s="208" t="s">
        <v>318</v>
      </c>
      <c r="G211" s="205"/>
      <c r="H211" s="209">
        <v>7</v>
      </c>
      <c r="I211" s="205"/>
      <c r="J211" s="205"/>
      <c r="K211" s="205"/>
      <c r="L211" s="210"/>
      <c r="M211" s="211"/>
      <c r="N211" s="212"/>
      <c r="O211" s="212"/>
      <c r="P211" s="212"/>
      <c r="Q211" s="212"/>
      <c r="R211" s="212"/>
      <c r="S211" s="212"/>
      <c r="T211" s="213"/>
      <c r="AT211" s="214" t="s">
        <v>144</v>
      </c>
      <c r="AU211" s="214" t="s">
        <v>80</v>
      </c>
      <c r="AV211" s="13" t="s">
        <v>80</v>
      </c>
      <c r="AW211" s="13" t="s">
        <v>27</v>
      </c>
      <c r="AX211" s="13" t="s">
        <v>72</v>
      </c>
      <c r="AY211" s="214" t="s">
        <v>133</v>
      </c>
    </row>
    <row r="212" spans="2:51" s="14" customFormat="1" ht="12">
      <c r="B212" s="215"/>
      <c r="C212" s="216"/>
      <c r="D212" s="206" t="s">
        <v>144</v>
      </c>
      <c r="E212" s="217" t="s">
        <v>1</v>
      </c>
      <c r="F212" s="218" t="s">
        <v>146</v>
      </c>
      <c r="G212" s="216"/>
      <c r="H212" s="219">
        <v>7</v>
      </c>
      <c r="I212" s="216"/>
      <c r="J212" s="216"/>
      <c r="K212" s="216"/>
      <c r="L212" s="220"/>
      <c r="M212" s="221"/>
      <c r="N212" s="222"/>
      <c r="O212" s="222"/>
      <c r="P212" s="222"/>
      <c r="Q212" s="222"/>
      <c r="R212" s="222"/>
      <c r="S212" s="222"/>
      <c r="T212" s="223"/>
      <c r="AT212" s="224" t="s">
        <v>144</v>
      </c>
      <c r="AU212" s="224" t="s">
        <v>80</v>
      </c>
      <c r="AV212" s="14" t="s">
        <v>86</v>
      </c>
      <c r="AW212" s="14" t="s">
        <v>27</v>
      </c>
      <c r="AX212" s="14" t="s">
        <v>76</v>
      </c>
      <c r="AY212" s="224" t="s">
        <v>133</v>
      </c>
    </row>
    <row r="213" spans="2:63" s="12" customFormat="1" ht="22.9" customHeight="1">
      <c r="B213" s="176"/>
      <c r="C213" s="177"/>
      <c r="D213" s="178" t="s">
        <v>71</v>
      </c>
      <c r="E213" s="189" t="s">
        <v>265</v>
      </c>
      <c r="F213" s="189" t="s">
        <v>266</v>
      </c>
      <c r="G213" s="177"/>
      <c r="H213" s="177"/>
      <c r="I213" s="177"/>
      <c r="J213" s="190">
        <f>BK213</f>
        <v>0</v>
      </c>
      <c r="K213" s="177"/>
      <c r="L213" s="181"/>
      <c r="M213" s="182"/>
      <c r="N213" s="183"/>
      <c r="O213" s="183"/>
      <c r="P213" s="184">
        <f>P214</f>
        <v>0</v>
      </c>
      <c r="Q213" s="183"/>
      <c r="R213" s="184">
        <f>R214</f>
        <v>0</v>
      </c>
      <c r="S213" s="183"/>
      <c r="T213" s="185">
        <f>T214</f>
        <v>0</v>
      </c>
      <c r="AR213" s="186" t="s">
        <v>80</v>
      </c>
      <c r="AT213" s="187" t="s">
        <v>71</v>
      </c>
      <c r="AU213" s="187" t="s">
        <v>76</v>
      </c>
      <c r="AY213" s="186" t="s">
        <v>133</v>
      </c>
      <c r="BK213" s="188">
        <f>BK214</f>
        <v>0</v>
      </c>
    </row>
    <row r="214" spans="1:65" s="2" customFormat="1" ht="24" customHeight="1">
      <c r="A214" s="32"/>
      <c r="B214" s="33"/>
      <c r="C214" s="191" t="s">
        <v>188</v>
      </c>
      <c r="D214" s="191" t="s">
        <v>136</v>
      </c>
      <c r="E214" s="192" t="s">
        <v>267</v>
      </c>
      <c r="F214" s="193" t="s">
        <v>268</v>
      </c>
      <c r="G214" s="194" t="s">
        <v>269</v>
      </c>
      <c r="H214" s="195">
        <v>6</v>
      </c>
      <c r="I214" s="196"/>
      <c r="J214" s="196">
        <f>ROUND(I214*H214,2)</f>
        <v>0</v>
      </c>
      <c r="K214" s="197"/>
      <c r="L214" s="35"/>
      <c r="M214" s="198" t="s">
        <v>1</v>
      </c>
      <c r="N214" s="199" t="s">
        <v>37</v>
      </c>
      <c r="O214" s="200">
        <v>0</v>
      </c>
      <c r="P214" s="200">
        <f>O214*H214</f>
        <v>0</v>
      </c>
      <c r="Q214" s="200">
        <v>0</v>
      </c>
      <c r="R214" s="200">
        <f>Q214*H214</f>
        <v>0</v>
      </c>
      <c r="S214" s="200">
        <v>0</v>
      </c>
      <c r="T214" s="201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202" t="s">
        <v>180</v>
      </c>
      <c r="AT214" s="202" t="s">
        <v>136</v>
      </c>
      <c r="AU214" s="202" t="s">
        <v>80</v>
      </c>
      <c r="AY214" s="17" t="s">
        <v>133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17" t="s">
        <v>76</v>
      </c>
      <c r="BK214" s="203">
        <f>ROUND(I214*H214,2)</f>
        <v>0</v>
      </c>
      <c r="BL214" s="17" t="s">
        <v>180</v>
      </c>
      <c r="BM214" s="202" t="s">
        <v>276</v>
      </c>
    </row>
    <row r="215" spans="2:63" s="12" customFormat="1" ht="22.9" customHeight="1">
      <c r="B215" s="176"/>
      <c r="C215" s="177"/>
      <c r="D215" s="178" t="s">
        <v>71</v>
      </c>
      <c r="E215" s="189" t="s">
        <v>271</v>
      </c>
      <c r="F215" s="189" t="s">
        <v>272</v>
      </c>
      <c r="G215" s="177"/>
      <c r="H215" s="177"/>
      <c r="I215" s="177"/>
      <c r="J215" s="190">
        <f>BK215</f>
        <v>0</v>
      </c>
      <c r="K215" s="177"/>
      <c r="L215" s="181"/>
      <c r="M215" s="182"/>
      <c r="N215" s="183"/>
      <c r="O215" s="183"/>
      <c r="P215" s="184">
        <f>P216</f>
        <v>0</v>
      </c>
      <c r="Q215" s="183"/>
      <c r="R215" s="184">
        <f>R216</f>
        <v>0</v>
      </c>
      <c r="S215" s="183"/>
      <c r="T215" s="185">
        <f>T216</f>
        <v>0</v>
      </c>
      <c r="AR215" s="186" t="s">
        <v>80</v>
      </c>
      <c r="AT215" s="187" t="s">
        <v>71</v>
      </c>
      <c r="AU215" s="187" t="s">
        <v>76</v>
      </c>
      <c r="AY215" s="186" t="s">
        <v>133</v>
      </c>
      <c r="BK215" s="188">
        <f>BK216</f>
        <v>0</v>
      </c>
    </row>
    <row r="216" spans="1:65" s="2" customFormat="1" ht="24" customHeight="1">
      <c r="A216" s="32"/>
      <c r="B216" s="33"/>
      <c r="C216" s="191" t="s">
        <v>257</v>
      </c>
      <c r="D216" s="191" t="s">
        <v>136</v>
      </c>
      <c r="E216" s="192" t="s">
        <v>273</v>
      </c>
      <c r="F216" s="193" t="s">
        <v>274</v>
      </c>
      <c r="G216" s="194" t="s">
        <v>275</v>
      </c>
      <c r="H216" s="195">
        <v>20</v>
      </c>
      <c r="I216" s="196"/>
      <c r="J216" s="196">
        <f>ROUND(I216*H216,2)</f>
        <v>0</v>
      </c>
      <c r="K216" s="197"/>
      <c r="L216" s="35"/>
      <c r="M216" s="198" t="s">
        <v>1</v>
      </c>
      <c r="N216" s="199" t="s">
        <v>37</v>
      </c>
      <c r="O216" s="200">
        <v>0</v>
      </c>
      <c r="P216" s="200">
        <f>O216*H216</f>
        <v>0</v>
      </c>
      <c r="Q216" s="200">
        <v>0</v>
      </c>
      <c r="R216" s="200">
        <f>Q216*H216</f>
        <v>0</v>
      </c>
      <c r="S216" s="200">
        <v>0</v>
      </c>
      <c r="T216" s="201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202" t="s">
        <v>180</v>
      </c>
      <c r="AT216" s="202" t="s">
        <v>136</v>
      </c>
      <c r="AU216" s="202" t="s">
        <v>80</v>
      </c>
      <c r="AY216" s="17" t="s">
        <v>133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17" t="s">
        <v>76</v>
      </c>
      <c r="BK216" s="203">
        <f>ROUND(I216*H216,2)</f>
        <v>0</v>
      </c>
      <c r="BL216" s="17" t="s">
        <v>180</v>
      </c>
      <c r="BM216" s="202" t="s">
        <v>283</v>
      </c>
    </row>
    <row r="217" spans="2:63" s="12" customFormat="1" ht="25.9" customHeight="1">
      <c r="B217" s="176"/>
      <c r="C217" s="177"/>
      <c r="D217" s="178" t="s">
        <v>71</v>
      </c>
      <c r="E217" s="179" t="s">
        <v>277</v>
      </c>
      <c r="F217" s="179" t="s">
        <v>278</v>
      </c>
      <c r="G217" s="177"/>
      <c r="H217" s="177"/>
      <c r="I217" s="177"/>
      <c r="J217" s="180">
        <f>BK217</f>
        <v>0</v>
      </c>
      <c r="K217" s="177"/>
      <c r="L217" s="181"/>
      <c r="M217" s="182"/>
      <c r="N217" s="183"/>
      <c r="O217" s="183"/>
      <c r="P217" s="184">
        <f>SUM(P218:P222)</f>
        <v>0</v>
      </c>
      <c r="Q217" s="183"/>
      <c r="R217" s="184">
        <f>SUM(R218:R222)</f>
        <v>0</v>
      </c>
      <c r="S217" s="183"/>
      <c r="T217" s="185">
        <f>SUM(T218:T222)</f>
        <v>0</v>
      </c>
      <c r="AR217" s="186" t="s">
        <v>86</v>
      </c>
      <c r="AT217" s="187" t="s">
        <v>71</v>
      </c>
      <c r="AU217" s="187" t="s">
        <v>72</v>
      </c>
      <c r="AY217" s="186" t="s">
        <v>133</v>
      </c>
      <c r="BK217" s="188">
        <f>SUM(BK218:BK222)</f>
        <v>0</v>
      </c>
    </row>
    <row r="218" spans="1:65" s="2" customFormat="1" ht="16.5" customHeight="1">
      <c r="A218" s="32"/>
      <c r="B218" s="33"/>
      <c r="C218" s="191" t="s">
        <v>185</v>
      </c>
      <c r="D218" s="191" t="s">
        <v>136</v>
      </c>
      <c r="E218" s="192" t="s">
        <v>279</v>
      </c>
      <c r="F218" s="193" t="s">
        <v>280</v>
      </c>
      <c r="G218" s="194" t="s">
        <v>281</v>
      </c>
      <c r="H218" s="195">
        <v>1</v>
      </c>
      <c r="I218" s="196"/>
      <c r="J218" s="196">
        <f>ROUND(I218*H218,2)</f>
        <v>0</v>
      </c>
      <c r="K218" s="197"/>
      <c r="L218" s="35"/>
      <c r="M218" s="198" t="s">
        <v>1</v>
      </c>
      <c r="N218" s="199" t="s">
        <v>37</v>
      </c>
      <c r="O218" s="200">
        <v>0</v>
      </c>
      <c r="P218" s="200">
        <f>O218*H218</f>
        <v>0</v>
      </c>
      <c r="Q218" s="200">
        <v>0</v>
      </c>
      <c r="R218" s="200">
        <f>Q218*H218</f>
        <v>0</v>
      </c>
      <c r="S218" s="200">
        <v>0</v>
      </c>
      <c r="T218" s="201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202" t="s">
        <v>282</v>
      </c>
      <c r="AT218" s="202" t="s">
        <v>136</v>
      </c>
      <c r="AU218" s="202" t="s">
        <v>76</v>
      </c>
      <c r="AY218" s="17" t="s">
        <v>133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17" t="s">
        <v>76</v>
      </c>
      <c r="BK218" s="203">
        <f>ROUND(I218*H218,2)</f>
        <v>0</v>
      </c>
      <c r="BL218" s="17" t="s">
        <v>282</v>
      </c>
      <c r="BM218" s="202" t="s">
        <v>287</v>
      </c>
    </row>
    <row r="219" spans="1:65" s="2" customFormat="1" ht="24">
      <c r="A219" s="252"/>
      <c r="B219" s="33"/>
      <c r="C219" s="191">
        <v>33</v>
      </c>
      <c r="D219" s="191" t="s">
        <v>136</v>
      </c>
      <c r="E219" s="192" t="s">
        <v>483</v>
      </c>
      <c r="F219" s="193" t="s">
        <v>484</v>
      </c>
      <c r="G219" s="194" t="s">
        <v>281</v>
      </c>
      <c r="H219" s="195">
        <v>1</v>
      </c>
      <c r="I219" s="196"/>
      <c r="J219" s="196">
        <f>ROUND(I219*H219,2)</f>
        <v>0</v>
      </c>
      <c r="K219" s="197"/>
      <c r="L219" s="35"/>
      <c r="M219" s="244" t="s">
        <v>1</v>
      </c>
      <c r="N219" s="245" t="s">
        <v>37</v>
      </c>
      <c r="O219" s="246">
        <v>0</v>
      </c>
      <c r="P219" s="246">
        <f>O219*H219</f>
        <v>0</v>
      </c>
      <c r="Q219" s="246">
        <v>0</v>
      </c>
      <c r="R219" s="246">
        <f>Q219*H219</f>
        <v>0</v>
      </c>
      <c r="S219" s="246">
        <v>0</v>
      </c>
      <c r="T219" s="247">
        <f>S219*H219</f>
        <v>0</v>
      </c>
      <c r="U219" s="252"/>
      <c r="V219" s="252"/>
      <c r="W219" s="252"/>
      <c r="X219" s="252"/>
      <c r="Y219" s="252"/>
      <c r="Z219" s="252"/>
      <c r="AA219" s="252"/>
      <c r="AB219" s="252"/>
      <c r="AC219" s="252"/>
      <c r="AD219" s="252"/>
      <c r="AE219" s="252"/>
      <c r="AR219" s="202" t="s">
        <v>282</v>
      </c>
      <c r="AT219" s="202" t="s">
        <v>136</v>
      </c>
      <c r="AU219" s="202" t="s">
        <v>76</v>
      </c>
      <c r="AY219" s="17" t="s">
        <v>133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17" t="s">
        <v>76</v>
      </c>
      <c r="BK219" s="203">
        <f>ROUND(I219*H219,2)</f>
        <v>0</v>
      </c>
      <c r="BL219" s="17" t="s">
        <v>282</v>
      </c>
      <c r="BM219" s="202" t="s">
        <v>287</v>
      </c>
    </row>
    <row r="220" spans="1:65" s="2" customFormat="1" ht="12">
      <c r="A220" s="252"/>
      <c r="B220" s="33"/>
      <c r="C220" s="191">
        <v>34</v>
      </c>
      <c r="D220" s="191" t="s">
        <v>136</v>
      </c>
      <c r="E220" s="192" t="s">
        <v>487</v>
      </c>
      <c r="F220" s="193" t="s">
        <v>485</v>
      </c>
      <c r="G220" s="194" t="s">
        <v>281</v>
      </c>
      <c r="H220" s="195">
        <v>1</v>
      </c>
      <c r="I220" s="196"/>
      <c r="J220" s="196">
        <f>ROUND(I220*H220,2)</f>
        <v>0</v>
      </c>
      <c r="K220" s="197"/>
      <c r="L220" s="35"/>
      <c r="M220" s="244" t="s">
        <v>1</v>
      </c>
      <c r="N220" s="245" t="s">
        <v>37</v>
      </c>
      <c r="O220" s="246">
        <v>0</v>
      </c>
      <c r="P220" s="246">
        <f>O220*H220</f>
        <v>0</v>
      </c>
      <c r="Q220" s="246">
        <v>0</v>
      </c>
      <c r="R220" s="246">
        <f>Q220*H220</f>
        <v>0</v>
      </c>
      <c r="S220" s="246">
        <v>0</v>
      </c>
      <c r="T220" s="247">
        <f>S220*H220</f>
        <v>0</v>
      </c>
      <c r="U220" s="252"/>
      <c r="V220" s="252"/>
      <c r="W220" s="252"/>
      <c r="X220" s="252"/>
      <c r="Y220" s="252"/>
      <c r="Z220" s="252"/>
      <c r="AA220" s="252"/>
      <c r="AB220" s="252"/>
      <c r="AC220" s="252"/>
      <c r="AD220" s="252"/>
      <c r="AE220" s="252"/>
      <c r="AR220" s="202" t="s">
        <v>282</v>
      </c>
      <c r="AT220" s="202" t="s">
        <v>136</v>
      </c>
      <c r="AU220" s="202" t="s">
        <v>76</v>
      </c>
      <c r="AY220" s="17" t="s">
        <v>133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17" t="s">
        <v>76</v>
      </c>
      <c r="BK220" s="203">
        <f>ROUND(I220*H220,2)</f>
        <v>0</v>
      </c>
      <c r="BL220" s="17" t="s">
        <v>282</v>
      </c>
      <c r="BM220" s="202" t="s">
        <v>287</v>
      </c>
    </row>
    <row r="221" spans="1:65" s="2" customFormat="1" ht="12">
      <c r="A221" s="252"/>
      <c r="B221" s="33"/>
      <c r="C221" s="191">
        <v>35</v>
      </c>
      <c r="D221" s="191" t="s">
        <v>136</v>
      </c>
      <c r="E221" s="192" t="s">
        <v>488</v>
      </c>
      <c r="F221" s="193" t="s">
        <v>486</v>
      </c>
      <c r="G221" s="194" t="s">
        <v>281</v>
      </c>
      <c r="H221" s="195">
        <v>1</v>
      </c>
      <c r="I221" s="196"/>
      <c r="J221" s="196">
        <f>ROUND(I221*H221,2)</f>
        <v>0</v>
      </c>
      <c r="K221" s="197"/>
      <c r="L221" s="35"/>
      <c r="M221" s="244" t="s">
        <v>1</v>
      </c>
      <c r="N221" s="245" t="s">
        <v>37</v>
      </c>
      <c r="O221" s="246">
        <v>0</v>
      </c>
      <c r="P221" s="246">
        <f>O221*H221</f>
        <v>0</v>
      </c>
      <c r="Q221" s="246">
        <v>0</v>
      </c>
      <c r="R221" s="246">
        <f>Q221*H221</f>
        <v>0</v>
      </c>
      <c r="S221" s="246">
        <v>0</v>
      </c>
      <c r="T221" s="247">
        <f>S221*H221</f>
        <v>0</v>
      </c>
      <c r="U221" s="252"/>
      <c r="V221" s="252"/>
      <c r="W221" s="252"/>
      <c r="X221" s="252"/>
      <c r="Y221" s="252"/>
      <c r="Z221" s="252"/>
      <c r="AA221" s="252"/>
      <c r="AB221" s="252"/>
      <c r="AC221" s="252"/>
      <c r="AD221" s="252"/>
      <c r="AE221" s="252"/>
      <c r="AR221" s="202" t="s">
        <v>282</v>
      </c>
      <c r="AT221" s="202" t="s">
        <v>136</v>
      </c>
      <c r="AU221" s="202" t="s">
        <v>76</v>
      </c>
      <c r="AY221" s="17" t="s">
        <v>133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17" t="s">
        <v>76</v>
      </c>
      <c r="BK221" s="203">
        <f>ROUND(I221*H221,2)</f>
        <v>0</v>
      </c>
      <c r="BL221" s="17" t="s">
        <v>282</v>
      </c>
      <c r="BM221" s="202" t="s">
        <v>287</v>
      </c>
    </row>
    <row r="222" spans="1:65" s="2" customFormat="1" ht="16.5" customHeight="1">
      <c r="A222" s="32"/>
      <c r="B222" s="33"/>
      <c r="C222" s="191" t="s">
        <v>7</v>
      </c>
      <c r="D222" s="191" t="s">
        <v>136</v>
      </c>
      <c r="E222" s="192" t="s">
        <v>285</v>
      </c>
      <c r="F222" s="193" t="s">
        <v>286</v>
      </c>
      <c r="G222" s="194" t="s">
        <v>281</v>
      </c>
      <c r="H222" s="195">
        <v>1</v>
      </c>
      <c r="I222" s="196"/>
      <c r="J222" s="196">
        <f>ROUND(I222*H222,2)</f>
        <v>0</v>
      </c>
      <c r="K222" s="197"/>
      <c r="L222" s="35"/>
      <c r="M222" s="244" t="s">
        <v>1</v>
      </c>
      <c r="N222" s="245" t="s">
        <v>37</v>
      </c>
      <c r="O222" s="246">
        <v>0</v>
      </c>
      <c r="P222" s="246">
        <f>O222*H222</f>
        <v>0</v>
      </c>
      <c r="Q222" s="246">
        <v>0</v>
      </c>
      <c r="R222" s="246">
        <f>Q222*H222</f>
        <v>0</v>
      </c>
      <c r="S222" s="246">
        <v>0</v>
      </c>
      <c r="T222" s="247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202" t="s">
        <v>282</v>
      </c>
      <c r="AT222" s="202" t="s">
        <v>136</v>
      </c>
      <c r="AU222" s="202" t="s">
        <v>76</v>
      </c>
      <c r="AY222" s="17" t="s">
        <v>133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17" t="s">
        <v>76</v>
      </c>
      <c r="BK222" s="203">
        <f>ROUND(I222*H222,2)</f>
        <v>0</v>
      </c>
      <c r="BL222" s="17" t="s">
        <v>282</v>
      </c>
      <c r="BM222" s="202" t="s">
        <v>319</v>
      </c>
    </row>
    <row r="223" spans="1:31" s="2" customFormat="1" ht="6.95" customHeight="1">
      <c r="A223" s="32"/>
      <c r="B223" s="52"/>
      <c r="C223" s="53"/>
      <c r="D223" s="53"/>
      <c r="E223" s="53"/>
      <c r="F223" s="53"/>
      <c r="G223" s="53"/>
      <c r="H223" s="53"/>
      <c r="I223" s="53"/>
      <c r="J223" s="53"/>
      <c r="K223" s="53"/>
      <c r="L223" s="35"/>
      <c r="M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</row>
  </sheetData>
  <autoFilter ref="C134:K222"/>
  <mergeCells count="9">
    <mergeCell ref="E87:H87"/>
    <mergeCell ref="E125:H125"/>
    <mergeCell ref="E127:H12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218"/>
  <sheetViews>
    <sheetView showGridLines="0" workbookViewId="0" topLeftCell="A202">
      <selection activeCell="I217" sqref="I138:I21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2"/>
    </row>
    <row r="2" spans="12:46" s="1" customFormat="1" ht="36.95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7" t="s">
        <v>85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0"/>
      <c r="AT3" s="17" t="s">
        <v>80</v>
      </c>
    </row>
    <row r="4" spans="2:46" s="1" customFormat="1" ht="24.95" customHeight="1">
      <c r="B4" s="20"/>
      <c r="D4" s="112" t="s">
        <v>93</v>
      </c>
      <c r="L4" s="20"/>
      <c r="M4" s="113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4" t="s">
        <v>14</v>
      </c>
      <c r="L6" s="20"/>
    </row>
    <row r="7" spans="2:12" s="1" customFormat="1" ht="16.5" customHeight="1">
      <c r="B7" s="20"/>
      <c r="E7" s="330" t="str">
        <f>'Rekapitulace stavby'!K6</f>
        <v>demolice hk</v>
      </c>
      <c r="F7" s="331"/>
      <c r="G7" s="331"/>
      <c r="H7" s="331"/>
      <c r="L7" s="20"/>
    </row>
    <row r="8" spans="1:31" s="2" customFormat="1" ht="12" customHeight="1">
      <c r="A8" s="32"/>
      <c r="B8" s="35"/>
      <c r="C8" s="32"/>
      <c r="D8" s="114" t="s">
        <v>94</v>
      </c>
      <c r="E8" s="32"/>
      <c r="F8" s="32"/>
      <c r="G8" s="32"/>
      <c r="H8" s="32"/>
      <c r="I8" s="32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5"/>
      <c r="C9" s="32"/>
      <c r="D9" s="32"/>
      <c r="E9" s="332" t="s">
        <v>320</v>
      </c>
      <c r="F9" s="333"/>
      <c r="G9" s="333"/>
      <c r="H9" s="333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5"/>
      <c r="C10" s="32"/>
      <c r="D10" s="32"/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5"/>
      <c r="C11" s="32"/>
      <c r="D11" s="114" t="s">
        <v>16</v>
      </c>
      <c r="E11" s="32"/>
      <c r="F11" s="115" t="s">
        <v>1</v>
      </c>
      <c r="G11" s="32"/>
      <c r="H11" s="32"/>
      <c r="I11" s="114" t="s">
        <v>17</v>
      </c>
      <c r="J11" s="115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5"/>
      <c r="C12" s="32"/>
      <c r="D12" s="114" t="s">
        <v>18</v>
      </c>
      <c r="E12" s="32"/>
      <c r="F12" s="115" t="s">
        <v>19</v>
      </c>
      <c r="G12" s="32"/>
      <c r="H12" s="32"/>
      <c r="I12" s="114" t="s">
        <v>20</v>
      </c>
      <c r="J12" s="116" t="str">
        <f>'Rekapitulace stavby'!AN8</f>
        <v>2. 12. 2019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5"/>
      <c r="C13" s="32"/>
      <c r="D13" s="32"/>
      <c r="E13" s="32"/>
      <c r="F13" s="32"/>
      <c r="G13" s="32"/>
      <c r="H13" s="32"/>
      <c r="I13" s="32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5"/>
      <c r="C14" s="32"/>
      <c r="D14" s="114" t="s">
        <v>22</v>
      </c>
      <c r="E14" s="32"/>
      <c r="F14" s="32"/>
      <c r="G14" s="32"/>
      <c r="H14" s="32"/>
      <c r="I14" s="114" t="s">
        <v>23</v>
      </c>
      <c r="J14" s="115" t="str">
        <f>IF('Rekapitulace stavby'!AN10="","",'Rekapitulace stavby'!AN10)</f>
        <v/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5"/>
      <c r="C15" s="32"/>
      <c r="D15" s="32"/>
      <c r="E15" s="115" t="str">
        <f>IF('Rekapitulace stavby'!E11="","",'Rekapitulace stavby'!E11)</f>
        <v xml:space="preserve"> </v>
      </c>
      <c r="F15" s="32"/>
      <c r="G15" s="32"/>
      <c r="H15" s="32"/>
      <c r="I15" s="114" t="s">
        <v>24</v>
      </c>
      <c r="J15" s="115" t="str">
        <f>IF('Rekapitulace stavby'!AN11="","",'Rekapitulace stavby'!AN11)</f>
        <v/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5"/>
      <c r="C16" s="32"/>
      <c r="D16" s="32"/>
      <c r="E16" s="32"/>
      <c r="F16" s="32"/>
      <c r="G16" s="32"/>
      <c r="H16" s="32"/>
      <c r="I16" s="32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5"/>
      <c r="C17" s="32"/>
      <c r="D17" s="114" t="s">
        <v>25</v>
      </c>
      <c r="E17" s="32"/>
      <c r="F17" s="32"/>
      <c r="G17" s="32"/>
      <c r="H17" s="32"/>
      <c r="I17" s="114" t="s">
        <v>23</v>
      </c>
      <c r="J17" s="115" t="str">
        <f>'Rekapitulace stavby'!AN13</f>
        <v/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5"/>
      <c r="C18" s="32"/>
      <c r="D18" s="32"/>
      <c r="E18" s="334" t="str">
        <f>'Rekapitulace stavby'!E14</f>
        <v xml:space="preserve"> </v>
      </c>
      <c r="F18" s="334"/>
      <c r="G18" s="334"/>
      <c r="H18" s="334"/>
      <c r="I18" s="114" t="s">
        <v>24</v>
      </c>
      <c r="J18" s="115" t="str">
        <f>'Rekapitulace stavby'!AN14</f>
        <v/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5"/>
      <c r="C19" s="32"/>
      <c r="D19" s="32"/>
      <c r="E19" s="32"/>
      <c r="F19" s="32"/>
      <c r="G19" s="32"/>
      <c r="H19" s="32"/>
      <c r="I19" s="32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5"/>
      <c r="C20" s="32"/>
      <c r="D20" s="114" t="s">
        <v>26</v>
      </c>
      <c r="E20" s="32"/>
      <c r="F20" s="32"/>
      <c r="G20" s="32"/>
      <c r="H20" s="32"/>
      <c r="I20" s="114" t="s">
        <v>23</v>
      </c>
      <c r="J20" s="115" t="str">
        <f>IF('Rekapitulace stavby'!AN16="","",'Rekapitulace stavby'!AN16)</f>
        <v/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5"/>
      <c r="C21" s="32"/>
      <c r="D21" s="32"/>
      <c r="E21" s="115" t="str">
        <f>IF('Rekapitulace stavby'!E17="","",'Rekapitulace stavby'!E17)</f>
        <v xml:space="preserve"> </v>
      </c>
      <c r="F21" s="32"/>
      <c r="G21" s="32"/>
      <c r="H21" s="32"/>
      <c r="I21" s="114" t="s">
        <v>24</v>
      </c>
      <c r="J21" s="115" t="str">
        <f>IF('Rekapitulace stavby'!AN17="","",'Rekapitulace stavby'!AN17)</f>
        <v/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5"/>
      <c r="C22" s="32"/>
      <c r="D22" s="32"/>
      <c r="E22" s="32"/>
      <c r="F22" s="32"/>
      <c r="G22" s="32"/>
      <c r="H22" s="32"/>
      <c r="I22" s="32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5"/>
      <c r="C23" s="32"/>
      <c r="D23" s="114" t="s">
        <v>28</v>
      </c>
      <c r="E23" s="32"/>
      <c r="F23" s="32"/>
      <c r="G23" s="32"/>
      <c r="H23" s="32"/>
      <c r="I23" s="114" t="s">
        <v>23</v>
      </c>
      <c r="J23" s="115" t="str">
        <f>IF('Rekapitulace stavby'!AN19="","",'Rekapitulace stavby'!AN19)</f>
        <v/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5"/>
      <c r="C24" s="32"/>
      <c r="D24" s="32"/>
      <c r="E24" s="115" t="str">
        <f>IF('Rekapitulace stavby'!E20="","",'Rekapitulace stavby'!E20)</f>
        <v xml:space="preserve"> </v>
      </c>
      <c r="F24" s="32"/>
      <c r="G24" s="32"/>
      <c r="H24" s="32"/>
      <c r="I24" s="114" t="s">
        <v>24</v>
      </c>
      <c r="J24" s="115" t="str">
        <f>IF('Rekapitulace stavby'!AN20="","",'Rekapitulace stavby'!AN20)</f>
        <v/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5"/>
      <c r="C25" s="32"/>
      <c r="D25" s="32"/>
      <c r="E25" s="32"/>
      <c r="F25" s="32"/>
      <c r="G25" s="32"/>
      <c r="H25" s="32"/>
      <c r="I25" s="32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5"/>
      <c r="C26" s="32"/>
      <c r="D26" s="114" t="s">
        <v>29</v>
      </c>
      <c r="E26" s="32"/>
      <c r="F26" s="32"/>
      <c r="G26" s="32"/>
      <c r="H26" s="32"/>
      <c r="I26" s="32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7"/>
      <c r="B27" s="118"/>
      <c r="C27" s="117"/>
      <c r="D27" s="117"/>
      <c r="E27" s="335" t="s">
        <v>1</v>
      </c>
      <c r="F27" s="335"/>
      <c r="G27" s="335"/>
      <c r="H27" s="335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2"/>
      <c r="B28" s="35"/>
      <c r="C28" s="32"/>
      <c r="D28" s="32"/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5"/>
      <c r="C29" s="32"/>
      <c r="D29" s="120"/>
      <c r="E29" s="120"/>
      <c r="F29" s="120"/>
      <c r="G29" s="120"/>
      <c r="H29" s="120"/>
      <c r="I29" s="120"/>
      <c r="J29" s="120"/>
      <c r="K29" s="120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4.45" customHeight="1">
      <c r="A30" s="32"/>
      <c r="B30" s="35"/>
      <c r="C30" s="32"/>
      <c r="D30" s="115" t="s">
        <v>96</v>
      </c>
      <c r="E30" s="32"/>
      <c r="F30" s="32"/>
      <c r="G30" s="32"/>
      <c r="H30" s="32"/>
      <c r="I30" s="32"/>
      <c r="J30" s="121">
        <f>J96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4.45" customHeight="1">
      <c r="A31" s="32"/>
      <c r="B31" s="35"/>
      <c r="C31" s="32"/>
      <c r="D31" s="122" t="s">
        <v>97</v>
      </c>
      <c r="E31" s="32"/>
      <c r="F31" s="32"/>
      <c r="G31" s="32"/>
      <c r="H31" s="32"/>
      <c r="I31" s="32"/>
      <c r="J31" s="121">
        <f>J114</f>
        <v>0</v>
      </c>
      <c r="K31" s="3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5"/>
      <c r="C32" s="32"/>
      <c r="D32" s="123" t="s">
        <v>32</v>
      </c>
      <c r="E32" s="32"/>
      <c r="F32" s="32"/>
      <c r="G32" s="32"/>
      <c r="H32" s="32"/>
      <c r="I32" s="32"/>
      <c r="J32" s="124">
        <f>ROUND(J30+J31,2)</f>
        <v>0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5"/>
      <c r="C33" s="32"/>
      <c r="D33" s="120"/>
      <c r="E33" s="120"/>
      <c r="F33" s="120"/>
      <c r="G33" s="120"/>
      <c r="H33" s="120"/>
      <c r="I33" s="120"/>
      <c r="J33" s="120"/>
      <c r="K33" s="120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5"/>
      <c r="C34" s="32"/>
      <c r="D34" s="32"/>
      <c r="E34" s="32"/>
      <c r="F34" s="125" t="s">
        <v>34</v>
      </c>
      <c r="G34" s="32"/>
      <c r="H34" s="32"/>
      <c r="I34" s="125" t="s">
        <v>33</v>
      </c>
      <c r="J34" s="125" t="s">
        <v>35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5"/>
      <c r="C35" s="32"/>
      <c r="D35" s="126" t="s">
        <v>36</v>
      </c>
      <c r="E35" s="114" t="s">
        <v>37</v>
      </c>
      <c r="F35" s="127">
        <f>ROUND((SUM(BE114:BE115)+SUM(BE135:BE217)),2)</f>
        <v>0</v>
      </c>
      <c r="G35" s="32"/>
      <c r="H35" s="32"/>
      <c r="I35" s="128">
        <v>0.21</v>
      </c>
      <c r="J35" s="127">
        <f>ROUND(((SUM(BE114:BE115)+SUM(BE135:BE217))*I35),2)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5"/>
      <c r="C36" s="32"/>
      <c r="D36" s="32"/>
      <c r="E36" s="114" t="s">
        <v>38</v>
      </c>
      <c r="F36" s="127">
        <f>ROUND((SUM(BF114:BF115)+SUM(BF135:BF217)),2)</f>
        <v>0</v>
      </c>
      <c r="G36" s="32"/>
      <c r="H36" s="32"/>
      <c r="I36" s="128">
        <v>0.15</v>
      </c>
      <c r="J36" s="127">
        <f>ROUND(((SUM(BF114:BF115)+SUM(BF135:BF217))*I36),2)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5"/>
      <c r="C37" s="32"/>
      <c r="D37" s="32"/>
      <c r="E37" s="114" t="s">
        <v>39</v>
      </c>
      <c r="F37" s="127">
        <f>ROUND((SUM(BG114:BG115)+SUM(BG135:BG217)),2)</f>
        <v>0</v>
      </c>
      <c r="G37" s="32"/>
      <c r="H37" s="32"/>
      <c r="I37" s="128">
        <v>0.21</v>
      </c>
      <c r="J37" s="127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5"/>
      <c r="C38" s="32"/>
      <c r="D38" s="32"/>
      <c r="E38" s="114" t="s">
        <v>40</v>
      </c>
      <c r="F38" s="127">
        <f>ROUND((SUM(BH114:BH115)+SUM(BH135:BH217)),2)</f>
        <v>0</v>
      </c>
      <c r="G38" s="32"/>
      <c r="H38" s="32"/>
      <c r="I38" s="128">
        <v>0.15</v>
      </c>
      <c r="J38" s="127">
        <f>0</f>
        <v>0</v>
      </c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5"/>
      <c r="C39" s="32"/>
      <c r="D39" s="32"/>
      <c r="E39" s="114" t="s">
        <v>41</v>
      </c>
      <c r="F39" s="127">
        <f>ROUND((SUM(BI114:BI115)+SUM(BI135:BI217)),2)</f>
        <v>0</v>
      </c>
      <c r="G39" s="32"/>
      <c r="H39" s="32"/>
      <c r="I39" s="128">
        <v>0</v>
      </c>
      <c r="J39" s="127">
        <f>0</f>
        <v>0</v>
      </c>
      <c r="K39" s="32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5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5"/>
      <c r="C41" s="129"/>
      <c r="D41" s="130" t="s">
        <v>42</v>
      </c>
      <c r="E41" s="131"/>
      <c r="F41" s="131"/>
      <c r="G41" s="132" t="s">
        <v>43</v>
      </c>
      <c r="H41" s="133" t="s">
        <v>44</v>
      </c>
      <c r="I41" s="131"/>
      <c r="J41" s="134">
        <f>SUM(J32:J39)</f>
        <v>0</v>
      </c>
      <c r="K41" s="135"/>
      <c r="L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5"/>
      <c r="C42" s="32"/>
      <c r="D42" s="32"/>
      <c r="E42" s="32"/>
      <c r="F42" s="32"/>
      <c r="G42" s="32"/>
      <c r="H42" s="32"/>
      <c r="I42" s="32"/>
      <c r="J42" s="32"/>
      <c r="K42" s="32"/>
      <c r="L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9"/>
      <c r="D50" s="136" t="s">
        <v>45</v>
      </c>
      <c r="E50" s="137"/>
      <c r="F50" s="137"/>
      <c r="G50" s="136" t="s">
        <v>46</v>
      </c>
      <c r="H50" s="137"/>
      <c r="I50" s="137"/>
      <c r="J50" s="137"/>
      <c r="K50" s="137"/>
      <c r="L50" s="49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5"/>
      <c r="C61" s="32"/>
      <c r="D61" s="138" t="s">
        <v>47</v>
      </c>
      <c r="E61" s="139"/>
      <c r="F61" s="140" t="s">
        <v>48</v>
      </c>
      <c r="G61" s="138" t="s">
        <v>47</v>
      </c>
      <c r="H61" s="139"/>
      <c r="I61" s="139"/>
      <c r="J61" s="141" t="s">
        <v>48</v>
      </c>
      <c r="K61" s="139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5"/>
      <c r="C65" s="32"/>
      <c r="D65" s="136" t="s">
        <v>49</v>
      </c>
      <c r="E65" s="142"/>
      <c r="F65" s="142"/>
      <c r="G65" s="136" t="s">
        <v>50</v>
      </c>
      <c r="H65" s="142"/>
      <c r="I65" s="142"/>
      <c r="J65" s="142"/>
      <c r="K65" s="142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5"/>
      <c r="C76" s="32"/>
      <c r="D76" s="138" t="s">
        <v>47</v>
      </c>
      <c r="E76" s="139"/>
      <c r="F76" s="140" t="s">
        <v>48</v>
      </c>
      <c r="G76" s="138" t="s">
        <v>47</v>
      </c>
      <c r="H76" s="139"/>
      <c r="I76" s="139"/>
      <c r="J76" s="141" t="s">
        <v>48</v>
      </c>
      <c r="K76" s="139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3"/>
      <c r="C77" s="144"/>
      <c r="D77" s="144"/>
      <c r="E77" s="144"/>
      <c r="F77" s="144"/>
      <c r="G77" s="144"/>
      <c r="H77" s="144"/>
      <c r="I77" s="144"/>
      <c r="J77" s="144"/>
      <c r="K77" s="144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45"/>
      <c r="C81" s="146"/>
      <c r="D81" s="146"/>
      <c r="E81" s="146"/>
      <c r="F81" s="146"/>
      <c r="G81" s="146"/>
      <c r="H81" s="146"/>
      <c r="I81" s="146"/>
      <c r="J81" s="146"/>
      <c r="K81" s="146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3" t="s">
        <v>98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8" t="s">
        <v>14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328" t="str">
        <f>E7</f>
        <v>demolice hk</v>
      </c>
      <c r="F85" s="329"/>
      <c r="G85" s="329"/>
      <c r="H85" s="329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8" t="s">
        <v>94</v>
      </c>
      <c r="D86" s="34"/>
      <c r="E86" s="34"/>
      <c r="F86" s="34"/>
      <c r="G86" s="34"/>
      <c r="H86" s="34"/>
      <c r="I86" s="34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312" t="str">
        <f>E9</f>
        <v>3 - Skladiště sever</v>
      </c>
      <c r="F87" s="327"/>
      <c r="G87" s="327"/>
      <c r="H87" s="327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8" t="s">
        <v>18</v>
      </c>
      <c r="D89" s="34"/>
      <c r="E89" s="34"/>
      <c r="F89" s="26" t="str">
        <f>F12</f>
        <v xml:space="preserve"> </v>
      </c>
      <c r="G89" s="34"/>
      <c r="H89" s="34"/>
      <c r="I89" s="28" t="s">
        <v>20</v>
      </c>
      <c r="J89" s="64" t="str">
        <f>IF(J12="","",J12)</f>
        <v>2. 12. 2019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8" t="s">
        <v>22</v>
      </c>
      <c r="D91" s="34"/>
      <c r="E91" s="34"/>
      <c r="F91" s="26" t="str">
        <f>E15</f>
        <v xml:space="preserve"> </v>
      </c>
      <c r="G91" s="34"/>
      <c r="H91" s="34"/>
      <c r="I91" s="28" t="s">
        <v>26</v>
      </c>
      <c r="J91" s="29" t="str">
        <f>E21</f>
        <v xml:space="preserve"> 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8" t="s">
        <v>25</v>
      </c>
      <c r="D92" s="34"/>
      <c r="E92" s="34"/>
      <c r="F92" s="26" t="str">
        <f>IF(E18="","",E18)</f>
        <v xml:space="preserve"> </v>
      </c>
      <c r="G92" s="34"/>
      <c r="H92" s="34"/>
      <c r="I92" s="28" t="s">
        <v>28</v>
      </c>
      <c r="J92" s="29" t="str">
        <f>E24</f>
        <v xml:space="preserve"> 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47" t="s">
        <v>99</v>
      </c>
      <c r="D94" s="108"/>
      <c r="E94" s="108"/>
      <c r="F94" s="108"/>
      <c r="G94" s="108"/>
      <c r="H94" s="108"/>
      <c r="I94" s="108"/>
      <c r="J94" s="148" t="s">
        <v>100</v>
      </c>
      <c r="K94" s="108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49" t="s">
        <v>101</v>
      </c>
      <c r="D96" s="34"/>
      <c r="E96" s="34"/>
      <c r="F96" s="34"/>
      <c r="G96" s="34"/>
      <c r="H96" s="34"/>
      <c r="I96" s="34"/>
      <c r="J96" s="82">
        <f>J135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102</v>
      </c>
    </row>
    <row r="97" spans="2:12" s="9" customFormat="1" ht="24.95" customHeight="1">
      <c r="B97" s="150"/>
      <c r="C97" s="151"/>
      <c r="D97" s="152" t="s">
        <v>103</v>
      </c>
      <c r="E97" s="153"/>
      <c r="F97" s="153"/>
      <c r="G97" s="153"/>
      <c r="H97" s="153"/>
      <c r="I97" s="153"/>
      <c r="J97" s="154">
        <f>J136</f>
        <v>0</v>
      </c>
      <c r="K97" s="151"/>
      <c r="L97" s="155"/>
    </row>
    <row r="98" spans="2:12" s="10" customFormat="1" ht="19.9" customHeight="1">
      <c r="B98" s="156"/>
      <c r="C98" s="157"/>
      <c r="D98" s="158" t="s">
        <v>104</v>
      </c>
      <c r="E98" s="159"/>
      <c r="F98" s="159"/>
      <c r="G98" s="159"/>
      <c r="H98" s="159"/>
      <c r="I98" s="159"/>
      <c r="J98" s="160">
        <f>J137</f>
        <v>0</v>
      </c>
      <c r="K98" s="157"/>
      <c r="L98" s="161"/>
    </row>
    <row r="99" spans="2:12" s="10" customFormat="1" ht="19.9" customHeight="1">
      <c r="B99" s="156"/>
      <c r="C99" s="157"/>
      <c r="D99" s="158" t="s">
        <v>105</v>
      </c>
      <c r="E99" s="159"/>
      <c r="F99" s="159"/>
      <c r="G99" s="159"/>
      <c r="H99" s="159"/>
      <c r="I99" s="159"/>
      <c r="J99" s="160">
        <f>J148</f>
        <v>0</v>
      </c>
      <c r="K99" s="157"/>
      <c r="L99" s="161"/>
    </row>
    <row r="100" spans="2:12" s="10" customFormat="1" ht="19.9" customHeight="1">
      <c r="B100" s="156"/>
      <c r="C100" s="157"/>
      <c r="D100" s="158" t="s">
        <v>106</v>
      </c>
      <c r="E100" s="159"/>
      <c r="F100" s="159"/>
      <c r="G100" s="159"/>
      <c r="H100" s="159"/>
      <c r="I100" s="159"/>
      <c r="J100" s="160">
        <f>J153</f>
        <v>0</v>
      </c>
      <c r="K100" s="157"/>
      <c r="L100" s="161"/>
    </row>
    <row r="101" spans="2:12" s="10" customFormat="1" ht="19.9" customHeight="1">
      <c r="B101" s="156"/>
      <c r="C101" s="157"/>
      <c r="D101" s="158" t="s">
        <v>107</v>
      </c>
      <c r="E101" s="159"/>
      <c r="F101" s="159"/>
      <c r="G101" s="159"/>
      <c r="H101" s="159"/>
      <c r="I101" s="159"/>
      <c r="J101" s="160">
        <f>J170</f>
        <v>0</v>
      </c>
      <c r="K101" s="157"/>
      <c r="L101" s="161"/>
    </row>
    <row r="102" spans="2:12" s="10" customFormat="1" ht="19.9" customHeight="1">
      <c r="B102" s="156"/>
      <c r="C102" s="157"/>
      <c r="D102" s="158" t="s">
        <v>108</v>
      </c>
      <c r="E102" s="159"/>
      <c r="F102" s="159"/>
      <c r="G102" s="159"/>
      <c r="H102" s="159"/>
      <c r="I102" s="159"/>
      <c r="J102" s="160">
        <f>J177</f>
        <v>0</v>
      </c>
      <c r="K102" s="157"/>
      <c r="L102" s="161"/>
    </row>
    <row r="103" spans="2:12" s="9" customFormat="1" ht="24.95" customHeight="1">
      <c r="B103" s="150"/>
      <c r="C103" s="151"/>
      <c r="D103" s="152" t="s">
        <v>289</v>
      </c>
      <c r="E103" s="153"/>
      <c r="F103" s="153"/>
      <c r="G103" s="153"/>
      <c r="H103" s="153"/>
      <c r="I103" s="153"/>
      <c r="J103" s="154">
        <f>J179</f>
        <v>0</v>
      </c>
      <c r="K103" s="151"/>
      <c r="L103" s="155"/>
    </row>
    <row r="104" spans="2:12" s="9" customFormat="1" ht="24.95" customHeight="1">
      <c r="B104" s="150"/>
      <c r="C104" s="151"/>
      <c r="D104" s="152" t="s">
        <v>109</v>
      </c>
      <c r="E104" s="153"/>
      <c r="F104" s="153"/>
      <c r="G104" s="153"/>
      <c r="H104" s="153"/>
      <c r="I104" s="153"/>
      <c r="J104" s="154">
        <f>J185</f>
        <v>0</v>
      </c>
      <c r="K104" s="151"/>
      <c r="L104" s="155"/>
    </row>
    <row r="105" spans="2:12" s="10" customFormat="1" ht="19.9" customHeight="1">
      <c r="B105" s="156"/>
      <c r="C105" s="157"/>
      <c r="D105" s="158" t="s">
        <v>110</v>
      </c>
      <c r="E105" s="159"/>
      <c r="F105" s="159"/>
      <c r="G105" s="159"/>
      <c r="H105" s="159"/>
      <c r="I105" s="159"/>
      <c r="J105" s="160">
        <f>J186</f>
        <v>0</v>
      </c>
      <c r="K105" s="157"/>
      <c r="L105" s="161"/>
    </row>
    <row r="106" spans="2:12" s="10" customFormat="1" ht="19.9" customHeight="1">
      <c r="B106" s="156"/>
      <c r="C106" s="157"/>
      <c r="D106" s="158" t="s">
        <v>111</v>
      </c>
      <c r="E106" s="159"/>
      <c r="F106" s="159"/>
      <c r="G106" s="159"/>
      <c r="H106" s="159"/>
      <c r="I106" s="159"/>
      <c r="J106" s="160">
        <f>J188</f>
        <v>0</v>
      </c>
      <c r="K106" s="157"/>
      <c r="L106" s="161"/>
    </row>
    <row r="107" spans="2:12" s="10" customFormat="1" ht="19.9" customHeight="1">
      <c r="B107" s="156"/>
      <c r="C107" s="157"/>
      <c r="D107" s="158" t="s">
        <v>112</v>
      </c>
      <c r="E107" s="159"/>
      <c r="F107" s="159"/>
      <c r="G107" s="159"/>
      <c r="H107" s="159"/>
      <c r="I107" s="159"/>
      <c r="J107" s="160">
        <f>J190</f>
        <v>0</v>
      </c>
      <c r="K107" s="157"/>
      <c r="L107" s="161"/>
    </row>
    <row r="108" spans="2:12" s="10" customFormat="1" ht="19.9" customHeight="1">
      <c r="B108" s="156"/>
      <c r="C108" s="157"/>
      <c r="D108" s="158" t="s">
        <v>113</v>
      </c>
      <c r="E108" s="159"/>
      <c r="F108" s="159"/>
      <c r="G108" s="159"/>
      <c r="H108" s="159"/>
      <c r="I108" s="159"/>
      <c r="J108" s="160">
        <f>J195</f>
        <v>0</v>
      </c>
      <c r="K108" s="157"/>
      <c r="L108" s="161"/>
    </row>
    <row r="109" spans="2:12" s="10" customFormat="1" ht="19.9" customHeight="1">
      <c r="B109" s="156"/>
      <c r="C109" s="157"/>
      <c r="D109" s="158" t="s">
        <v>114</v>
      </c>
      <c r="E109" s="159"/>
      <c r="F109" s="159"/>
      <c r="G109" s="159"/>
      <c r="H109" s="159"/>
      <c r="I109" s="159"/>
      <c r="J109" s="160">
        <f>J208</f>
        <v>0</v>
      </c>
      <c r="K109" s="157"/>
      <c r="L109" s="161"/>
    </row>
    <row r="110" spans="2:12" s="10" customFormat="1" ht="19.9" customHeight="1">
      <c r="B110" s="156"/>
      <c r="C110" s="157"/>
      <c r="D110" s="158" t="s">
        <v>115</v>
      </c>
      <c r="E110" s="159"/>
      <c r="F110" s="159"/>
      <c r="G110" s="159"/>
      <c r="H110" s="159"/>
      <c r="I110" s="159"/>
      <c r="J110" s="160">
        <f>J210</f>
        <v>0</v>
      </c>
      <c r="K110" s="157"/>
      <c r="L110" s="161"/>
    </row>
    <row r="111" spans="2:12" s="9" customFormat="1" ht="24.95" customHeight="1">
      <c r="B111" s="150"/>
      <c r="C111" s="151"/>
      <c r="D111" s="152" t="s">
        <v>116</v>
      </c>
      <c r="E111" s="153"/>
      <c r="F111" s="153"/>
      <c r="G111" s="153"/>
      <c r="H111" s="153"/>
      <c r="I111" s="153"/>
      <c r="J111" s="154">
        <f>J212</f>
        <v>0</v>
      </c>
      <c r="K111" s="151"/>
      <c r="L111" s="155"/>
    </row>
    <row r="112" spans="1:31" s="2" customFormat="1" ht="21.75" customHeight="1">
      <c r="A112" s="32"/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29.25" customHeight="1">
      <c r="A114" s="32"/>
      <c r="B114" s="33"/>
      <c r="C114" s="149" t="s">
        <v>117</v>
      </c>
      <c r="D114" s="34"/>
      <c r="E114" s="34"/>
      <c r="F114" s="34"/>
      <c r="G114" s="34"/>
      <c r="H114" s="34"/>
      <c r="I114" s="34"/>
      <c r="J114" s="162">
        <v>0</v>
      </c>
      <c r="K114" s="34"/>
      <c r="L114" s="49"/>
      <c r="N114" s="163" t="s">
        <v>36</v>
      </c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8" customHeight="1">
      <c r="A115" s="32"/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29.25" customHeight="1">
      <c r="A116" s="32"/>
      <c r="B116" s="33"/>
      <c r="C116" s="107" t="s">
        <v>92</v>
      </c>
      <c r="D116" s="108"/>
      <c r="E116" s="108"/>
      <c r="F116" s="108"/>
      <c r="G116" s="108"/>
      <c r="H116" s="108"/>
      <c r="I116" s="108"/>
      <c r="J116" s="109">
        <f>ROUND(J96+J114,2)</f>
        <v>0</v>
      </c>
      <c r="K116" s="108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52"/>
      <c r="C117" s="53"/>
      <c r="D117" s="53"/>
      <c r="E117" s="53"/>
      <c r="F117" s="53"/>
      <c r="G117" s="53"/>
      <c r="H117" s="53"/>
      <c r="I117" s="53"/>
      <c r="J117" s="53"/>
      <c r="K117" s="53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21" spans="1:31" s="2" customFormat="1" ht="6.95" customHeight="1">
      <c r="A121" s="32"/>
      <c r="B121" s="54"/>
      <c r="C121" s="55"/>
      <c r="D121" s="55"/>
      <c r="E121" s="55"/>
      <c r="F121" s="55"/>
      <c r="G121" s="55"/>
      <c r="H121" s="55"/>
      <c r="I121" s="55"/>
      <c r="J121" s="55"/>
      <c r="K121" s="55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24.95" customHeight="1">
      <c r="A122" s="32"/>
      <c r="B122" s="33"/>
      <c r="C122" s="23" t="s">
        <v>118</v>
      </c>
      <c r="D122" s="34"/>
      <c r="E122" s="34"/>
      <c r="F122" s="34"/>
      <c r="G122" s="34"/>
      <c r="H122" s="34"/>
      <c r="I122" s="34"/>
      <c r="J122" s="34"/>
      <c r="K122" s="34"/>
      <c r="L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33"/>
      <c r="C123" s="34"/>
      <c r="D123" s="34"/>
      <c r="E123" s="34"/>
      <c r="F123" s="34"/>
      <c r="G123" s="34"/>
      <c r="H123" s="34"/>
      <c r="I123" s="34"/>
      <c r="J123" s="34"/>
      <c r="K123" s="34"/>
      <c r="L123" s="49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8" t="s">
        <v>14</v>
      </c>
      <c r="D124" s="34"/>
      <c r="E124" s="34"/>
      <c r="F124" s="34"/>
      <c r="G124" s="34"/>
      <c r="H124" s="34"/>
      <c r="I124" s="34"/>
      <c r="J124" s="34"/>
      <c r="K124" s="34"/>
      <c r="L124" s="49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6.5" customHeight="1">
      <c r="A125" s="32"/>
      <c r="B125" s="33"/>
      <c r="C125" s="34"/>
      <c r="D125" s="34"/>
      <c r="E125" s="328" t="str">
        <f>E7</f>
        <v>demolice hk</v>
      </c>
      <c r="F125" s="329"/>
      <c r="G125" s="329"/>
      <c r="H125" s="329"/>
      <c r="I125" s="34"/>
      <c r="J125" s="34"/>
      <c r="K125" s="34"/>
      <c r="L125" s="49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2" customHeight="1">
      <c r="A126" s="32"/>
      <c r="B126" s="33"/>
      <c r="C126" s="28" t="s">
        <v>94</v>
      </c>
      <c r="D126" s="34"/>
      <c r="E126" s="34"/>
      <c r="F126" s="34"/>
      <c r="G126" s="34"/>
      <c r="H126" s="34"/>
      <c r="I126" s="34"/>
      <c r="J126" s="34"/>
      <c r="K126" s="34"/>
      <c r="L126" s="49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6.5" customHeight="1">
      <c r="A127" s="32"/>
      <c r="B127" s="33"/>
      <c r="C127" s="34"/>
      <c r="D127" s="34"/>
      <c r="E127" s="312" t="str">
        <f>E9</f>
        <v>3 - Skladiště sever</v>
      </c>
      <c r="F127" s="327"/>
      <c r="G127" s="327"/>
      <c r="H127" s="327"/>
      <c r="I127" s="34"/>
      <c r="J127" s="34"/>
      <c r="K127" s="34"/>
      <c r="L127" s="49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5" customHeight="1">
      <c r="A128" s="32"/>
      <c r="B128" s="33"/>
      <c r="C128" s="34"/>
      <c r="D128" s="34"/>
      <c r="E128" s="34"/>
      <c r="F128" s="34"/>
      <c r="G128" s="34"/>
      <c r="H128" s="34"/>
      <c r="I128" s="34"/>
      <c r="J128" s="34"/>
      <c r="K128" s="34"/>
      <c r="L128" s="49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2" customHeight="1">
      <c r="A129" s="32"/>
      <c r="B129" s="33"/>
      <c r="C129" s="28" t="s">
        <v>18</v>
      </c>
      <c r="D129" s="34"/>
      <c r="E129" s="34"/>
      <c r="F129" s="26" t="str">
        <f>F12</f>
        <v xml:space="preserve"> </v>
      </c>
      <c r="G129" s="34"/>
      <c r="H129" s="34"/>
      <c r="I129" s="28" t="s">
        <v>20</v>
      </c>
      <c r="J129" s="64" t="str">
        <f>IF(J12="","",J12)</f>
        <v>2. 12. 2019</v>
      </c>
      <c r="K129" s="34"/>
      <c r="L129" s="49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49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5.2" customHeight="1">
      <c r="A131" s="32"/>
      <c r="B131" s="33"/>
      <c r="C131" s="28" t="s">
        <v>22</v>
      </c>
      <c r="D131" s="34"/>
      <c r="E131" s="34"/>
      <c r="F131" s="26" t="str">
        <f>E15</f>
        <v xml:space="preserve"> </v>
      </c>
      <c r="G131" s="34"/>
      <c r="H131" s="34"/>
      <c r="I131" s="28" t="s">
        <v>26</v>
      </c>
      <c r="J131" s="29" t="str">
        <f>E21</f>
        <v xml:space="preserve"> </v>
      </c>
      <c r="K131" s="34"/>
      <c r="L131" s="49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5.2" customHeight="1">
      <c r="A132" s="32"/>
      <c r="B132" s="33"/>
      <c r="C132" s="28" t="s">
        <v>25</v>
      </c>
      <c r="D132" s="34"/>
      <c r="E132" s="34"/>
      <c r="F132" s="26" t="str">
        <f>IF(E18="","",E18)</f>
        <v xml:space="preserve"> </v>
      </c>
      <c r="G132" s="34"/>
      <c r="H132" s="34"/>
      <c r="I132" s="28" t="s">
        <v>28</v>
      </c>
      <c r="J132" s="29" t="str">
        <f>E24</f>
        <v xml:space="preserve"> </v>
      </c>
      <c r="K132" s="34"/>
      <c r="L132" s="49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0.35" customHeight="1">
      <c r="A133" s="32"/>
      <c r="B133" s="33"/>
      <c r="C133" s="34"/>
      <c r="D133" s="34"/>
      <c r="E133" s="34"/>
      <c r="F133" s="34"/>
      <c r="G133" s="34"/>
      <c r="H133" s="34"/>
      <c r="I133" s="34"/>
      <c r="J133" s="34"/>
      <c r="K133" s="34"/>
      <c r="L133" s="49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11" customFormat="1" ht="29.25" customHeight="1">
      <c r="A134" s="164"/>
      <c r="B134" s="165"/>
      <c r="C134" s="166" t="s">
        <v>119</v>
      </c>
      <c r="D134" s="167" t="s">
        <v>57</v>
      </c>
      <c r="E134" s="167" t="s">
        <v>53</v>
      </c>
      <c r="F134" s="167" t="s">
        <v>54</v>
      </c>
      <c r="G134" s="167" t="s">
        <v>120</v>
      </c>
      <c r="H134" s="167" t="s">
        <v>121</v>
      </c>
      <c r="I134" s="167" t="s">
        <v>122</v>
      </c>
      <c r="J134" s="168" t="s">
        <v>100</v>
      </c>
      <c r="K134" s="169" t="s">
        <v>123</v>
      </c>
      <c r="L134" s="170"/>
      <c r="M134" s="73" t="s">
        <v>1</v>
      </c>
      <c r="N134" s="74" t="s">
        <v>36</v>
      </c>
      <c r="O134" s="74" t="s">
        <v>124</v>
      </c>
      <c r="P134" s="74" t="s">
        <v>125</v>
      </c>
      <c r="Q134" s="74" t="s">
        <v>126</v>
      </c>
      <c r="R134" s="74" t="s">
        <v>127</v>
      </c>
      <c r="S134" s="74" t="s">
        <v>128</v>
      </c>
      <c r="T134" s="75" t="s">
        <v>129</v>
      </c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</row>
    <row r="135" spans="1:63" s="2" customFormat="1" ht="22.9" customHeight="1">
      <c r="A135" s="32"/>
      <c r="B135" s="33"/>
      <c r="C135" s="80" t="s">
        <v>130</v>
      </c>
      <c r="D135" s="34"/>
      <c r="E135" s="34"/>
      <c r="F135" s="34"/>
      <c r="G135" s="34"/>
      <c r="H135" s="34"/>
      <c r="I135" s="34"/>
      <c r="J135" s="171">
        <f>BK135</f>
        <v>0</v>
      </c>
      <c r="K135" s="34"/>
      <c r="L135" s="35"/>
      <c r="M135" s="76"/>
      <c r="N135" s="172"/>
      <c r="O135" s="77"/>
      <c r="P135" s="173">
        <f>P136+P179+P185+P212</f>
        <v>0</v>
      </c>
      <c r="Q135" s="77"/>
      <c r="R135" s="173">
        <f>R136+R179+R185+R212</f>
        <v>0</v>
      </c>
      <c r="S135" s="77"/>
      <c r="T135" s="174">
        <f>T136+T179+T185+T212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71</v>
      </c>
      <c r="AU135" s="17" t="s">
        <v>102</v>
      </c>
      <c r="BK135" s="175">
        <f>BK136+BK179+BK185+BK212</f>
        <v>0</v>
      </c>
    </row>
    <row r="136" spans="2:63" s="12" customFormat="1" ht="25.9" customHeight="1">
      <c r="B136" s="176"/>
      <c r="C136" s="177"/>
      <c r="D136" s="178" t="s">
        <v>71</v>
      </c>
      <c r="E136" s="179" t="s">
        <v>131</v>
      </c>
      <c r="F136" s="179" t="s">
        <v>132</v>
      </c>
      <c r="G136" s="177"/>
      <c r="H136" s="177"/>
      <c r="I136" s="177"/>
      <c r="J136" s="180">
        <f>BK136</f>
        <v>0</v>
      </c>
      <c r="K136" s="177"/>
      <c r="L136" s="181"/>
      <c r="M136" s="182"/>
      <c r="N136" s="183"/>
      <c r="O136" s="183"/>
      <c r="P136" s="184">
        <f>P137+P148+P153+P170+P177</f>
        <v>0</v>
      </c>
      <c r="Q136" s="183"/>
      <c r="R136" s="184">
        <f>R137+R148+R153+R170+R177</f>
        <v>0</v>
      </c>
      <c r="S136" s="183"/>
      <c r="T136" s="185">
        <f>T137+T148+T153+T170+T177</f>
        <v>0</v>
      </c>
      <c r="AR136" s="186" t="s">
        <v>76</v>
      </c>
      <c r="AT136" s="187" t="s">
        <v>71</v>
      </c>
      <c r="AU136" s="187" t="s">
        <v>72</v>
      </c>
      <c r="AY136" s="186" t="s">
        <v>133</v>
      </c>
      <c r="BK136" s="188">
        <f>BK137+BK148+BK153+BK170+BK177</f>
        <v>0</v>
      </c>
    </row>
    <row r="137" spans="2:63" s="12" customFormat="1" ht="22.9" customHeight="1">
      <c r="B137" s="176"/>
      <c r="C137" s="177"/>
      <c r="D137" s="178" t="s">
        <v>71</v>
      </c>
      <c r="E137" s="189" t="s">
        <v>76</v>
      </c>
      <c r="F137" s="189" t="s">
        <v>134</v>
      </c>
      <c r="G137" s="177"/>
      <c r="H137" s="177"/>
      <c r="I137" s="177"/>
      <c r="J137" s="190">
        <f>BK137</f>
        <v>0</v>
      </c>
      <c r="K137" s="177"/>
      <c r="L137" s="181"/>
      <c r="M137" s="182"/>
      <c r="N137" s="183"/>
      <c r="O137" s="183"/>
      <c r="P137" s="184">
        <f>SUM(P138:P147)</f>
        <v>0</v>
      </c>
      <c r="Q137" s="183"/>
      <c r="R137" s="184">
        <f>SUM(R138:R147)</f>
        <v>0</v>
      </c>
      <c r="S137" s="183"/>
      <c r="T137" s="185">
        <f>SUM(T138:T147)</f>
        <v>0</v>
      </c>
      <c r="AR137" s="186" t="s">
        <v>76</v>
      </c>
      <c r="AT137" s="187" t="s">
        <v>71</v>
      </c>
      <c r="AU137" s="187" t="s">
        <v>76</v>
      </c>
      <c r="AY137" s="186" t="s">
        <v>133</v>
      </c>
      <c r="BK137" s="188">
        <f>SUM(BK138:BK147)</f>
        <v>0</v>
      </c>
    </row>
    <row r="138" spans="1:65" s="2" customFormat="1" ht="24" customHeight="1">
      <c r="A138" s="32"/>
      <c r="B138" s="33"/>
      <c r="C138" s="191" t="s">
        <v>203</v>
      </c>
      <c r="D138" s="191" t="s">
        <v>136</v>
      </c>
      <c r="E138" s="192" t="s">
        <v>137</v>
      </c>
      <c r="F138" s="193" t="s">
        <v>138</v>
      </c>
      <c r="G138" s="194" t="s">
        <v>139</v>
      </c>
      <c r="H138" s="195">
        <v>20</v>
      </c>
      <c r="I138" s="196"/>
      <c r="J138" s="196">
        <f>ROUND(I138*H138,2)</f>
        <v>0</v>
      </c>
      <c r="K138" s="197"/>
      <c r="L138" s="35"/>
      <c r="M138" s="198" t="s">
        <v>1</v>
      </c>
      <c r="N138" s="199" t="s">
        <v>37</v>
      </c>
      <c r="O138" s="200">
        <v>0</v>
      </c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02" t="s">
        <v>86</v>
      </c>
      <c r="AT138" s="202" t="s">
        <v>136</v>
      </c>
      <c r="AU138" s="202" t="s">
        <v>80</v>
      </c>
      <c r="AY138" s="17" t="s">
        <v>133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76</v>
      </c>
      <c r="BK138" s="203">
        <f>ROUND(I138*H138,2)</f>
        <v>0</v>
      </c>
      <c r="BL138" s="17" t="s">
        <v>86</v>
      </c>
      <c r="BM138" s="202" t="s">
        <v>80</v>
      </c>
    </row>
    <row r="139" spans="1:65" s="2" customFormat="1" ht="24" customHeight="1">
      <c r="A139" s="32"/>
      <c r="B139" s="33"/>
      <c r="C139" s="191" t="s">
        <v>169</v>
      </c>
      <c r="D139" s="191" t="s">
        <v>136</v>
      </c>
      <c r="E139" s="192" t="s">
        <v>141</v>
      </c>
      <c r="F139" s="193" t="s">
        <v>142</v>
      </c>
      <c r="G139" s="194" t="s">
        <v>143</v>
      </c>
      <c r="H139" s="195">
        <v>2</v>
      </c>
      <c r="I139" s="196"/>
      <c r="J139" s="196">
        <f>ROUND(I139*H139,2)</f>
        <v>0</v>
      </c>
      <c r="K139" s="197"/>
      <c r="L139" s="35"/>
      <c r="M139" s="198" t="s">
        <v>1</v>
      </c>
      <c r="N139" s="199" t="s">
        <v>37</v>
      </c>
      <c r="O139" s="200">
        <v>0</v>
      </c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202" t="s">
        <v>86</v>
      </c>
      <c r="AT139" s="202" t="s">
        <v>136</v>
      </c>
      <c r="AU139" s="202" t="s">
        <v>80</v>
      </c>
      <c r="AY139" s="17" t="s">
        <v>133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7" t="s">
        <v>76</v>
      </c>
      <c r="BK139" s="203">
        <f>ROUND(I139*H139,2)</f>
        <v>0</v>
      </c>
      <c r="BL139" s="17" t="s">
        <v>86</v>
      </c>
      <c r="BM139" s="202" t="s">
        <v>86</v>
      </c>
    </row>
    <row r="140" spans="2:51" s="13" customFormat="1" ht="12">
      <c r="B140" s="204"/>
      <c r="C140" s="205"/>
      <c r="D140" s="206" t="s">
        <v>144</v>
      </c>
      <c r="E140" s="207" t="s">
        <v>1</v>
      </c>
      <c r="F140" s="208" t="s">
        <v>290</v>
      </c>
      <c r="G140" s="205"/>
      <c r="H140" s="209">
        <v>2</v>
      </c>
      <c r="I140" s="205"/>
      <c r="J140" s="205"/>
      <c r="K140" s="205"/>
      <c r="L140" s="210"/>
      <c r="M140" s="211"/>
      <c r="N140" s="212"/>
      <c r="O140" s="212"/>
      <c r="P140" s="212"/>
      <c r="Q140" s="212"/>
      <c r="R140" s="212"/>
      <c r="S140" s="212"/>
      <c r="T140" s="213"/>
      <c r="AT140" s="214" t="s">
        <v>144</v>
      </c>
      <c r="AU140" s="214" t="s">
        <v>80</v>
      </c>
      <c r="AV140" s="13" t="s">
        <v>80</v>
      </c>
      <c r="AW140" s="13" t="s">
        <v>27</v>
      </c>
      <c r="AX140" s="13" t="s">
        <v>72</v>
      </c>
      <c r="AY140" s="214" t="s">
        <v>133</v>
      </c>
    </row>
    <row r="141" spans="2:51" s="14" customFormat="1" ht="12">
      <c r="B141" s="215"/>
      <c r="C141" s="216"/>
      <c r="D141" s="206" t="s">
        <v>144</v>
      </c>
      <c r="E141" s="217" t="s">
        <v>1</v>
      </c>
      <c r="F141" s="218" t="s">
        <v>146</v>
      </c>
      <c r="G141" s="216"/>
      <c r="H141" s="219">
        <v>2</v>
      </c>
      <c r="I141" s="216"/>
      <c r="J141" s="216"/>
      <c r="K141" s="216"/>
      <c r="L141" s="220"/>
      <c r="M141" s="221"/>
      <c r="N141" s="222"/>
      <c r="O141" s="222"/>
      <c r="P141" s="222"/>
      <c r="Q141" s="222"/>
      <c r="R141" s="222"/>
      <c r="S141" s="222"/>
      <c r="T141" s="223"/>
      <c r="AT141" s="224" t="s">
        <v>144</v>
      </c>
      <c r="AU141" s="224" t="s">
        <v>80</v>
      </c>
      <c r="AV141" s="14" t="s">
        <v>86</v>
      </c>
      <c r="AW141" s="14" t="s">
        <v>27</v>
      </c>
      <c r="AX141" s="14" t="s">
        <v>76</v>
      </c>
      <c r="AY141" s="224" t="s">
        <v>133</v>
      </c>
    </row>
    <row r="142" spans="1:65" s="2" customFormat="1" ht="24" customHeight="1">
      <c r="A142" s="32"/>
      <c r="B142" s="33"/>
      <c r="C142" s="191" t="s">
        <v>147</v>
      </c>
      <c r="D142" s="191" t="s">
        <v>136</v>
      </c>
      <c r="E142" s="192" t="s">
        <v>148</v>
      </c>
      <c r="F142" s="193" t="s">
        <v>149</v>
      </c>
      <c r="G142" s="194" t="s">
        <v>143</v>
      </c>
      <c r="H142" s="195">
        <v>25.16</v>
      </c>
      <c r="I142" s="196"/>
      <c r="J142" s="196">
        <f>ROUND(I142*H142,2)</f>
        <v>0</v>
      </c>
      <c r="K142" s="197"/>
      <c r="L142" s="35"/>
      <c r="M142" s="198" t="s">
        <v>1</v>
      </c>
      <c r="N142" s="199" t="s">
        <v>37</v>
      </c>
      <c r="O142" s="200">
        <v>0</v>
      </c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02" t="s">
        <v>86</v>
      </c>
      <c r="AT142" s="202" t="s">
        <v>136</v>
      </c>
      <c r="AU142" s="202" t="s">
        <v>80</v>
      </c>
      <c r="AY142" s="17" t="s">
        <v>133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7" t="s">
        <v>76</v>
      </c>
      <c r="BK142" s="203">
        <f>ROUND(I142*H142,2)</f>
        <v>0</v>
      </c>
      <c r="BL142" s="17" t="s">
        <v>86</v>
      </c>
      <c r="BM142" s="202" t="s">
        <v>150</v>
      </c>
    </row>
    <row r="143" spans="2:51" s="13" customFormat="1" ht="12">
      <c r="B143" s="204"/>
      <c r="C143" s="205"/>
      <c r="D143" s="206" t="s">
        <v>144</v>
      </c>
      <c r="E143" s="207" t="s">
        <v>1</v>
      </c>
      <c r="F143" s="208" t="s">
        <v>321</v>
      </c>
      <c r="G143" s="205"/>
      <c r="H143" s="209">
        <v>25.16</v>
      </c>
      <c r="I143" s="205"/>
      <c r="J143" s="205"/>
      <c r="K143" s="205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144</v>
      </c>
      <c r="AU143" s="214" t="s">
        <v>80</v>
      </c>
      <c r="AV143" s="13" t="s">
        <v>80</v>
      </c>
      <c r="AW143" s="13" t="s">
        <v>27</v>
      </c>
      <c r="AX143" s="13" t="s">
        <v>72</v>
      </c>
      <c r="AY143" s="214" t="s">
        <v>133</v>
      </c>
    </row>
    <row r="144" spans="2:51" s="14" customFormat="1" ht="12">
      <c r="B144" s="215"/>
      <c r="C144" s="216"/>
      <c r="D144" s="206" t="s">
        <v>144</v>
      </c>
      <c r="E144" s="217" t="s">
        <v>1</v>
      </c>
      <c r="F144" s="218" t="s">
        <v>146</v>
      </c>
      <c r="G144" s="216"/>
      <c r="H144" s="219">
        <v>25.16</v>
      </c>
      <c r="I144" s="216"/>
      <c r="J144" s="216"/>
      <c r="K144" s="216"/>
      <c r="L144" s="220"/>
      <c r="M144" s="221"/>
      <c r="N144" s="222"/>
      <c r="O144" s="222"/>
      <c r="P144" s="222"/>
      <c r="Q144" s="222"/>
      <c r="R144" s="222"/>
      <c r="S144" s="222"/>
      <c r="T144" s="223"/>
      <c r="AT144" s="224" t="s">
        <v>144</v>
      </c>
      <c r="AU144" s="224" t="s">
        <v>80</v>
      </c>
      <c r="AV144" s="14" t="s">
        <v>86</v>
      </c>
      <c r="AW144" s="14" t="s">
        <v>27</v>
      </c>
      <c r="AX144" s="14" t="s">
        <v>76</v>
      </c>
      <c r="AY144" s="224" t="s">
        <v>133</v>
      </c>
    </row>
    <row r="145" spans="1:65" s="2" customFormat="1" ht="16.5" customHeight="1">
      <c r="A145" s="32"/>
      <c r="B145" s="33"/>
      <c r="C145" s="225" t="s">
        <v>152</v>
      </c>
      <c r="D145" s="225" t="s">
        <v>153</v>
      </c>
      <c r="E145" s="226" t="s">
        <v>154</v>
      </c>
      <c r="F145" s="227" t="s">
        <v>155</v>
      </c>
      <c r="G145" s="228" t="s">
        <v>156</v>
      </c>
      <c r="H145" s="229">
        <v>55.352</v>
      </c>
      <c r="I145" s="230"/>
      <c r="J145" s="230">
        <f>ROUND(I145*H145,2)</f>
        <v>0</v>
      </c>
      <c r="K145" s="231"/>
      <c r="L145" s="232"/>
      <c r="M145" s="233" t="s">
        <v>1</v>
      </c>
      <c r="N145" s="234" t="s">
        <v>37</v>
      </c>
      <c r="O145" s="200">
        <v>0</v>
      </c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02" t="s">
        <v>157</v>
      </c>
      <c r="AT145" s="202" t="s">
        <v>153</v>
      </c>
      <c r="AU145" s="202" t="s">
        <v>80</v>
      </c>
      <c r="AY145" s="17" t="s">
        <v>133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7" t="s">
        <v>76</v>
      </c>
      <c r="BK145" s="203">
        <f>ROUND(I145*H145,2)</f>
        <v>0</v>
      </c>
      <c r="BL145" s="17" t="s">
        <v>86</v>
      </c>
      <c r="BM145" s="202" t="s">
        <v>157</v>
      </c>
    </row>
    <row r="146" spans="2:51" s="13" customFormat="1" ht="12">
      <c r="B146" s="204"/>
      <c r="C146" s="205"/>
      <c r="D146" s="206" t="s">
        <v>144</v>
      </c>
      <c r="E146" s="207" t="s">
        <v>1</v>
      </c>
      <c r="F146" s="208" t="s">
        <v>322</v>
      </c>
      <c r="G146" s="205"/>
      <c r="H146" s="209">
        <v>55.352</v>
      </c>
      <c r="I146" s="205"/>
      <c r="J146" s="205"/>
      <c r="K146" s="205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144</v>
      </c>
      <c r="AU146" s="214" t="s">
        <v>80</v>
      </c>
      <c r="AV146" s="13" t="s">
        <v>80</v>
      </c>
      <c r="AW146" s="13" t="s">
        <v>27</v>
      </c>
      <c r="AX146" s="13" t="s">
        <v>72</v>
      </c>
      <c r="AY146" s="214" t="s">
        <v>133</v>
      </c>
    </row>
    <row r="147" spans="2:51" s="14" customFormat="1" ht="12">
      <c r="B147" s="215"/>
      <c r="C147" s="216"/>
      <c r="D147" s="206" t="s">
        <v>144</v>
      </c>
      <c r="E147" s="217" t="s">
        <v>1</v>
      </c>
      <c r="F147" s="218" t="s">
        <v>146</v>
      </c>
      <c r="G147" s="216"/>
      <c r="H147" s="219">
        <v>55.352</v>
      </c>
      <c r="I147" s="216"/>
      <c r="J147" s="216"/>
      <c r="K147" s="216"/>
      <c r="L147" s="220"/>
      <c r="M147" s="221"/>
      <c r="N147" s="222"/>
      <c r="O147" s="222"/>
      <c r="P147" s="222"/>
      <c r="Q147" s="222"/>
      <c r="R147" s="222"/>
      <c r="S147" s="222"/>
      <c r="T147" s="223"/>
      <c r="AT147" s="224" t="s">
        <v>144</v>
      </c>
      <c r="AU147" s="224" t="s">
        <v>80</v>
      </c>
      <c r="AV147" s="14" t="s">
        <v>86</v>
      </c>
      <c r="AW147" s="14" t="s">
        <v>27</v>
      </c>
      <c r="AX147" s="14" t="s">
        <v>76</v>
      </c>
      <c r="AY147" s="224" t="s">
        <v>133</v>
      </c>
    </row>
    <row r="148" spans="2:63" s="12" customFormat="1" ht="22.9" customHeight="1">
      <c r="B148" s="176"/>
      <c r="C148" s="177"/>
      <c r="D148" s="178" t="s">
        <v>71</v>
      </c>
      <c r="E148" s="189" t="s">
        <v>159</v>
      </c>
      <c r="F148" s="189" t="s">
        <v>160</v>
      </c>
      <c r="G148" s="177"/>
      <c r="H148" s="177"/>
      <c r="I148" s="177"/>
      <c r="J148" s="190">
        <f>BK148</f>
        <v>0</v>
      </c>
      <c r="K148" s="177"/>
      <c r="L148" s="181"/>
      <c r="M148" s="182"/>
      <c r="N148" s="183"/>
      <c r="O148" s="183"/>
      <c r="P148" s="184">
        <f>SUM(P149:P152)</f>
        <v>0</v>
      </c>
      <c r="Q148" s="183"/>
      <c r="R148" s="184">
        <f>SUM(R149:R152)</f>
        <v>0</v>
      </c>
      <c r="S148" s="183"/>
      <c r="T148" s="185">
        <f>SUM(T149:T152)</f>
        <v>0</v>
      </c>
      <c r="AR148" s="186" t="s">
        <v>76</v>
      </c>
      <c r="AT148" s="187" t="s">
        <v>71</v>
      </c>
      <c r="AU148" s="187" t="s">
        <v>76</v>
      </c>
      <c r="AY148" s="186" t="s">
        <v>133</v>
      </c>
      <c r="BK148" s="188">
        <f>SUM(BK149:BK152)</f>
        <v>0</v>
      </c>
    </row>
    <row r="149" spans="1:65" s="2" customFormat="1" ht="24" customHeight="1">
      <c r="A149" s="32"/>
      <c r="B149" s="33"/>
      <c r="C149" s="191" t="s">
        <v>208</v>
      </c>
      <c r="D149" s="191" t="s">
        <v>136</v>
      </c>
      <c r="E149" s="192" t="s">
        <v>162</v>
      </c>
      <c r="F149" s="193" t="s">
        <v>163</v>
      </c>
      <c r="G149" s="194" t="s">
        <v>139</v>
      </c>
      <c r="H149" s="195">
        <v>181</v>
      </c>
      <c r="I149" s="196"/>
      <c r="J149" s="196">
        <f>ROUND(I149*H149,2)</f>
        <v>0</v>
      </c>
      <c r="K149" s="197"/>
      <c r="L149" s="35"/>
      <c r="M149" s="198" t="s">
        <v>1</v>
      </c>
      <c r="N149" s="199" t="s">
        <v>37</v>
      </c>
      <c r="O149" s="200">
        <v>0</v>
      </c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202" t="s">
        <v>86</v>
      </c>
      <c r="AT149" s="202" t="s">
        <v>136</v>
      </c>
      <c r="AU149" s="202" t="s">
        <v>80</v>
      </c>
      <c r="AY149" s="17" t="s">
        <v>133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7" t="s">
        <v>76</v>
      </c>
      <c r="BK149" s="203">
        <f>ROUND(I149*H149,2)</f>
        <v>0</v>
      </c>
      <c r="BL149" s="17" t="s">
        <v>86</v>
      </c>
      <c r="BM149" s="202" t="s">
        <v>164</v>
      </c>
    </row>
    <row r="150" spans="2:51" s="13" customFormat="1" ht="12">
      <c r="B150" s="204"/>
      <c r="C150" s="205"/>
      <c r="D150" s="206" t="s">
        <v>144</v>
      </c>
      <c r="E150" s="207" t="s">
        <v>1</v>
      </c>
      <c r="F150" s="208" t="s">
        <v>323</v>
      </c>
      <c r="G150" s="205"/>
      <c r="H150" s="209">
        <v>181</v>
      </c>
      <c r="I150" s="205"/>
      <c r="J150" s="205"/>
      <c r="K150" s="205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144</v>
      </c>
      <c r="AU150" s="214" t="s">
        <v>80</v>
      </c>
      <c r="AV150" s="13" t="s">
        <v>80</v>
      </c>
      <c r="AW150" s="13" t="s">
        <v>27</v>
      </c>
      <c r="AX150" s="13" t="s">
        <v>72</v>
      </c>
      <c r="AY150" s="214" t="s">
        <v>133</v>
      </c>
    </row>
    <row r="151" spans="2:51" s="14" customFormat="1" ht="12">
      <c r="B151" s="215"/>
      <c r="C151" s="216"/>
      <c r="D151" s="206" t="s">
        <v>144</v>
      </c>
      <c r="E151" s="217" t="s">
        <v>1</v>
      </c>
      <c r="F151" s="218" t="s">
        <v>146</v>
      </c>
      <c r="G151" s="216"/>
      <c r="H151" s="219">
        <v>181</v>
      </c>
      <c r="I151" s="216"/>
      <c r="J151" s="216"/>
      <c r="K151" s="216"/>
      <c r="L151" s="220"/>
      <c r="M151" s="221"/>
      <c r="N151" s="222"/>
      <c r="O151" s="222"/>
      <c r="P151" s="222"/>
      <c r="Q151" s="222"/>
      <c r="R151" s="222"/>
      <c r="S151" s="222"/>
      <c r="T151" s="223"/>
      <c r="AT151" s="224" t="s">
        <v>144</v>
      </c>
      <c r="AU151" s="224" t="s">
        <v>80</v>
      </c>
      <c r="AV151" s="14" t="s">
        <v>86</v>
      </c>
      <c r="AW151" s="14" t="s">
        <v>27</v>
      </c>
      <c r="AX151" s="14" t="s">
        <v>76</v>
      </c>
      <c r="AY151" s="224" t="s">
        <v>133</v>
      </c>
    </row>
    <row r="152" spans="1:65" s="2" customFormat="1" ht="16.5" customHeight="1">
      <c r="A152" s="32"/>
      <c r="B152" s="33"/>
      <c r="C152" s="191" t="s">
        <v>294</v>
      </c>
      <c r="D152" s="191" t="s">
        <v>136</v>
      </c>
      <c r="E152" s="192" t="s">
        <v>170</v>
      </c>
      <c r="F152" s="193" t="s">
        <v>171</v>
      </c>
      <c r="G152" s="194" t="s">
        <v>139</v>
      </c>
      <c r="H152" s="195">
        <v>181</v>
      </c>
      <c r="I152" s="196"/>
      <c r="J152" s="196">
        <f>ROUND(I152*H152,2)</f>
        <v>0</v>
      </c>
      <c r="K152" s="197"/>
      <c r="L152" s="35"/>
      <c r="M152" s="198" t="s">
        <v>1</v>
      </c>
      <c r="N152" s="199" t="s">
        <v>37</v>
      </c>
      <c r="O152" s="200">
        <v>0</v>
      </c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202" t="s">
        <v>86</v>
      </c>
      <c r="AT152" s="202" t="s">
        <v>136</v>
      </c>
      <c r="AU152" s="202" t="s">
        <v>80</v>
      </c>
      <c r="AY152" s="17" t="s">
        <v>133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7" t="s">
        <v>76</v>
      </c>
      <c r="BK152" s="203">
        <f>ROUND(I152*H152,2)</f>
        <v>0</v>
      </c>
      <c r="BL152" s="17" t="s">
        <v>86</v>
      </c>
      <c r="BM152" s="202" t="s">
        <v>172</v>
      </c>
    </row>
    <row r="153" spans="2:63" s="12" customFormat="1" ht="22.9" customHeight="1">
      <c r="B153" s="176"/>
      <c r="C153" s="177"/>
      <c r="D153" s="178" t="s">
        <v>71</v>
      </c>
      <c r="E153" s="189" t="s">
        <v>173</v>
      </c>
      <c r="F153" s="189" t="s">
        <v>174</v>
      </c>
      <c r="G153" s="177"/>
      <c r="H153" s="177"/>
      <c r="I153" s="177"/>
      <c r="J153" s="190">
        <f>BK153</f>
        <v>0</v>
      </c>
      <c r="K153" s="177"/>
      <c r="L153" s="181"/>
      <c r="M153" s="182"/>
      <c r="N153" s="183"/>
      <c r="O153" s="183"/>
      <c r="P153" s="184">
        <f>SUM(P154:P169)</f>
        <v>0</v>
      </c>
      <c r="Q153" s="183"/>
      <c r="R153" s="184">
        <f>SUM(R154:R169)</f>
        <v>0</v>
      </c>
      <c r="S153" s="183"/>
      <c r="T153" s="185">
        <f>SUM(T154:T169)</f>
        <v>0</v>
      </c>
      <c r="AR153" s="186" t="s">
        <v>76</v>
      </c>
      <c r="AT153" s="187" t="s">
        <v>71</v>
      </c>
      <c r="AU153" s="187" t="s">
        <v>76</v>
      </c>
      <c r="AY153" s="186" t="s">
        <v>133</v>
      </c>
      <c r="BK153" s="188">
        <f>SUM(BK154:BK169)</f>
        <v>0</v>
      </c>
    </row>
    <row r="154" spans="1:65" s="2" customFormat="1" ht="16.5" customHeight="1">
      <c r="A154" s="32"/>
      <c r="B154" s="33"/>
      <c r="C154" s="191" t="s">
        <v>76</v>
      </c>
      <c r="D154" s="191" t="s">
        <v>136</v>
      </c>
      <c r="E154" s="192" t="s">
        <v>175</v>
      </c>
      <c r="F154" s="193" t="s">
        <v>176</v>
      </c>
      <c r="G154" s="194" t="s">
        <v>143</v>
      </c>
      <c r="H154" s="195">
        <v>29.6</v>
      </c>
      <c r="I154" s="196"/>
      <c r="J154" s="196">
        <f>ROUND(I154*H154,2)</f>
        <v>0</v>
      </c>
      <c r="K154" s="197"/>
      <c r="L154" s="35"/>
      <c r="M154" s="198" t="s">
        <v>1</v>
      </c>
      <c r="N154" s="199" t="s">
        <v>37</v>
      </c>
      <c r="O154" s="200">
        <v>0</v>
      </c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202" t="s">
        <v>86</v>
      </c>
      <c r="AT154" s="202" t="s">
        <v>136</v>
      </c>
      <c r="AU154" s="202" t="s">
        <v>80</v>
      </c>
      <c r="AY154" s="17" t="s">
        <v>133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7" t="s">
        <v>76</v>
      </c>
      <c r="BK154" s="203">
        <f>ROUND(I154*H154,2)</f>
        <v>0</v>
      </c>
      <c r="BL154" s="17" t="s">
        <v>86</v>
      </c>
      <c r="BM154" s="202" t="s">
        <v>177</v>
      </c>
    </row>
    <row r="155" spans="2:51" s="13" customFormat="1" ht="12">
      <c r="B155" s="204"/>
      <c r="C155" s="205"/>
      <c r="D155" s="206" t="s">
        <v>144</v>
      </c>
      <c r="E155" s="207" t="s">
        <v>1</v>
      </c>
      <c r="F155" s="208" t="s">
        <v>324</v>
      </c>
      <c r="G155" s="205"/>
      <c r="H155" s="209">
        <v>29.6</v>
      </c>
      <c r="I155" s="205"/>
      <c r="J155" s="205"/>
      <c r="K155" s="205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144</v>
      </c>
      <c r="AU155" s="214" t="s">
        <v>80</v>
      </c>
      <c r="AV155" s="13" t="s">
        <v>80</v>
      </c>
      <c r="AW155" s="13" t="s">
        <v>27</v>
      </c>
      <c r="AX155" s="13" t="s">
        <v>72</v>
      </c>
      <c r="AY155" s="214" t="s">
        <v>133</v>
      </c>
    </row>
    <row r="156" spans="2:51" s="14" customFormat="1" ht="12">
      <c r="B156" s="215"/>
      <c r="C156" s="216"/>
      <c r="D156" s="206" t="s">
        <v>144</v>
      </c>
      <c r="E156" s="217" t="s">
        <v>1</v>
      </c>
      <c r="F156" s="218" t="s">
        <v>146</v>
      </c>
      <c r="G156" s="216"/>
      <c r="H156" s="219">
        <v>29.6</v>
      </c>
      <c r="I156" s="216"/>
      <c r="J156" s="216"/>
      <c r="K156" s="216"/>
      <c r="L156" s="220"/>
      <c r="M156" s="221"/>
      <c r="N156" s="222"/>
      <c r="O156" s="222"/>
      <c r="P156" s="222"/>
      <c r="Q156" s="222"/>
      <c r="R156" s="222"/>
      <c r="S156" s="222"/>
      <c r="T156" s="223"/>
      <c r="AT156" s="224" t="s">
        <v>144</v>
      </c>
      <c r="AU156" s="224" t="s">
        <v>80</v>
      </c>
      <c r="AV156" s="14" t="s">
        <v>86</v>
      </c>
      <c r="AW156" s="14" t="s">
        <v>27</v>
      </c>
      <c r="AX156" s="14" t="s">
        <v>76</v>
      </c>
      <c r="AY156" s="224" t="s">
        <v>133</v>
      </c>
    </row>
    <row r="157" spans="1:65" s="2" customFormat="1" ht="24" customHeight="1">
      <c r="A157" s="32"/>
      <c r="B157" s="33"/>
      <c r="C157" s="191" t="s">
        <v>80</v>
      </c>
      <c r="D157" s="191" t="s">
        <v>136</v>
      </c>
      <c r="E157" s="192" t="s">
        <v>178</v>
      </c>
      <c r="F157" s="193" t="s">
        <v>179</v>
      </c>
      <c r="G157" s="194" t="s">
        <v>143</v>
      </c>
      <c r="H157" s="195">
        <v>85.5</v>
      </c>
      <c r="I157" s="196"/>
      <c r="J157" s="196">
        <f>ROUND(I157*H157,2)</f>
        <v>0</v>
      </c>
      <c r="K157" s="197"/>
      <c r="L157" s="35"/>
      <c r="M157" s="198" t="s">
        <v>1</v>
      </c>
      <c r="N157" s="199" t="s">
        <v>37</v>
      </c>
      <c r="O157" s="200">
        <v>0</v>
      </c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202" t="s">
        <v>86</v>
      </c>
      <c r="AT157" s="202" t="s">
        <v>136</v>
      </c>
      <c r="AU157" s="202" t="s">
        <v>80</v>
      </c>
      <c r="AY157" s="17" t="s">
        <v>133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7" t="s">
        <v>76</v>
      </c>
      <c r="BK157" s="203">
        <f>ROUND(I157*H157,2)</f>
        <v>0</v>
      </c>
      <c r="BL157" s="17" t="s">
        <v>86</v>
      </c>
      <c r="BM157" s="202" t="s">
        <v>180</v>
      </c>
    </row>
    <row r="158" spans="2:51" s="13" customFormat="1" ht="12">
      <c r="B158" s="204"/>
      <c r="C158" s="205"/>
      <c r="D158" s="206" t="s">
        <v>144</v>
      </c>
      <c r="E158" s="207" t="s">
        <v>1</v>
      </c>
      <c r="F158" s="208" t="s">
        <v>325</v>
      </c>
      <c r="G158" s="205"/>
      <c r="H158" s="209">
        <v>85.5</v>
      </c>
      <c r="I158" s="205"/>
      <c r="J158" s="205"/>
      <c r="K158" s="205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144</v>
      </c>
      <c r="AU158" s="214" t="s">
        <v>80</v>
      </c>
      <c r="AV158" s="13" t="s">
        <v>80</v>
      </c>
      <c r="AW158" s="13" t="s">
        <v>27</v>
      </c>
      <c r="AX158" s="13" t="s">
        <v>72</v>
      </c>
      <c r="AY158" s="214" t="s">
        <v>133</v>
      </c>
    </row>
    <row r="159" spans="2:51" s="14" customFormat="1" ht="12">
      <c r="B159" s="215"/>
      <c r="C159" s="216"/>
      <c r="D159" s="206" t="s">
        <v>144</v>
      </c>
      <c r="E159" s="217" t="s">
        <v>1</v>
      </c>
      <c r="F159" s="218" t="s">
        <v>146</v>
      </c>
      <c r="G159" s="216"/>
      <c r="H159" s="219">
        <v>85.5</v>
      </c>
      <c r="I159" s="216"/>
      <c r="J159" s="216"/>
      <c r="K159" s="216"/>
      <c r="L159" s="220"/>
      <c r="M159" s="221"/>
      <c r="N159" s="222"/>
      <c r="O159" s="222"/>
      <c r="P159" s="222"/>
      <c r="Q159" s="222"/>
      <c r="R159" s="222"/>
      <c r="S159" s="222"/>
      <c r="T159" s="223"/>
      <c r="AT159" s="224" t="s">
        <v>144</v>
      </c>
      <c r="AU159" s="224" t="s">
        <v>80</v>
      </c>
      <c r="AV159" s="14" t="s">
        <v>86</v>
      </c>
      <c r="AW159" s="14" t="s">
        <v>27</v>
      </c>
      <c r="AX159" s="14" t="s">
        <v>76</v>
      </c>
      <c r="AY159" s="224" t="s">
        <v>133</v>
      </c>
    </row>
    <row r="160" spans="1:65" s="2" customFormat="1" ht="36" customHeight="1">
      <c r="A160" s="32"/>
      <c r="B160" s="33"/>
      <c r="C160" s="191" t="s">
        <v>86</v>
      </c>
      <c r="D160" s="191" t="s">
        <v>136</v>
      </c>
      <c r="E160" s="192" t="s">
        <v>190</v>
      </c>
      <c r="F160" s="193" t="s">
        <v>191</v>
      </c>
      <c r="G160" s="194" t="s">
        <v>143</v>
      </c>
      <c r="H160" s="195">
        <v>16.1</v>
      </c>
      <c r="I160" s="196"/>
      <c r="J160" s="196">
        <f>ROUND(I160*H160,2)</f>
        <v>0</v>
      </c>
      <c r="K160" s="197"/>
      <c r="L160" s="35"/>
      <c r="M160" s="198" t="s">
        <v>1</v>
      </c>
      <c r="N160" s="199" t="s">
        <v>37</v>
      </c>
      <c r="O160" s="200">
        <v>0</v>
      </c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202" t="s">
        <v>86</v>
      </c>
      <c r="AT160" s="202" t="s">
        <v>136</v>
      </c>
      <c r="AU160" s="202" t="s">
        <v>80</v>
      </c>
      <c r="AY160" s="17" t="s">
        <v>133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7" t="s">
        <v>76</v>
      </c>
      <c r="BK160" s="203">
        <f>ROUND(I160*H160,2)</f>
        <v>0</v>
      </c>
      <c r="BL160" s="17" t="s">
        <v>86</v>
      </c>
      <c r="BM160" s="202" t="s">
        <v>188</v>
      </c>
    </row>
    <row r="161" spans="2:51" s="13" customFormat="1" ht="12">
      <c r="B161" s="204"/>
      <c r="C161" s="205"/>
      <c r="D161" s="206" t="s">
        <v>144</v>
      </c>
      <c r="E161" s="207" t="s">
        <v>1</v>
      </c>
      <c r="F161" s="208" t="s">
        <v>326</v>
      </c>
      <c r="G161" s="205"/>
      <c r="H161" s="209">
        <v>16.1</v>
      </c>
      <c r="I161" s="205"/>
      <c r="J161" s="205"/>
      <c r="K161" s="205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144</v>
      </c>
      <c r="AU161" s="214" t="s">
        <v>80</v>
      </c>
      <c r="AV161" s="13" t="s">
        <v>80</v>
      </c>
      <c r="AW161" s="13" t="s">
        <v>27</v>
      </c>
      <c r="AX161" s="13" t="s">
        <v>72</v>
      </c>
      <c r="AY161" s="214" t="s">
        <v>133</v>
      </c>
    </row>
    <row r="162" spans="2:51" s="14" customFormat="1" ht="12">
      <c r="B162" s="215"/>
      <c r="C162" s="216"/>
      <c r="D162" s="206" t="s">
        <v>144</v>
      </c>
      <c r="E162" s="217" t="s">
        <v>1</v>
      </c>
      <c r="F162" s="218" t="s">
        <v>146</v>
      </c>
      <c r="G162" s="216"/>
      <c r="H162" s="219">
        <v>16.1</v>
      </c>
      <c r="I162" s="216"/>
      <c r="J162" s="216"/>
      <c r="K162" s="216"/>
      <c r="L162" s="220"/>
      <c r="M162" s="221"/>
      <c r="N162" s="222"/>
      <c r="O162" s="222"/>
      <c r="P162" s="222"/>
      <c r="Q162" s="222"/>
      <c r="R162" s="222"/>
      <c r="S162" s="222"/>
      <c r="T162" s="223"/>
      <c r="AT162" s="224" t="s">
        <v>144</v>
      </c>
      <c r="AU162" s="224" t="s">
        <v>80</v>
      </c>
      <c r="AV162" s="14" t="s">
        <v>86</v>
      </c>
      <c r="AW162" s="14" t="s">
        <v>27</v>
      </c>
      <c r="AX162" s="14" t="s">
        <v>76</v>
      </c>
      <c r="AY162" s="224" t="s">
        <v>133</v>
      </c>
    </row>
    <row r="163" spans="1:65" s="2" customFormat="1" ht="24" customHeight="1">
      <c r="A163" s="32"/>
      <c r="B163" s="33"/>
      <c r="C163" s="191" t="s">
        <v>159</v>
      </c>
      <c r="D163" s="191" t="s">
        <v>136</v>
      </c>
      <c r="E163" s="192" t="s">
        <v>193</v>
      </c>
      <c r="F163" s="193" t="s">
        <v>194</v>
      </c>
      <c r="G163" s="194" t="s">
        <v>143</v>
      </c>
      <c r="H163" s="195">
        <v>16.1</v>
      </c>
      <c r="I163" s="196"/>
      <c r="J163" s="196">
        <f>ROUND(I163*H163,2)</f>
        <v>0</v>
      </c>
      <c r="K163" s="197"/>
      <c r="L163" s="35"/>
      <c r="M163" s="198" t="s">
        <v>1</v>
      </c>
      <c r="N163" s="199" t="s">
        <v>37</v>
      </c>
      <c r="O163" s="200">
        <v>0</v>
      </c>
      <c r="P163" s="200">
        <f>O163*H163</f>
        <v>0</v>
      </c>
      <c r="Q163" s="200">
        <v>0</v>
      </c>
      <c r="R163" s="200">
        <f>Q163*H163</f>
        <v>0</v>
      </c>
      <c r="S163" s="200">
        <v>0</v>
      </c>
      <c r="T163" s="201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202" t="s">
        <v>86</v>
      </c>
      <c r="AT163" s="202" t="s">
        <v>136</v>
      </c>
      <c r="AU163" s="202" t="s">
        <v>80</v>
      </c>
      <c r="AY163" s="17" t="s">
        <v>133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7" t="s">
        <v>76</v>
      </c>
      <c r="BK163" s="203">
        <f>ROUND(I163*H163,2)</f>
        <v>0</v>
      </c>
      <c r="BL163" s="17" t="s">
        <v>86</v>
      </c>
      <c r="BM163" s="202" t="s">
        <v>185</v>
      </c>
    </row>
    <row r="164" spans="1:65" s="2" customFormat="1" ht="24" customHeight="1">
      <c r="A164" s="32"/>
      <c r="B164" s="33"/>
      <c r="C164" s="191" t="s">
        <v>150</v>
      </c>
      <c r="D164" s="191" t="s">
        <v>136</v>
      </c>
      <c r="E164" s="192" t="s">
        <v>197</v>
      </c>
      <c r="F164" s="193" t="s">
        <v>198</v>
      </c>
      <c r="G164" s="194" t="s">
        <v>139</v>
      </c>
      <c r="H164" s="195">
        <v>15.75</v>
      </c>
      <c r="I164" s="196"/>
      <c r="J164" s="196">
        <f>ROUND(I164*H164,2)</f>
        <v>0</v>
      </c>
      <c r="K164" s="197"/>
      <c r="L164" s="35"/>
      <c r="M164" s="198" t="s">
        <v>1</v>
      </c>
      <c r="N164" s="199" t="s">
        <v>37</v>
      </c>
      <c r="O164" s="200">
        <v>0</v>
      </c>
      <c r="P164" s="200">
        <f>O164*H164</f>
        <v>0</v>
      </c>
      <c r="Q164" s="200">
        <v>0</v>
      </c>
      <c r="R164" s="200">
        <f>Q164*H164</f>
        <v>0</v>
      </c>
      <c r="S164" s="200">
        <v>0</v>
      </c>
      <c r="T164" s="201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202" t="s">
        <v>86</v>
      </c>
      <c r="AT164" s="202" t="s">
        <v>136</v>
      </c>
      <c r="AU164" s="202" t="s">
        <v>80</v>
      </c>
      <c r="AY164" s="17" t="s">
        <v>133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7" t="s">
        <v>76</v>
      </c>
      <c r="BK164" s="203">
        <f>ROUND(I164*H164,2)</f>
        <v>0</v>
      </c>
      <c r="BL164" s="17" t="s">
        <v>86</v>
      </c>
      <c r="BM164" s="202" t="s">
        <v>195</v>
      </c>
    </row>
    <row r="165" spans="2:51" s="13" customFormat="1" ht="12">
      <c r="B165" s="204"/>
      <c r="C165" s="205"/>
      <c r="D165" s="206" t="s">
        <v>144</v>
      </c>
      <c r="E165" s="207" t="s">
        <v>1</v>
      </c>
      <c r="F165" s="208" t="s">
        <v>327</v>
      </c>
      <c r="G165" s="205"/>
      <c r="H165" s="209">
        <v>15.75</v>
      </c>
      <c r="I165" s="205"/>
      <c r="J165" s="205"/>
      <c r="K165" s="205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144</v>
      </c>
      <c r="AU165" s="214" t="s">
        <v>80</v>
      </c>
      <c r="AV165" s="13" t="s">
        <v>80</v>
      </c>
      <c r="AW165" s="13" t="s">
        <v>27</v>
      </c>
      <c r="AX165" s="13" t="s">
        <v>72</v>
      </c>
      <c r="AY165" s="214" t="s">
        <v>133</v>
      </c>
    </row>
    <row r="166" spans="2:51" s="14" customFormat="1" ht="12">
      <c r="B166" s="215"/>
      <c r="C166" s="216"/>
      <c r="D166" s="206" t="s">
        <v>144</v>
      </c>
      <c r="E166" s="217" t="s">
        <v>1</v>
      </c>
      <c r="F166" s="218" t="s">
        <v>146</v>
      </c>
      <c r="G166" s="216"/>
      <c r="H166" s="219">
        <v>15.75</v>
      </c>
      <c r="I166" s="216"/>
      <c r="J166" s="216"/>
      <c r="K166" s="216"/>
      <c r="L166" s="220"/>
      <c r="M166" s="221"/>
      <c r="N166" s="222"/>
      <c r="O166" s="222"/>
      <c r="P166" s="222"/>
      <c r="Q166" s="222"/>
      <c r="R166" s="222"/>
      <c r="S166" s="222"/>
      <c r="T166" s="223"/>
      <c r="AT166" s="224" t="s">
        <v>144</v>
      </c>
      <c r="AU166" s="224" t="s">
        <v>80</v>
      </c>
      <c r="AV166" s="14" t="s">
        <v>86</v>
      </c>
      <c r="AW166" s="14" t="s">
        <v>27</v>
      </c>
      <c r="AX166" s="14" t="s">
        <v>76</v>
      </c>
      <c r="AY166" s="224" t="s">
        <v>133</v>
      </c>
    </row>
    <row r="167" spans="1:65" s="2" customFormat="1" ht="16.5" customHeight="1">
      <c r="A167" s="32"/>
      <c r="B167" s="33"/>
      <c r="C167" s="191" t="s">
        <v>303</v>
      </c>
      <c r="D167" s="191" t="s">
        <v>136</v>
      </c>
      <c r="E167" s="192" t="s">
        <v>201</v>
      </c>
      <c r="F167" s="193" t="s">
        <v>202</v>
      </c>
      <c r="G167" s="194" t="s">
        <v>139</v>
      </c>
      <c r="H167" s="195">
        <v>4</v>
      </c>
      <c r="I167" s="196"/>
      <c r="J167" s="196">
        <f>ROUND(I167*H167,2)</f>
        <v>0</v>
      </c>
      <c r="K167" s="197"/>
      <c r="L167" s="35"/>
      <c r="M167" s="198" t="s">
        <v>1</v>
      </c>
      <c r="N167" s="199" t="s">
        <v>37</v>
      </c>
      <c r="O167" s="200">
        <v>0</v>
      </c>
      <c r="P167" s="200">
        <f>O167*H167</f>
        <v>0</v>
      </c>
      <c r="Q167" s="200">
        <v>0</v>
      </c>
      <c r="R167" s="200">
        <f>Q167*H167</f>
        <v>0</v>
      </c>
      <c r="S167" s="200">
        <v>0</v>
      </c>
      <c r="T167" s="201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202" t="s">
        <v>86</v>
      </c>
      <c r="AT167" s="202" t="s">
        <v>136</v>
      </c>
      <c r="AU167" s="202" t="s">
        <v>80</v>
      </c>
      <c r="AY167" s="17" t="s">
        <v>133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7" t="s">
        <v>76</v>
      </c>
      <c r="BK167" s="203">
        <f>ROUND(I167*H167,2)</f>
        <v>0</v>
      </c>
      <c r="BL167" s="17" t="s">
        <v>86</v>
      </c>
      <c r="BM167" s="202" t="s">
        <v>140</v>
      </c>
    </row>
    <row r="168" spans="2:51" s="13" customFormat="1" ht="12">
      <c r="B168" s="204"/>
      <c r="C168" s="205"/>
      <c r="D168" s="206" t="s">
        <v>144</v>
      </c>
      <c r="E168" s="207" t="s">
        <v>1</v>
      </c>
      <c r="F168" s="208" t="s">
        <v>304</v>
      </c>
      <c r="G168" s="205"/>
      <c r="H168" s="209">
        <v>4</v>
      </c>
      <c r="I168" s="205"/>
      <c r="J168" s="205"/>
      <c r="K168" s="205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144</v>
      </c>
      <c r="AU168" s="214" t="s">
        <v>80</v>
      </c>
      <c r="AV168" s="13" t="s">
        <v>80</v>
      </c>
      <c r="AW168" s="13" t="s">
        <v>27</v>
      </c>
      <c r="AX168" s="13" t="s">
        <v>72</v>
      </c>
      <c r="AY168" s="214" t="s">
        <v>133</v>
      </c>
    </row>
    <row r="169" spans="2:51" s="14" customFormat="1" ht="12">
      <c r="B169" s="215"/>
      <c r="C169" s="216"/>
      <c r="D169" s="206" t="s">
        <v>144</v>
      </c>
      <c r="E169" s="217" t="s">
        <v>1</v>
      </c>
      <c r="F169" s="218" t="s">
        <v>146</v>
      </c>
      <c r="G169" s="216"/>
      <c r="H169" s="219">
        <v>4</v>
      </c>
      <c r="I169" s="216"/>
      <c r="J169" s="216"/>
      <c r="K169" s="216"/>
      <c r="L169" s="220"/>
      <c r="M169" s="221"/>
      <c r="N169" s="222"/>
      <c r="O169" s="222"/>
      <c r="P169" s="222"/>
      <c r="Q169" s="222"/>
      <c r="R169" s="222"/>
      <c r="S169" s="222"/>
      <c r="T169" s="223"/>
      <c r="AT169" s="224" t="s">
        <v>144</v>
      </c>
      <c r="AU169" s="224" t="s">
        <v>80</v>
      </c>
      <c r="AV169" s="14" t="s">
        <v>86</v>
      </c>
      <c r="AW169" s="14" t="s">
        <v>27</v>
      </c>
      <c r="AX169" s="14" t="s">
        <v>76</v>
      </c>
      <c r="AY169" s="224" t="s">
        <v>133</v>
      </c>
    </row>
    <row r="170" spans="2:63" s="12" customFormat="1" ht="22.9" customHeight="1">
      <c r="B170" s="176"/>
      <c r="C170" s="177"/>
      <c r="D170" s="178" t="s">
        <v>71</v>
      </c>
      <c r="E170" s="189" t="s">
        <v>204</v>
      </c>
      <c r="F170" s="189" t="s">
        <v>205</v>
      </c>
      <c r="G170" s="177"/>
      <c r="H170" s="177"/>
      <c r="I170" s="177"/>
      <c r="J170" s="190">
        <f>BK170</f>
        <v>0</v>
      </c>
      <c r="K170" s="177"/>
      <c r="L170" s="181"/>
      <c r="M170" s="182"/>
      <c r="N170" s="183"/>
      <c r="O170" s="183"/>
      <c r="P170" s="184">
        <f>SUM(P171:P176)</f>
        <v>0</v>
      </c>
      <c r="Q170" s="183"/>
      <c r="R170" s="184">
        <f>SUM(R171:R176)</f>
        <v>0</v>
      </c>
      <c r="S170" s="183"/>
      <c r="T170" s="185">
        <f>SUM(T171:T176)</f>
        <v>0</v>
      </c>
      <c r="AR170" s="186" t="s">
        <v>76</v>
      </c>
      <c r="AT170" s="187" t="s">
        <v>71</v>
      </c>
      <c r="AU170" s="187" t="s">
        <v>76</v>
      </c>
      <c r="AY170" s="186" t="s">
        <v>133</v>
      </c>
      <c r="BK170" s="188">
        <f>SUM(BK171:BK176)</f>
        <v>0</v>
      </c>
    </row>
    <row r="171" spans="1:65" s="2" customFormat="1" ht="24" customHeight="1">
      <c r="A171" s="32"/>
      <c r="B171" s="33"/>
      <c r="C171" s="191" t="s">
        <v>157</v>
      </c>
      <c r="D171" s="191" t="s">
        <v>136</v>
      </c>
      <c r="E171" s="192" t="s">
        <v>490</v>
      </c>
      <c r="F171" s="193" t="s">
        <v>489</v>
      </c>
      <c r="G171" s="194" t="s">
        <v>156</v>
      </c>
      <c r="H171" s="195">
        <v>302.821</v>
      </c>
      <c r="I171" s="196"/>
      <c r="J171" s="196">
        <f>ROUND(I171*H171,2)</f>
        <v>0</v>
      </c>
      <c r="K171" s="197"/>
      <c r="L171" s="35"/>
      <c r="M171" s="198" t="s">
        <v>1</v>
      </c>
      <c r="N171" s="199" t="s">
        <v>37</v>
      </c>
      <c r="O171" s="200">
        <v>0</v>
      </c>
      <c r="P171" s="200">
        <f>O171*H171</f>
        <v>0</v>
      </c>
      <c r="Q171" s="200">
        <v>0</v>
      </c>
      <c r="R171" s="200">
        <f>Q171*H171</f>
        <v>0</v>
      </c>
      <c r="S171" s="200">
        <v>0</v>
      </c>
      <c r="T171" s="201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202" t="s">
        <v>86</v>
      </c>
      <c r="AT171" s="202" t="s">
        <v>136</v>
      </c>
      <c r="AU171" s="202" t="s">
        <v>80</v>
      </c>
      <c r="AY171" s="17" t="s">
        <v>133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7" t="s">
        <v>76</v>
      </c>
      <c r="BK171" s="203">
        <f>ROUND(I171*H171,2)</f>
        <v>0</v>
      </c>
      <c r="BL171" s="17" t="s">
        <v>86</v>
      </c>
      <c r="BM171" s="202" t="s">
        <v>203</v>
      </c>
    </row>
    <row r="172" spans="1:65" s="2" customFormat="1" ht="24" customHeight="1">
      <c r="A172" s="32"/>
      <c r="B172" s="33"/>
      <c r="C172" s="191" t="s">
        <v>173</v>
      </c>
      <c r="D172" s="191" t="s">
        <v>136</v>
      </c>
      <c r="E172" s="192" t="s">
        <v>206</v>
      </c>
      <c r="F172" s="193" t="s">
        <v>207</v>
      </c>
      <c r="G172" s="194" t="s">
        <v>156</v>
      </c>
      <c r="H172" s="195">
        <v>6056.42</v>
      </c>
      <c r="I172" s="196"/>
      <c r="J172" s="196">
        <f>ROUND(I172*H172,2)</f>
        <v>0</v>
      </c>
      <c r="K172" s="197"/>
      <c r="L172" s="35"/>
      <c r="M172" s="198" t="s">
        <v>1</v>
      </c>
      <c r="N172" s="199" t="s">
        <v>37</v>
      </c>
      <c r="O172" s="200">
        <v>0</v>
      </c>
      <c r="P172" s="200">
        <f>O172*H172</f>
        <v>0</v>
      </c>
      <c r="Q172" s="200">
        <v>0</v>
      </c>
      <c r="R172" s="200">
        <f>Q172*H172</f>
        <v>0</v>
      </c>
      <c r="S172" s="200">
        <v>0</v>
      </c>
      <c r="T172" s="201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202" t="s">
        <v>86</v>
      </c>
      <c r="AT172" s="202" t="s">
        <v>136</v>
      </c>
      <c r="AU172" s="202" t="s">
        <v>80</v>
      </c>
      <c r="AY172" s="17" t="s">
        <v>133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7" t="s">
        <v>76</v>
      </c>
      <c r="BK172" s="203">
        <f>ROUND(I172*H172,2)</f>
        <v>0</v>
      </c>
      <c r="BL172" s="17" t="s">
        <v>86</v>
      </c>
      <c r="BM172" s="202" t="s">
        <v>147</v>
      </c>
    </row>
    <row r="173" spans="1:65" s="2" customFormat="1" ht="24" customHeight="1">
      <c r="A173" s="32"/>
      <c r="B173" s="33"/>
      <c r="C173" s="191" t="s">
        <v>140</v>
      </c>
      <c r="D173" s="191" t="s">
        <v>136</v>
      </c>
      <c r="E173" s="192" t="s">
        <v>210</v>
      </c>
      <c r="F173" s="193" t="s">
        <v>211</v>
      </c>
      <c r="G173" s="194" t="s">
        <v>156</v>
      </c>
      <c r="H173" s="195">
        <v>0.644</v>
      </c>
      <c r="I173" s="196"/>
      <c r="J173" s="196">
        <f>ROUND(I173*H173,2)</f>
        <v>0</v>
      </c>
      <c r="K173" s="197"/>
      <c r="L173" s="35"/>
      <c r="M173" s="198" t="s">
        <v>1</v>
      </c>
      <c r="N173" s="199" t="s">
        <v>37</v>
      </c>
      <c r="O173" s="200">
        <v>0</v>
      </c>
      <c r="P173" s="200">
        <f>O173*H173</f>
        <v>0</v>
      </c>
      <c r="Q173" s="200">
        <v>0</v>
      </c>
      <c r="R173" s="200">
        <f>Q173*H173</f>
        <v>0</v>
      </c>
      <c r="S173" s="200">
        <v>0</v>
      </c>
      <c r="T173" s="201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202" t="s">
        <v>86</v>
      </c>
      <c r="AT173" s="202" t="s">
        <v>136</v>
      </c>
      <c r="AU173" s="202" t="s">
        <v>80</v>
      </c>
      <c r="AY173" s="17" t="s">
        <v>133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17" t="s">
        <v>76</v>
      </c>
      <c r="BK173" s="203">
        <f>ROUND(I173*H173,2)</f>
        <v>0</v>
      </c>
      <c r="BL173" s="17" t="s">
        <v>86</v>
      </c>
      <c r="BM173" s="202" t="s">
        <v>208</v>
      </c>
    </row>
    <row r="174" spans="1:65" s="2" customFormat="1" ht="24" customHeight="1">
      <c r="A174" s="32"/>
      <c r="B174" s="33"/>
      <c r="C174" s="191" t="s">
        <v>164</v>
      </c>
      <c r="D174" s="191" t="s">
        <v>136</v>
      </c>
      <c r="E174" s="192" t="s">
        <v>212</v>
      </c>
      <c r="F174" s="193" t="s">
        <v>213</v>
      </c>
      <c r="G174" s="194" t="s">
        <v>156</v>
      </c>
      <c r="H174" s="195">
        <v>302.177</v>
      </c>
      <c r="I174" s="196"/>
      <c r="J174" s="196">
        <f>ROUND(I174*H174,2)</f>
        <v>0</v>
      </c>
      <c r="K174" s="197"/>
      <c r="L174" s="35"/>
      <c r="M174" s="198" t="s">
        <v>1</v>
      </c>
      <c r="N174" s="199" t="s">
        <v>37</v>
      </c>
      <c r="O174" s="200">
        <v>0</v>
      </c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202" t="s">
        <v>86</v>
      </c>
      <c r="AT174" s="202" t="s">
        <v>136</v>
      </c>
      <c r="AU174" s="202" t="s">
        <v>80</v>
      </c>
      <c r="AY174" s="17" t="s">
        <v>133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7" t="s">
        <v>76</v>
      </c>
      <c r="BK174" s="203">
        <f>ROUND(I174*H174,2)</f>
        <v>0</v>
      </c>
      <c r="BL174" s="17" t="s">
        <v>86</v>
      </c>
      <c r="BM174" s="202" t="s">
        <v>209</v>
      </c>
    </row>
    <row r="175" spans="2:51" s="13" customFormat="1" ht="12">
      <c r="B175" s="204"/>
      <c r="C175" s="205"/>
      <c r="D175" s="206" t="s">
        <v>144</v>
      </c>
      <c r="E175" s="207" t="s">
        <v>1</v>
      </c>
      <c r="F175" s="208" t="s">
        <v>328</v>
      </c>
      <c r="G175" s="205"/>
      <c r="H175" s="209">
        <v>302.177</v>
      </c>
      <c r="I175" s="205"/>
      <c r="J175" s="205"/>
      <c r="K175" s="205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144</v>
      </c>
      <c r="AU175" s="214" t="s">
        <v>80</v>
      </c>
      <c r="AV175" s="13" t="s">
        <v>80</v>
      </c>
      <c r="AW175" s="13" t="s">
        <v>27</v>
      </c>
      <c r="AX175" s="13" t="s">
        <v>72</v>
      </c>
      <c r="AY175" s="214" t="s">
        <v>133</v>
      </c>
    </row>
    <row r="176" spans="2:51" s="14" customFormat="1" ht="12">
      <c r="B176" s="215"/>
      <c r="C176" s="216"/>
      <c r="D176" s="206" t="s">
        <v>144</v>
      </c>
      <c r="E176" s="217" t="s">
        <v>1</v>
      </c>
      <c r="F176" s="218" t="s">
        <v>146</v>
      </c>
      <c r="G176" s="216"/>
      <c r="H176" s="219">
        <v>302.177</v>
      </c>
      <c r="I176" s="216"/>
      <c r="J176" s="216"/>
      <c r="K176" s="216"/>
      <c r="L176" s="220"/>
      <c r="M176" s="221"/>
      <c r="N176" s="222"/>
      <c r="O176" s="222"/>
      <c r="P176" s="222"/>
      <c r="Q176" s="222"/>
      <c r="R176" s="222"/>
      <c r="S176" s="222"/>
      <c r="T176" s="223"/>
      <c r="AT176" s="224" t="s">
        <v>144</v>
      </c>
      <c r="AU176" s="224" t="s">
        <v>80</v>
      </c>
      <c r="AV176" s="14" t="s">
        <v>86</v>
      </c>
      <c r="AW176" s="14" t="s">
        <v>27</v>
      </c>
      <c r="AX176" s="14" t="s">
        <v>76</v>
      </c>
      <c r="AY176" s="224" t="s">
        <v>133</v>
      </c>
    </row>
    <row r="177" spans="2:63" s="12" customFormat="1" ht="22.9" customHeight="1">
      <c r="B177" s="176"/>
      <c r="C177" s="177"/>
      <c r="D177" s="178" t="s">
        <v>71</v>
      </c>
      <c r="E177" s="189" t="s">
        <v>216</v>
      </c>
      <c r="F177" s="189" t="s">
        <v>217</v>
      </c>
      <c r="G177" s="177"/>
      <c r="H177" s="177"/>
      <c r="I177" s="177"/>
      <c r="J177" s="190">
        <f>BK177</f>
        <v>0</v>
      </c>
      <c r="K177" s="177"/>
      <c r="L177" s="181"/>
      <c r="M177" s="182"/>
      <c r="N177" s="183"/>
      <c r="O177" s="183"/>
      <c r="P177" s="184">
        <f>P178</f>
        <v>0</v>
      </c>
      <c r="Q177" s="183"/>
      <c r="R177" s="184">
        <f>R178</f>
        <v>0</v>
      </c>
      <c r="S177" s="183"/>
      <c r="T177" s="185">
        <f>T178</f>
        <v>0</v>
      </c>
      <c r="AR177" s="186" t="s">
        <v>76</v>
      </c>
      <c r="AT177" s="187" t="s">
        <v>71</v>
      </c>
      <c r="AU177" s="187" t="s">
        <v>76</v>
      </c>
      <c r="AY177" s="186" t="s">
        <v>133</v>
      </c>
      <c r="BK177" s="188">
        <f>BK178</f>
        <v>0</v>
      </c>
    </row>
    <row r="178" spans="1:65" s="2" customFormat="1" ht="16.5" customHeight="1">
      <c r="A178" s="32"/>
      <c r="B178" s="33"/>
      <c r="C178" s="191" t="s">
        <v>209</v>
      </c>
      <c r="D178" s="191" t="s">
        <v>136</v>
      </c>
      <c r="E178" s="192" t="s">
        <v>219</v>
      </c>
      <c r="F178" s="193" t="s">
        <v>220</v>
      </c>
      <c r="G178" s="194" t="s">
        <v>156</v>
      </c>
      <c r="H178" s="195">
        <v>55.352</v>
      </c>
      <c r="I178" s="196"/>
      <c r="J178" s="196">
        <f>ROUND(I178*H178,2)</f>
        <v>0</v>
      </c>
      <c r="K178" s="197"/>
      <c r="L178" s="35"/>
      <c r="M178" s="198" t="s">
        <v>1</v>
      </c>
      <c r="N178" s="199" t="s">
        <v>37</v>
      </c>
      <c r="O178" s="200">
        <v>0</v>
      </c>
      <c r="P178" s="200">
        <f>O178*H178</f>
        <v>0</v>
      </c>
      <c r="Q178" s="200">
        <v>0</v>
      </c>
      <c r="R178" s="200">
        <f>Q178*H178</f>
        <v>0</v>
      </c>
      <c r="S178" s="200">
        <v>0</v>
      </c>
      <c r="T178" s="201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202" t="s">
        <v>86</v>
      </c>
      <c r="AT178" s="202" t="s">
        <v>136</v>
      </c>
      <c r="AU178" s="202" t="s">
        <v>80</v>
      </c>
      <c r="AY178" s="17" t="s">
        <v>133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7" t="s">
        <v>76</v>
      </c>
      <c r="BK178" s="203">
        <f>ROUND(I178*H178,2)</f>
        <v>0</v>
      </c>
      <c r="BL178" s="17" t="s">
        <v>86</v>
      </c>
      <c r="BM178" s="202" t="s">
        <v>214</v>
      </c>
    </row>
    <row r="179" spans="2:63" s="12" customFormat="1" ht="25.9" customHeight="1">
      <c r="B179" s="176"/>
      <c r="C179" s="177"/>
      <c r="D179" s="178" t="s">
        <v>71</v>
      </c>
      <c r="E179" s="179" t="s">
        <v>306</v>
      </c>
      <c r="F179" s="179" t="s">
        <v>307</v>
      </c>
      <c r="G179" s="177"/>
      <c r="H179" s="177"/>
      <c r="I179" s="177"/>
      <c r="J179" s="180">
        <f>BK179</f>
        <v>0</v>
      </c>
      <c r="K179" s="177"/>
      <c r="L179" s="181"/>
      <c r="M179" s="182"/>
      <c r="N179" s="183"/>
      <c r="O179" s="183"/>
      <c r="P179" s="184">
        <f>SUM(P180:P184)</f>
        <v>0</v>
      </c>
      <c r="Q179" s="183"/>
      <c r="R179" s="184">
        <f>SUM(R180:R184)</f>
        <v>0</v>
      </c>
      <c r="S179" s="183"/>
      <c r="T179" s="185">
        <f>SUM(T180:T184)</f>
        <v>0</v>
      </c>
      <c r="AR179" s="186" t="s">
        <v>80</v>
      </c>
      <c r="AT179" s="187" t="s">
        <v>71</v>
      </c>
      <c r="AU179" s="187" t="s">
        <v>72</v>
      </c>
      <c r="AY179" s="186" t="s">
        <v>133</v>
      </c>
      <c r="BK179" s="188">
        <f>SUM(BK180:BK184)</f>
        <v>0</v>
      </c>
    </row>
    <row r="180" spans="1:65" s="2" customFormat="1" ht="24" customHeight="1">
      <c r="A180" s="32"/>
      <c r="B180" s="33"/>
      <c r="C180" s="191" t="s">
        <v>195</v>
      </c>
      <c r="D180" s="191" t="s">
        <v>136</v>
      </c>
      <c r="E180" s="192" t="s">
        <v>308</v>
      </c>
      <c r="F180" s="193" t="s">
        <v>309</v>
      </c>
      <c r="G180" s="194" t="s">
        <v>139</v>
      </c>
      <c r="H180" s="195">
        <v>161</v>
      </c>
      <c r="I180" s="196"/>
      <c r="J180" s="196">
        <f>ROUND(I180*H180,2)</f>
        <v>0</v>
      </c>
      <c r="K180" s="197"/>
      <c r="L180" s="35"/>
      <c r="M180" s="198" t="s">
        <v>1</v>
      </c>
      <c r="N180" s="199" t="s">
        <v>37</v>
      </c>
      <c r="O180" s="200">
        <v>0</v>
      </c>
      <c r="P180" s="200">
        <f>O180*H180</f>
        <v>0</v>
      </c>
      <c r="Q180" s="200">
        <v>0</v>
      </c>
      <c r="R180" s="200">
        <f>Q180*H180</f>
        <v>0</v>
      </c>
      <c r="S180" s="200">
        <v>0</v>
      </c>
      <c r="T180" s="201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202" t="s">
        <v>180</v>
      </c>
      <c r="AT180" s="202" t="s">
        <v>136</v>
      </c>
      <c r="AU180" s="202" t="s">
        <v>76</v>
      </c>
      <c r="AY180" s="17" t="s">
        <v>133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7" t="s">
        <v>76</v>
      </c>
      <c r="BK180" s="203">
        <f>ROUND(I180*H180,2)</f>
        <v>0</v>
      </c>
      <c r="BL180" s="17" t="s">
        <v>180</v>
      </c>
      <c r="BM180" s="202" t="s">
        <v>221</v>
      </c>
    </row>
    <row r="181" spans="1:65" s="2" customFormat="1" ht="16.5" customHeight="1">
      <c r="A181" s="32"/>
      <c r="B181" s="33"/>
      <c r="C181" s="191" t="s">
        <v>135</v>
      </c>
      <c r="D181" s="191" t="s">
        <v>136</v>
      </c>
      <c r="E181" s="192" t="s">
        <v>310</v>
      </c>
      <c r="F181" s="193" t="s">
        <v>311</v>
      </c>
      <c r="G181" s="194" t="s">
        <v>241</v>
      </c>
      <c r="H181" s="195">
        <v>50</v>
      </c>
      <c r="I181" s="196"/>
      <c r="J181" s="196">
        <f>ROUND(I181*H181,2)</f>
        <v>0</v>
      </c>
      <c r="K181" s="197"/>
      <c r="L181" s="35"/>
      <c r="M181" s="198" t="s">
        <v>1</v>
      </c>
      <c r="N181" s="199" t="s">
        <v>37</v>
      </c>
      <c r="O181" s="200">
        <v>0</v>
      </c>
      <c r="P181" s="200">
        <f>O181*H181</f>
        <v>0</v>
      </c>
      <c r="Q181" s="200">
        <v>0</v>
      </c>
      <c r="R181" s="200">
        <f>Q181*H181</f>
        <v>0</v>
      </c>
      <c r="S181" s="200">
        <v>0</v>
      </c>
      <c r="T181" s="201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202" t="s">
        <v>180</v>
      </c>
      <c r="AT181" s="202" t="s">
        <v>136</v>
      </c>
      <c r="AU181" s="202" t="s">
        <v>76</v>
      </c>
      <c r="AY181" s="17" t="s">
        <v>133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17" t="s">
        <v>76</v>
      </c>
      <c r="BK181" s="203">
        <f>ROUND(I181*H181,2)</f>
        <v>0</v>
      </c>
      <c r="BL181" s="17" t="s">
        <v>180</v>
      </c>
      <c r="BM181" s="202" t="s">
        <v>228</v>
      </c>
    </row>
    <row r="182" spans="1:47" s="2" customFormat="1" ht="19.5">
      <c r="A182" s="32"/>
      <c r="B182" s="33"/>
      <c r="C182" s="34"/>
      <c r="D182" s="206" t="s">
        <v>312</v>
      </c>
      <c r="E182" s="34"/>
      <c r="F182" s="248" t="s">
        <v>313</v>
      </c>
      <c r="G182" s="34"/>
      <c r="H182" s="34"/>
      <c r="I182" s="34"/>
      <c r="J182" s="34"/>
      <c r="K182" s="34"/>
      <c r="L182" s="35"/>
      <c r="M182" s="249"/>
      <c r="N182" s="250"/>
      <c r="O182" s="69"/>
      <c r="P182" s="69"/>
      <c r="Q182" s="69"/>
      <c r="R182" s="69"/>
      <c r="S182" s="69"/>
      <c r="T182" s="70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7" t="s">
        <v>312</v>
      </c>
      <c r="AU182" s="17" t="s">
        <v>76</v>
      </c>
    </row>
    <row r="183" spans="2:51" s="13" customFormat="1" ht="12">
      <c r="B183" s="204"/>
      <c r="C183" s="205"/>
      <c r="D183" s="206" t="s">
        <v>144</v>
      </c>
      <c r="E183" s="207" t="s">
        <v>1</v>
      </c>
      <c r="F183" s="208" t="s">
        <v>329</v>
      </c>
      <c r="G183" s="205"/>
      <c r="H183" s="209">
        <v>50</v>
      </c>
      <c r="I183" s="205"/>
      <c r="J183" s="205"/>
      <c r="K183" s="205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144</v>
      </c>
      <c r="AU183" s="214" t="s">
        <v>76</v>
      </c>
      <c r="AV183" s="13" t="s">
        <v>80</v>
      </c>
      <c r="AW183" s="13" t="s">
        <v>27</v>
      </c>
      <c r="AX183" s="13" t="s">
        <v>72</v>
      </c>
      <c r="AY183" s="214" t="s">
        <v>133</v>
      </c>
    </row>
    <row r="184" spans="2:51" s="14" customFormat="1" ht="12">
      <c r="B184" s="215"/>
      <c r="C184" s="216"/>
      <c r="D184" s="206" t="s">
        <v>144</v>
      </c>
      <c r="E184" s="217" t="s">
        <v>1</v>
      </c>
      <c r="F184" s="218" t="s">
        <v>146</v>
      </c>
      <c r="G184" s="216"/>
      <c r="H184" s="219">
        <v>50</v>
      </c>
      <c r="I184" s="216"/>
      <c r="J184" s="216"/>
      <c r="K184" s="216"/>
      <c r="L184" s="220"/>
      <c r="M184" s="221"/>
      <c r="N184" s="222"/>
      <c r="O184" s="222"/>
      <c r="P184" s="222"/>
      <c r="Q184" s="222"/>
      <c r="R184" s="222"/>
      <c r="S184" s="222"/>
      <c r="T184" s="223"/>
      <c r="AT184" s="224" t="s">
        <v>144</v>
      </c>
      <c r="AU184" s="224" t="s">
        <v>76</v>
      </c>
      <c r="AV184" s="14" t="s">
        <v>86</v>
      </c>
      <c r="AW184" s="14" t="s">
        <v>27</v>
      </c>
      <c r="AX184" s="14" t="s">
        <v>76</v>
      </c>
      <c r="AY184" s="224" t="s">
        <v>133</v>
      </c>
    </row>
    <row r="185" spans="2:63" s="12" customFormat="1" ht="25.9" customHeight="1">
      <c r="B185" s="176"/>
      <c r="C185" s="177"/>
      <c r="D185" s="178" t="s">
        <v>71</v>
      </c>
      <c r="E185" s="179" t="s">
        <v>222</v>
      </c>
      <c r="F185" s="179" t="s">
        <v>223</v>
      </c>
      <c r="G185" s="177"/>
      <c r="H185" s="177"/>
      <c r="I185" s="177"/>
      <c r="J185" s="180">
        <f>BK185</f>
        <v>0</v>
      </c>
      <c r="K185" s="177"/>
      <c r="L185" s="181"/>
      <c r="M185" s="182"/>
      <c r="N185" s="183"/>
      <c r="O185" s="183"/>
      <c r="P185" s="184">
        <f>P186+P188+P190+P195+P208+P210</f>
        <v>0</v>
      </c>
      <c r="Q185" s="183"/>
      <c r="R185" s="184">
        <f>R186+R188+R190+R195+R208+R210</f>
        <v>0</v>
      </c>
      <c r="S185" s="183"/>
      <c r="T185" s="185">
        <f>T186+T188+T190+T195+T208+T210</f>
        <v>0</v>
      </c>
      <c r="AR185" s="186" t="s">
        <v>80</v>
      </c>
      <c r="AT185" s="187" t="s">
        <v>71</v>
      </c>
      <c r="AU185" s="187" t="s">
        <v>72</v>
      </c>
      <c r="AY185" s="186" t="s">
        <v>133</v>
      </c>
      <c r="BK185" s="188">
        <f>BK186+BK188+BK190+BK195+BK208+BK210</f>
        <v>0</v>
      </c>
    </row>
    <row r="186" spans="2:63" s="12" customFormat="1" ht="22.9" customHeight="1">
      <c r="B186" s="176"/>
      <c r="C186" s="177"/>
      <c r="D186" s="178" t="s">
        <v>71</v>
      </c>
      <c r="E186" s="189" t="s">
        <v>224</v>
      </c>
      <c r="F186" s="189" t="s">
        <v>225</v>
      </c>
      <c r="G186" s="177"/>
      <c r="H186" s="177"/>
      <c r="I186" s="177"/>
      <c r="J186" s="190">
        <f>BK186</f>
        <v>0</v>
      </c>
      <c r="K186" s="177"/>
      <c r="L186" s="181"/>
      <c r="M186" s="182"/>
      <c r="N186" s="183"/>
      <c r="O186" s="183"/>
      <c r="P186" s="184">
        <f>P187</f>
        <v>0</v>
      </c>
      <c r="Q186" s="183"/>
      <c r="R186" s="184">
        <f>R187</f>
        <v>0</v>
      </c>
      <c r="S186" s="183"/>
      <c r="T186" s="185">
        <f>T187</f>
        <v>0</v>
      </c>
      <c r="AR186" s="186" t="s">
        <v>80</v>
      </c>
      <c r="AT186" s="187" t="s">
        <v>71</v>
      </c>
      <c r="AU186" s="187" t="s">
        <v>76</v>
      </c>
      <c r="AY186" s="186" t="s">
        <v>133</v>
      </c>
      <c r="BK186" s="188">
        <f>BK187</f>
        <v>0</v>
      </c>
    </row>
    <row r="187" spans="1:65" s="2" customFormat="1" ht="16.5" customHeight="1">
      <c r="A187" s="32"/>
      <c r="B187" s="33"/>
      <c r="C187" s="191" t="s">
        <v>161</v>
      </c>
      <c r="D187" s="191" t="s">
        <v>136</v>
      </c>
      <c r="E187" s="192" t="s">
        <v>226</v>
      </c>
      <c r="F187" s="193" t="s">
        <v>227</v>
      </c>
      <c r="G187" s="194" t="s">
        <v>139</v>
      </c>
      <c r="H187" s="195">
        <v>161</v>
      </c>
      <c r="I187" s="196"/>
      <c r="J187" s="196">
        <f>ROUND(I187*H187,2)</f>
        <v>0</v>
      </c>
      <c r="K187" s="197"/>
      <c r="L187" s="35"/>
      <c r="M187" s="198" t="s">
        <v>1</v>
      </c>
      <c r="N187" s="199" t="s">
        <v>37</v>
      </c>
      <c r="O187" s="200">
        <v>0</v>
      </c>
      <c r="P187" s="200">
        <f>O187*H187</f>
        <v>0</v>
      </c>
      <c r="Q187" s="200">
        <v>0</v>
      </c>
      <c r="R187" s="200">
        <f>Q187*H187</f>
        <v>0</v>
      </c>
      <c r="S187" s="200">
        <v>0</v>
      </c>
      <c r="T187" s="201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202" t="s">
        <v>180</v>
      </c>
      <c r="AT187" s="202" t="s">
        <v>136</v>
      </c>
      <c r="AU187" s="202" t="s">
        <v>80</v>
      </c>
      <c r="AY187" s="17" t="s">
        <v>133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7" t="s">
        <v>76</v>
      </c>
      <c r="BK187" s="203">
        <f>ROUND(I187*H187,2)</f>
        <v>0</v>
      </c>
      <c r="BL187" s="17" t="s">
        <v>180</v>
      </c>
      <c r="BM187" s="202" t="s">
        <v>168</v>
      </c>
    </row>
    <row r="188" spans="2:63" s="12" customFormat="1" ht="22.9" customHeight="1">
      <c r="B188" s="176"/>
      <c r="C188" s="177"/>
      <c r="D188" s="178" t="s">
        <v>71</v>
      </c>
      <c r="E188" s="189" t="s">
        <v>229</v>
      </c>
      <c r="F188" s="189" t="s">
        <v>230</v>
      </c>
      <c r="G188" s="177"/>
      <c r="H188" s="177"/>
      <c r="I188" s="177"/>
      <c r="J188" s="190">
        <f>BK188</f>
        <v>0</v>
      </c>
      <c r="K188" s="177"/>
      <c r="L188" s="181"/>
      <c r="M188" s="182"/>
      <c r="N188" s="183"/>
      <c r="O188" s="183"/>
      <c r="P188" s="184">
        <f>P189</f>
        <v>0</v>
      </c>
      <c r="Q188" s="183"/>
      <c r="R188" s="184">
        <f>R189</f>
        <v>0</v>
      </c>
      <c r="S188" s="183"/>
      <c r="T188" s="185">
        <f>T189</f>
        <v>0</v>
      </c>
      <c r="AR188" s="186" t="s">
        <v>80</v>
      </c>
      <c r="AT188" s="187" t="s">
        <v>71</v>
      </c>
      <c r="AU188" s="187" t="s">
        <v>76</v>
      </c>
      <c r="AY188" s="186" t="s">
        <v>133</v>
      </c>
      <c r="BK188" s="188">
        <f>BK189</f>
        <v>0</v>
      </c>
    </row>
    <row r="189" spans="1:65" s="2" customFormat="1" ht="16.5" customHeight="1">
      <c r="A189" s="32"/>
      <c r="B189" s="33"/>
      <c r="C189" s="191" t="s">
        <v>261</v>
      </c>
      <c r="D189" s="191" t="s">
        <v>136</v>
      </c>
      <c r="E189" s="192" t="s">
        <v>231</v>
      </c>
      <c r="F189" s="193" t="s">
        <v>232</v>
      </c>
      <c r="G189" s="194" t="s">
        <v>139</v>
      </c>
      <c r="H189" s="195">
        <v>161</v>
      </c>
      <c r="I189" s="196"/>
      <c r="J189" s="196">
        <f>ROUND(I189*H189,2)</f>
        <v>0</v>
      </c>
      <c r="K189" s="197"/>
      <c r="L189" s="35"/>
      <c r="M189" s="198" t="s">
        <v>1</v>
      </c>
      <c r="N189" s="199" t="s">
        <v>37</v>
      </c>
      <c r="O189" s="200">
        <v>0</v>
      </c>
      <c r="P189" s="200">
        <f>O189*H189</f>
        <v>0</v>
      </c>
      <c r="Q189" s="200">
        <v>0</v>
      </c>
      <c r="R189" s="200">
        <f>Q189*H189</f>
        <v>0</v>
      </c>
      <c r="S189" s="200">
        <v>0</v>
      </c>
      <c r="T189" s="201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202" t="s">
        <v>180</v>
      </c>
      <c r="AT189" s="202" t="s">
        <v>136</v>
      </c>
      <c r="AU189" s="202" t="s">
        <v>80</v>
      </c>
      <c r="AY189" s="17" t="s">
        <v>133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17" t="s">
        <v>76</v>
      </c>
      <c r="BK189" s="203">
        <f>ROUND(I189*H189,2)</f>
        <v>0</v>
      </c>
      <c r="BL189" s="17" t="s">
        <v>180</v>
      </c>
      <c r="BM189" s="202" t="s">
        <v>237</v>
      </c>
    </row>
    <row r="190" spans="2:63" s="12" customFormat="1" ht="22.9" customHeight="1">
      <c r="B190" s="176"/>
      <c r="C190" s="177"/>
      <c r="D190" s="178" t="s">
        <v>71</v>
      </c>
      <c r="E190" s="189" t="s">
        <v>233</v>
      </c>
      <c r="F190" s="189" t="s">
        <v>234</v>
      </c>
      <c r="G190" s="177"/>
      <c r="H190" s="177"/>
      <c r="I190" s="177"/>
      <c r="J190" s="190">
        <f>BK190</f>
        <v>0</v>
      </c>
      <c r="K190" s="177"/>
      <c r="L190" s="181"/>
      <c r="M190" s="182"/>
      <c r="N190" s="183"/>
      <c r="O190" s="183"/>
      <c r="P190" s="184">
        <f>SUM(P191:P194)</f>
        <v>0</v>
      </c>
      <c r="Q190" s="183"/>
      <c r="R190" s="184">
        <f>SUM(R191:R194)</f>
        <v>0</v>
      </c>
      <c r="S190" s="183"/>
      <c r="T190" s="185">
        <f>SUM(T191:T194)</f>
        <v>0</v>
      </c>
      <c r="AR190" s="186" t="s">
        <v>80</v>
      </c>
      <c r="AT190" s="187" t="s">
        <v>71</v>
      </c>
      <c r="AU190" s="187" t="s">
        <v>76</v>
      </c>
      <c r="AY190" s="186" t="s">
        <v>133</v>
      </c>
      <c r="BK190" s="188">
        <f>SUM(BK191:BK194)</f>
        <v>0</v>
      </c>
    </row>
    <row r="191" spans="1:65" s="2" customFormat="1" ht="16.5" customHeight="1">
      <c r="A191" s="32"/>
      <c r="B191" s="33"/>
      <c r="C191" s="191" t="s">
        <v>172</v>
      </c>
      <c r="D191" s="191" t="s">
        <v>136</v>
      </c>
      <c r="E191" s="192" t="s">
        <v>235</v>
      </c>
      <c r="F191" s="193" t="s">
        <v>236</v>
      </c>
      <c r="G191" s="194" t="s">
        <v>139</v>
      </c>
      <c r="H191" s="195">
        <v>161</v>
      </c>
      <c r="I191" s="196"/>
      <c r="J191" s="196">
        <f>ROUND(I191*H191,2)</f>
        <v>0</v>
      </c>
      <c r="K191" s="197"/>
      <c r="L191" s="35"/>
      <c r="M191" s="198" t="s">
        <v>1</v>
      </c>
      <c r="N191" s="199" t="s">
        <v>37</v>
      </c>
      <c r="O191" s="200">
        <v>0</v>
      </c>
      <c r="P191" s="200">
        <f>O191*H191</f>
        <v>0</v>
      </c>
      <c r="Q191" s="200">
        <v>0</v>
      </c>
      <c r="R191" s="200">
        <f>Q191*H191</f>
        <v>0</v>
      </c>
      <c r="S191" s="200">
        <v>0</v>
      </c>
      <c r="T191" s="201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202" t="s">
        <v>180</v>
      </c>
      <c r="AT191" s="202" t="s">
        <v>136</v>
      </c>
      <c r="AU191" s="202" t="s">
        <v>80</v>
      </c>
      <c r="AY191" s="17" t="s">
        <v>133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7" t="s">
        <v>76</v>
      </c>
      <c r="BK191" s="203">
        <f>ROUND(I191*H191,2)</f>
        <v>0</v>
      </c>
      <c r="BL191" s="17" t="s">
        <v>180</v>
      </c>
      <c r="BM191" s="202" t="s">
        <v>242</v>
      </c>
    </row>
    <row r="192" spans="1:65" s="2" customFormat="1" ht="24" customHeight="1">
      <c r="A192" s="32"/>
      <c r="B192" s="33"/>
      <c r="C192" s="191" t="s">
        <v>284</v>
      </c>
      <c r="D192" s="191" t="s">
        <v>136</v>
      </c>
      <c r="E192" s="192" t="s">
        <v>239</v>
      </c>
      <c r="F192" s="193" t="s">
        <v>240</v>
      </c>
      <c r="G192" s="194" t="s">
        <v>241</v>
      </c>
      <c r="H192" s="195">
        <v>126</v>
      </c>
      <c r="I192" s="196"/>
      <c r="J192" s="196">
        <f>ROUND(I192*H192,2)</f>
        <v>0</v>
      </c>
      <c r="K192" s="197"/>
      <c r="L192" s="35"/>
      <c r="M192" s="198" t="s">
        <v>1</v>
      </c>
      <c r="N192" s="199" t="s">
        <v>37</v>
      </c>
      <c r="O192" s="200">
        <v>0</v>
      </c>
      <c r="P192" s="200">
        <f>O192*H192</f>
        <v>0</v>
      </c>
      <c r="Q192" s="200">
        <v>0</v>
      </c>
      <c r="R192" s="200">
        <f>Q192*H192</f>
        <v>0</v>
      </c>
      <c r="S192" s="200">
        <v>0</v>
      </c>
      <c r="T192" s="201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202" t="s">
        <v>180</v>
      </c>
      <c r="AT192" s="202" t="s">
        <v>136</v>
      </c>
      <c r="AU192" s="202" t="s">
        <v>80</v>
      </c>
      <c r="AY192" s="17" t="s">
        <v>133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17" t="s">
        <v>76</v>
      </c>
      <c r="BK192" s="203">
        <f>ROUND(I192*H192,2)</f>
        <v>0</v>
      </c>
      <c r="BL192" s="17" t="s">
        <v>180</v>
      </c>
      <c r="BM192" s="202" t="s">
        <v>251</v>
      </c>
    </row>
    <row r="193" spans="2:51" s="13" customFormat="1" ht="12">
      <c r="B193" s="204"/>
      <c r="C193" s="205"/>
      <c r="D193" s="206" t="s">
        <v>144</v>
      </c>
      <c r="E193" s="207" t="s">
        <v>1</v>
      </c>
      <c r="F193" s="208" t="s">
        <v>330</v>
      </c>
      <c r="G193" s="205"/>
      <c r="H193" s="209">
        <v>126</v>
      </c>
      <c r="I193" s="205"/>
      <c r="J193" s="205"/>
      <c r="K193" s="205"/>
      <c r="L193" s="210"/>
      <c r="M193" s="211"/>
      <c r="N193" s="212"/>
      <c r="O193" s="212"/>
      <c r="P193" s="212"/>
      <c r="Q193" s="212"/>
      <c r="R193" s="212"/>
      <c r="S193" s="212"/>
      <c r="T193" s="213"/>
      <c r="AT193" s="214" t="s">
        <v>144</v>
      </c>
      <c r="AU193" s="214" t="s">
        <v>80</v>
      </c>
      <c r="AV193" s="13" t="s">
        <v>80</v>
      </c>
      <c r="AW193" s="13" t="s">
        <v>27</v>
      </c>
      <c r="AX193" s="13" t="s">
        <v>72</v>
      </c>
      <c r="AY193" s="214" t="s">
        <v>133</v>
      </c>
    </row>
    <row r="194" spans="2:51" s="14" customFormat="1" ht="12">
      <c r="B194" s="215"/>
      <c r="C194" s="216"/>
      <c r="D194" s="206" t="s">
        <v>144</v>
      </c>
      <c r="E194" s="217" t="s">
        <v>1</v>
      </c>
      <c r="F194" s="218" t="s">
        <v>146</v>
      </c>
      <c r="G194" s="216"/>
      <c r="H194" s="219">
        <v>126</v>
      </c>
      <c r="I194" s="216"/>
      <c r="J194" s="216"/>
      <c r="K194" s="216"/>
      <c r="L194" s="220"/>
      <c r="M194" s="221"/>
      <c r="N194" s="222"/>
      <c r="O194" s="222"/>
      <c r="P194" s="222"/>
      <c r="Q194" s="222"/>
      <c r="R194" s="222"/>
      <c r="S194" s="222"/>
      <c r="T194" s="223"/>
      <c r="AT194" s="224" t="s">
        <v>144</v>
      </c>
      <c r="AU194" s="224" t="s">
        <v>80</v>
      </c>
      <c r="AV194" s="14" t="s">
        <v>86</v>
      </c>
      <c r="AW194" s="14" t="s">
        <v>27</v>
      </c>
      <c r="AX194" s="14" t="s">
        <v>76</v>
      </c>
      <c r="AY194" s="224" t="s">
        <v>133</v>
      </c>
    </row>
    <row r="195" spans="2:63" s="12" customFormat="1" ht="22.9" customHeight="1">
      <c r="B195" s="176"/>
      <c r="C195" s="177"/>
      <c r="D195" s="178" t="s">
        <v>71</v>
      </c>
      <c r="E195" s="189" t="s">
        <v>247</v>
      </c>
      <c r="F195" s="189" t="s">
        <v>248</v>
      </c>
      <c r="G195" s="177"/>
      <c r="H195" s="177"/>
      <c r="I195" s="177"/>
      <c r="J195" s="190">
        <f>BK195</f>
        <v>0</v>
      </c>
      <c r="K195" s="177"/>
      <c r="L195" s="181"/>
      <c r="M195" s="182"/>
      <c r="N195" s="183"/>
      <c r="O195" s="183"/>
      <c r="P195" s="184">
        <f>SUM(P196:P207)</f>
        <v>0</v>
      </c>
      <c r="Q195" s="183"/>
      <c r="R195" s="184">
        <f>SUM(R196:R207)</f>
        <v>0</v>
      </c>
      <c r="S195" s="183"/>
      <c r="T195" s="185">
        <f>SUM(T196:T207)</f>
        <v>0</v>
      </c>
      <c r="AR195" s="186" t="s">
        <v>80</v>
      </c>
      <c r="AT195" s="187" t="s">
        <v>71</v>
      </c>
      <c r="AU195" s="187" t="s">
        <v>76</v>
      </c>
      <c r="AY195" s="186" t="s">
        <v>133</v>
      </c>
      <c r="BK195" s="188">
        <f>SUM(BK196:BK207)</f>
        <v>0</v>
      </c>
    </row>
    <row r="196" spans="1:65" s="2" customFormat="1" ht="24" customHeight="1">
      <c r="A196" s="32"/>
      <c r="B196" s="33"/>
      <c r="C196" s="191" t="s">
        <v>177</v>
      </c>
      <c r="D196" s="191" t="s">
        <v>136</v>
      </c>
      <c r="E196" s="192" t="s">
        <v>249</v>
      </c>
      <c r="F196" s="193" t="s">
        <v>250</v>
      </c>
      <c r="G196" s="194" t="s">
        <v>241</v>
      </c>
      <c r="H196" s="195">
        <v>36</v>
      </c>
      <c r="I196" s="196"/>
      <c r="J196" s="196">
        <f>ROUND(I196*H196,2)</f>
        <v>0</v>
      </c>
      <c r="K196" s="197"/>
      <c r="L196" s="35"/>
      <c r="M196" s="198" t="s">
        <v>1</v>
      </c>
      <c r="N196" s="199" t="s">
        <v>37</v>
      </c>
      <c r="O196" s="200">
        <v>0</v>
      </c>
      <c r="P196" s="200">
        <f>O196*H196</f>
        <v>0</v>
      </c>
      <c r="Q196" s="200">
        <v>0</v>
      </c>
      <c r="R196" s="200">
        <f>Q196*H196</f>
        <v>0</v>
      </c>
      <c r="S196" s="200">
        <v>0</v>
      </c>
      <c r="T196" s="201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202" t="s">
        <v>180</v>
      </c>
      <c r="AT196" s="202" t="s">
        <v>136</v>
      </c>
      <c r="AU196" s="202" t="s">
        <v>80</v>
      </c>
      <c r="AY196" s="17" t="s">
        <v>133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17" t="s">
        <v>76</v>
      </c>
      <c r="BK196" s="203">
        <f>ROUND(I196*H196,2)</f>
        <v>0</v>
      </c>
      <c r="BL196" s="17" t="s">
        <v>180</v>
      </c>
      <c r="BM196" s="202" t="s">
        <v>255</v>
      </c>
    </row>
    <row r="197" spans="2:51" s="13" customFormat="1" ht="12">
      <c r="B197" s="204"/>
      <c r="C197" s="205"/>
      <c r="D197" s="206" t="s">
        <v>144</v>
      </c>
      <c r="E197" s="207" t="s">
        <v>1</v>
      </c>
      <c r="F197" s="208" t="s">
        <v>331</v>
      </c>
      <c r="G197" s="205"/>
      <c r="H197" s="209">
        <v>36</v>
      </c>
      <c r="I197" s="205"/>
      <c r="J197" s="205"/>
      <c r="K197" s="205"/>
      <c r="L197" s="210"/>
      <c r="M197" s="211"/>
      <c r="N197" s="212"/>
      <c r="O197" s="212"/>
      <c r="P197" s="212"/>
      <c r="Q197" s="212"/>
      <c r="R197" s="212"/>
      <c r="S197" s="212"/>
      <c r="T197" s="213"/>
      <c r="AT197" s="214" t="s">
        <v>144</v>
      </c>
      <c r="AU197" s="214" t="s">
        <v>80</v>
      </c>
      <c r="AV197" s="13" t="s">
        <v>80</v>
      </c>
      <c r="AW197" s="13" t="s">
        <v>27</v>
      </c>
      <c r="AX197" s="13" t="s">
        <v>72</v>
      </c>
      <c r="AY197" s="214" t="s">
        <v>133</v>
      </c>
    </row>
    <row r="198" spans="2:51" s="14" customFormat="1" ht="12">
      <c r="B198" s="215"/>
      <c r="C198" s="216"/>
      <c r="D198" s="206" t="s">
        <v>144</v>
      </c>
      <c r="E198" s="217" t="s">
        <v>1</v>
      </c>
      <c r="F198" s="218" t="s">
        <v>146</v>
      </c>
      <c r="G198" s="216"/>
      <c r="H198" s="219">
        <v>36</v>
      </c>
      <c r="I198" s="216"/>
      <c r="J198" s="216"/>
      <c r="K198" s="216"/>
      <c r="L198" s="220"/>
      <c r="M198" s="221"/>
      <c r="N198" s="222"/>
      <c r="O198" s="222"/>
      <c r="P198" s="222"/>
      <c r="Q198" s="222"/>
      <c r="R198" s="222"/>
      <c r="S198" s="222"/>
      <c r="T198" s="223"/>
      <c r="AT198" s="224" t="s">
        <v>144</v>
      </c>
      <c r="AU198" s="224" t="s">
        <v>80</v>
      </c>
      <c r="AV198" s="14" t="s">
        <v>86</v>
      </c>
      <c r="AW198" s="14" t="s">
        <v>27</v>
      </c>
      <c r="AX198" s="14" t="s">
        <v>76</v>
      </c>
      <c r="AY198" s="224" t="s">
        <v>133</v>
      </c>
    </row>
    <row r="199" spans="1:65" s="2" customFormat="1" ht="16.5" customHeight="1">
      <c r="A199" s="32"/>
      <c r="B199" s="33"/>
      <c r="C199" s="191" t="s">
        <v>8</v>
      </c>
      <c r="D199" s="191" t="s">
        <v>136</v>
      </c>
      <c r="E199" s="192" t="s">
        <v>253</v>
      </c>
      <c r="F199" s="193" t="s">
        <v>254</v>
      </c>
      <c r="G199" s="194" t="s">
        <v>241</v>
      </c>
      <c r="H199" s="195">
        <v>10.5</v>
      </c>
      <c r="I199" s="196"/>
      <c r="J199" s="196">
        <f>ROUND(I199*H199,2)</f>
        <v>0</v>
      </c>
      <c r="K199" s="197"/>
      <c r="L199" s="35"/>
      <c r="M199" s="198" t="s">
        <v>1</v>
      </c>
      <c r="N199" s="199" t="s">
        <v>37</v>
      </c>
      <c r="O199" s="200">
        <v>0</v>
      </c>
      <c r="P199" s="200">
        <f>O199*H199</f>
        <v>0</v>
      </c>
      <c r="Q199" s="200">
        <v>0</v>
      </c>
      <c r="R199" s="200">
        <f>Q199*H199</f>
        <v>0</v>
      </c>
      <c r="S199" s="200">
        <v>0</v>
      </c>
      <c r="T199" s="201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202" t="s">
        <v>180</v>
      </c>
      <c r="AT199" s="202" t="s">
        <v>136</v>
      </c>
      <c r="AU199" s="202" t="s">
        <v>80</v>
      </c>
      <c r="AY199" s="17" t="s">
        <v>133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17" t="s">
        <v>76</v>
      </c>
      <c r="BK199" s="203">
        <f>ROUND(I199*H199,2)</f>
        <v>0</v>
      </c>
      <c r="BL199" s="17" t="s">
        <v>180</v>
      </c>
      <c r="BM199" s="202" t="s">
        <v>260</v>
      </c>
    </row>
    <row r="200" spans="2:51" s="13" customFormat="1" ht="12">
      <c r="B200" s="204"/>
      <c r="C200" s="205"/>
      <c r="D200" s="206" t="s">
        <v>144</v>
      </c>
      <c r="E200" s="207" t="s">
        <v>1</v>
      </c>
      <c r="F200" s="208" t="s">
        <v>332</v>
      </c>
      <c r="G200" s="205"/>
      <c r="H200" s="209">
        <v>10.5</v>
      </c>
      <c r="I200" s="205"/>
      <c r="J200" s="205"/>
      <c r="K200" s="205"/>
      <c r="L200" s="210"/>
      <c r="M200" s="211"/>
      <c r="N200" s="212"/>
      <c r="O200" s="212"/>
      <c r="P200" s="212"/>
      <c r="Q200" s="212"/>
      <c r="R200" s="212"/>
      <c r="S200" s="212"/>
      <c r="T200" s="213"/>
      <c r="AT200" s="214" t="s">
        <v>144</v>
      </c>
      <c r="AU200" s="214" t="s">
        <v>80</v>
      </c>
      <c r="AV200" s="13" t="s">
        <v>80</v>
      </c>
      <c r="AW200" s="13" t="s">
        <v>27</v>
      </c>
      <c r="AX200" s="13" t="s">
        <v>72</v>
      </c>
      <c r="AY200" s="214" t="s">
        <v>133</v>
      </c>
    </row>
    <row r="201" spans="2:51" s="14" customFormat="1" ht="12">
      <c r="B201" s="215"/>
      <c r="C201" s="216"/>
      <c r="D201" s="206" t="s">
        <v>144</v>
      </c>
      <c r="E201" s="217" t="s">
        <v>1</v>
      </c>
      <c r="F201" s="218" t="s">
        <v>146</v>
      </c>
      <c r="G201" s="216"/>
      <c r="H201" s="219">
        <v>10.5</v>
      </c>
      <c r="I201" s="216"/>
      <c r="J201" s="216"/>
      <c r="K201" s="216"/>
      <c r="L201" s="220"/>
      <c r="M201" s="221"/>
      <c r="N201" s="222"/>
      <c r="O201" s="222"/>
      <c r="P201" s="222"/>
      <c r="Q201" s="222"/>
      <c r="R201" s="222"/>
      <c r="S201" s="222"/>
      <c r="T201" s="223"/>
      <c r="AT201" s="224" t="s">
        <v>144</v>
      </c>
      <c r="AU201" s="224" t="s">
        <v>80</v>
      </c>
      <c r="AV201" s="14" t="s">
        <v>86</v>
      </c>
      <c r="AW201" s="14" t="s">
        <v>27</v>
      </c>
      <c r="AX201" s="14" t="s">
        <v>76</v>
      </c>
      <c r="AY201" s="224" t="s">
        <v>133</v>
      </c>
    </row>
    <row r="202" spans="1:65" s="2" customFormat="1" ht="16.5" customHeight="1">
      <c r="A202" s="32"/>
      <c r="B202" s="33"/>
      <c r="C202" s="191" t="s">
        <v>180</v>
      </c>
      <c r="D202" s="191" t="s">
        <v>136</v>
      </c>
      <c r="E202" s="192" t="s">
        <v>258</v>
      </c>
      <c r="F202" s="193" t="s">
        <v>259</v>
      </c>
      <c r="G202" s="194" t="s">
        <v>241</v>
      </c>
      <c r="H202" s="195">
        <v>21</v>
      </c>
      <c r="I202" s="196"/>
      <c r="J202" s="196">
        <f>ROUND(I202*H202,2)</f>
        <v>0</v>
      </c>
      <c r="K202" s="197"/>
      <c r="L202" s="35"/>
      <c r="M202" s="198" t="s">
        <v>1</v>
      </c>
      <c r="N202" s="199" t="s">
        <v>37</v>
      </c>
      <c r="O202" s="200">
        <v>0</v>
      </c>
      <c r="P202" s="200">
        <f>O202*H202</f>
        <v>0</v>
      </c>
      <c r="Q202" s="200">
        <v>0</v>
      </c>
      <c r="R202" s="200">
        <f>Q202*H202</f>
        <v>0</v>
      </c>
      <c r="S202" s="200">
        <v>0</v>
      </c>
      <c r="T202" s="201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202" t="s">
        <v>180</v>
      </c>
      <c r="AT202" s="202" t="s">
        <v>136</v>
      </c>
      <c r="AU202" s="202" t="s">
        <v>80</v>
      </c>
      <c r="AY202" s="17" t="s">
        <v>133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17" t="s">
        <v>76</v>
      </c>
      <c r="BK202" s="203">
        <f>ROUND(I202*H202,2)</f>
        <v>0</v>
      </c>
      <c r="BL202" s="17" t="s">
        <v>180</v>
      </c>
      <c r="BM202" s="202" t="s">
        <v>264</v>
      </c>
    </row>
    <row r="203" spans="2:51" s="13" customFormat="1" ht="12">
      <c r="B203" s="204"/>
      <c r="C203" s="205"/>
      <c r="D203" s="206" t="s">
        <v>144</v>
      </c>
      <c r="E203" s="207" t="s">
        <v>1</v>
      </c>
      <c r="F203" s="208" t="s">
        <v>7</v>
      </c>
      <c r="G203" s="205"/>
      <c r="H203" s="209">
        <v>21</v>
      </c>
      <c r="I203" s="205"/>
      <c r="J203" s="205"/>
      <c r="K203" s="205"/>
      <c r="L203" s="210"/>
      <c r="M203" s="211"/>
      <c r="N203" s="212"/>
      <c r="O203" s="212"/>
      <c r="P203" s="212"/>
      <c r="Q203" s="212"/>
      <c r="R203" s="212"/>
      <c r="S203" s="212"/>
      <c r="T203" s="213"/>
      <c r="AT203" s="214" t="s">
        <v>144</v>
      </c>
      <c r="AU203" s="214" t="s">
        <v>80</v>
      </c>
      <c r="AV203" s="13" t="s">
        <v>80</v>
      </c>
      <c r="AW203" s="13" t="s">
        <v>27</v>
      </c>
      <c r="AX203" s="13" t="s">
        <v>72</v>
      </c>
      <c r="AY203" s="214" t="s">
        <v>133</v>
      </c>
    </row>
    <row r="204" spans="2:51" s="14" customFormat="1" ht="12">
      <c r="B204" s="215"/>
      <c r="C204" s="216"/>
      <c r="D204" s="206" t="s">
        <v>144</v>
      </c>
      <c r="E204" s="217" t="s">
        <v>1</v>
      </c>
      <c r="F204" s="218" t="s">
        <v>146</v>
      </c>
      <c r="G204" s="216"/>
      <c r="H204" s="219">
        <v>21</v>
      </c>
      <c r="I204" s="216"/>
      <c r="J204" s="216"/>
      <c r="K204" s="216"/>
      <c r="L204" s="220"/>
      <c r="M204" s="221"/>
      <c r="N204" s="222"/>
      <c r="O204" s="222"/>
      <c r="P204" s="222"/>
      <c r="Q204" s="222"/>
      <c r="R204" s="222"/>
      <c r="S204" s="222"/>
      <c r="T204" s="223"/>
      <c r="AT204" s="224" t="s">
        <v>144</v>
      </c>
      <c r="AU204" s="224" t="s">
        <v>80</v>
      </c>
      <c r="AV204" s="14" t="s">
        <v>86</v>
      </c>
      <c r="AW204" s="14" t="s">
        <v>27</v>
      </c>
      <c r="AX204" s="14" t="s">
        <v>76</v>
      </c>
      <c r="AY204" s="224" t="s">
        <v>133</v>
      </c>
    </row>
    <row r="205" spans="1:65" s="2" customFormat="1" ht="16.5" customHeight="1">
      <c r="A205" s="32"/>
      <c r="B205" s="33"/>
      <c r="C205" s="191" t="s">
        <v>238</v>
      </c>
      <c r="D205" s="191" t="s">
        <v>136</v>
      </c>
      <c r="E205" s="192" t="s">
        <v>262</v>
      </c>
      <c r="F205" s="193" t="s">
        <v>263</v>
      </c>
      <c r="G205" s="194" t="s">
        <v>241</v>
      </c>
      <c r="H205" s="195">
        <v>7</v>
      </c>
      <c r="I205" s="196"/>
      <c r="J205" s="196">
        <f>ROUND(I205*H205,2)</f>
        <v>0</v>
      </c>
      <c r="K205" s="197"/>
      <c r="L205" s="35"/>
      <c r="M205" s="198" t="s">
        <v>1</v>
      </c>
      <c r="N205" s="199" t="s">
        <v>37</v>
      </c>
      <c r="O205" s="200">
        <v>0</v>
      </c>
      <c r="P205" s="200">
        <f>O205*H205</f>
        <v>0</v>
      </c>
      <c r="Q205" s="200">
        <v>0</v>
      </c>
      <c r="R205" s="200">
        <f>Q205*H205</f>
        <v>0</v>
      </c>
      <c r="S205" s="200">
        <v>0</v>
      </c>
      <c r="T205" s="201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202" t="s">
        <v>180</v>
      </c>
      <c r="AT205" s="202" t="s">
        <v>136</v>
      </c>
      <c r="AU205" s="202" t="s">
        <v>80</v>
      </c>
      <c r="AY205" s="17" t="s">
        <v>133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17" t="s">
        <v>76</v>
      </c>
      <c r="BK205" s="203">
        <f>ROUND(I205*H205,2)</f>
        <v>0</v>
      </c>
      <c r="BL205" s="17" t="s">
        <v>180</v>
      </c>
      <c r="BM205" s="202" t="s">
        <v>270</v>
      </c>
    </row>
    <row r="206" spans="2:51" s="13" customFormat="1" ht="12">
      <c r="B206" s="204"/>
      <c r="C206" s="205"/>
      <c r="D206" s="206" t="s">
        <v>144</v>
      </c>
      <c r="E206" s="207" t="s">
        <v>1</v>
      </c>
      <c r="F206" s="208" t="s">
        <v>318</v>
      </c>
      <c r="G206" s="205"/>
      <c r="H206" s="209">
        <v>7</v>
      </c>
      <c r="I206" s="205"/>
      <c r="J206" s="205"/>
      <c r="K206" s="205"/>
      <c r="L206" s="210"/>
      <c r="M206" s="211"/>
      <c r="N206" s="212"/>
      <c r="O206" s="212"/>
      <c r="P206" s="212"/>
      <c r="Q206" s="212"/>
      <c r="R206" s="212"/>
      <c r="S206" s="212"/>
      <c r="T206" s="213"/>
      <c r="AT206" s="214" t="s">
        <v>144</v>
      </c>
      <c r="AU206" s="214" t="s">
        <v>80</v>
      </c>
      <c r="AV206" s="13" t="s">
        <v>80</v>
      </c>
      <c r="AW206" s="13" t="s">
        <v>27</v>
      </c>
      <c r="AX206" s="13" t="s">
        <v>72</v>
      </c>
      <c r="AY206" s="214" t="s">
        <v>133</v>
      </c>
    </row>
    <row r="207" spans="2:51" s="14" customFormat="1" ht="12">
      <c r="B207" s="215"/>
      <c r="C207" s="216"/>
      <c r="D207" s="206" t="s">
        <v>144</v>
      </c>
      <c r="E207" s="217" t="s">
        <v>1</v>
      </c>
      <c r="F207" s="218" t="s">
        <v>146</v>
      </c>
      <c r="G207" s="216"/>
      <c r="H207" s="219">
        <v>7</v>
      </c>
      <c r="I207" s="216"/>
      <c r="J207" s="216"/>
      <c r="K207" s="216"/>
      <c r="L207" s="220"/>
      <c r="M207" s="221"/>
      <c r="N207" s="222"/>
      <c r="O207" s="222"/>
      <c r="P207" s="222"/>
      <c r="Q207" s="222"/>
      <c r="R207" s="222"/>
      <c r="S207" s="222"/>
      <c r="T207" s="223"/>
      <c r="AT207" s="224" t="s">
        <v>144</v>
      </c>
      <c r="AU207" s="224" t="s">
        <v>80</v>
      </c>
      <c r="AV207" s="14" t="s">
        <v>86</v>
      </c>
      <c r="AW207" s="14" t="s">
        <v>27</v>
      </c>
      <c r="AX207" s="14" t="s">
        <v>76</v>
      </c>
      <c r="AY207" s="224" t="s">
        <v>133</v>
      </c>
    </row>
    <row r="208" spans="2:63" s="12" customFormat="1" ht="22.9" customHeight="1">
      <c r="B208" s="176"/>
      <c r="C208" s="177"/>
      <c r="D208" s="178" t="s">
        <v>71</v>
      </c>
      <c r="E208" s="189" t="s">
        <v>265</v>
      </c>
      <c r="F208" s="189" t="s">
        <v>266</v>
      </c>
      <c r="G208" s="177"/>
      <c r="H208" s="177"/>
      <c r="I208" s="177"/>
      <c r="J208" s="190">
        <f>BK208</f>
        <v>0</v>
      </c>
      <c r="K208" s="177"/>
      <c r="L208" s="181"/>
      <c r="M208" s="182"/>
      <c r="N208" s="183"/>
      <c r="O208" s="183"/>
      <c r="P208" s="184">
        <f>P209</f>
        <v>0</v>
      </c>
      <c r="Q208" s="183"/>
      <c r="R208" s="184">
        <f>R209</f>
        <v>0</v>
      </c>
      <c r="S208" s="183"/>
      <c r="T208" s="185">
        <f>T209</f>
        <v>0</v>
      </c>
      <c r="AR208" s="186" t="s">
        <v>80</v>
      </c>
      <c r="AT208" s="187" t="s">
        <v>71</v>
      </c>
      <c r="AU208" s="187" t="s">
        <v>76</v>
      </c>
      <c r="AY208" s="186" t="s">
        <v>133</v>
      </c>
      <c r="BK208" s="188">
        <f>BK209</f>
        <v>0</v>
      </c>
    </row>
    <row r="209" spans="1:65" s="2" customFormat="1" ht="24" customHeight="1">
      <c r="A209" s="32"/>
      <c r="B209" s="33"/>
      <c r="C209" s="191" t="s">
        <v>188</v>
      </c>
      <c r="D209" s="191" t="s">
        <v>136</v>
      </c>
      <c r="E209" s="192" t="s">
        <v>267</v>
      </c>
      <c r="F209" s="193" t="s">
        <v>268</v>
      </c>
      <c r="G209" s="194" t="s">
        <v>269</v>
      </c>
      <c r="H209" s="195">
        <v>12</v>
      </c>
      <c r="I209" s="196"/>
      <c r="J209" s="196">
        <f>ROUND(I209*H209,2)</f>
        <v>0</v>
      </c>
      <c r="K209" s="197"/>
      <c r="L209" s="35"/>
      <c r="M209" s="198" t="s">
        <v>1</v>
      </c>
      <c r="N209" s="199" t="s">
        <v>37</v>
      </c>
      <c r="O209" s="200">
        <v>0</v>
      </c>
      <c r="P209" s="200">
        <f>O209*H209</f>
        <v>0</v>
      </c>
      <c r="Q209" s="200">
        <v>0</v>
      </c>
      <c r="R209" s="200">
        <f>Q209*H209</f>
        <v>0</v>
      </c>
      <c r="S209" s="200">
        <v>0</v>
      </c>
      <c r="T209" s="201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202" t="s">
        <v>180</v>
      </c>
      <c r="AT209" s="202" t="s">
        <v>136</v>
      </c>
      <c r="AU209" s="202" t="s">
        <v>80</v>
      </c>
      <c r="AY209" s="17" t="s">
        <v>133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17" t="s">
        <v>76</v>
      </c>
      <c r="BK209" s="203">
        <f>ROUND(I209*H209,2)</f>
        <v>0</v>
      </c>
      <c r="BL209" s="17" t="s">
        <v>180</v>
      </c>
      <c r="BM209" s="202" t="s">
        <v>276</v>
      </c>
    </row>
    <row r="210" spans="2:63" s="12" customFormat="1" ht="22.9" customHeight="1">
      <c r="B210" s="176"/>
      <c r="C210" s="177"/>
      <c r="D210" s="178" t="s">
        <v>71</v>
      </c>
      <c r="E210" s="189" t="s">
        <v>271</v>
      </c>
      <c r="F210" s="189" t="s">
        <v>272</v>
      </c>
      <c r="G210" s="177"/>
      <c r="H210" s="177"/>
      <c r="I210" s="177"/>
      <c r="J210" s="190">
        <f>BK210</f>
        <v>0</v>
      </c>
      <c r="K210" s="177"/>
      <c r="L210" s="181"/>
      <c r="M210" s="182"/>
      <c r="N210" s="183"/>
      <c r="O210" s="183"/>
      <c r="P210" s="184">
        <f>P211</f>
        <v>0</v>
      </c>
      <c r="Q210" s="183"/>
      <c r="R210" s="184">
        <f>R211</f>
        <v>0</v>
      </c>
      <c r="S210" s="183"/>
      <c r="T210" s="185">
        <f>T211</f>
        <v>0</v>
      </c>
      <c r="AR210" s="186" t="s">
        <v>80</v>
      </c>
      <c r="AT210" s="187" t="s">
        <v>71</v>
      </c>
      <c r="AU210" s="187" t="s">
        <v>76</v>
      </c>
      <c r="AY210" s="186" t="s">
        <v>133</v>
      </c>
      <c r="BK210" s="188">
        <f>BK211</f>
        <v>0</v>
      </c>
    </row>
    <row r="211" spans="1:65" s="2" customFormat="1" ht="24" customHeight="1">
      <c r="A211" s="32"/>
      <c r="B211" s="33"/>
      <c r="C211" s="191" t="s">
        <v>257</v>
      </c>
      <c r="D211" s="191" t="s">
        <v>136</v>
      </c>
      <c r="E211" s="192" t="s">
        <v>273</v>
      </c>
      <c r="F211" s="193" t="s">
        <v>274</v>
      </c>
      <c r="G211" s="194" t="s">
        <v>275</v>
      </c>
      <c r="H211" s="195">
        <v>70</v>
      </c>
      <c r="I211" s="196"/>
      <c r="J211" s="196">
        <f>ROUND(I211*H211,2)</f>
        <v>0</v>
      </c>
      <c r="K211" s="197"/>
      <c r="L211" s="35"/>
      <c r="M211" s="198" t="s">
        <v>1</v>
      </c>
      <c r="N211" s="199" t="s">
        <v>37</v>
      </c>
      <c r="O211" s="200">
        <v>0</v>
      </c>
      <c r="P211" s="200">
        <f>O211*H211</f>
        <v>0</v>
      </c>
      <c r="Q211" s="200">
        <v>0</v>
      </c>
      <c r="R211" s="200">
        <f>Q211*H211</f>
        <v>0</v>
      </c>
      <c r="S211" s="200">
        <v>0</v>
      </c>
      <c r="T211" s="201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202" t="s">
        <v>180</v>
      </c>
      <c r="AT211" s="202" t="s">
        <v>136</v>
      </c>
      <c r="AU211" s="202" t="s">
        <v>80</v>
      </c>
      <c r="AY211" s="17" t="s">
        <v>133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17" t="s">
        <v>76</v>
      </c>
      <c r="BK211" s="203">
        <f>ROUND(I211*H211,2)</f>
        <v>0</v>
      </c>
      <c r="BL211" s="17" t="s">
        <v>180</v>
      </c>
      <c r="BM211" s="202" t="s">
        <v>283</v>
      </c>
    </row>
    <row r="212" spans="2:63" s="12" customFormat="1" ht="25.9" customHeight="1">
      <c r="B212" s="176"/>
      <c r="C212" s="177"/>
      <c r="D212" s="178" t="s">
        <v>71</v>
      </c>
      <c r="E212" s="179" t="s">
        <v>277</v>
      </c>
      <c r="F212" s="179" t="s">
        <v>278</v>
      </c>
      <c r="G212" s="177"/>
      <c r="H212" s="177"/>
      <c r="I212" s="177"/>
      <c r="J212" s="180">
        <f>BK212</f>
        <v>0</v>
      </c>
      <c r="K212" s="177"/>
      <c r="L212" s="181"/>
      <c r="M212" s="182"/>
      <c r="N212" s="183"/>
      <c r="O212" s="183"/>
      <c r="P212" s="184">
        <f>SUM(P213:P217)</f>
        <v>0</v>
      </c>
      <c r="Q212" s="183"/>
      <c r="R212" s="184">
        <f>SUM(R213:R217)</f>
        <v>0</v>
      </c>
      <c r="S212" s="183"/>
      <c r="T212" s="185">
        <f>SUM(T213:T217)</f>
        <v>0</v>
      </c>
      <c r="AR212" s="186" t="s">
        <v>86</v>
      </c>
      <c r="AT212" s="187" t="s">
        <v>71</v>
      </c>
      <c r="AU212" s="187" t="s">
        <v>72</v>
      </c>
      <c r="AY212" s="186" t="s">
        <v>133</v>
      </c>
      <c r="BK212" s="188">
        <f>SUM(BK213:BK217)</f>
        <v>0</v>
      </c>
    </row>
    <row r="213" spans="1:65" s="2" customFormat="1" ht="16.5" customHeight="1">
      <c r="A213" s="32"/>
      <c r="B213" s="33"/>
      <c r="C213" s="191" t="s">
        <v>185</v>
      </c>
      <c r="D213" s="191" t="s">
        <v>136</v>
      </c>
      <c r="E213" s="192" t="s">
        <v>279</v>
      </c>
      <c r="F213" s="193" t="s">
        <v>280</v>
      </c>
      <c r="G213" s="194" t="s">
        <v>281</v>
      </c>
      <c r="H213" s="195">
        <v>1</v>
      </c>
      <c r="I213" s="196"/>
      <c r="J213" s="196">
        <f>ROUND(I213*H213,2)</f>
        <v>0</v>
      </c>
      <c r="K213" s="197"/>
      <c r="L213" s="35"/>
      <c r="M213" s="198" t="s">
        <v>1</v>
      </c>
      <c r="N213" s="199" t="s">
        <v>37</v>
      </c>
      <c r="O213" s="200">
        <v>0</v>
      </c>
      <c r="P213" s="200">
        <f>O213*H213</f>
        <v>0</v>
      </c>
      <c r="Q213" s="200">
        <v>0</v>
      </c>
      <c r="R213" s="200">
        <f>Q213*H213</f>
        <v>0</v>
      </c>
      <c r="S213" s="200">
        <v>0</v>
      </c>
      <c r="T213" s="201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202" t="s">
        <v>282</v>
      </c>
      <c r="AT213" s="202" t="s">
        <v>136</v>
      </c>
      <c r="AU213" s="202" t="s">
        <v>76</v>
      </c>
      <c r="AY213" s="17" t="s">
        <v>133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17" t="s">
        <v>76</v>
      </c>
      <c r="BK213" s="203">
        <f>ROUND(I213*H213,2)</f>
        <v>0</v>
      </c>
      <c r="BL213" s="17" t="s">
        <v>282</v>
      </c>
      <c r="BM213" s="202" t="s">
        <v>287</v>
      </c>
    </row>
    <row r="214" spans="1:65" s="2" customFormat="1" ht="24">
      <c r="A214" s="252"/>
      <c r="B214" s="33"/>
      <c r="C214" s="191">
        <v>33</v>
      </c>
      <c r="D214" s="191" t="s">
        <v>136</v>
      </c>
      <c r="E214" s="192" t="s">
        <v>483</v>
      </c>
      <c r="F214" s="193" t="s">
        <v>484</v>
      </c>
      <c r="G214" s="194" t="s">
        <v>281</v>
      </c>
      <c r="H214" s="195">
        <v>1</v>
      </c>
      <c r="I214" s="196"/>
      <c r="J214" s="196">
        <f>ROUND(I214*H214,2)</f>
        <v>0</v>
      </c>
      <c r="K214" s="197"/>
      <c r="L214" s="35"/>
      <c r="M214" s="244" t="s">
        <v>1</v>
      </c>
      <c r="N214" s="245" t="s">
        <v>37</v>
      </c>
      <c r="O214" s="246">
        <v>0</v>
      </c>
      <c r="P214" s="246">
        <f>O214*H214</f>
        <v>0</v>
      </c>
      <c r="Q214" s="246">
        <v>0</v>
      </c>
      <c r="R214" s="246">
        <f>Q214*H214</f>
        <v>0</v>
      </c>
      <c r="S214" s="246">
        <v>0</v>
      </c>
      <c r="T214" s="247">
        <f>S214*H214</f>
        <v>0</v>
      </c>
      <c r="U214" s="252"/>
      <c r="V214" s="252"/>
      <c r="W214" s="252"/>
      <c r="X214" s="252"/>
      <c r="Y214" s="252"/>
      <c r="Z214" s="252"/>
      <c r="AA214" s="252"/>
      <c r="AB214" s="252"/>
      <c r="AC214" s="252"/>
      <c r="AD214" s="252"/>
      <c r="AE214" s="252"/>
      <c r="AR214" s="202" t="s">
        <v>282</v>
      </c>
      <c r="AT214" s="202" t="s">
        <v>136</v>
      </c>
      <c r="AU214" s="202" t="s">
        <v>76</v>
      </c>
      <c r="AY214" s="17" t="s">
        <v>133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17" t="s">
        <v>76</v>
      </c>
      <c r="BK214" s="203">
        <f>ROUND(I214*H214,2)</f>
        <v>0</v>
      </c>
      <c r="BL214" s="17" t="s">
        <v>282</v>
      </c>
      <c r="BM214" s="202" t="s">
        <v>287</v>
      </c>
    </row>
    <row r="215" spans="1:65" s="2" customFormat="1" ht="12">
      <c r="A215" s="252"/>
      <c r="B215" s="33"/>
      <c r="C215" s="191">
        <v>34</v>
      </c>
      <c r="D215" s="191" t="s">
        <v>136</v>
      </c>
      <c r="E215" s="192" t="s">
        <v>487</v>
      </c>
      <c r="F215" s="193" t="s">
        <v>485</v>
      </c>
      <c r="G215" s="194" t="s">
        <v>281</v>
      </c>
      <c r="H215" s="195">
        <v>1</v>
      </c>
      <c r="I215" s="196"/>
      <c r="J215" s="196">
        <f>ROUND(I215*H215,2)</f>
        <v>0</v>
      </c>
      <c r="K215" s="197"/>
      <c r="L215" s="35"/>
      <c r="M215" s="244" t="s">
        <v>1</v>
      </c>
      <c r="N215" s="245" t="s">
        <v>37</v>
      </c>
      <c r="O215" s="246">
        <v>0</v>
      </c>
      <c r="P215" s="246">
        <f>O215*H215</f>
        <v>0</v>
      </c>
      <c r="Q215" s="246">
        <v>0</v>
      </c>
      <c r="R215" s="246">
        <f>Q215*H215</f>
        <v>0</v>
      </c>
      <c r="S215" s="246">
        <v>0</v>
      </c>
      <c r="T215" s="247">
        <f>S215*H215</f>
        <v>0</v>
      </c>
      <c r="U215" s="252"/>
      <c r="V215" s="252"/>
      <c r="W215" s="252"/>
      <c r="X215" s="252"/>
      <c r="Y215" s="252"/>
      <c r="Z215" s="252"/>
      <c r="AA215" s="252"/>
      <c r="AB215" s="252"/>
      <c r="AC215" s="252"/>
      <c r="AD215" s="252"/>
      <c r="AE215" s="252"/>
      <c r="AR215" s="202" t="s">
        <v>282</v>
      </c>
      <c r="AT215" s="202" t="s">
        <v>136</v>
      </c>
      <c r="AU215" s="202" t="s">
        <v>76</v>
      </c>
      <c r="AY215" s="17" t="s">
        <v>133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17" t="s">
        <v>76</v>
      </c>
      <c r="BK215" s="203">
        <f>ROUND(I215*H215,2)</f>
        <v>0</v>
      </c>
      <c r="BL215" s="17" t="s">
        <v>282</v>
      </c>
      <c r="BM215" s="202" t="s">
        <v>287</v>
      </c>
    </row>
    <row r="216" spans="1:65" s="2" customFormat="1" ht="12">
      <c r="A216" s="252"/>
      <c r="B216" s="33"/>
      <c r="C216" s="191">
        <v>35</v>
      </c>
      <c r="D216" s="191" t="s">
        <v>136</v>
      </c>
      <c r="E216" s="192" t="s">
        <v>488</v>
      </c>
      <c r="F216" s="193" t="s">
        <v>486</v>
      </c>
      <c r="G216" s="194" t="s">
        <v>281</v>
      </c>
      <c r="H216" s="195">
        <v>1</v>
      </c>
      <c r="I216" s="196"/>
      <c r="J216" s="196">
        <f>ROUND(I216*H216,2)</f>
        <v>0</v>
      </c>
      <c r="K216" s="197"/>
      <c r="L216" s="35"/>
      <c r="M216" s="244" t="s">
        <v>1</v>
      </c>
      <c r="N216" s="245" t="s">
        <v>37</v>
      </c>
      <c r="O216" s="246">
        <v>0</v>
      </c>
      <c r="P216" s="246">
        <f>O216*H216</f>
        <v>0</v>
      </c>
      <c r="Q216" s="246">
        <v>0</v>
      </c>
      <c r="R216" s="246">
        <f>Q216*H216</f>
        <v>0</v>
      </c>
      <c r="S216" s="246">
        <v>0</v>
      </c>
      <c r="T216" s="247">
        <f>S216*H216</f>
        <v>0</v>
      </c>
      <c r="U216" s="252"/>
      <c r="V216" s="252"/>
      <c r="W216" s="252"/>
      <c r="X216" s="252"/>
      <c r="Y216" s="252"/>
      <c r="Z216" s="252"/>
      <c r="AA216" s="252"/>
      <c r="AB216" s="252"/>
      <c r="AC216" s="252"/>
      <c r="AD216" s="252"/>
      <c r="AE216" s="252"/>
      <c r="AR216" s="202" t="s">
        <v>282</v>
      </c>
      <c r="AT216" s="202" t="s">
        <v>136</v>
      </c>
      <c r="AU216" s="202" t="s">
        <v>76</v>
      </c>
      <c r="AY216" s="17" t="s">
        <v>133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17" t="s">
        <v>76</v>
      </c>
      <c r="BK216" s="203">
        <f>ROUND(I216*H216,2)</f>
        <v>0</v>
      </c>
      <c r="BL216" s="17" t="s">
        <v>282</v>
      </c>
      <c r="BM216" s="202" t="s">
        <v>287</v>
      </c>
    </row>
    <row r="217" spans="1:65" s="2" customFormat="1" ht="16.5" customHeight="1">
      <c r="A217" s="32"/>
      <c r="B217" s="33"/>
      <c r="C217" s="191" t="s">
        <v>7</v>
      </c>
      <c r="D217" s="191" t="s">
        <v>136</v>
      </c>
      <c r="E217" s="192" t="s">
        <v>285</v>
      </c>
      <c r="F217" s="193" t="s">
        <v>286</v>
      </c>
      <c r="G217" s="194" t="s">
        <v>281</v>
      </c>
      <c r="H217" s="195">
        <v>1</v>
      </c>
      <c r="I217" s="196"/>
      <c r="J217" s="196">
        <f>ROUND(I217*H217,2)</f>
        <v>0</v>
      </c>
      <c r="K217" s="197"/>
      <c r="L217" s="35"/>
      <c r="M217" s="244" t="s">
        <v>1</v>
      </c>
      <c r="N217" s="245" t="s">
        <v>37</v>
      </c>
      <c r="O217" s="246">
        <v>0</v>
      </c>
      <c r="P217" s="246">
        <f>O217*H217</f>
        <v>0</v>
      </c>
      <c r="Q217" s="246">
        <v>0</v>
      </c>
      <c r="R217" s="246">
        <f>Q217*H217</f>
        <v>0</v>
      </c>
      <c r="S217" s="246">
        <v>0</v>
      </c>
      <c r="T217" s="247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202" t="s">
        <v>282</v>
      </c>
      <c r="AT217" s="202" t="s">
        <v>136</v>
      </c>
      <c r="AU217" s="202" t="s">
        <v>76</v>
      </c>
      <c r="AY217" s="17" t="s">
        <v>133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17" t="s">
        <v>76</v>
      </c>
      <c r="BK217" s="203">
        <f>ROUND(I217*H217,2)</f>
        <v>0</v>
      </c>
      <c r="BL217" s="17" t="s">
        <v>282</v>
      </c>
      <c r="BM217" s="202" t="s">
        <v>319</v>
      </c>
    </row>
    <row r="218" spans="1:31" s="2" customFormat="1" ht="6.95" customHeight="1">
      <c r="A218" s="32"/>
      <c r="B218" s="52"/>
      <c r="C218" s="53"/>
      <c r="D218" s="53"/>
      <c r="E218" s="53"/>
      <c r="F218" s="53"/>
      <c r="G218" s="53"/>
      <c r="H218" s="53"/>
      <c r="I218" s="53"/>
      <c r="J218" s="53"/>
      <c r="K218" s="53"/>
      <c r="L218" s="35"/>
      <c r="M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</row>
  </sheetData>
  <autoFilter ref="C134:K217"/>
  <mergeCells count="9">
    <mergeCell ref="E87:H87"/>
    <mergeCell ref="E125:H125"/>
    <mergeCell ref="E127:H12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M213"/>
  <sheetViews>
    <sheetView showGridLines="0" workbookViewId="0" topLeftCell="A199">
      <selection activeCell="I212" sqref="I138:I21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2"/>
    </row>
    <row r="2" spans="12:46" s="1" customFormat="1" ht="36.95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7" t="s">
        <v>88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0"/>
      <c r="AT3" s="17" t="s">
        <v>80</v>
      </c>
    </row>
    <row r="4" spans="2:46" s="1" customFormat="1" ht="24.95" customHeight="1">
      <c r="B4" s="20"/>
      <c r="D4" s="112" t="s">
        <v>93</v>
      </c>
      <c r="L4" s="20"/>
      <c r="M4" s="113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4" t="s">
        <v>14</v>
      </c>
      <c r="L6" s="20"/>
    </row>
    <row r="7" spans="2:12" s="1" customFormat="1" ht="16.5" customHeight="1">
      <c r="B7" s="20"/>
      <c r="E7" s="330" t="str">
        <f>'Rekapitulace stavby'!K6</f>
        <v>demolice hk</v>
      </c>
      <c r="F7" s="331"/>
      <c r="G7" s="331"/>
      <c r="H7" s="331"/>
      <c r="L7" s="20"/>
    </row>
    <row r="8" spans="1:31" s="2" customFormat="1" ht="12" customHeight="1">
      <c r="A8" s="32"/>
      <c r="B8" s="35"/>
      <c r="C8" s="32"/>
      <c r="D8" s="114" t="s">
        <v>94</v>
      </c>
      <c r="E8" s="32"/>
      <c r="F8" s="32"/>
      <c r="G8" s="32"/>
      <c r="H8" s="32"/>
      <c r="I8" s="32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5"/>
      <c r="C9" s="32"/>
      <c r="D9" s="32"/>
      <c r="E9" s="332" t="s">
        <v>333</v>
      </c>
      <c r="F9" s="333"/>
      <c r="G9" s="333"/>
      <c r="H9" s="333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5"/>
      <c r="C10" s="32"/>
      <c r="D10" s="32"/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5"/>
      <c r="C11" s="32"/>
      <c r="D11" s="114" t="s">
        <v>16</v>
      </c>
      <c r="E11" s="32"/>
      <c r="F11" s="115" t="s">
        <v>1</v>
      </c>
      <c r="G11" s="32"/>
      <c r="H11" s="32"/>
      <c r="I11" s="114" t="s">
        <v>17</v>
      </c>
      <c r="J11" s="115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5"/>
      <c r="C12" s="32"/>
      <c r="D12" s="114" t="s">
        <v>18</v>
      </c>
      <c r="E12" s="32"/>
      <c r="F12" s="115" t="s">
        <v>19</v>
      </c>
      <c r="G12" s="32"/>
      <c r="H12" s="32"/>
      <c r="I12" s="114" t="s">
        <v>20</v>
      </c>
      <c r="J12" s="116" t="str">
        <f>'Rekapitulace stavby'!AN8</f>
        <v>2. 12. 2019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5"/>
      <c r="C13" s="32"/>
      <c r="D13" s="32"/>
      <c r="E13" s="32"/>
      <c r="F13" s="32"/>
      <c r="G13" s="32"/>
      <c r="H13" s="32"/>
      <c r="I13" s="32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5"/>
      <c r="C14" s="32"/>
      <c r="D14" s="114" t="s">
        <v>22</v>
      </c>
      <c r="E14" s="32"/>
      <c r="F14" s="32"/>
      <c r="G14" s="32"/>
      <c r="H14" s="32"/>
      <c r="I14" s="114" t="s">
        <v>23</v>
      </c>
      <c r="J14" s="115" t="str">
        <f>IF('Rekapitulace stavby'!AN10="","",'Rekapitulace stavby'!AN10)</f>
        <v/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5"/>
      <c r="C15" s="32"/>
      <c r="D15" s="32"/>
      <c r="E15" s="115" t="str">
        <f>IF('Rekapitulace stavby'!E11="","",'Rekapitulace stavby'!E11)</f>
        <v xml:space="preserve"> </v>
      </c>
      <c r="F15" s="32"/>
      <c r="G15" s="32"/>
      <c r="H15" s="32"/>
      <c r="I15" s="114" t="s">
        <v>24</v>
      </c>
      <c r="J15" s="115" t="str">
        <f>IF('Rekapitulace stavby'!AN11="","",'Rekapitulace stavby'!AN11)</f>
        <v/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5"/>
      <c r="C16" s="32"/>
      <c r="D16" s="32"/>
      <c r="E16" s="32"/>
      <c r="F16" s="32"/>
      <c r="G16" s="32"/>
      <c r="H16" s="32"/>
      <c r="I16" s="32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5"/>
      <c r="C17" s="32"/>
      <c r="D17" s="114" t="s">
        <v>25</v>
      </c>
      <c r="E17" s="32"/>
      <c r="F17" s="32"/>
      <c r="G17" s="32"/>
      <c r="H17" s="32"/>
      <c r="I17" s="114" t="s">
        <v>23</v>
      </c>
      <c r="J17" s="115" t="str">
        <f>'Rekapitulace stavby'!AN13</f>
        <v/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5"/>
      <c r="C18" s="32"/>
      <c r="D18" s="32"/>
      <c r="E18" s="334" t="str">
        <f>'Rekapitulace stavby'!E14</f>
        <v xml:space="preserve"> </v>
      </c>
      <c r="F18" s="334"/>
      <c r="G18" s="334"/>
      <c r="H18" s="334"/>
      <c r="I18" s="114" t="s">
        <v>24</v>
      </c>
      <c r="J18" s="115" t="str">
        <f>'Rekapitulace stavby'!AN14</f>
        <v/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5"/>
      <c r="C19" s="32"/>
      <c r="D19" s="32"/>
      <c r="E19" s="32"/>
      <c r="F19" s="32"/>
      <c r="G19" s="32"/>
      <c r="H19" s="32"/>
      <c r="I19" s="32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5"/>
      <c r="C20" s="32"/>
      <c r="D20" s="114" t="s">
        <v>26</v>
      </c>
      <c r="E20" s="32"/>
      <c r="F20" s="32"/>
      <c r="G20" s="32"/>
      <c r="H20" s="32"/>
      <c r="I20" s="114" t="s">
        <v>23</v>
      </c>
      <c r="J20" s="115" t="str">
        <f>IF('Rekapitulace stavby'!AN16="","",'Rekapitulace stavby'!AN16)</f>
        <v/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5"/>
      <c r="C21" s="32"/>
      <c r="D21" s="32"/>
      <c r="E21" s="115" t="str">
        <f>IF('Rekapitulace stavby'!E17="","",'Rekapitulace stavby'!E17)</f>
        <v xml:space="preserve"> </v>
      </c>
      <c r="F21" s="32"/>
      <c r="G21" s="32"/>
      <c r="H21" s="32"/>
      <c r="I21" s="114" t="s">
        <v>24</v>
      </c>
      <c r="J21" s="115" t="str">
        <f>IF('Rekapitulace stavby'!AN17="","",'Rekapitulace stavby'!AN17)</f>
        <v/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5"/>
      <c r="C22" s="32"/>
      <c r="D22" s="32"/>
      <c r="E22" s="32"/>
      <c r="F22" s="32"/>
      <c r="G22" s="32"/>
      <c r="H22" s="32"/>
      <c r="I22" s="32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5"/>
      <c r="C23" s="32"/>
      <c r="D23" s="114" t="s">
        <v>28</v>
      </c>
      <c r="E23" s="32"/>
      <c r="F23" s="32"/>
      <c r="G23" s="32"/>
      <c r="H23" s="32"/>
      <c r="I23" s="114" t="s">
        <v>23</v>
      </c>
      <c r="J23" s="115" t="str">
        <f>IF('Rekapitulace stavby'!AN19="","",'Rekapitulace stavby'!AN19)</f>
        <v/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5"/>
      <c r="C24" s="32"/>
      <c r="D24" s="32"/>
      <c r="E24" s="115" t="str">
        <f>IF('Rekapitulace stavby'!E20="","",'Rekapitulace stavby'!E20)</f>
        <v xml:space="preserve"> </v>
      </c>
      <c r="F24" s="32"/>
      <c r="G24" s="32"/>
      <c r="H24" s="32"/>
      <c r="I24" s="114" t="s">
        <v>24</v>
      </c>
      <c r="J24" s="115" t="str">
        <f>IF('Rekapitulace stavby'!AN20="","",'Rekapitulace stavby'!AN20)</f>
        <v/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5"/>
      <c r="C25" s="32"/>
      <c r="D25" s="32"/>
      <c r="E25" s="32"/>
      <c r="F25" s="32"/>
      <c r="G25" s="32"/>
      <c r="H25" s="32"/>
      <c r="I25" s="32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5"/>
      <c r="C26" s="32"/>
      <c r="D26" s="114" t="s">
        <v>29</v>
      </c>
      <c r="E26" s="32"/>
      <c r="F26" s="32"/>
      <c r="G26" s="32"/>
      <c r="H26" s="32"/>
      <c r="I26" s="32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7"/>
      <c r="B27" s="118"/>
      <c r="C27" s="117"/>
      <c r="D27" s="117"/>
      <c r="E27" s="335" t="s">
        <v>1</v>
      </c>
      <c r="F27" s="335"/>
      <c r="G27" s="335"/>
      <c r="H27" s="335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2"/>
      <c r="B28" s="35"/>
      <c r="C28" s="32"/>
      <c r="D28" s="32"/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5"/>
      <c r="C29" s="32"/>
      <c r="D29" s="120"/>
      <c r="E29" s="120"/>
      <c r="F29" s="120"/>
      <c r="G29" s="120"/>
      <c r="H29" s="120"/>
      <c r="I29" s="120"/>
      <c r="J29" s="120"/>
      <c r="K29" s="120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4.45" customHeight="1">
      <c r="A30" s="32"/>
      <c r="B30" s="35"/>
      <c r="C30" s="32"/>
      <c r="D30" s="115" t="s">
        <v>96</v>
      </c>
      <c r="E30" s="32"/>
      <c r="F30" s="32"/>
      <c r="G30" s="32"/>
      <c r="H30" s="32"/>
      <c r="I30" s="32"/>
      <c r="J30" s="121">
        <f>J96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4.45" customHeight="1">
      <c r="A31" s="32"/>
      <c r="B31" s="35"/>
      <c r="C31" s="32"/>
      <c r="D31" s="122" t="s">
        <v>97</v>
      </c>
      <c r="E31" s="32"/>
      <c r="F31" s="32"/>
      <c r="G31" s="32"/>
      <c r="H31" s="32"/>
      <c r="I31" s="32"/>
      <c r="J31" s="121">
        <f>J114</f>
        <v>0</v>
      </c>
      <c r="K31" s="3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5"/>
      <c r="C32" s="32"/>
      <c r="D32" s="123" t="s">
        <v>32</v>
      </c>
      <c r="E32" s="32"/>
      <c r="F32" s="32"/>
      <c r="G32" s="32"/>
      <c r="H32" s="32"/>
      <c r="I32" s="32"/>
      <c r="J32" s="124">
        <f>ROUND(J30+J31,2)</f>
        <v>0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5"/>
      <c r="C33" s="32"/>
      <c r="D33" s="120"/>
      <c r="E33" s="120"/>
      <c r="F33" s="120"/>
      <c r="G33" s="120"/>
      <c r="H33" s="120"/>
      <c r="I33" s="120"/>
      <c r="J33" s="120"/>
      <c r="K33" s="120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5"/>
      <c r="C34" s="32"/>
      <c r="D34" s="32"/>
      <c r="E34" s="32"/>
      <c r="F34" s="125" t="s">
        <v>34</v>
      </c>
      <c r="G34" s="32"/>
      <c r="H34" s="32"/>
      <c r="I34" s="125" t="s">
        <v>33</v>
      </c>
      <c r="J34" s="125" t="s">
        <v>35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5"/>
      <c r="C35" s="32"/>
      <c r="D35" s="126" t="s">
        <v>36</v>
      </c>
      <c r="E35" s="114" t="s">
        <v>37</v>
      </c>
      <c r="F35" s="127">
        <f>ROUND((SUM(BE114:BE115)+SUM(BE135:BE212)),2)</f>
        <v>0</v>
      </c>
      <c r="G35" s="32"/>
      <c r="H35" s="32"/>
      <c r="I35" s="128">
        <v>0.21</v>
      </c>
      <c r="J35" s="127">
        <f>ROUND(((SUM(BE114:BE115)+SUM(BE135:BE212))*I35),2)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5"/>
      <c r="C36" s="32"/>
      <c r="D36" s="32"/>
      <c r="E36" s="114" t="s">
        <v>38</v>
      </c>
      <c r="F36" s="127">
        <f>ROUND((SUM(BF114:BF115)+SUM(BF135:BF212)),2)</f>
        <v>0</v>
      </c>
      <c r="G36" s="32"/>
      <c r="H36" s="32"/>
      <c r="I36" s="128">
        <v>0.15</v>
      </c>
      <c r="J36" s="127">
        <f>ROUND(((SUM(BF114:BF115)+SUM(BF135:BF212))*I36),2)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5"/>
      <c r="C37" s="32"/>
      <c r="D37" s="32"/>
      <c r="E37" s="114" t="s">
        <v>39</v>
      </c>
      <c r="F37" s="127">
        <f>ROUND((SUM(BG114:BG115)+SUM(BG135:BG212)),2)</f>
        <v>0</v>
      </c>
      <c r="G37" s="32"/>
      <c r="H37" s="32"/>
      <c r="I37" s="128">
        <v>0.21</v>
      </c>
      <c r="J37" s="127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5"/>
      <c r="C38" s="32"/>
      <c r="D38" s="32"/>
      <c r="E38" s="114" t="s">
        <v>40</v>
      </c>
      <c r="F38" s="127">
        <f>ROUND((SUM(BH114:BH115)+SUM(BH135:BH212)),2)</f>
        <v>0</v>
      </c>
      <c r="G38" s="32"/>
      <c r="H38" s="32"/>
      <c r="I38" s="128">
        <v>0.15</v>
      </c>
      <c r="J38" s="127">
        <f>0</f>
        <v>0</v>
      </c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5"/>
      <c r="C39" s="32"/>
      <c r="D39" s="32"/>
      <c r="E39" s="114" t="s">
        <v>41</v>
      </c>
      <c r="F39" s="127">
        <f>ROUND((SUM(BI114:BI115)+SUM(BI135:BI212)),2)</f>
        <v>0</v>
      </c>
      <c r="G39" s="32"/>
      <c r="H39" s="32"/>
      <c r="I39" s="128">
        <v>0</v>
      </c>
      <c r="J39" s="127">
        <f>0</f>
        <v>0</v>
      </c>
      <c r="K39" s="32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5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5"/>
      <c r="C41" s="129"/>
      <c r="D41" s="130" t="s">
        <v>42</v>
      </c>
      <c r="E41" s="131"/>
      <c r="F41" s="131"/>
      <c r="G41" s="132" t="s">
        <v>43</v>
      </c>
      <c r="H41" s="133" t="s">
        <v>44</v>
      </c>
      <c r="I41" s="131"/>
      <c r="J41" s="134">
        <f>SUM(J32:J39)</f>
        <v>0</v>
      </c>
      <c r="K41" s="135"/>
      <c r="L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5"/>
      <c r="C42" s="32"/>
      <c r="D42" s="32"/>
      <c r="E42" s="32"/>
      <c r="F42" s="32"/>
      <c r="G42" s="32"/>
      <c r="H42" s="32"/>
      <c r="I42" s="32"/>
      <c r="J42" s="32"/>
      <c r="K42" s="32"/>
      <c r="L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9"/>
      <c r="D50" s="136" t="s">
        <v>45</v>
      </c>
      <c r="E50" s="137"/>
      <c r="F50" s="137"/>
      <c r="G50" s="136" t="s">
        <v>46</v>
      </c>
      <c r="H50" s="137"/>
      <c r="I50" s="137"/>
      <c r="J50" s="137"/>
      <c r="K50" s="137"/>
      <c r="L50" s="49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5"/>
      <c r="C61" s="32"/>
      <c r="D61" s="138" t="s">
        <v>47</v>
      </c>
      <c r="E61" s="139"/>
      <c r="F61" s="140" t="s">
        <v>48</v>
      </c>
      <c r="G61" s="138" t="s">
        <v>47</v>
      </c>
      <c r="H61" s="139"/>
      <c r="I61" s="139"/>
      <c r="J61" s="141" t="s">
        <v>48</v>
      </c>
      <c r="K61" s="139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5"/>
      <c r="C65" s="32"/>
      <c r="D65" s="136" t="s">
        <v>49</v>
      </c>
      <c r="E65" s="142"/>
      <c r="F65" s="142"/>
      <c r="G65" s="136" t="s">
        <v>50</v>
      </c>
      <c r="H65" s="142"/>
      <c r="I65" s="142"/>
      <c r="J65" s="142"/>
      <c r="K65" s="142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5"/>
      <c r="C76" s="32"/>
      <c r="D76" s="138" t="s">
        <v>47</v>
      </c>
      <c r="E76" s="139"/>
      <c r="F76" s="140" t="s">
        <v>48</v>
      </c>
      <c r="G76" s="138" t="s">
        <v>47</v>
      </c>
      <c r="H76" s="139"/>
      <c r="I76" s="139"/>
      <c r="J76" s="141" t="s">
        <v>48</v>
      </c>
      <c r="K76" s="139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3"/>
      <c r="C77" s="144"/>
      <c r="D77" s="144"/>
      <c r="E77" s="144"/>
      <c r="F77" s="144"/>
      <c r="G77" s="144"/>
      <c r="H77" s="144"/>
      <c r="I77" s="144"/>
      <c r="J77" s="144"/>
      <c r="K77" s="144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45"/>
      <c r="C81" s="146"/>
      <c r="D81" s="146"/>
      <c r="E81" s="146"/>
      <c r="F81" s="146"/>
      <c r="G81" s="146"/>
      <c r="H81" s="146"/>
      <c r="I81" s="146"/>
      <c r="J81" s="146"/>
      <c r="K81" s="146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3" t="s">
        <v>98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8" t="s">
        <v>14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328" t="str">
        <f>E7</f>
        <v>demolice hk</v>
      </c>
      <c r="F85" s="329"/>
      <c r="G85" s="329"/>
      <c r="H85" s="329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8" t="s">
        <v>94</v>
      </c>
      <c r="D86" s="34"/>
      <c r="E86" s="34"/>
      <c r="F86" s="34"/>
      <c r="G86" s="34"/>
      <c r="H86" s="34"/>
      <c r="I86" s="34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312" t="str">
        <f>E9</f>
        <v>4 - Útulek TO sever</v>
      </c>
      <c r="F87" s="327"/>
      <c r="G87" s="327"/>
      <c r="H87" s="327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8" t="s">
        <v>18</v>
      </c>
      <c r="D89" s="34"/>
      <c r="E89" s="34"/>
      <c r="F89" s="26" t="str">
        <f>F12</f>
        <v xml:space="preserve"> </v>
      </c>
      <c r="G89" s="34"/>
      <c r="H89" s="34"/>
      <c r="I89" s="28" t="s">
        <v>20</v>
      </c>
      <c r="J89" s="64" t="str">
        <f>IF(J12="","",J12)</f>
        <v>2. 12. 2019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8" t="s">
        <v>22</v>
      </c>
      <c r="D91" s="34"/>
      <c r="E91" s="34"/>
      <c r="F91" s="26" t="str">
        <f>E15</f>
        <v xml:space="preserve"> </v>
      </c>
      <c r="G91" s="34"/>
      <c r="H91" s="34"/>
      <c r="I91" s="28" t="s">
        <v>26</v>
      </c>
      <c r="J91" s="29" t="str">
        <f>E21</f>
        <v xml:space="preserve"> 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8" t="s">
        <v>25</v>
      </c>
      <c r="D92" s="34"/>
      <c r="E92" s="34"/>
      <c r="F92" s="26" t="str">
        <f>IF(E18="","",E18)</f>
        <v xml:space="preserve"> </v>
      </c>
      <c r="G92" s="34"/>
      <c r="H92" s="34"/>
      <c r="I92" s="28" t="s">
        <v>28</v>
      </c>
      <c r="J92" s="29" t="str">
        <f>E24</f>
        <v xml:space="preserve"> 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47" t="s">
        <v>99</v>
      </c>
      <c r="D94" s="108"/>
      <c r="E94" s="108"/>
      <c r="F94" s="108"/>
      <c r="G94" s="108"/>
      <c r="H94" s="108"/>
      <c r="I94" s="108"/>
      <c r="J94" s="148" t="s">
        <v>100</v>
      </c>
      <c r="K94" s="108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49" t="s">
        <v>101</v>
      </c>
      <c r="D96" s="34"/>
      <c r="E96" s="34"/>
      <c r="F96" s="34"/>
      <c r="G96" s="34"/>
      <c r="H96" s="34"/>
      <c r="I96" s="34"/>
      <c r="J96" s="82">
        <f>J135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102</v>
      </c>
    </row>
    <row r="97" spans="2:12" s="9" customFormat="1" ht="24.95" customHeight="1">
      <c r="B97" s="150"/>
      <c r="C97" s="151"/>
      <c r="D97" s="152" t="s">
        <v>103</v>
      </c>
      <c r="E97" s="153"/>
      <c r="F97" s="153"/>
      <c r="G97" s="153"/>
      <c r="H97" s="153"/>
      <c r="I97" s="153"/>
      <c r="J97" s="154">
        <f>J136</f>
        <v>0</v>
      </c>
      <c r="K97" s="151"/>
      <c r="L97" s="155"/>
    </row>
    <row r="98" spans="2:12" s="10" customFormat="1" ht="19.9" customHeight="1">
      <c r="B98" s="156"/>
      <c r="C98" s="157"/>
      <c r="D98" s="158" t="s">
        <v>104</v>
      </c>
      <c r="E98" s="159"/>
      <c r="F98" s="159"/>
      <c r="G98" s="159"/>
      <c r="H98" s="159"/>
      <c r="I98" s="159"/>
      <c r="J98" s="160">
        <f>J137</f>
        <v>0</v>
      </c>
      <c r="K98" s="157"/>
      <c r="L98" s="161"/>
    </row>
    <row r="99" spans="2:12" s="10" customFormat="1" ht="19.9" customHeight="1">
      <c r="B99" s="156"/>
      <c r="C99" s="157"/>
      <c r="D99" s="158" t="s">
        <v>105</v>
      </c>
      <c r="E99" s="159"/>
      <c r="F99" s="159"/>
      <c r="G99" s="159"/>
      <c r="H99" s="159"/>
      <c r="I99" s="159"/>
      <c r="J99" s="160">
        <f>J147</f>
        <v>0</v>
      </c>
      <c r="K99" s="157"/>
      <c r="L99" s="161"/>
    </row>
    <row r="100" spans="2:12" s="10" customFormat="1" ht="19.9" customHeight="1">
      <c r="B100" s="156"/>
      <c r="C100" s="157"/>
      <c r="D100" s="158" t="s">
        <v>106</v>
      </c>
      <c r="E100" s="159"/>
      <c r="F100" s="159"/>
      <c r="G100" s="159"/>
      <c r="H100" s="159"/>
      <c r="I100" s="159"/>
      <c r="J100" s="160">
        <f>J150</f>
        <v>0</v>
      </c>
      <c r="K100" s="157"/>
      <c r="L100" s="161"/>
    </row>
    <row r="101" spans="2:12" s="10" customFormat="1" ht="19.9" customHeight="1">
      <c r="B101" s="156"/>
      <c r="C101" s="157"/>
      <c r="D101" s="158" t="s">
        <v>107</v>
      </c>
      <c r="E101" s="159"/>
      <c r="F101" s="159"/>
      <c r="G101" s="159"/>
      <c r="H101" s="159"/>
      <c r="I101" s="159"/>
      <c r="J101" s="160">
        <f>J165</f>
        <v>0</v>
      </c>
      <c r="K101" s="157"/>
      <c r="L101" s="161"/>
    </row>
    <row r="102" spans="2:12" s="10" customFormat="1" ht="19.9" customHeight="1">
      <c r="B102" s="156"/>
      <c r="C102" s="157"/>
      <c r="D102" s="158" t="s">
        <v>108</v>
      </c>
      <c r="E102" s="159"/>
      <c r="F102" s="159"/>
      <c r="G102" s="159"/>
      <c r="H102" s="159"/>
      <c r="I102" s="159"/>
      <c r="J102" s="160">
        <f>J173</f>
        <v>0</v>
      </c>
      <c r="K102" s="157"/>
      <c r="L102" s="161"/>
    </row>
    <row r="103" spans="2:12" s="9" customFormat="1" ht="24.95" customHeight="1">
      <c r="B103" s="150"/>
      <c r="C103" s="151"/>
      <c r="D103" s="152" t="s">
        <v>289</v>
      </c>
      <c r="E103" s="153"/>
      <c r="F103" s="153"/>
      <c r="G103" s="153"/>
      <c r="H103" s="153"/>
      <c r="I103" s="153"/>
      <c r="J103" s="154">
        <f>J175</f>
        <v>0</v>
      </c>
      <c r="K103" s="151"/>
      <c r="L103" s="155"/>
    </row>
    <row r="104" spans="2:12" s="9" customFormat="1" ht="24.95" customHeight="1">
      <c r="B104" s="150"/>
      <c r="C104" s="151"/>
      <c r="D104" s="152" t="s">
        <v>109</v>
      </c>
      <c r="E104" s="153"/>
      <c r="F104" s="153"/>
      <c r="G104" s="153"/>
      <c r="H104" s="153"/>
      <c r="I104" s="153"/>
      <c r="J104" s="154">
        <f>J181</f>
        <v>0</v>
      </c>
      <c r="K104" s="151"/>
      <c r="L104" s="155"/>
    </row>
    <row r="105" spans="2:12" s="10" customFormat="1" ht="19.9" customHeight="1">
      <c r="B105" s="156"/>
      <c r="C105" s="157"/>
      <c r="D105" s="158" t="s">
        <v>110</v>
      </c>
      <c r="E105" s="159"/>
      <c r="F105" s="159"/>
      <c r="G105" s="159"/>
      <c r="H105" s="159"/>
      <c r="I105" s="159"/>
      <c r="J105" s="160">
        <f>J182</f>
        <v>0</v>
      </c>
      <c r="K105" s="157"/>
      <c r="L105" s="161"/>
    </row>
    <row r="106" spans="2:12" s="10" customFormat="1" ht="19.9" customHeight="1">
      <c r="B106" s="156"/>
      <c r="C106" s="157"/>
      <c r="D106" s="158" t="s">
        <v>112</v>
      </c>
      <c r="E106" s="159"/>
      <c r="F106" s="159"/>
      <c r="G106" s="159"/>
      <c r="H106" s="159"/>
      <c r="I106" s="159"/>
      <c r="J106" s="160">
        <f>J186</f>
        <v>0</v>
      </c>
      <c r="K106" s="157"/>
      <c r="L106" s="161"/>
    </row>
    <row r="107" spans="2:12" s="10" customFormat="1" ht="19.9" customHeight="1">
      <c r="B107" s="156"/>
      <c r="C107" s="157"/>
      <c r="D107" s="158" t="s">
        <v>113</v>
      </c>
      <c r="E107" s="159"/>
      <c r="F107" s="159"/>
      <c r="G107" s="159"/>
      <c r="H107" s="159"/>
      <c r="I107" s="159"/>
      <c r="J107" s="160">
        <f>J191</f>
        <v>0</v>
      </c>
      <c r="K107" s="157"/>
      <c r="L107" s="161"/>
    </row>
    <row r="108" spans="2:12" s="10" customFormat="1" ht="19.9" customHeight="1">
      <c r="B108" s="156"/>
      <c r="C108" s="157"/>
      <c r="D108" s="158" t="s">
        <v>334</v>
      </c>
      <c r="E108" s="159"/>
      <c r="F108" s="159"/>
      <c r="G108" s="159"/>
      <c r="H108" s="159"/>
      <c r="I108" s="159"/>
      <c r="J108" s="160">
        <f>J201</f>
        <v>0</v>
      </c>
      <c r="K108" s="157"/>
      <c r="L108" s="161"/>
    </row>
    <row r="109" spans="2:12" s="10" customFormat="1" ht="19.9" customHeight="1">
      <c r="B109" s="156"/>
      <c r="C109" s="157"/>
      <c r="D109" s="158" t="s">
        <v>114</v>
      </c>
      <c r="E109" s="159"/>
      <c r="F109" s="159"/>
      <c r="G109" s="159"/>
      <c r="H109" s="159"/>
      <c r="I109" s="159"/>
      <c r="J109" s="160">
        <f>J203</f>
        <v>0</v>
      </c>
      <c r="K109" s="157"/>
      <c r="L109" s="161"/>
    </row>
    <row r="110" spans="2:12" s="10" customFormat="1" ht="19.9" customHeight="1">
      <c r="B110" s="156"/>
      <c r="C110" s="157"/>
      <c r="D110" s="158" t="s">
        <v>115</v>
      </c>
      <c r="E110" s="159"/>
      <c r="F110" s="159"/>
      <c r="G110" s="159"/>
      <c r="H110" s="159"/>
      <c r="I110" s="159"/>
      <c r="J110" s="160">
        <f>J205</f>
        <v>0</v>
      </c>
      <c r="K110" s="157"/>
      <c r="L110" s="161"/>
    </row>
    <row r="111" spans="2:12" s="9" customFormat="1" ht="24.95" customHeight="1">
      <c r="B111" s="150"/>
      <c r="C111" s="151"/>
      <c r="D111" s="152" t="s">
        <v>116</v>
      </c>
      <c r="E111" s="153"/>
      <c r="F111" s="153"/>
      <c r="G111" s="153"/>
      <c r="H111" s="153"/>
      <c r="I111" s="153"/>
      <c r="J111" s="154">
        <f>J207</f>
        <v>0</v>
      </c>
      <c r="K111" s="151"/>
      <c r="L111" s="155"/>
    </row>
    <row r="112" spans="1:31" s="2" customFormat="1" ht="21.75" customHeight="1">
      <c r="A112" s="32"/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29.25" customHeight="1">
      <c r="A114" s="32"/>
      <c r="B114" s="33"/>
      <c r="C114" s="149" t="s">
        <v>117</v>
      </c>
      <c r="D114" s="34"/>
      <c r="E114" s="34"/>
      <c r="F114" s="34"/>
      <c r="G114" s="34"/>
      <c r="H114" s="34"/>
      <c r="I114" s="34"/>
      <c r="J114" s="162">
        <v>0</v>
      </c>
      <c r="K114" s="34"/>
      <c r="L114" s="49"/>
      <c r="N114" s="163" t="s">
        <v>36</v>
      </c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8" customHeight="1">
      <c r="A115" s="32"/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29.25" customHeight="1">
      <c r="A116" s="32"/>
      <c r="B116" s="33"/>
      <c r="C116" s="107" t="s">
        <v>92</v>
      </c>
      <c r="D116" s="108"/>
      <c r="E116" s="108"/>
      <c r="F116" s="108"/>
      <c r="G116" s="108"/>
      <c r="H116" s="108"/>
      <c r="I116" s="108"/>
      <c r="J116" s="109">
        <f>ROUND(J96+J114,2)</f>
        <v>0</v>
      </c>
      <c r="K116" s="108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52"/>
      <c r="C117" s="53"/>
      <c r="D117" s="53"/>
      <c r="E117" s="53"/>
      <c r="F117" s="53"/>
      <c r="G117" s="53"/>
      <c r="H117" s="53"/>
      <c r="I117" s="53"/>
      <c r="J117" s="53"/>
      <c r="K117" s="53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21" spans="1:31" s="2" customFormat="1" ht="6.95" customHeight="1">
      <c r="A121" s="32"/>
      <c r="B121" s="54"/>
      <c r="C121" s="55"/>
      <c r="D121" s="55"/>
      <c r="E121" s="55"/>
      <c r="F121" s="55"/>
      <c r="G121" s="55"/>
      <c r="H121" s="55"/>
      <c r="I121" s="55"/>
      <c r="J121" s="55"/>
      <c r="K121" s="55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24.95" customHeight="1">
      <c r="A122" s="32"/>
      <c r="B122" s="33"/>
      <c r="C122" s="23" t="s">
        <v>118</v>
      </c>
      <c r="D122" s="34"/>
      <c r="E122" s="34"/>
      <c r="F122" s="34"/>
      <c r="G122" s="34"/>
      <c r="H122" s="34"/>
      <c r="I122" s="34"/>
      <c r="J122" s="34"/>
      <c r="K122" s="34"/>
      <c r="L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33"/>
      <c r="C123" s="34"/>
      <c r="D123" s="34"/>
      <c r="E123" s="34"/>
      <c r="F123" s="34"/>
      <c r="G123" s="34"/>
      <c r="H123" s="34"/>
      <c r="I123" s="34"/>
      <c r="J123" s="34"/>
      <c r="K123" s="34"/>
      <c r="L123" s="49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8" t="s">
        <v>14</v>
      </c>
      <c r="D124" s="34"/>
      <c r="E124" s="34"/>
      <c r="F124" s="34"/>
      <c r="G124" s="34"/>
      <c r="H124" s="34"/>
      <c r="I124" s="34"/>
      <c r="J124" s="34"/>
      <c r="K124" s="34"/>
      <c r="L124" s="49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6.5" customHeight="1">
      <c r="A125" s="32"/>
      <c r="B125" s="33"/>
      <c r="C125" s="34"/>
      <c r="D125" s="34"/>
      <c r="E125" s="328" t="str">
        <f>E7</f>
        <v>demolice hk</v>
      </c>
      <c r="F125" s="329"/>
      <c r="G125" s="329"/>
      <c r="H125" s="329"/>
      <c r="I125" s="34"/>
      <c r="J125" s="34"/>
      <c r="K125" s="34"/>
      <c r="L125" s="49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2" customHeight="1">
      <c r="A126" s="32"/>
      <c r="B126" s="33"/>
      <c r="C126" s="28" t="s">
        <v>94</v>
      </c>
      <c r="D126" s="34"/>
      <c r="E126" s="34"/>
      <c r="F126" s="34"/>
      <c r="G126" s="34"/>
      <c r="H126" s="34"/>
      <c r="I126" s="34"/>
      <c r="J126" s="34"/>
      <c r="K126" s="34"/>
      <c r="L126" s="49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6.5" customHeight="1">
      <c r="A127" s="32"/>
      <c r="B127" s="33"/>
      <c r="C127" s="34"/>
      <c r="D127" s="34"/>
      <c r="E127" s="312" t="str">
        <f>E9</f>
        <v>4 - Útulek TO sever</v>
      </c>
      <c r="F127" s="327"/>
      <c r="G127" s="327"/>
      <c r="H127" s="327"/>
      <c r="I127" s="34"/>
      <c r="J127" s="34"/>
      <c r="K127" s="34"/>
      <c r="L127" s="49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5" customHeight="1">
      <c r="A128" s="32"/>
      <c r="B128" s="33"/>
      <c r="C128" s="34"/>
      <c r="D128" s="34"/>
      <c r="E128" s="34"/>
      <c r="F128" s="34"/>
      <c r="G128" s="34"/>
      <c r="H128" s="34"/>
      <c r="I128" s="34"/>
      <c r="J128" s="34"/>
      <c r="K128" s="34"/>
      <c r="L128" s="49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2" customHeight="1">
      <c r="A129" s="32"/>
      <c r="B129" s="33"/>
      <c r="C129" s="28" t="s">
        <v>18</v>
      </c>
      <c r="D129" s="34"/>
      <c r="E129" s="34"/>
      <c r="F129" s="26" t="str">
        <f>F12</f>
        <v xml:space="preserve"> </v>
      </c>
      <c r="G129" s="34"/>
      <c r="H129" s="34"/>
      <c r="I129" s="28" t="s">
        <v>20</v>
      </c>
      <c r="J129" s="64" t="str">
        <f>IF(J12="","",J12)</f>
        <v>2. 12. 2019</v>
      </c>
      <c r="K129" s="34"/>
      <c r="L129" s="49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49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5.2" customHeight="1">
      <c r="A131" s="32"/>
      <c r="B131" s="33"/>
      <c r="C131" s="28" t="s">
        <v>22</v>
      </c>
      <c r="D131" s="34"/>
      <c r="E131" s="34"/>
      <c r="F131" s="26" t="str">
        <f>E15</f>
        <v xml:space="preserve"> </v>
      </c>
      <c r="G131" s="34"/>
      <c r="H131" s="34"/>
      <c r="I131" s="28" t="s">
        <v>26</v>
      </c>
      <c r="J131" s="29" t="str">
        <f>E21</f>
        <v xml:space="preserve"> </v>
      </c>
      <c r="K131" s="34"/>
      <c r="L131" s="49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5.2" customHeight="1">
      <c r="A132" s="32"/>
      <c r="B132" s="33"/>
      <c r="C132" s="28" t="s">
        <v>25</v>
      </c>
      <c r="D132" s="34"/>
      <c r="E132" s="34"/>
      <c r="F132" s="26" t="str">
        <f>IF(E18="","",E18)</f>
        <v xml:space="preserve"> </v>
      </c>
      <c r="G132" s="34"/>
      <c r="H132" s="34"/>
      <c r="I132" s="28" t="s">
        <v>28</v>
      </c>
      <c r="J132" s="29" t="str">
        <f>E24</f>
        <v xml:space="preserve"> </v>
      </c>
      <c r="K132" s="34"/>
      <c r="L132" s="49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0.35" customHeight="1">
      <c r="A133" s="32"/>
      <c r="B133" s="33"/>
      <c r="C133" s="34"/>
      <c r="D133" s="34"/>
      <c r="E133" s="34"/>
      <c r="F133" s="34"/>
      <c r="G133" s="34"/>
      <c r="H133" s="34"/>
      <c r="I133" s="34"/>
      <c r="J133" s="34"/>
      <c r="K133" s="34"/>
      <c r="L133" s="49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11" customFormat="1" ht="29.25" customHeight="1">
      <c r="A134" s="164"/>
      <c r="B134" s="165"/>
      <c r="C134" s="166" t="s">
        <v>119</v>
      </c>
      <c r="D134" s="167" t="s">
        <v>57</v>
      </c>
      <c r="E134" s="167" t="s">
        <v>53</v>
      </c>
      <c r="F134" s="167" t="s">
        <v>54</v>
      </c>
      <c r="G134" s="167" t="s">
        <v>120</v>
      </c>
      <c r="H134" s="167" t="s">
        <v>121</v>
      </c>
      <c r="I134" s="167" t="s">
        <v>122</v>
      </c>
      <c r="J134" s="168" t="s">
        <v>100</v>
      </c>
      <c r="K134" s="169" t="s">
        <v>123</v>
      </c>
      <c r="L134" s="170"/>
      <c r="M134" s="73" t="s">
        <v>1</v>
      </c>
      <c r="N134" s="74" t="s">
        <v>36</v>
      </c>
      <c r="O134" s="74" t="s">
        <v>124</v>
      </c>
      <c r="P134" s="74" t="s">
        <v>125</v>
      </c>
      <c r="Q134" s="74" t="s">
        <v>126</v>
      </c>
      <c r="R134" s="74" t="s">
        <v>127</v>
      </c>
      <c r="S134" s="74" t="s">
        <v>128</v>
      </c>
      <c r="T134" s="75" t="s">
        <v>129</v>
      </c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</row>
    <row r="135" spans="1:63" s="2" customFormat="1" ht="22.9" customHeight="1">
      <c r="A135" s="32"/>
      <c r="B135" s="33"/>
      <c r="C135" s="80" t="s">
        <v>130</v>
      </c>
      <c r="D135" s="34"/>
      <c r="E135" s="34"/>
      <c r="F135" s="34"/>
      <c r="G135" s="34"/>
      <c r="H135" s="34"/>
      <c r="I135" s="34"/>
      <c r="J135" s="171">
        <f>BK135</f>
        <v>0</v>
      </c>
      <c r="K135" s="34"/>
      <c r="L135" s="35"/>
      <c r="M135" s="76"/>
      <c r="N135" s="172"/>
      <c r="O135" s="77"/>
      <c r="P135" s="173">
        <f>P136+P175+P181+P207</f>
        <v>0</v>
      </c>
      <c r="Q135" s="77"/>
      <c r="R135" s="173">
        <f>R136+R175+R181+R207</f>
        <v>0</v>
      </c>
      <c r="S135" s="77"/>
      <c r="T135" s="174">
        <f>T136+T175+T181+T207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71</v>
      </c>
      <c r="AU135" s="17" t="s">
        <v>102</v>
      </c>
      <c r="BK135" s="175">
        <f>BK136+BK175+BK181+BK207</f>
        <v>0</v>
      </c>
    </row>
    <row r="136" spans="2:63" s="12" customFormat="1" ht="25.9" customHeight="1">
      <c r="B136" s="176"/>
      <c r="C136" s="177"/>
      <c r="D136" s="178" t="s">
        <v>71</v>
      </c>
      <c r="E136" s="179" t="s">
        <v>131</v>
      </c>
      <c r="F136" s="179" t="s">
        <v>132</v>
      </c>
      <c r="G136" s="177"/>
      <c r="H136" s="177"/>
      <c r="I136" s="177"/>
      <c r="J136" s="180">
        <f>BK136</f>
        <v>0</v>
      </c>
      <c r="K136" s="177"/>
      <c r="L136" s="181"/>
      <c r="M136" s="182"/>
      <c r="N136" s="183"/>
      <c r="O136" s="183"/>
      <c r="P136" s="184">
        <f>P137+P147+P150+P165+P173</f>
        <v>0</v>
      </c>
      <c r="Q136" s="183"/>
      <c r="R136" s="184">
        <f>R137+R147+R150+R165+R173</f>
        <v>0</v>
      </c>
      <c r="S136" s="183"/>
      <c r="T136" s="185">
        <f>T137+T147+T150+T165+T173</f>
        <v>0</v>
      </c>
      <c r="AR136" s="186" t="s">
        <v>76</v>
      </c>
      <c r="AT136" s="187" t="s">
        <v>71</v>
      </c>
      <c r="AU136" s="187" t="s">
        <v>72</v>
      </c>
      <c r="AY136" s="186" t="s">
        <v>133</v>
      </c>
      <c r="BK136" s="188">
        <f>BK137+BK147+BK150+BK165+BK173</f>
        <v>0</v>
      </c>
    </row>
    <row r="137" spans="2:63" s="12" customFormat="1" ht="22.9" customHeight="1">
      <c r="B137" s="176"/>
      <c r="C137" s="177"/>
      <c r="D137" s="178" t="s">
        <v>71</v>
      </c>
      <c r="E137" s="189" t="s">
        <v>76</v>
      </c>
      <c r="F137" s="189" t="s">
        <v>134</v>
      </c>
      <c r="G137" s="177"/>
      <c r="H137" s="177"/>
      <c r="I137" s="177"/>
      <c r="J137" s="190">
        <f>BK137</f>
        <v>0</v>
      </c>
      <c r="K137" s="177"/>
      <c r="L137" s="181"/>
      <c r="M137" s="182"/>
      <c r="N137" s="183"/>
      <c r="O137" s="183"/>
      <c r="P137" s="184">
        <f>SUM(P138:P146)</f>
        <v>0</v>
      </c>
      <c r="Q137" s="183"/>
      <c r="R137" s="184">
        <f>SUM(R138:R146)</f>
        <v>0</v>
      </c>
      <c r="S137" s="183"/>
      <c r="T137" s="185">
        <f>SUM(T138:T146)</f>
        <v>0</v>
      </c>
      <c r="AR137" s="186" t="s">
        <v>76</v>
      </c>
      <c r="AT137" s="187" t="s">
        <v>71</v>
      </c>
      <c r="AU137" s="187" t="s">
        <v>76</v>
      </c>
      <c r="AY137" s="186" t="s">
        <v>133</v>
      </c>
      <c r="BK137" s="188">
        <f>SUM(BK138:BK146)</f>
        <v>0</v>
      </c>
    </row>
    <row r="138" spans="1:65" s="2" customFormat="1" ht="24" customHeight="1">
      <c r="A138" s="32"/>
      <c r="B138" s="33"/>
      <c r="C138" s="191" t="s">
        <v>208</v>
      </c>
      <c r="D138" s="191" t="s">
        <v>136</v>
      </c>
      <c r="E138" s="192" t="s">
        <v>141</v>
      </c>
      <c r="F138" s="193" t="s">
        <v>142</v>
      </c>
      <c r="G138" s="194" t="s">
        <v>143</v>
      </c>
      <c r="H138" s="195">
        <v>7</v>
      </c>
      <c r="I138" s="196"/>
      <c r="J138" s="196">
        <f>ROUND(I138*H138,2)</f>
        <v>0</v>
      </c>
      <c r="K138" s="197"/>
      <c r="L138" s="35"/>
      <c r="M138" s="198" t="s">
        <v>1</v>
      </c>
      <c r="N138" s="199" t="s">
        <v>37</v>
      </c>
      <c r="O138" s="200">
        <v>0</v>
      </c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02" t="s">
        <v>86</v>
      </c>
      <c r="AT138" s="202" t="s">
        <v>136</v>
      </c>
      <c r="AU138" s="202" t="s">
        <v>80</v>
      </c>
      <c r="AY138" s="17" t="s">
        <v>133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76</v>
      </c>
      <c r="BK138" s="203">
        <f>ROUND(I138*H138,2)</f>
        <v>0</v>
      </c>
      <c r="BL138" s="17" t="s">
        <v>86</v>
      </c>
      <c r="BM138" s="202" t="s">
        <v>80</v>
      </c>
    </row>
    <row r="139" spans="2:51" s="13" customFormat="1" ht="12">
      <c r="B139" s="204"/>
      <c r="C139" s="205"/>
      <c r="D139" s="206" t="s">
        <v>144</v>
      </c>
      <c r="E139" s="207" t="s">
        <v>1</v>
      </c>
      <c r="F139" s="208" t="s">
        <v>335</v>
      </c>
      <c r="G139" s="205"/>
      <c r="H139" s="209">
        <v>7</v>
      </c>
      <c r="I139" s="205"/>
      <c r="J139" s="205"/>
      <c r="K139" s="205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144</v>
      </c>
      <c r="AU139" s="214" t="s">
        <v>80</v>
      </c>
      <c r="AV139" s="13" t="s">
        <v>80</v>
      </c>
      <c r="AW139" s="13" t="s">
        <v>27</v>
      </c>
      <c r="AX139" s="13" t="s">
        <v>72</v>
      </c>
      <c r="AY139" s="214" t="s">
        <v>133</v>
      </c>
    </row>
    <row r="140" spans="2:51" s="14" customFormat="1" ht="12">
      <c r="B140" s="215"/>
      <c r="C140" s="216"/>
      <c r="D140" s="206" t="s">
        <v>144</v>
      </c>
      <c r="E140" s="217" t="s">
        <v>1</v>
      </c>
      <c r="F140" s="218" t="s">
        <v>146</v>
      </c>
      <c r="G140" s="216"/>
      <c r="H140" s="219">
        <v>7</v>
      </c>
      <c r="I140" s="216"/>
      <c r="J140" s="216"/>
      <c r="K140" s="216"/>
      <c r="L140" s="220"/>
      <c r="M140" s="221"/>
      <c r="N140" s="222"/>
      <c r="O140" s="222"/>
      <c r="P140" s="222"/>
      <c r="Q140" s="222"/>
      <c r="R140" s="222"/>
      <c r="S140" s="222"/>
      <c r="T140" s="223"/>
      <c r="AT140" s="224" t="s">
        <v>144</v>
      </c>
      <c r="AU140" s="224" t="s">
        <v>80</v>
      </c>
      <c r="AV140" s="14" t="s">
        <v>86</v>
      </c>
      <c r="AW140" s="14" t="s">
        <v>27</v>
      </c>
      <c r="AX140" s="14" t="s">
        <v>76</v>
      </c>
      <c r="AY140" s="224" t="s">
        <v>133</v>
      </c>
    </row>
    <row r="141" spans="1:65" s="2" customFormat="1" ht="24" customHeight="1">
      <c r="A141" s="32"/>
      <c r="B141" s="33"/>
      <c r="C141" s="191" t="s">
        <v>294</v>
      </c>
      <c r="D141" s="191" t="s">
        <v>136</v>
      </c>
      <c r="E141" s="192" t="s">
        <v>148</v>
      </c>
      <c r="F141" s="193" t="s">
        <v>149</v>
      </c>
      <c r="G141" s="194" t="s">
        <v>143</v>
      </c>
      <c r="H141" s="195">
        <v>25.5</v>
      </c>
      <c r="I141" s="196"/>
      <c r="J141" s="196">
        <f>ROUND(I141*H141,2)</f>
        <v>0</v>
      </c>
      <c r="K141" s="197"/>
      <c r="L141" s="35"/>
      <c r="M141" s="198" t="s">
        <v>1</v>
      </c>
      <c r="N141" s="199" t="s">
        <v>37</v>
      </c>
      <c r="O141" s="200">
        <v>0</v>
      </c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02" t="s">
        <v>86</v>
      </c>
      <c r="AT141" s="202" t="s">
        <v>136</v>
      </c>
      <c r="AU141" s="202" t="s">
        <v>80</v>
      </c>
      <c r="AY141" s="17" t="s">
        <v>133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7" t="s">
        <v>76</v>
      </c>
      <c r="BK141" s="203">
        <f>ROUND(I141*H141,2)</f>
        <v>0</v>
      </c>
      <c r="BL141" s="17" t="s">
        <v>86</v>
      </c>
      <c r="BM141" s="202" t="s">
        <v>86</v>
      </c>
    </row>
    <row r="142" spans="2:51" s="13" customFormat="1" ht="12">
      <c r="B142" s="204"/>
      <c r="C142" s="205"/>
      <c r="D142" s="206" t="s">
        <v>144</v>
      </c>
      <c r="E142" s="207" t="s">
        <v>1</v>
      </c>
      <c r="F142" s="208" t="s">
        <v>336</v>
      </c>
      <c r="G142" s="205"/>
      <c r="H142" s="209">
        <v>25.5</v>
      </c>
      <c r="I142" s="205"/>
      <c r="J142" s="205"/>
      <c r="K142" s="205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144</v>
      </c>
      <c r="AU142" s="214" t="s">
        <v>80</v>
      </c>
      <c r="AV142" s="13" t="s">
        <v>80</v>
      </c>
      <c r="AW142" s="13" t="s">
        <v>27</v>
      </c>
      <c r="AX142" s="13" t="s">
        <v>72</v>
      </c>
      <c r="AY142" s="214" t="s">
        <v>133</v>
      </c>
    </row>
    <row r="143" spans="2:51" s="14" customFormat="1" ht="12">
      <c r="B143" s="215"/>
      <c r="C143" s="216"/>
      <c r="D143" s="206" t="s">
        <v>144</v>
      </c>
      <c r="E143" s="217" t="s">
        <v>1</v>
      </c>
      <c r="F143" s="218" t="s">
        <v>146</v>
      </c>
      <c r="G143" s="216"/>
      <c r="H143" s="219">
        <v>25.5</v>
      </c>
      <c r="I143" s="216"/>
      <c r="J143" s="216"/>
      <c r="K143" s="216"/>
      <c r="L143" s="220"/>
      <c r="M143" s="221"/>
      <c r="N143" s="222"/>
      <c r="O143" s="222"/>
      <c r="P143" s="222"/>
      <c r="Q143" s="222"/>
      <c r="R143" s="222"/>
      <c r="S143" s="222"/>
      <c r="T143" s="223"/>
      <c r="AT143" s="224" t="s">
        <v>144</v>
      </c>
      <c r="AU143" s="224" t="s">
        <v>80</v>
      </c>
      <c r="AV143" s="14" t="s">
        <v>86</v>
      </c>
      <c r="AW143" s="14" t="s">
        <v>27</v>
      </c>
      <c r="AX143" s="14" t="s">
        <v>76</v>
      </c>
      <c r="AY143" s="224" t="s">
        <v>133</v>
      </c>
    </row>
    <row r="144" spans="1:65" s="2" customFormat="1" ht="16.5" customHeight="1">
      <c r="A144" s="32"/>
      <c r="B144" s="33"/>
      <c r="C144" s="225" t="s">
        <v>209</v>
      </c>
      <c r="D144" s="225" t="s">
        <v>153</v>
      </c>
      <c r="E144" s="226" t="s">
        <v>154</v>
      </c>
      <c r="F144" s="227" t="s">
        <v>155</v>
      </c>
      <c r="G144" s="228" t="s">
        <v>156</v>
      </c>
      <c r="H144" s="229">
        <v>56.1</v>
      </c>
      <c r="I144" s="230"/>
      <c r="J144" s="230">
        <f>ROUND(I144*H144,2)</f>
        <v>0</v>
      </c>
      <c r="K144" s="231"/>
      <c r="L144" s="232"/>
      <c r="M144" s="233" t="s">
        <v>1</v>
      </c>
      <c r="N144" s="234" t="s">
        <v>37</v>
      </c>
      <c r="O144" s="200">
        <v>0</v>
      </c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202" t="s">
        <v>157</v>
      </c>
      <c r="AT144" s="202" t="s">
        <v>153</v>
      </c>
      <c r="AU144" s="202" t="s">
        <v>80</v>
      </c>
      <c r="AY144" s="17" t="s">
        <v>133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7" t="s">
        <v>76</v>
      </c>
      <c r="BK144" s="203">
        <f>ROUND(I144*H144,2)</f>
        <v>0</v>
      </c>
      <c r="BL144" s="17" t="s">
        <v>86</v>
      </c>
      <c r="BM144" s="202" t="s">
        <v>150</v>
      </c>
    </row>
    <row r="145" spans="2:51" s="13" customFormat="1" ht="12">
      <c r="B145" s="204"/>
      <c r="C145" s="205"/>
      <c r="D145" s="206" t="s">
        <v>144</v>
      </c>
      <c r="E145" s="207" t="s">
        <v>1</v>
      </c>
      <c r="F145" s="208" t="s">
        <v>337</v>
      </c>
      <c r="G145" s="205"/>
      <c r="H145" s="209">
        <v>56.1</v>
      </c>
      <c r="I145" s="205"/>
      <c r="J145" s="205"/>
      <c r="K145" s="205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144</v>
      </c>
      <c r="AU145" s="214" t="s">
        <v>80</v>
      </c>
      <c r="AV145" s="13" t="s">
        <v>80</v>
      </c>
      <c r="AW145" s="13" t="s">
        <v>27</v>
      </c>
      <c r="AX145" s="13" t="s">
        <v>72</v>
      </c>
      <c r="AY145" s="214" t="s">
        <v>133</v>
      </c>
    </row>
    <row r="146" spans="2:51" s="14" customFormat="1" ht="12">
      <c r="B146" s="215"/>
      <c r="C146" s="216"/>
      <c r="D146" s="206" t="s">
        <v>144</v>
      </c>
      <c r="E146" s="217" t="s">
        <v>1</v>
      </c>
      <c r="F146" s="218" t="s">
        <v>146</v>
      </c>
      <c r="G146" s="216"/>
      <c r="H146" s="219">
        <v>56.1</v>
      </c>
      <c r="I146" s="216"/>
      <c r="J146" s="216"/>
      <c r="K146" s="216"/>
      <c r="L146" s="220"/>
      <c r="M146" s="221"/>
      <c r="N146" s="222"/>
      <c r="O146" s="222"/>
      <c r="P146" s="222"/>
      <c r="Q146" s="222"/>
      <c r="R146" s="222"/>
      <c r="S146" s="222"/>
      <c r="T146" s="223"/>
      <c r="AT146" s="224" t="s">
        <v>144</v>
      </c>
      <c r="AU146" s="224" t="s">
        <v>80</v>
      </c>
      <c r="AV146" s="14" t="s">
        <v>86</v>
      </c>
      <c r="AW146" s="14" t="s">
        <v>27</v>
      </c>
      <c r="AX146" s="14" t="s">
        <v>76</v>
      </c>
      <c r="AY146" s="224" t="s">
        <v>133</v>
      </c>
    </row>
    <row r="147" spans="2:63" s="12" customFormat="1" ht="22.9" customHeight="1">
      <c r="B147" s="176"/>
      <c r="C147" s="177"/>
      <c r="D147" s="178" t="s">
        <v>71</v>
      </c>
      <c r="E147" s="189" t="s">
        <v>159</v>
      </c>
      <c r="F147" s="189" t="s">
        <v>160</v>
      </c>
      <c r="G147" s="177"/>
      <c r="H147" s="177"/>
      <c r="I147" s="177"/>
      <c r="J147" s="190">
        <f>BK147</f>
        <v>0</v>
      </c>
      <c r="K147" s="177"/>
      <c r="L147" s="181"/>
      <c r="M147" s="182"/>
      <c r="N147" s="183"/>
      <c r="O147" s="183"/>
      <c r="P147" s="184">
        <f>SUM(P148:P149)</f>
        <v>0</v>
      </c>
      <c r="Q147" s="183"/>
      <c r="R147" s="184">
        <f>SUM(R148:R149)</f>
        <v>0</v>
      </c>
      <c r="S147" s="183"/>
      <c r="T147" s="185">
        <f>SUM(T148:T149)</f>
        <v>0</v>
      </c>
      <c r="AR147" s="186" t="s">
        <v>76</v>
      </c>
      <c r="AT147" s="187" t="s">
        <v>71</v>
      </c>
      <c r="AU147" s="187" t="s">
        <v>76</v>
      </c>
      <c r="AY147" s="186" t="s">
        <v>133</v>
      </c>
      <c r="BK147" s="188">
        <f>SUM(BK148:BK149)</f>
        <v>0</v>
      </c>
    </row>
    <row r="148" spans="1:65" s="2" customFormat="1" ht="24" customHeight="1">
      <c r="A148" s="32"/>
      <c r="B148" s="33"/>
      <c r="C148" s="191" t="s">
        <v>147</v>
      </c>
      <c r="D148" s="191" t="s">
        <v>136</v>
      </c>
      <c r="E148" s="192" t="s">
        <v>162</v>
      </c>
      <c r="F148" s="193" t="s">
        <v>163</v>
      </c>
      <c r="G148" s="194" t="s">
        <v>139</v>
      </c>
      <c r="H148" s="195">
        <v>214</v>
      </c>
      <c r="I148" s="196"/>
      <c r="J148" s="196">
        <f>ROUND(I148*H148,2)</f>
        <v>0</v>
      </c>
      <c r="K148" s="197"/>
      <c r="L148" s="35"/>
      <c r="M148" s="198" t="s">
        <v>1</v>
      </c>
      <c r="N148" s="199" t="s">
        <v>37</v>
      </c>
      <c r="O148" s="200">
        <v>0</v>
      </c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02" t="s">
        <v>86</v>
      </c>
      <c r="AT148" s="202" t="s">
        <v>136</v>
      </c>
      <c r="AU148" s="202" t="s">
        <v>80</v>
      </c>
      <c r="AY148" s="17" t="s">
        <v>133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7" t="s">
        <v>76</v>
      </c>
      <c r="BK148" s="203">
        <f>ROUND(I148*H148,2)</f>
        <v>0</v>
      </c>
      <c r="BL148" s="17" t="s">
        <v>86</v>
      </c>
      <c r="BM148" s="202" t="s">
        <v>157</v>
      </c>
    </row>
    <row r="149" spans="1:65" s="2" customFormat="1" ht="16.5" customHeight="1">
      <c r="A149" s="32"/>
      <c r="B149" s="33"/>
      <c r="C149" s="191" t="s">
        <v>218</v>
      </c>
      <c r="D149" s="191" t="s">
        <v>136</v>
      </c>
      <c r="E149" s="192" t="s">
        <v>170</v>
      </c>
      <c r="F149" s="193" t="s">
        <v>171</v>
      </c>
      <c r="G149" s="194" t="s">
        <v>139</v>
      </c>
      <c r="H149" s="195">
        <v>214</v>
      </c>
      <c r="I149" s="196"/>
      <c r="J149" s="196">
        <f>ROUND(I149*H149,2)</f>
        <v>0</v>
      </c>
      <c r="K149" s="197"/>
      <c r="L149" s="35"/>
      <c r="M149" s="198" t="s">
        <v>1</v>
      </c>
      <c r="N149" s="199" t="s">
        <v>37</v>
      </c>
      <c r="O149" s="200">
        <v>0</v>
      </c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202" t="s">
        <v>86</v>
      </c>
      <c r="AT149" s="202" t="s">
        <v>136</v>
      </c>
      <c r="AU149" s="202" t="s">
        <v>80</v>
      </c>
      <c r="AY149" s="17" t="s">
        <v>133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7" t="s">
        <v>76</v>
      </c>
      <c r="BK149" s="203">
        <f>ROUND(I149*H149,2)</f>
        <v>0</v>
      </c>
      <c r="BL149" s="17" t="s">
        <v>86</v>
      </c>
      <c r="BM149" s="202" t="s">
        <v>164</v>
      </c>
    </row>
    <row r="150" spans="2:63" s="12" customFormat="1" ht="22.9" customHeight="1">
      <c r="B150" s="176"/>
      <c r="C150" s="177"/>
      <c r="D150" s="178" t="s">
        <v>71</v>
      </c>
      <c r="E150" s="189" t="s">
        <v>173</v>
      </c>
      <c r="F150" s="189" t="s">
        <v>174</v>
      </c>
      <c r="G150" s="177"/>
      <c r="H150" s="177"/>
      <c r="I150" s="177"/>
      <c r="J150" s="190">
        <f>BK150</f>
        <v>0</v>
      </c>
      <c r="K150" s="177"/>
      <c r="L150" s="181"/>
      <c r="M150" s="182"/>
      <c r="N150" s="183"/>
      <c r="O150" s="183"/>
      <c r="P150" s="184">
        <f>SUM(P151:P164)</f>
        <v>0</v>
      </c>
      <c r="Q150" s="183"/>
      <c r="R150" s="184">
        <f>SUM(R151:R164)</f>
        <v>0</v>
      </c>
      <c r="S150" s="183"/>
      <c r="T150" s="185">
        <f>SUM(T151:T164)</f>
        <v>0</v>
      </c>
      <c r="AR150" s="186" t="s">
        <v>76</v>
      </c>
      <c r="AT150" s="187" t="s">
        <v>71</v>
      </c>
      <c r="AU150" s="187" t="s">
        <v>76</v>
      </c>
      <c r="AY150" s="186" t="s">
        <v>133</v>
      </c>
      <c r="BK150" s="188">
        <f>SUM(BK151:BK164)</f>
        <v>0</v>
      </c>
    </row>
    <row r="151" spans="1:65" s="2" customFormat="1" ht="16.5" customHeight="1">
      <c r="A151" s="32"/>
      <c r="B151" s="33"/>
      <c r="C151" s="191" t="s">
        <v>76</v>
      </c>
      <c r="D151" s="191" t="s">
        <v>136</v>
      </c>
      <c r="E151" s="192" t="s">
        <v>175</v>
      </c>
      <c r="F151" s="193" t="s">
        <v>176</v>
      </c>
      <c r="G151" s="194" t="s">
        <v>143</v>
      </c>
      <c r="H151" s="195">
        <v>30</v>
      </c>
      <c r="I151" s="196"/>
      <c r="J151" s="196">
        <f>ROUND(I151*H151,2)</f>
        <v>0</v>
      </c>
      <c r="K151" s="197"/>
      <c r="L151" s="35"/>
      <c r="M151" s="198" t="s">
        <v>1</v>
      </c>
      <c r="N151" s="199" t="s">
        <v>37</v>
      </c>
      <c r="O151" s="200">
        <v>0</v>
      </c>
      <c r="P151" s="200">
        <f>O151*H151</f>
        <v>0</v>
      </c>
      <c r="Q151" s="200">
        <v>0</v>
      </c>
      <c r="R151" s="200">
        <f>Q151*H151</f>
        <v>0</v>
      </c>
      <c r="S151" s="200">
        <v>0</v>
      </c>
      <c r="T151" s="201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202" t="s">
        <v>86</v>
      </c>
      <c r="AT151" s="202" t="s">
        <v>136</v>
      </c>
      <c r="AU151" s="202" t="s">
        <v>80</v>
      </c>
      <c r="AY151" s="17" t="s">
        <v>133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7" t="s">
        <v>76</v>
      </c>
      <c r="BK151" s="203">
        <f>ROUND(I151*H151,2)</f>
        <v>0</v>
      </c>
      <c r="BL151" s="17" t="s">
        <v>86</v>
      </c>
      <c r="BM151" s="202" t="s">
        <v>172</v>
      </c>
    </row>
    <row r="152" spans="2:51" s="13" customFormat="1" ht="12">
      <c r="B152" s="204"/>
      <c r="C152" s="205"/>
      <c r="D152" s="206" t="s">
        <v>144</v>
      </c>
      <c r="E152" s="207" t="s">
        <v>1</v>
      </c>
      <c r="F152" s="208" t="s">
        <v>208</v>
      </c>
      <c r="G152" s="205"/>
      <c r="H152" s="209">
        <v>30</v>
      </c>
      <c r="I152" s="205"/>
      <c r="J152" s="205"/>
      <c r="K152" s="205"/>
      <c r="L152" s="210"/>
      <c r="M152" s="211"/>
      <c r="N152" s="212"/>
      <c r="O152" s="212"/>
      <c r="P152" s="212"/>
      <c r="Q152" s="212"/>
      <c r="R152" s="212"/>
      <c r="S152" s="212"/>
      <c r="T152" s="213"/>
      <c r="AT152" s="214" t="s">
        <v>144</v>
      </c>
      <c r="AU152" s="214" t="s">
        <v>80</v>
      </c>
      <c r="AV152" s="13" t="s">
        <v>80</v>
      </c>
      <c r="AW152" s="13" t="s">
        <v>27</v>
      </c>
      <c r="AX152" s="13" t="s">
        <v>72</v>
      </c>
      <c r="AY152" s="214" t="s">
        <v>133</v>
      </c>
    </row>
    <row r="153" spans="2:51" s="14" customFormat="1" ht="12">
      <c r="B153" s="215"/>
      <c r="C153" s="216"/>
      <c r="D153" s="206" t="s">
        <v>144</v>
      </c>
      <c r="E153" s="217" t="s">
        <v>1</v>
      </c>
      <c r="F153" s="218" t="s">
        <v>146</v>
      </c>
      <c r="G153" s="216"/>
      <c r="H153" s="219">
        <v>30</v>
      </c>
      <c r="I153" s="216"/>
      <c r="J153" s="216"/>
      <c r="K153" s="216"/>
      <c r="L153" s="220"/>
      <c r="M153" s="221"/>
      <c r="N153" s="222"/>
      <c r="O153" s="222"/>
      <c r="P153" s="222"/>
      <c r="Q153" s="222"/>
      <c r="R153" s="222"/>
      <c r="S153" s="222"/>
      <c r="T153" s="223"/>
      <c r="AT153" s="224" t="s">
        <v>144</v>
      </c>
      <c r="AU153" s="224" t="s">
        <v>80</v>
      </c>
      <c r="AV153" s="14" t="s">
        <v>86</v>
      </c>
      <c r="AW153" s="14" t="s">
        <v>27</v>
      </c>
      <c r="AX153" s="14" t="s">
        <v>76</v>
      </c>
      <c r="AY153" s="224" t="s">
        <v>133</v>
      </c>
    </row>
    <row r="154" spans="1:65" s="2" customFormat="1" ht="24" customHeight="1">
      <c r="A154" s="32"/>
      <c r="B154" s="33"/>
      <c r="C154" s="191" t="s">
        <v>80</v>
      </c>
      <c r="D154" s="191" t="s">
        <v>136</v>
      </c>
      <c r="E154" s="192" t="s">
        <v>178</v>
      </c>
      <c r="F154" s="193" t="s">
        <v>179</v>
      </c>
      <c r="G154" s="194" t="s">
        <v>143</v>
      </c>
      <c r="H154" s="195">
        <v>93</v>
      </c>
      <c r="I154" s="196"/>
      <c r="J154" s="196">
        <f>ROUND(I154*H154,2)</f>
        <v>0</v>
      </c>
      <c r="K154" s="197"/>
      <c r="L154" s="35"/>
      <c r="M154" s="198" t="s">
        <v>1</v>
      </c>
      <c r="N154" s="199" t="s">
        <v>37</v>
      </c>
      <c r="O154" s="200">
        <v>0</v>
      </c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202" t="s">
        <v>86</v>
      </c>
      <c r="AT154" s="202" t="s">
        <v>136</v>
      </c>
      <c r="AU154" s="202" t="s">
        <v>80</v>
      </c>
      <c r="AY154" s="17" t="s">
        <v>133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7" t="s">
        <v>76</v>
      </c>
      <c r="BK154" s="203">
        <f>ROUND(I154*H154,2)</f>
        <v>0</v>
      </c>
      <c r="BL154" s="17" t="s">
        <v>86</v>
      </c>
      <c r="BM154" s="202" t="s">
        <v>177</v>
      </c>
    </row>
    <row r="155" spans="2:51" s="13" customFormat="1" ht="12">
      <c r="B155" s="204"/>
      <c r="C155" s="205"/>
      <c r="D155" s="206" t="s">
        <v>144</v>
      </c>
      <c r="E155" s="207" t="s">
        <v>1</v>
      </c>
      <c r="F155" s="208" t="s">
        <v>338</v>
      </c>
      <c r="G155" s="205"/>
      <c r="H155" s="209">
        <v>93</v>
      </c>
      <c r="I155" s="205"/>
      <c r="J155" s="205"/>
      <c r="K155" s="205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144</v>
      </c>
      <c r="AU155" s="214" t="s">
        <v>80</v>
      </c>
      <c r="AV155" s="13" t="s">
        <v>80</v>
      </c>
      <c r="AW155" s="13" t="s">
        <v>27</v>
      </c>
      <c r="AX155" s="13" t="s">
        <v>72</v>
      </c>
      <c r="AY155" s="214" t="s">
        <v>133</v>
      </c>
    </row>
    <row r="156" spans="2:51" s="14" customFormat="1" ht="12">
      <c r="B156" s="215"/>
      <c r="C156" s="216"/>
      <c r="D156" s="206" t="s">
        <v>144</v>
      </c>
      <c r="E156" s="217" t="s">
        <v>1</v>
      </c>
      <c r="F156" s="218" t="s">
        <v>146</v>
      </c>
      <c r="G156" s="216"/>
      <c r="H156" s="219">
        <v>93</v>
      </c>
      <c r="I156" s="216"/>
      <c r="J156" s="216"/>
      <c r="K156" s="216"/>
      <c r="L156" s="220"/>
      <c r="M156" s="221"/>
      <c r="N156" s="222"/>
      <c r="O156" s="222"/>
      <c r="P156" s="222"/>
      <c r="Q156" s="222"/>
      <c r="R156" s="222"/>
      <c r="S156" s="222"/>
      <c r="T156" s="223"/>
      <c r="AT156" s="224" t="s">
        <v>144</v>
      </c>
      <c r="AU156" s="224" t="s">
        <v>80</v>
      </c>
      <c r="AV156" s="14" t="s">
        <v>86</v>
      </c>
      <c r="AW156" s="14" t="s">
        <v>27</v>
      </c>
      <c r="AX156" s="14" t="s">
        <v>76</v>
      </c>
      <c r="AY156" s="224" t="s">
        <v>133</v>
      </c>
    </row>
    <row r="157" spans="1:65" s="2" customFormat="1" ht="36" customHeight="1">
      <c r="A157" s="32"/>
      <c r="B157" s="33"/>
      <c r="C157" s="191" t="s">
        <v>86</v>
      </c>
      <c r="D157" s="191" t="s">
        <v>136</v>
      </c>
      <c r="E157" s="192" t="s">
        <v>190</v>
      </c>
      <c r="F157" s="193" t="s">
        <v>191</v>
      </c>
      <c r="G157" s="194" t="s">
        <v>143</v>
      </c>
      <c r="H157" s="195">
        <v>21.4</v>
      </c>
      <c r="I157" s="196"/>
      <c r="J157" s="196">
        <f>ROUND(I157*H157,2)</f>
        <v>0</v>
      </c>
      <c r="K157" s="197"/>
      <c r="L157" s="35"/>
      <c r="M157" s="198" t="s">
        <v>1</v>
      </c>
      <c r="N157" s="199" t="s">
        <v>37</v>
      </c>
      <c r="O157" s="200">
        <v>0</v>
      </c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202" t="s">
        <v>86</v>
      </c>
      <c r="AT157" s="202" t="s">
        <v>136</v>
      </c>
      <c r="AU157" s="202" t="s">
        <v>80</v>
      </c>
      <c r="AY157" s="17" t="s">
        <v>133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7" t="s">
        <v>76</v>
      </c>
      <c r="BK157" s="203">
        <f>ROUND(I157*H157,2)</f>
        <v>0</v>
      </c>
      <c r="BL157" s="17" t="s">
        <v>86</v>
      </c>
      <c r="BM157" s="202" t="s">
        <v>180</v>
      </c>
    </row>
    <row r="158" spans="2:51" s="13" customFormat="1" ht="12">
      <c r="B158" s="204"/>
      <c r="C158" s="205"/>
      <c r="D158" s="206" t="s">
        <v>144</v>
      </c>
      <c r="E158" s="207" t="s">
        <v>1</v>
      </c>
      <c r="F158" s="208" t="s">
        <v>339</v>
      </c>
      <c r="G158" s="205"/>
      <c r="H158" s="209">
        <v>21.4</v>
      </c>
      <c r="I158" s="205"/>
      <c r="J158" s="205"/>
      <c r="K158" s="205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144</v>
      </c>
      <c r="AU158" s="214" t="s">
        <v>80</v>
      </c>
      <c r="AV158" s="13" t="s">
        <v>80</v>
      </c>
      <c r="AW158" s="13" t="s">
        <v>27</v>
      </c>
      <c r="AX158" s="13" t="s">
        <v>72</v>
      </c>
      <c r="AY158" s="214" t="s">
        <v>133</v>
      </c>
    </row>
    <row r="159" spans="2:51" s="14" customFormat="1" ht="12">
      <c r="B159" s="215"/>
      <c r="C159" s="216"/>
      <c r="D159" s="206" t="s">
        <v>144</v>
      </c>
      <c r="E159" s="217" t="s">
        <v>1</v>
      </c>
      <c r="F159" s="218" t="s">
        <v>146</v>
      </c>
      <c r="G159" s="216"/>
      <c r="H159" s="219">
        <v>21.4</v>
      </c>
      <c r="I159" s="216"/>
      <c r="J159" s="216"/>
      <c r="K159" s="216"/>
      <c r="L159" s="220"/>
      <c r="M159" s="221"/>
      <c r="N159" s="222"/>
      <c r="O159" s="222"/>
      <c r="P159" s="222"/>
      <c r="Q159" s="222"/>
      <c r="R159" s="222"/>
      <c r="S159" s="222"/>
      <c r="T159" s="223"/>
      <c r="AT159" s="224" t="s">
        <v>144</v>
      </c>
      <c r="AU159" s="224" t="s">
        <v>80</v>
      </c>
      <c r="AV159" s="14" t="s">
        <v>86</v>
      </c>
      <c r="AW159" s="14" t="s">
        <v>27</v>
      </c>
      <c r="AX159" s="14" t="s">
        <v>76</v>
      </c>
      <c r="AY159" s="224" t="s">
        <v>133</v>
      </c>
    </row>
    <row r="160" spans="1:65" s="2" customFormat="1" ht="24" customHeight="1">
      <c r="A160" s="32"/>
      <c r="B160" s="33"/>
      <c r="C160" s="191" t="s">
        <v>159</v>
      </c>
      <c r="D160" s="191" t="s">
        <v>136</v>
      </c>
      <c r="E160" s="192" t="s">
        <v>193</v>
      </c>
      <c r="F160" s="193" t="s">
        <v>194</v>
      </c>
      <c r="G160" s="194" t="s">
        <v>143</v>
      </c>
      <c r="H160" s="195">
        <v>21.4</v>
      </c>
      <c r="I160" s="196"/>
      <c r="J160" s="196">
        <f>ROUND(I160*H160,2)</f>
        <v>0</v>
      </c>
      <c r="K160" s="197"/>
      <c r="L160" s="35"/>
      <c r="M160" s="198" t="s">
        <v>1</v>
      </c>
      <c r="N160" s="199" t="s">
        <v>37</v>
      </c>
      <c r="O160" s="200">
        <v>0</v>
      </c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202" t="s">
        <v>86</v>
      </c>
      <c r="AT160" s="202" t="s">
        <v>136</v>
      </c>
      <c r="AU160" s="202" t="s">
        <v>80</v>
      </c>
      <c r="AY160" s="17" t="s">
        <v>133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7" t="s">
        <v>76</v>
      </c>
      <c r="BK160" s="203">
        <f>ROUND(I160*H160,2)</f>
        <v>0</v>
      </c>
      <c r="BL160" s="17" t="s">
        <v>86</v>
      </c>
      <c r="BM160" s="202" t="s">
        <v>188</v>
      </c>
    </row>
    <row r="161" spans="1:65" s="2" customFormat="1" ht="24" customHeight="1">
      <c r="A161" s="32"/>
      <c r="B161" s="33"/>
      <c r="C161" s="191" t="s">
        <v>150</v>
      </c>
      <c r="D161" s="191" t="s">
        <v>136</v>
      </c>
      <c r="E161" s="192" t="s">
        <v>197</v>
      </c>
      <c r="F161" s="193" t="s">
        <v>198</v>
      </c>
      <c r="G161" s="194" t="s">
        <v>139</v>
      </c>
      <c r="H161" s="195">
        <v>13.5</v>
      </c>
      <c r="I161" s="196"/>
      <c r="J161" s="196">
        <f>ROUND(I161*H161,2)</f>
        <v>0</v>
      </c>
      <c r="K161" s="197"/>
      <c r="L161" s="35"/>
      <c r="M161" s="198" t="s">
        <v>1</v>
      </c>
      <c r="N161" s="199" t="s">
        <v>37</v>
      </c>
      <c r="O161" s="200">
        <v>0</v>
      </c>
      <c r="P161" s="200">
        <f>O161*H161</f>
        <v>0</v>
      </c>
      <c r="Q161" s="200">
        <v>0</v>
      </c>
      <c r="R161" s="200">
        <f>Q161*H161</f>
        <v>0</v>
      </c>
      <c r="S161" s="200">
        <v>0</v>
      </c>
      <c r="T161" s="201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202" t="s">
        <v>86</v>
      </c>
      <c r="AT161" s="202" t="s">
        <v>136</v>
      </c>
      <c r="AU161" s="202" t="s">
        <v>80</v>
      </c>
      <c r="AY161" s="17" t="s">
        <v>133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7" t="s">
        <v>76</v>
      </c>
      <c r="BK161" s="203">
        <f>ROUND(I161*H161,2)</f>
        <v>0</v>
      </c>
      <c r="BL161" s="17" t="s">
        <v>86</v>
      </c>
      <c r="BM161" s="202" t="s">
        <v>185</v>
      </c>
    </row>
    <row r="162" spans="2:51" s="13" customFormat="1" ht="12">
      <c r="B162" s="204"/>
      <c r="C162" s="205"/>
      <c r="D162" s="206" t="s">
        <v>144</v>
      </c>
      <c r="E162" s="207" t="s">
        <v>1</v>
      </c>
      <c r="F162" s="208" t="s">
        <v>302</v>
      </c>
      <c r="G162" s="205"/>
      <c r="H162" s="209">
        <v>13.5</v>
      </c>
      <c r="I162" s="205"/>
      <c r="J162" s="205"/>
      <c r="K162" s="205"/>
      <c r="L162" s="210"/>
      <c r="M162" s="211"/>
      <c r="N162" s="212"/>
      <c r="O162" s="212"/>
      <c r="P162" s="212"/>
      <c r="Q162" s="212"/>
      <c r="R162" s="212"/>
      <c r="S162" s="212"/>
      <c r="T162" s="213"/>
      <c r="AT162" s="214" t="s">
        <v>144</v>
      </c>
      <c r="AU162" s="214" t="s">
        <v>80</v>
      </c>
      <c r="AV162" s="13" t="s">
        <v>80</v>
      </c>
      <c r="AW162" s="13" t="s">
        <v>27</v>
      </c>
      <c r="AX162" s="13" t="s">
        <v>72</v>
      </c>
      <c r="AY162" s="214" t="s">
        <v>133</v>
      </c>
    </row>
    <row r="163" spans="2:51" s="14" customFormat="1" ht="12">
      <c r="B163" s="215"/>
      <c r="C163" s="216"/>
      <c r="D163" s="206" t="s">
        <v>144</v>
      </c>
      <c r="E163" s="217" t="s">
        <v>1</v>
      </c>
      <c r="F163" s="218" t="s">
        <v>146</v>
      </c>
      <c r="G163" s="216"/>
      <c r="H163" s="219">
        <v>13.5</v>
      </c>
      <c r="I163" s="216"/>
      <c r="J163" s="216"/>
      <c r="K163" s="216"/>
      <c r="L163" s="220"/>
      <c r="M163" s="221"/>
      <c r="N163" s="222"/>
      <c r="O163" s="222"/>
      <c r="P163" s="222"/>
      <c r="Q163" s="222"/>
      <c r="R163" s="222"/>
      <c r="S163" s="222"/>
      <c r="T163" s="223"/>
      <c r="AT163" s="224" t="s">
        <v>144</v>
      </c>
      <c r="AU163" s="224" t="s">
        <v>80</v>
      </c>
      <c r="AV163" s="14" t="s">
        <v>86</v>
      </c>
      <c r="AW163" s="14" t="s">
        <v>27</v>
      </c>
      <c r="AX163" s="14" t="s">
        <v>76</v>
      </c>
      <c r="AY163" s="224" t="s">
        <v>133</v>
      </c>
    </row>
    <row r="164" spans="1:65" s="2" customFormat="1" ht="16.5" customHeight="1">
      <c r="A164" s="32"/>
      <c r="B164" s="33"/>
      <c r="C164" s="191" t="s">
        <v>303</v>
      </c>
      <c r="D164" s="191" t="s">
        <v>136</v>
      </c>
      <c r="E164" s="192" t="s">
        <v>201</v>
      </c>
      <c r="F164" s="193" t="s">
        <v>202</v>
      </c>
      <c r="G164" s="194" t="s">
        <v>139</v>
      </c>
      <c r="H164" s="195">
        <v>2</v>
      </c>
      <c r="I164" s="196"/>
      <c r="J164" s="196">
        <f>ROUND(I164*H164,2)</f>
        <v>0</v>
      </c>
      <c r="K164" s="197"/>
      <c r="L164" s="35"/>
      <c r="M164" s="198" t="s">
        <v>1</v>
      </c>
      <c r="N164" s="199" t="s">
        <v>37</v>
      </c>
      <c r="O164" s="200">
        <v>0</v>
      </c>
      <c r="P164" s="200">
        <f>O164*H164</f>
        <v>0</v>
      </c>
      <c r="Q164" s="200">
        <v>0</v>
      </c>
      <c r="R164" s="200">
        <f>Q164*H164</f>
        <v>0</v>
      </c>
      <c r="S164" s="200">
        <v>0</v>
      </c>
      <c r="T164" s="201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202" t="s">
        <v>86</v>
      </c>
      <c r="AT164" s="202" t="s">
        <v>136</v>
      </c>
      <c r="AU164" s="202" t="s">
        <v>80</v>
      </c>
      <c r="AY164" s="17" t="s">
        <v>133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7" t="s">
        <v>76</v>
      </c>
      <c r="BK164" s="203">
        <f>ROUND(I164*H164,2)</f>
        <v>0</v>
      </c>
      <c r="BL164" s="17" t="s">
        <v>86</v>
      </c>
      <c r="BM164" s="202" t="s">
        <v>195</v>
      </c>
    </row>
    <row r="165" spans="2:63" s="12" customFormat="1" ht="22.9" customHeight="1">
      <c r="B165" s="176"/>
      <c r="C165" s="177"/>
      <c r="D165" s="178" t="s">
        <v>71</v>
      </c>
      <c r="E165" s="189" t="s">
        <v>204</v>
      </c>
      <c r="F165" s="189" t="s">
        <v>205</v>
      </c>
      <c r="G165" s="177"/>
      <c r="H165" s="177"/>
      <c r="I165" s="177"/>
      <c r="J165" s="190">
        <f>BK165</f>
        <v>0</v>
      </c>
      <c r="K165" s="177"/>
      <c r="L165" s="181"/>
      <c r="M165" s="182"/>
      <c r="N165" s="183"/>
      <c r="O165" s="183"/>
      <c r="P165" s="184">
        <f>SUM(P166:P172)</f>
        <v>0</v>
      </c>
      <c r="Q165" s="183"/>
      <c r="R165" s="184">
        <f>SUM(R166:R172)</f>
        <v>0</v>
      </c>
      <c r="S165" s="183"/>
      <c r="T165" s="185">
        <f>SUM(T166:T172)</f>
        <v>0</v>
      </c>
      <c r="AR165" s="186" t="s">
        <v>76</v>
      </c>
      <c r="AT165" s="187" t="s">
        <v>71</v>
      </c>
      <c r="AU165" s="187" t="s">
        <v>76</v>
      </c>
      <c r="AY165" s="186" t="s">
        <v>133</v>
      </c>
      <c r="BK165" s="188">
        <f>SUM(BK166:BK172)</f>
        <v>0</v>
      </c>
    </row>
    <row r="166" spans="1:65" s="2" customFormat="1" ht="24" customHeight="1">
      <c r="A166" s="32"/>
      <c r="B166" s="33"/>
      <c r="C166" s="191" t="s">
        <v>157</v>
      </c>
      <c r="D166" s="191" t="s">
        <v>136</v>
      </c>
      <c r="E166" s="192" t="s">
        <v>490</v>
      </c>
      <c r="F166" s="193" t="s">
        <v>489</v>
      </c>
      <c r="G166" s="194" t="s">
        <v>156</v>
      </c>
      <c r="H166" s="195">
        <v>340.121</v>
      </c>
      <c r="I166" s="196"/>
      <c r="J166" s="196">
        <f>ROUND(I166*H166,2)</f>
        <v>0</v>
      </c>
      <c r="K166" s="197"/>
      <c r="L166" s="35"/>
      <c r="M166" s="198" t="s">
        <v>1</v>
      </c>
      <c r="N166" s="199" t="s">
        <v>37</v>
      </c>
      <c r="O166" s="200">
        <v>0</v>
      </c>
      <c r="P166" s="200">
        <f>O166*H166</f>
        <v>0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202" t="s">
        <v>86</v>
      </c>
      <c r="AT166" s="202" t="s">
        <v>136</v>
      </c>
      <c r="AU166" s="202" t="s">
        <v>80</v>
      </c>
      <c r="AY166" s="17" t="s">
        <v>133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7" t="s">
        <v>76</v>
      </c>
      <c r="BK166" s="203">
        <f>ROUND(I166*H166,2)</f>
        <v>0</v>
      </c>
      <c r="BL166" s="17" t="s">
        <v>86</v>
      </c>
      <c r="BM166" s="202" t="s">
        <v>140</v>
      </c>
    </row>
    <row r="167" spans="1:65" s="2" customFormat="1" ht="24" customHeight="1">
      <c r="A167" s="32"/>
      <c r="B167" s="33"/>
      <c r="C167" s="191" t="s">
        <v>173</v>
      </c>
      <c r="D167" s="191" t="s">
        <v>136</v>
      </c>
      <c r="E167" s="192" t="s">
        <v>206</v>
      </c>
      <c r="F167" s="193" t="s">
        <v>207</v>
      </c>
      <c r="G167" s="194" t="s">
        <v>156</v>
      </c>
      <c r="H167" s="195">
        <v>6802.42</v>
      </c>
      <c r="I167" s="196"/>
      <c r="J167" s="196">
        <f>ROUND(I167*H167,2)</f>
        <v>0</v>
      </c>
      <c r="K167" s="197"/>
      <c r="L167" s="35"/>
      <c r="M167" s="198" t="s">
        <v>1</v>
      </c>
      <c r="N167" s="199" t="s">
        <v>37</v>
      </c>
      <c r="O167" s="200">
        <v>0</v>
      </c>
      <c r="P167" s="200">
        <f>O167*H167</f>
        <v>0</v>
      </c>
      <c r="Q167" s="200">
        <v>0</v>
      </c>
      <c r="R167" s="200">
        <f>Q167*H167</f>
        <v>0</v>
      </c>
      <c r="S167" s="200">
        <v>0</v>
      </c>
      <c r="T167" s="201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202" t="s">
        <v>86</v>
      </c>
      <c r="AT167" s="202" t="s">
        <v>136</v>
      </c>
      <c r="AU167" s="202" t="s">
        <v>80</v>
      </c>
      <c r="AY167" s="17" t="s">
        <v>133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7" t="s">
        <v>76</v>
      </c>
      <c r="BK167" s="203">
        <f>ROUND(I167*H167,2)</f>
        <v>0</v>
      </c>
      <c r="BL167" s="17" t="s">
        <v>86</v>
      </c>
      <c r="BM167" s="202" t="s">
        <v>203</v>
      </c>
    </row>
    <row r="168" spans="1:65" s="2" customFormat="1" ht="24" customHeight="1">
      <c r="A168" s="32"/>
      <c r="B168" s="33"/>
      <c r="C168" s="191" t="s">
        <v>140</v>
      </c>
      <c r="D168" s="191" t="s">
        <v>136</v>
      </c>
      <c r="E168" s="192" t="s">
        <v>340</v>
      </c>
      <c r="F168" s="193" t="s">
        <v>341</v>
      </c>
      <c r="G168" s="194" t="s">
        <v>156</v>
      </c>
      <c r="H168" s="195">
        <v>3.28</v>
      </c>
      <c r="I168" s="196"/>
      <c r="J168" s="196">
        <f>ROUND(I168*H168,2)</f>
        <v>0</v>
      </c>
      <c r="K168" s="197"/>
      <c r="L168" s="35"/>
      <c r="M168" s="198" t="s">
        <v>1</v>
      </c>
      <c r="N168" s="199" t="s">
        <v>37</v>
      </c>
      <c r="O168" s="200">
        <v>0</v>
      </c>
      <c r="P168" s="200">
        <f>O168*H168</f>
        <v>0</v>
      </c>
      <c r="Q168" s="200">
        <v>0</v>
      </c>
      <c r="R168" s="200">
        <f>Q168*H168</f>
        <v>0</v>
      </c>
      <c r="S168" s="200">
        <v>0</v>
      </c>
      <c r="T168" s="201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202" t="s">
        <v>86</v>
      </c>
      <c r="AT168" s="202" t="s">
        <v>136</v>
      </c>
      <c r="AU168" s="202" t="s">
        <v>80</v>
      </c>
      <c r="AY168" s="17" t="s">
        <v>133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7" t="s">
        <v>76</v>
      </c>
      <c r="BK168" s="203">
        <f>ROUND(I168*H168,2)</f>
        <v>0</v>
      </c>
      <c r="BL168" s="17" t="s">
        <v>86</v>
      </c>
      <c r="BM168" s="202" t="s">
        <v>147</v>
      </c>
    </row>
    <row r="169" spans="1:65" s="2" customFormat="1" ht="24" customHeight="1">
      <c r="A169" s="32"/>
      <c r="B169" s="33"/>
      <c r="C169" s="191" t="s">
        <v>161</v>
      </c>
      <c r="D169" s="191" t="s">
        <v>136</v>
      </c>
      <c r="E169" s="192" t="s">
        <v>210</v>
      </c>
      <c r="F169" s="193" t="s">
        <v>211</v>
      </c>
      <c r="G169" s="194" t="s">
        <v>156</v>
      </c>
      <c r="H169" s="195">
        <v>0.856</v>
      </c>
      <c r="I169" s="196"/>
      <c r="J169" s="196">
        <f>ROUND(I169*H169,2)</f>
        <v>0</v>
      </c>
      <c r="K169" s="197"/>
      <c r="L169" s="35"/>
      <c r="M169" s="198" t="s">
        <v>1</v>
      </c>
      <c r="N169" s="199" t="s">
        <v>37</v>
      </c>
      <c r="O169" s="200">
        <v>0</v>
      </c>
      <c r="P169" s="200">
        <f>O169*H169</f>
        <v>0</v>
      </c>
      <c r="Q169" s="200">
        <v>0</v>
      </c>
      <c r="R169" s="200">
        <f>Q169*H169</f>
        <v>0</v>
      </c>
      <c r="S169" s="200">
        <v>0</v>
      </c>
      <c r="T169" s="201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202" t="s">
        <v>86</v>
      </c>
      <c r="AT169" s="202" t="s">
        <v>136</v>
      </c>
      <c r="AU169" s="202" t="s">
        <v>80</v>
      </c>
      <c r="AY169" s="17" t="s">
        <v>133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7" t="s">
        <v>76</v>
      </c>
      <c r="BK169" s="203">
        <f>ROUND(I169*H169,2)</f>
        <v>0</v>
      </c>
      <c r="BL169" s="17" t="s">
        <v>86</v>
      </c>
      <c r="BM169" s="202" t="s">
        <v>208</v>
      </c>
    </row>
    <row r="170" spans="1:65" s="2" customFormat="1" ht="24" customHeight="1">
      <c r="A170" s="32"/>
      <c r="B170" s="33"/>
      <c r="C170" s="191" t="s">
        <v>164</v>
      </c>
      <c r="D170" s="191" t="s">
        <v>136</v>
      </c>
      <c r="E170" s="192" t="s">
        <v>212</v>
      </c>
      <c r="F170" s="193" t="s">
        <v>213</v>
      </c>
      <c r="G170" s="194" t="s">
        <v>156</v>
      </c>
      <c r="H170" s="195">
        <v>335.985</v>
      </c>
      <c r="I170" s="196"/>
      <c r="J170" s="196">
        <f>ROUND(I170*H170,2)</f>
        <v>0</v>
      </c>
      <c r="K170" s="197"/>
      <c r="L170" s="35"/>
      <c r="M170" s="198" t="s">
        <v>1</v>
      </c>
      <c r="N170" s="199" t="s">
        <v>37</v>
      </c>
      <c r="O170" s="200">
        <v>0</v>
      </c>
      <c r="P170" s="200">
        <f>O170*H170</f>
        <v>0</v>
      </c>
      <c r="Q170" s="200">
        <v>0</v>
      </c>
      <c r="R170" s="200">
        <f>Q170*H170</f>
        <v>0</v>
      </c>
      <c r="S170" s="200">
        <v>0</v>
      </c>
      <c r="T170" s="201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202" t="s">
        <v>86</v>
      </c>
      <c r="AT170" s="202" t="s">
        <v>136</v>
      </c>
      <c r="AU170" s="202" t="s">
        <v>80</v>
      </c>
      <c r="AY170" s="17" t="s">
        <v>133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7" t="s">
        <v>76</v>
      </c>
      <c r="BK170" s="203">
        <f>ROUND(I170*H170,2)</f>
        <v>0</v>
      </c>
      <c r="BL170" s="17" t="s">
        <v>86</v>
      </c>
      <c r="BM170" s="202" t="s">
        <v>209</v>
      </c>
    </row>
    <row r="171" spans="2:51" s="13" customFormat="1" ht="12">
      <c r="B171" s="204"/>
      <c r="C171" s="205"/>
      <c r="D171" s="206" t="s">
        <v>144</v>
      </c>
      <c r="E171" s="207" t="s">
        <v>1</v>
      </c>
      <c r="F171" s="208" t="s">
        <v>342</v>
      </c>
      <c r="G171" s="205"/>
      <c r="H171" s="209">
        <v>335.985</v>
      </c>
      <c r="I171" s="205"/>
      <c r="J171" s="205"/>
      <c r="K171" s="205"/>
      <c r="L171" s="210"/>
      <c r="M171" s="211"/>
      <c r="N171" s="212"/>
      <c r="O171" s="212"/>
      <c r="P171" s="212"/>
      <c r="Q171" s="212"/>
      <c r="R171" s="212"/>
      <c r="S171" s="212"/>
      <c r="T171" s="213"/>
      <c r="AT171" s="214" t="s">
        <v>144</v>
      </c>
      <c r="AU171" s="214" t="s">
        <v>80</v>
      </c>
      <c r="AV171" s="13" t="s">
        <v>80</v>
      </c>
      <c r="AW171" s="13" t="s">
        <v>27</v>
      </c>
      <c r="AX171" s="13" t="s">
        <v>72</v>
      </c>
      <c r="AY171" s="214" t="s">
        <v>133</v>
      </c>
    </row>
    <row r="172" spans="2:51" s="14" customFormat="1" ht="12">
      <c r="B172" s="215"/>
      <c r="C172" s="216"/>
      <c r="D172" s="206" t="s">
        <v>144</v>
      </c>
      <c r="E172" s="217" t="s">
        <v>1</v>
      </c>
      <c r="F172" s="218" t="s">
        <v>146</v>
      </c>
      <c r="G172" s="216"/>
      <c r="H172" s="219">
        <v>335.985</v>
      </c>
      <c r="I172" s="216"/>
      <c r="J172" s="216"/>
      <c r="K172" s="216"/>
      <c r="L172" s="220"/>
      <c r="M172" s="221"/>
      <c r="N172" s="222"/>
      <c r="O172" s="222"/>
      <c r="P172" s="222"/>
      <c r="Q172" s="222"/>
      <c r="R172" s="222"/>
      <c r="S172" s="222"/>
      <c r="T172" s="223"/>
      <c r="AT172" s="224" t="s">
        <v>144</v>
      </c>
      <c r="AU172" s="224" t="s">
        <v>80</v>
      </c>
      <c r="AV172" s="14" t="s">
        <v>86</v>
      </c>
      <c r="AW172" s="14" t="s">
        <v>27</v>
      </c>
      <c r="AX172" s="14" t="s">
        <v>76</v>
      </c>
      <c r="AY172" s="224" t="s">
        <v>133</v>
      </c>
    </row>
    <row r="173" spans="2:63" s="12" customFormat="1" ht="22.9" customHeight="1">
      <c r="B173" s="176"/>
      <c r="C173" s="177"/>
      <c r="D173" s="178" t="s">
        <v>71</v>
      </c>
      <c r="E173" s="189" t="s">
        <v>216</v>
      </c>
      <c r="F173" s="189" t="s">
        <v>217</v>
      </c>
      <c r="G173" s="177"/>
      <c r="H173" s="177"/>
      <c r="I173" s="177"/>
      <c r="J173" s="190">
        <f>BK173</f>
        <v>0</v>
      </c>
      <c r="K173" s="177"/>
      <c r="L173" s="181"/>
      <c r="M173" s="182"/>
      <c r="N173" s="183"/>
      <c r="O173" s="183"/>
      <c r="P173" s="184">
        <f>P174</f>
        <v>0</v>
      </c>
      <c r="Q173" s="183"/>
      <c r="R173" s="184">
        <f>R174</f>
        <v>0</v>
      </c>
      <c r="S173" s="183"/>
      <c r="T173" s="185">
        <f>T174</f>
        <v>0</v>
      </c>
      <c r="AR173" s="186" t="s">
        <v>76</v>
      </c>
      <c r="AT173" s="187" t="s">
        <v>71</v>
      </c>
      <c r="AU173" s="187" t="s">
        <v>76</v>
      </c>
      <c r="AY173" s="186" t="s">
        <v>133</v>
      </c>
      <c r="BK173" s="188">
        <f>BK174</f>
        <v>0</v>
      </c>
    </row>
    <row r="174" spans="1:65" s="2" customFormat="1" ht="16.5" customHeight="1">
      <c r="A174" s="32"/>
      <c r="B174" s="33"/>
      <c r="C174" s="191" t="s">
        <v>343</v>
      </c>
      <c r="D174" s="191" t="s">
        <v>136</v>
      </c>
      <c r="E174" s="192" t="s">
        <v>219</v>
      </c>
      <c r="F174" s="193" t="s">
        <v>220</v>
      </c>
      <c r="G174" s="194" t="s">
        <v>156</v>
      </c>
      <c r="H174" s="195">
        <v>56.1</v>
      </c>
      <c r="I174" s="196"/>
      <c r="J174" s="196">
        <f>ROUND(I174*H174,2)</f>
        <v>0</v>
      </c>
      <c r="K174" s="197"/>
      <c r="L174" s="35"/>
      <c r="M174" s="198" t="s">
        <v>1</v>
      </c>
      <c r="N174" s="199" t="s">
        <v>37</v>
      </c>
      <c r="O174" s="200">
        <v>0</v>
      </c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202" t="s">
        <v>86</v>
      </c>
      <c r="AT174" s="202" t="s">
        <v>136</v>
      </c>
      <c r="AU174" s="202" t="s">
        <v>80</v>
      </c>
      <c r="AY174" s="17" t="s">
        <v>133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7" t="s">
        <v>76</v>
      </c>
      <c r="BK174" s="203">
        <f>ROUND(I174*H174,2)</f>
        <v>0</v>
      </c>
      <c r="BL174" s="17" t="s">
        <v>86</v>
      </c>
      <c r="BM174" s="202" t="s">
        <v>214</v>
      </c>
    </row>
    <row r="175" spans="2:63" s="12" customFormat="1" ht="25.9" customHeight="1">
      <c r="B175" s="176"/>
      <c r="C175" s="177"/>
      <c r="D175" s="178" t="s">
        <v>71</v>
      </c>
      <c r="E175" s="179" t="s">
        <v>306</v>
      </c>
      <c r="F175" s="179" t="s">
        <v>307</v>
      </c>
      <c r="G175" s="177"/>
      <c r="H175" s="177"/>
      <c r="I175" s="177"/>
      <c r="J175" s="180">
        <f>BK175</f>
        <v>0</v>
      </c>
      <c r="K175" s="177"/>
      <c r="L175" s="181"/>
      <c r="M175" s="182"/>
      <c r="N175" s="183"/>
      <c r="O175" s="183"/>
      <c r="P175" s="184">
        <f>SUM(P176:P180)</f>
        <v>0</v>
      </c>
      <c r="Q175" s="183"/>
      <c r="R175" s="184">
        <f>SUM(R176:R180)</f>
        <v>0</v>
      </c>
      <c r="S175" s="183"/>
      <c r="T175" s="185">
        <f>SUM(T176:T180)</f>
        <v>0</v>
      </c>
      <c r="AR175" s="186" t="s">
        <v>80</v>
      </c>
      <c r="AT175" s="187" t="s">
        <v>71</v>
      </c>
      <c r="AU175" s="187" t="s">
        <v>72</v>
      </c>
      <c r="AY175" s="186" t="s">
        <v>133</v>
      </c>
      <c r="BK175" s="188">
        <f>SUM(BK176:BK180)</f>
        <v>0</v>
      </c>
    </row>
    <row r="176" spans="1:65" s="2" customFormat="1" ht="24" customHeight="1">
      <c r="A176" s="32"/>
      <c r="B176" s="33"/>
      <c r="C176" s="191" t="s">
        <v>195</v>
      </c>
      <c r="D176" s="191" t="s">
        <v>136</v>
      </c>
      <c r="E176" s="192" t="s">
        <v>308</v>
      </c>
      <c r="F176" s="193" t="s">
        <v>309</v>
      </c>
      <c r="G176" s="194" t="s">
        <v>139</v>
      </c>
      <c r="H176" s="195">
        <v>214</v>
      </c>
      <c r="I176" s="196"/>
      <c r="J176" s="196">
        <f>ROUND(I176*H176,2)</f>
        <v>0</v>
      </c>
      <c r="K176" s="197"/>
      <c r="L176" s="35"/>
      <c r="M176" s="198" t="s">
        <v>1</v>
      </c>
      <c r="N176" s="199" t="s">
        <v>37</v>
      </c>
      <c r="O176" s="200">
        <v>0</v>
      </c>
      <c r="P176" s="200">
        <f>O176*H176</f>
        <v>0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202" t="s">
        <v>180</v>
      </c>
      <c r="AT176" s="202" t="s">
        <v>136</v>
      </c>
      <c r="AU176" s="202" t="s">
        <v>76</v>
      </c>
      <c r="AY176" s="17" t="s">
        <v>133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7" t="s">
        <v>76</v>
      </c>
      <c r="BK176" s="203">
        <f>ROUND(I176*H176,2)</f>
        <v>0</v>
      </c>
      <c r="BL176" s="17" t="s">
        <v>180</v>
      </c>
      <c r="BM176" s="202" t="s">
        <v>221</v>
      </c>
    </row>
    <row r="177" spans="1:65" s="2" customFormat="1" ht="16.5" customHeight="1">
      <c r="A177" s="32"/>
      <c r="B177" s="33"/>
      <c r="C177" s="191" t="s">
        <v>135</v>
      </c>
      <c r="D177" s="191" t="s">
        <v>136</v>
      </c>
      <c r="E177" s="192" t="s">
        <v>310</v>
      </c>
      <c r="F177" s="193" t="s">
        <v>311</v>
      </c>
      <c r="G177" s="194" t="s">
        <v>241</v>
      </c>
      <c r="H177" s="195">
        <v>43</v>
      </c>
      <c r="I177" s="196"/>
      <c r="J177" s="196">
        <f>ROUND(I177*H177,2)</f>
        <v>0</v>
      </c>
      <c r="K177" s="197"/>
      <c r="L177" s="35"/>
      <c r="M177" s="198" t="s">
        <v>1</v>
      </c>
      <c r="N177" s="199" t="s">
        <v>37</v>
      </c>
      <c r="O177" s="200">
        <v>0</v>
      </c>
      <c r="P177" s="200">
        <f>O177*H177</f>
        <v>0</v>
      </c>
      <c r="Q177" s="200">
        <v>0</v>
      </c>
      <c r="R177" s="200">
        <f>Q177*H177</f>
        <v>0</v>
      </c>
      <c r="S177" s="200">
        <v>0</v>
      </c>
      <c r="T177" s="201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202" t="s">
        <v>180</v>
      </c>
      <c r="AT177" s="202" t="s">
        <v>136</v>
      </c>
      <c r="AU177" s="202" t="s">
        <v>76</v>
      </c>
      <c r="AY177" s="17" t="s">
        <v>133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17" t="s">
        <v>76</v>
      </c>
      <c r="BK177" s="203">
        <f>ROUND(I177*H177,2)</f>
        <v>0</v>
      </c>
      <c r="BL177" s="17" t="s">
        <v>180</v>
      </c>
      <c r="BM177" s="202" t="s">
        <v>228</v>
      </c>
    </row>
    <row r="178" spans="1:47" s="2" customFormat="1" ht="19.5">
      <c r="A178" s="32"/>
      <c r="B178" s="33"/>
      <c r="C178" s="34"/>
      <c r="D178" s="206" t="s">
        <v>312</v>
      </c>
      <c r="E178" s="34"/>
      <c r="F178" s="248" t="s">
        <v>313</v>
      </c>
      <c r="G178" s="34"/>
      <c r="H178" s="34"/>
      <c r="I178" s="34"/>
      <c r="J178" s="34"/>
      <c r="K178" s="34"/>
      <c r="L178" s="35"/>
      <c r="M178" s="249"/>
      <c r="N178" s="250"/>
      <c r="O178" s="69"/>
      <c r="P178" s="69"/>
      <c r="Q178" s="69"/>
      <c r="R178" s="69"/>
      <c r="S178" s="69"/>
      <c r="T178" s="70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7" t="s">
        <v>312</v>
      </c>
      <c r="AU178" s="17" t="s">
        <v>76</v>
      </c>
    </row>
    <row r="179" spans="2:51" s="13" customFormat="1" ht="12">
      <c r="B179" s="204"/>
      <c r="C179" s="205"/>
      <c r="D179" s="206" t="s">
        <v>144</v>
      </c>
      <c r="E179" s="207" t="s">
        <v>1</v>
      </c>
      <c r="F179" s="208" t="s">
        <v>344</v>
      </c>
      <c r="G179" s="205"/>
      <c r="H179" s="209">
        <v>43</v>
      </c>
      <c r="I179" s="205"/>
      <c r="J179" s="205"/>
      <c r="K179" s="205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144</v>
      </c>
      <c r="AU179" s="214" t="s">
        <v>76</v>
      </c>
      <c r="AV179" s="13" t="s">
        <v>80</v>
      </c>
      <c r="AW179" s="13" t="s">
        <v>27</v>
      </c>
      <c r="AX179" s="13" t="s">
        <v>72</v>
      </c>
      <c r="AY179" s="214" t="s">
        <v>133</v>
      </c>
    </row>
    <row r="180" spans="2:51" s="14" customFormat="1" ht="12">
      <c r="B180" s="215"/>
      <c r="C180" s="216"/>
      <c r="D180" s="206" t="s">
        <v>144</v>
      </c>
      <c r="E180" s="217" t="s">
        <v>1</v>
      </c>
      <c r="F180" s="218" t="s">
        <v>146</v>
      </c>
      <c r="G180" s="216"/>
      <c r="H180" s="219">
        <v>43</v>
      </c>
      <c r="I180" s="216"/>
      <c r="J180" s="216"/>
      <c r="K180" s="216"/>
      <c r="L180" s="220"/>
      <c r="M180" s="221"/>
      <c r="N180" s="222"/>
      <c r="O180" s="222"/>
      <c r="P180" s="222"/>
      <c r="Q180" s="222"/>
      <c r="R180" s="222"/>
      <c r="S180" s="222"/>
      <c r="T180" s="223"/>
      <c r="AT180" s="224" t="s">
        <v>144</v>
      </c>
      <c r="AU180" s="224" t="s">
        <v>76</v>
      </c>
      <c r="AV180" s="14" t="s">
        <v>86</v>
      </c>
      <c r="AW180" s="14" t="s">
        <v>27</v>
      </c>
      <c r="AX180" s="14" t="s">
        <v>76</v>
      </c>
      <c r="AY180" s="224" t="s">
        <v>133</v>
      </c>
    </row>
    <row r="181" spans="2:63" s="12" customFormat="1" ht="25.9" customHeight="1">
      <c r="B181" s="176"/>
      <c r="C181" s="177"/>
      <c r="D181" s="178" t="s">
        <v>71</v>
      </c>
      <c r="E181" s="179" t="s">
        <v>222</v>
      </c>
      <c r="F181" s="179" t="s">
        <v>223</v>
      </c>
      <c r="G181" s="177"/>
      <c r="H181" s="177"/>
      <c r="I181" s="177"/>
      <c r="J181" s="180">
        <f>BK181</f>
        <v>0</v>
      </c>
      <c r="K181" s="177"/>
      <c r="L181" s="181"/>
      <c r="M181" s="182"/>
      <c r="N181" s="183"/>
      <c r="O181" s="183"/>
      <c r="P181" s="184">
        <f>P182+P186+P191+P201+P203+P205</f>
        <v>0</v>
      </c>
      <c r="Q181" s="183"/>
      <c r="R181" s="184">
        <f>R182+R186+R191+R201+R203+R205</f>
        <v>0</v>
      </c>
      <c r="S181" s="183"/>
      <c r="T181" s="185">
        <f>T182+T186+T191+T201+T203+T205</f>
        <v>0</v>
      </c>
      <c r="AR181" s="186" t="s">
        <v>80</v>
      </c>
      <c r="AT181" s="187" t="s">
        <v>71</v>
      </c>
      <c r="AU181" s="187" t="s">
        <v>72</v>
      </c>
      <c r="AY181" s="186" t="s">
        <v>133</v>
      </c>
      <c r="BK181" s="188">
        <f>BK182+BK186+BK191+BK201+BK203+BK205</f>
        <v>0</v>
      </c>
    </row>
    <row r="182" spans="2:63" s="12" customFormat="1" ht="22.9" customHeight="1">
      <c r="B182" s="176"/>
      <c r="C182" s="177"/>
      <c r="D182" s="178" t="s">
        <v>71</v>
      </c>
      <c r="E182" s="189" t="s">
        <v>224</v>
      </c>
      <c r="F182" s="189" t="s">
        <v>225</v>
      </c>
      <c r="G182" s="177"/>
      <c r="H182" s="177"/>
      <c r="I182" s="177"/>
      <c r="J182" s="190">
        <f>BK182</f>
        <v>0</v>
      </c>
      <c r="K182" s="177"/>
      <c r="L182" s="181"/>
      <c r="M182" s="182"/>
      <c r="N182" s="183"/>
      <c r="O182" s="183"/>
      <c r="P182" s="184">
        <f>SUM(P183:P185)</f>
        <v>0</v>
      </c>
      <c r="Q182" s="183"/>
      <c r="R182" s="184">
        <f>SUM(R183:R185)</f>
        <v>0</v>
      </c>
      <c r="S182" s="183"/>
      <c r="T182" s="185">
        <f>SUM(T183:T185)</f>
        <v>0</v>
      </c>
      <c r="AR182" s="186" t="s">
        <v>80</v>
      </c>
      <c r="AT182" s="187" t="s">
        <v>71</v>
      </c>
      <c r="AU182" s="187" t="s">
        <v>76</v>
      </c>
      <c r="AY182" s="186" t="s">
        <v>133</v>
      </c>
      <c r="BK182" s="188">
        <f>SUM(BK183:BK185)</f>
        <v>0</v>
      </c>
    </row>
    <row r="183" spans="1:65" s="2" customFormat="1" ht="16.5" customHeight="1">
      <c r="A183" s="32"/>
      <c r="B183" s="33"/>
      <c r="C183" s="191" t="s">
        <v>214</v>
      </c>
      <c r="D183" s="191" t="s">
        <v>136</v>
      </c>
      <c r="E183" s="192" t="s">
        <v>226</v>
      </c>
      <c r="F183" s="193" t="s">
        <v>227</v>
      </c>
      <c r="G183" s="194" t="s">
        <v>139</v>
      </c>
      <c r="H183" s="195">
        <v>214</v>
      </c>
      <c r="I183" s="196"/>
      <c r="J183" s="196">
        <f>ROUND(I183*H183,2)</f>
        <v>0</v>
      </c>
      <c r="K183" s="197"/>
      <c r="L183" s="35"/>
      <c r="M183" s="198" t="s">
        <v>1</v>
      </c>
      <c r="N183" s="199" t="s">
        <v>37</v>
      </c>
      <c r="O183" s="200">
        <v>0</v>
      </c>
      <c r="P183" s="200">
        <f>O183*H183</f>
        <v>0</v>
      </c>
      <c r="Q183" s="200">
        <v>0</v>
      </c>
      <c r="R183" s="200">
        <f>Q183*H183</f>
        <v>0</v>
      </c>
      <c r="S183" s="200">
        <v>0</v>
      </c>
      <c r="T183" s="201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202" t="s">
        <v>180</v>
      </c>
      <c r="AT183" s="202" t="s">
        <v>136</v>
      </c>
      <c r="AU183" s="202" t="s">
        <v>80</v>
      </c>
      <c r="AY183" s="17" t="s">
        <v>133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17" t="s">
        <v>76</v>
      </c>
      <c r="BK183" s="203">
        <f>ROUND(I183*H183,2)</f>
        <v>0</v>
      </c>
      <c r="BL183" s="17" t="s">
        <v>180</v>
      </c>
      <c r="BM183" s="202" t="s">
        <v>168</v>
      </c>
    </row>
    <row r="184" spans="2:51" s="13" customFormat="1" ht="12">
      <c r="B184" s="204"/>
      <c r="C184" s="205"/>
      <c r="D184" s="206" t="s">
        <v>144</v>
      </c>
      <c r="E184" s="207" t="s">
        <v>1</v>
      </c>
      <c r="F184" s="208" t="s">
        <v>345</v>
      </c>
      <c r="G184" s="205"/>
      <c r="H184" s="209">
        <v>214</v>
      </c>
      <c r="I184" s="205"/>
      <c r="J184" s="205"/>
      <c r="K184" s="205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144</v>
      </c>
      <c r="AU184" s="214" t="s">
        <v>80</v>
      </c>
      <c r="AV184" s="13" t="s">
        <v>80</v>
      </c>
      <c r="AW184" s="13" t="s">
        <v>27</v>
      </c>
      <c r="AX184" s="13" t="s">
        <v>72</v>
      </c>
      <c r="AY184" s="214" t="s">
        <v>133</v>
      </c>
    </row>
    <row r="185" spans="2:51" s="14" customFormat="1" ht="12">
      <c r="B185" s="215"/>
      <c r="C185" s="216"/>
      <c r="D185" s="206" t="s">
        <v>144</v>
      </c>
      <c r="E185" s="217" t="s">
        <v>1</v>
      </c>
      <c r="F185" s="218" t="s">
        <v>146</v>
      </c>
      <c r="G185" s="216"/>
      <c r="H185" s="219">
        <v>214</v>
      </c>
      <c r="I185" s="216"/>
      <c r="J185" s="216"/>
      <c r="K185" s="216"/>
      <c r="L185" s="220"/>
      <c r="M185" s="221"/>
      <c r="N185" s="222"/>
      <c r="O185" s="222"/>
      <c r="P185" s="222"/>
      <c r="Q185" s="222"/>
      <c r="R185" s="222"/>
      <c r="S185" s="222"/>
      <c r="T185" s="223"/>
      <c r="AT185" s="224" t="s">
        <v>144</v>
      </c>
      <c r="AU185" s="224" t="s">
        <v>80</v>
      </c>
      <c r="AV185" s="14" t="s">
        <v>86</v>
      </c>
      <c r="AW185" s="14" t="s">
        <v>27</v>
      </c>
      <c r="AX185" s="14" t="s">
        <v>76</v>
      </c>
      <c r="AY185" s="224" t="s">
        <v>133</v>
      </c>
    </row>
    <row r="186" spans="2:63" s="12" customFormat="1" ht="22.9" customHeight="1">
      <c r="B186" s="176"/>
      <c r="C186" s="177"/>
      <c r="D186" s="178" t="s">
        <v>71</v>
      </c>
      <c r="E186" s="189" t="s">
        <v>233</v>
      </c>
      <c r="F186" s="189" t="s">
        <v>234</v>
      </c>
      <c r="G186" s="177"/>
      <c r="H186" s="177"/>
      <c r="I186" s="177"/>
      <c r="J186" s="190">
        <f>BK186</f>
        <v>0</v>
      </c>
      <c r="K186" s="177"/>
      <c r="L186" s="181"/>
      <c r="M186" s="182"/>
      <c r="N186" s="183"/>
      <c r="O186" s="183"/>
      <c r="P186" s="184">
        <f>SUM(P187:P190)</f>
        <v>0</v>
      </c>
      <c r="Q186" s="183"/>
      <c r="R186" s="184">
        <f>SUM(R187:R190)</f>
        <v>0</v>
      </c>
      <c r="S186" s="183"/>
      <c r="T186" s="185">
        <f>SUM(T187:T190)</f>
        <v>0</v>
      </c>
      <c r="AR186" s="186" t="s">
        <v>80</v>
      </c>
      <c r="AT186" s="187" t="s">
        <v>71</v>
      </c>
      <c r="AU186" s="187" t="s">
        <v>76</v>
      </c>
      <c r="AY186" s="186" t="s">
        <v>133</v>
      </c>
      <c r="BK186" s="188">
        <f>SUM(BK187:BK190)</f>
        <v>0</v>
      </c>
    </row>
    <row r="187" spans="1:65" s="2" customFormat="1" ht="16.5" customHeight="1">
      <c r="A187" s="32"/>
      <c r="B187" s="33"/>
      <c r="C187" s="191" t="s">
        <v>172</v>
      </c>
      <c r="D187" s="191" t="s">
        <v>136</v>
      </c>
      <c r="E187" s="192" t="s">
        <v>235</v>
      </c>
      <c r="F187" s="193" t="s">
        <v>236</v>
      </c>
      <c r="G187" s="194" t="s">
        <v>139</v>
      </c>
      <c r="H187" s="195">
        <v>214</v>
      </c>
      <c r="I187" s="196"/>
      <c r="J187" s="196">
        <f>ROUND(I187*H187,2)</f>
        <v>0</v>
      </c>
      <c r="K187" s="197"/>
      <c r="L187" s="35"/>
      <c r="M187" s="198" t="s">
        <v>1</v>
      </c>
      <c r="N187" s="199" t="s">
        <v>37</v>
      </c>
      <c r="O187" s="200">
        <v>0</v>
      </c>
      <c r="P187" s="200">
        <f>O187*H187</f>
        <v>0</v>
      </c>
      <c r="Q187" s="200">
        <v>0</v>
      </c>
      <c r="R187" s="200">
        <f>Q187*H187</f>
        <v>0</v>
      </c>
      <c r="S187" s="200">
        <v>0</v>
      </c>
      <c r="T187" s="201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202" t="s">
        <v>180</v>
      </c>
      <c r="AT187" s="202" t="s">
        <v>136</v>
      </c>
      <c r="AU187" s="202" t="s">
        <v>80</v>
      </c>
      <c r="AY187" s="17" t="s">
        <v>133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7" t="s">
        <v>76</v>
      </c>
      <c r="BK187" s="203">
        <f>ROUND(I187*H187,2)</f>
        <v>0</v>
      </c>
      <c r="BL187" s="17" t="s">
        <v>180</v>
      </c>
      <c r="BM187" s="202" t="s">
        <v>237</v>
      </c>
    </row>
    <row r="188" spans="1:65" s="2" customFormat="1" ht="24" customHeight="1">
      <c r="A188" s="32"/>
      <c r="B188" s="33"/>
      <c r="C188" s="191" t="s">
        <v>284</v>
      </c>
      <c r="D188" s="191" t="s">
        <v>136</v>
      </c>
      <c r="E188" s="192" t="s">
        <v>239</v>
      </c>
      <c r="F188" s="193" t="s">
        <v>240</v>
      </c>
      <c r="G188" s="194" t="s">
        <v>241</v>
      </c>
      <c r="H188" s="195">
        <v>133</v>
      </c>
      <c r="I188" s="196"/>
      <c r="J188" s="196">
        <f>ROUND(I188*H188,2)</f>
        <v>0</v>
      </c>
      <c r="K188" s="197"/>
      <c r="L188" s="35"/>
      <c r="M188" s="198" t="s">
        <v>1</v>
      </c>
      <c r="N188" s="199" t="s">
        <v>37</v>
      </c>
      <c r="O188" s="200">
        <v>0</v>
      </c>
      <c r="P188" s="200">
        <f>O188*H188</f>
        <v>0</v>
      </c>
      <c r="Q188" s="200">
        <v>0</v>
      </c>
      <c r="R188" s="200">
        <f>Q188*H188</f>
        <v>0</v>
      </c>
      <c r="S188" s="200">
        <v>0</v>
      </c>
      <c r="T188" s="201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202" t="s">
        <v>180</v>
      </c>
      <c r="AT188" s="202" t="s">
        <v>136</v>
      </c>
      <c r="AU188" s="202" t="s">
        <v>80</v>
      </c>
      <c r="AY188" s="17" t="s">
        <v>133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17" t="s">
        <v>76</v>
      </c>
      <c r="BK188" s="203">
        <f>ROUND(I188*H188,2)</f>
        <v>0</v>
      </c>
      <c r="BL188" s="17" t="s">
        <v>180</v>
      </c>
      <c r="BM188" s="202" t="s">
        <v>242</v>
      </c>
    </row>
    <row r="189" spans="2:51" s="13" customFormat="1" ht="12">
      <c r="B189" s="204"/>
      <c r="C189" s="205"/>
      <c r="D189" s="206" t="s">
        <v>144</v>
      </c>
      <c r="E189" s="207" t="s">
        <v>1</v>
      </c>
      <c r="F189" s="208" t="s">
        <v>346</v>
      </c>
      <c r="G189" s="205"/>
      <c r="H189" s="209">
        <v>133</v>
      </c>
      <c r="I189" s="205"/>
      <c r="J189" s="205"/>
      <c r="K189" s="205"/>
      <c r="L189" s="210"/>
      <c r="M189" s="211"/>
      <c r="N189" s="212"/>
      <c r="O189" s="212"/>
      <c r="P189" s="212"/>
      <c r="Q189" s="212"/>
      <c r="R189" s="212"/>
      <c r="S189" s="212"/>
      <c r="T189" s="213"/>
      <c r="AT189" s="214" t="s">
        <v>144</v>
      </c>
      <c r="AU189" s="214" t="s">
        <v>80</v>
      </c>
      <c r="AV189" s="13" t="s">
        <v>80</v>
      </c>
      <c r="AW189" s="13" t="s">
        <v>27</v>
      </c>
      <c r="AX189" s="13" t="s">
        <v>72</v>
      </c>
      <c r="AY189" s="214" t="s">
        <v>133</v>
      </c>
    </row>
    <row r="190" spans="2:51" s="14" customFormat="1" ht="12">
      <c r="B190" s="215"/>
      <c r="C190" s="216"/>
      <c r="D190" s="206" t="s">
        <v>144</v>
      </c>
      <c r="E190" s="217" t="s">
        <v>1</v>
      </c>
      <c r="F190" s="218" t="s">
        <v>146</v>
      </c>
      <c r="G190" s="216"/>
      <c r="H190" s="219">
        <v>133</v>
      </c>
      <c r="I190" s="216"/>
      <c r="J190" s="216"/>
      <c r="K190" s="216"/>
      <c r="L190" s="220"/>
      <c r="M190" s="221"/>
      <c r="N190" s="222"/>
      <c r="O190" s="222"/>
      <c r="P190" s="222"/>
      <c r="Q190" s="222"/>
      <c r="R190" s="222"/>
      <c r="S190" s="222"/>
      <c r="T190" s="223"/>
      <c r="AT190" s="224" t="s">
        <v>144</v>
      </c>
      <c r="AU190" s="224" t="s">
        <v>80</v>
      </c>
      <c r="AV190" s="14" t="s">
        <v>86</v>
      </c>
      <c r="AW190" s="14" t="s">
        <v>27</v>
      </c>
      <c r="AX190" s="14" t="s">
        <v>76</v>
      </c>
      <c r="AY190" s="224" t="s">
        <v>133</v>
      </c>
    </row>
    <row r="191" spans="2:63" s="12" customFormat="1" ht="22.9" customHeight="1">
      <c r="B191" s="176"/>
      <c r="C191" s="177"/>
      <c r="D191" s="178" t="s">
        <v>71</v>
      </c>
      <c r="E191" s="189" t="s">
        <v>247</v>
      </c>
      <c r="F191" s="189" t="s">
        <v>248</v>
      </c>
      <c r="G191" s="177"/>
      <c r="H191" s="177"/>
      <c r="I191" s="177"/>
      <c r="J191" s="190">
        <f>BK191</f>
        <v>0</v>
      </c>
      <c r="K191" s="177"/>
      <c r="L191" s="181"/>
      <c r="M191" s="182"/>
      <c r="N191" s="183"/>
      <c r="O191" s="183"/>
      <c r="P191" s="184">
        <f>SUM(P192:P200)</f>
        <v>0</v>
      </c>
      <c r="Q191" s="183"/>
      <c r="R191" s="184">
        <f>SUM(R192:R200)</f>
        <v>0</v>
      </c>
      <c r="S191" s="183"/>
      <c r="T191" s="185">
        <f>SUM(T192:T200)</f>
        <v>0</v>
      </c>
      <c r="AR191" s="186" t="s">
        <v>80</v>
      </c>
      <c r="AT191" s="187" t="s">
        <v>71</v>
      </c>
      <c r="AU191" s="187" t="s">
        <v>76</v>
      </c>
      <c r="AY191" s="186" t="s">
        <v>133</v>
      </c>
      <c r="BK191" s="188">
        <f>SUM(BK192:BK200)</f>
        <v>0</v>
      </c>
    </row>
    <row r="192" spans="1:65" s="2" customFormat="1" ht="16.5" customHeight="1">
      <c r="A192" s="32"/>
      <c r="B192" s="33"/>
      <c r="C192" s="191" t="s">
        <v>8</v>
      </c>
      <c r="D192" s="191" t="s">
        <v>136</v>
      </c>
      <c r="E192" s="192" t="s">
        <v>253</v>
      </c>
      <c r="F192" s="193" t="s">
        <v>254</v>
      </c>
      <c r="G192" s="194" t="s">
        <v>241</v>
      </c>
      <c r="H192" s="195">
        <v>9</v>
      </c>
      <c r="I192" s="196"/>
      <c r="J192" s="196">
        <f>ROUND(I192*H192,2)</f>
        <v>0</v>
      </c>
      <c r="K192" s="197"/>
      <c r="L192" s="35"/>
      <c r="M192" s="198" t="s">
        <v>1</v>
      </c>
      <c r="N192" s="199" t="s">
        <v>37</v>
      </c>
      <c r="O192" s="200">
        <v>0</v>
      </c>
      <c r="P192" s="200">
        <f>O192*H192</f>
        <v>0</v>
      </c>
      <c r="Q192" s="200">
        <v>0</v>
      </c>
      <c r="R192" s="200">
        <f>Q192*H192</f>
        <v>0</v>
      </c>
      <c r="S192" s="200">
        <v>0</v>
      </c>
      <c r="T192" s="201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202" t="s">
        <v>180</v>
      </c>
      <c r="AT192" s="202" t="s">
        <v>136</v>
      </c>
      <c r="AU192" s="202" t="s">
        <v>80</v>
      </c>
      <c r="AY192" s="17" t="s">
        <v>133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17" t="s">
        <v>76</v>
      </c>
      <c r="BK192" s="203">
        <f>ROUND(I192*H192,2)</f>
        <v>0</v>
      </c>
      <c r="BL192" s="17" t="s">
        <v>180</v>
      </c>
      <c r="BM192" s="202" t="s">
        <v>251</v>
      </c>
    </row>
    <row r="193" spans="2:51" s="13" customFormat="1" ht="12">
      <c r="B193" s="204"/>
      <c r="C193" s="205"/>
      <c r="D193" s="206" t="s">
        <v>144</v>
      </c>
      <c r="E193" s="207" t="s">
        <v>1</v>
      </c>
      <c r="F193" s="208" t="s">
        <v>317</v>
      </c>
      <c r="G193" s="205"/>
      <c r="H193" s="209">
        <v>9</v>
      </c>
      <c r="I193" s="205"/>
      <c r="J193" s="205"/>
      <c r="K193" s="205"/>
      <c r="L193" s="210"/>
      <c r="M193" s="211"/>
      <c r="N193" s="212"/>
      <c r="O193" s="212"/>
      <c r="P193" s="212"/>
      <c r="Q193" s="212"/>
      <c r="R193" s="212"/>
      <c r="S193" s="212"/>
      <c r="T193" s="213"/>
      <c r="AT193" s="214" t="s">
        <v>144</v>
      </c>
      <c r="AU193" s="214" t="s">
        <v>80</v>
      </c>
      <c r="AV193" s="13" t="s">
        <v>80</v>
      </c>
      <c r="AW193" s="13" t="s">
        <v>27</v>
      </c>
      <c r="AX193" s="13" t="s">
        <v>72</v>
      </c>
      <c r="AY193" s="214" t="s">
        <v>133</v>
      </c>
    </row>
    <row r="194" spans="2:51" s="14" customFormat="1" ht="12">
      <c r="B194" s="215"/>
      <c r="C194" s="216"/>
      <c r="D194" s="206" t="s">
        <v>144</v>
      </c>
      <c r="E194" s="217" t="s">
        <v>1</v>
      </c>
      <c r="F194" s="218" t="s">
        <v>146</v>
      </c>
      <c r="G194" s="216"/>
      <c r="H194" s="219">
        <v>9</v>
      </c>
      <c r="I194" s="216"/>
      <c r="J194" s="216"/>
      <c r="K194" s="216"/>
      <c r="L194" s="220"/>
      <c r="M194" s="221"/>
      <c r="N194" s="222"/>
      <c r="O194" s="222"/>
      <c r="P194" s="222"/>
      <c r="Q194" s="222"/>
      <c r="R194" s="222"/>
      <c r="S194" s="222"/>
      <c r="T194" s="223"/>
      <c r="AT194" s="224" t="s">
        <v>144</v>
      </c>
      <c r="AU194" s="224" t="s">
        <v>80</v>
      </c>
      <c r="AV194" s="14" t="s">
        <v>86</v>
      </c>
      <c r="AW194" s="14" t="s">
        <v>27</v>
      </c>
      <c r="AX194" s="14" t="s">
        <v>76</v>
      </c>
      <c r="AY194" s="224" t="s">
        <v>133</v>
      </c>
    </row>
    <row r="195" spans="1:65" s="2" customFormat="1" ht="16.5" customHeight="1">
      <c r="A195" s="32"/>
      <c r="B195" s="33"/>
      <c r="C195" s="191" t="s">
        <v>180</v>
      </c>
      <c r="D195" s="191" t="s">
        <v>136</v>
      </c>
      <c r="E195" s="192" t="s">
        <v>258</v>
      </c>
      <c r="F195" s="193" t="s">
        <v>259</v>
      </c>
      <c r="G195" s="194" t="s">
        <v>241</v>
      </c>
      <c r="H195" s="195">
        <v>38</v>
      </c>
      <c r="I195" s="196"/>
      <c r="J195" s="196">
        <f>ROUND(I195*H195,2)</f>
        <v>0</v>
      </c>
      <c r="K195" s="197"/>
      <c r="L195" s="35"/>
      <c r="M195" s="198" t="s">
        <v>1</v>
      </c>
      <c r="N195" s="199" t="s">
        <v>37</v>
      </c>
      <c r="O195" s="200">
        <v>0</v>
      </c>
      <c r="P195" s="200">
        <f>O195*H195</f>
        <v>0</v>
      </c>
      <c r="Q195" s="200">
        <v>0</v>
      </c>
      <c r="R195" s="200">
        <f>Q195*H195</f>
        <v>0</v>
      </c>
      <c r="S195" s="200">
        <v>0</v>
      </c>
      <c r="T195" s="201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202" t="s">
        <v>180</v>
      </c>
      <c r="AT195" s="202" t="s">
        <v>136</v>
      </c>
      <c r="AU195" s="202" t="s">
        <v>80</v>
      </c>
      <c r="AY195" s="17" t="s">
        <v>133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17" t="s">
        <v>76</v>
      </c>
      <c r="BK195" s="203">
        <f>ROUND(I195*H195,2)</f>
        <v>0</v>
      </c>
      <c r="BL195" s="17" t="s">
        <v>180</v>
      </c>
      <c r="BM195" s="202" t="s">
        <v>255</v>
      </c>
    </row>
    <row r="196" spans="2:51" s="13" customFormat="1" ht="12">
      <c r="B196" s="204"/>
      <c r="C196" s="205"/>
      <c r="D196" s="206" t="s">
        <v>144</v>
      </c>
      <c r="E196" s="207" t="s">
        <v>1</v>
      </c>
      <c r="F196" s="208" t="s">
        <v>347</v>
      </c>
      <c r="G196" s="205"/>
      <c r="H196" s="209">
        <v>38</v>
      </c>
      <c r="I196" s="205"/>
      <c r="J196" s="205"/>
      <c r="K196" s="205"/>
      <c r="L196" s="210"/>
      <c r="M196" s="211"/>
      <c r="N196" s="212"/>
      <c r="O196" s="212"/>
      <c r="P196" s="212"/>
      <c r="Q196" s="212"/>
      <c r="R196" s="212"/>
      <c r="S196" s="212"/>
      <c r="T196" s="213"/>
      <c r="AT196" s="214" t="s">
        <v>144</v>
      </c>
      <c r="AU196" s="214" t="s">
        <v>80</v>
      </c>
      <c r="AV196" s="13" t="s">
        <v>80</v>
      </c>
      <c r="AW196" s="13" t="s">
        <v>27</v>
      </c>
      <c r="AX196" s="13" t="s">
        <v>72</v>
      </c>
      <c r="AY196" s="214" t="s">
        <v>133</v>
      </c>
    </row>
    <row r="197" spans="2:51" s="14" customFormat="1" ht="12">
      <c r="B197" s="215"/>
      <c r="C197" s="216"/>
      <c r="D197" s="206" t="s">
        <v>144</v>
      </c>
      <c r="E197" s="217" t="s">
        <v>1</v>
      </c>
      <c r="F197" s="218" t="s">
        <v>146</v>
      </c>
      <c r="G197" s="216"/>
      <c r="H197" s="219">
        <v>38</v>
      </c>
      <c r="I197" s="216"/>
      <c r="J197" s="216"/>
      <c r="K197" s="216"/>
      <c r="L197" s="220"/>
      <c r="M197" s="221"/>
      <c r="N197" s="222"/>
      <c r="O197" s="222"/>
      <c r="P197" s="222"/>
      <c r="Q197" s="222"/>
      <c r="R197" s="222"/>
      <c r="S197" s="222"/>
      <c r="T197" s="223"/>
      <c r="AT197" s="224" t="s">
        <v>144</v>
      </c>
      <c r="AU197" s="224" t="s">
        <v>80</v>
      </c>
      <c r="AV197" s="14" t="s">
        <v>86</v>
      </c>
      <c r="AW197" s="14" t="s">
        <v>27</v>
      </c>
      <c r="AX197" s="14" t="s">
        <v>76</v>
      </c>
      <c r="AY197" s="224" t="s">
        <v>133</v>
      </c>
    </row>
    <row r="198" spans="1:65" s="2" customFormat="1" ht="16.5" customHeight="1">
      <c r="A198" s="32"/>
      <c r="B198" s="33"/>
      <c r="C198" s="191" t="s">
        <v>238</v>
      </c>
      <c r="D198" s="191" t="s">
        <v>136</v>
      </c>
      <c r="E198" s="192" t="s">
        <v>262</v>
      </c>
      <c r="F198" s="193" t="s">
        <v>263</v>
      </c>
      <c r="G198" s="194" t="s">
        <v>241</v>
      </c>
      <c r="H198" s="195">
        <v>14</v>
      </c>
      <c r="I198" s="196"/>
      <c r="J198" s="196">
        <f>ROUND(I198*H198,2)</f>
        <v>0</v>
      </c>
      <c r="K198" s="197"/>
      <c r="L198" s="35"/>
      <c r="M198" s="198" t="s">
        <v>1</v>
      </c>
      <c r="N198" s="199" t="s">
        <v>37</v>
      </c>
      <c r="O198" s="200">
        <v>0</v>
      </c>
      <c r="P198" s="200">
        <f>O198*H198</f>
        <v>0</v>
      </c>
      <c r="Q198" s="200">
        <v>0</v>
      </c>
      <c r="R198" s="200">
        <f>Q198*H198</f>
        <v>0</v>
      </c>
      <c r="S198" s="200">
        <v>0</v>
      </c>
      <c r="T198" s="201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202" t="s">
        <v>180</v>
      </c>
      <c r="AT198" s="202" t="s">
        <v>136</v>
      </c>
      <c r="AU198" s="202" t="s">
        <v>80</v>
      </c>
      <c r="AY198" s="17" t="s">
        <v>133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17" t="s">
        <v>76</v>
      </c>
      <c r="BK198" s="203">
        <f>ROUND(I198*H198,2)</f>
        <v>0</v>
      </c>
      <c r="BL198" s="17" t="s">
        <v>180</v>
      </c>
      <c r="BM198" s="202" t="s">
        <v>260</v>
      </c>
    </row>
    <row r="199" spans="2:51" s="13" customFormat="1" ht="12">
      <c r="B199" s="204"/>
      <c r="C199" s="205"/>
      <c r="D199" s="206" t="s">
        <v>144</v>
      </c>
      <c r="E199" s="207" t="s">
        <v>1</v>
      </c>
      <c r="F199" s="208" t="s">
        <v>348</v>
      </c>
      <c r="G199" s="205"/>
      <c r="H199" s="209">
        <v>14</v>
      </c>
      <c r="I199" s="205"/>
      <c r="J199" s="205"/>
      <c r="K199" s="205"/>
      <c r="L199" s="210"/>
      <c r="M199" s="211"/>
      <c r="N199" s="212"/>
      <c r="O199" s="212"/>
      <c r="P199" s="212"/>
      <c r="Q199" s="212"/>
      <c r="R199" s="212"/>
      <c r="S199" s="212"/>
      <c r="T199" s="213"/>
      <c r="AT199" s="214" t="s">
        <v>144</v>
      </c>
      <c r="AU199" s="214" t="s">
        <v>80</v>
      </c>
      <c r="AV199" s="13" t="s">
        <v>80</v>
      </c>
      <c r="AW199" s="13" t="s">
        <v>27</v>
      </c>
      <c r="AX199" s="13" t="s">
        <v>72</v>
      </c>
      <c r="AY199" s="214" t="s">
        <v>133</v>
      </c>
    </row>
    <row r="200" spans="2:51" s="14" customFormat="1" ht="12">
      <c r="B200" s="215"/>
      <c r="C200" s="216"/>
      <c r="D200" s="206" t="s">
        <v>144</v>
      </c>
      <c r="E200" s="217" t="s">
        <v>1</v>
      </c>
      <c r="F200" s="218" t="s">
        <v>146</v>
      </c>
      <c r="G200" s="216"/>
      <c r="H200" s="219">
        <v>14</v>
      </c>
      <c r="I200" s="216"/>
      <c r="J200" s="216"/>
      <c r="K200" s="216"/>
      <c r="L200" s="220"/>
      <c r="M200" s="221"/>
      <c r="N200" s="222"/>
      <c r="O200" s="222"/>
      <c r="P200" s="222"/>
      <c r="Q200" s="222"/>
      <c r="R200" s="222"/>
      <c r="S200" s="222"/>
      <c r="T200" s="223"/>
      <c r="AT200" s="224" t="s">
        <v>144</v>
      </c>
      <c r="AU200" s="224" t="s">
        <v>80</v>
      </c>
      <c r="AV200" s="14" t="s">
        <v>86</v>
      </c>
      <c r="AW200" s="14" t="s">
        <v>27</v>
      </c>
      <c r="AX200" s="14" t="s">
        <v>76</v>
      </c>
      <c r="AY200" s="224" t="s">
        <v>133</v>
      </c>
    </row>
    <row r="201" spans="2:63" s="12" customFormat="1" ht="22.9" customHeight="1">
      <c r="B201" s="176"/>
      <c r="C201" s="177"/>
      <c r="D201" s="178" t="s">
        <v>71</v>
      </c>
      <c r="E201" s="189" t="s">
        <v>349</v>
      </c>
      <c r="F201" s="189" t="s">
        <v>350</v>
      </c>
      <c r="G201" s="177"/>
      <c r="H201" s="177"/>
      <c r="I201" s="177"/>
      <c r="J201" s="190">
        <f>BK201</f>
        <v>0</v>
      </c>
      <c r="K201" s="177"/>
      <c r="L201" s="181"/>
      <c r="M201" s="182"/>
      <c r="N201" s="183"/>
      <c r="O201" s="183"/>
      <c r="P201" s="184">
        <f>P202</f>
        <v>0</v>
      </c>
      <c r="Q201" s="183"/>
      <c r="R201" s="184">
        <f>R202</f>
        <v>0</v>
      </c>
      <c r="S201" s="183"/>
      <c r="T201" s="185">
        <f>T202</f>
        <v>0</v>
      </c>
      <c r="AR201" s="186" t="s">
        <v>80</v>
      </c>
      <c r="AT201" s="187" t="s">
        <v>71</v>
      </c>
      <c r="AU201" s="187" t="s">
        <v>76</v>
      </c>
      <c r="AY201" s="186" t="s">
        <v>133</v>
      </c>
      <c r="BK201" s="188">
        <f>BK202</f>
        <v>0</v>
      </c>
    </row>
    <row r="202" spans="1:65" s="2" customFormat="1" ht="24" customHeight="1">
      <c r="A202" s="32"/>
      <c r="B202" s="33"/>
      <c r="C202" s="191" t="s">
        <v>203</v>
      </c>
      <c r="D202" s="191" t="s">
        <v>136</v>
      </c>
      <c r="E202" s="192" t="s">
        <v>351</v>
      </c>
      <c r="F202" s="193" t="s">
        <v>352</v>
      </c>
      <c r="G202" s="194" t="s">
        <v>139</v>
      </c>
      <c r="H202" s="195">
        <v>214</v>
      </c>
      <c r="I202" s="196"/>
      <c r="J202" s="196">
        <f>ROUND(I202*H202,2)</f>
        <v>0</v>
      </c>
      <c r="K202" s="197"/>
      <c r="L202" s="35"/>
      <c r="M202" s="198" t="s">
        <v>1</v>
      </c>
      <c r="N202" s="199" t="s">
        <v>37</v>
      </c>
      <c r="O202" s="200">
        <v>0</v>
      </c>
      <c r="P202" s="200">
        <f>O202*H202</f>
        <v>0</v>
      </c>
      <c r="Q202" s="200">
        <v>0</v>
      </c>
      <c r="R202" s="200">
        <f>Q202*H202</f>
        <v>0</v>
      </c>
      <c r="S202" s="200">
        <v>0</v>
      </c>
      <c r="T202" s="201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202" t="s">
        <v>180</v>
      </c>
      <c r="AT202" s="202" t="s">
        <v>136</v>
      </c>
      <c r="AU202" s="202" t="s">
        <v>80</v>
      </c>
      <c r="AY202" s="17" t="s">
        <v>133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17" t="s">
        <v>76</v>
      </c>
      <c r="BK202" s="203">
        <f>ROUND(I202*H202,2)</f>
        <v>0</v>
      </c>
      <c r="BL202" s="17" t="s">
        <v>180</v>
      </c>
      <c r="BM202" s="202" t="s">
        <v>264</v>
      </c>
    </row>
    <row r="203" spans="2:63" s="12" customFormat="1" ht="22.9" customHeight="1">
      <c r="B203" s="176"/>
      <c r="C203" s="177"/>
      <c r="D203" s="178" t="s">
        <v>71</v>
      </c>
      <c r="E203" s="189" t="s">
        <v>265</v>
      </c>
      <c r="F203" s="189" t="s">
        <v>266</v>
      </c>
      <c r="G203" s="177"/>
      <c r="H203" s="177"/>
      <c r="I203" s="177"/>
      <c r="J203" s="190">
        <f>BK203</f>
        <v>0</v>
      </c>
      <c r="K203" s="177"/>
      <c r="L203" s="181"/>
      <c r="M203" s="182"/>
      <c r="N203" s="183"/>
      <c r="O203" s="183"/>
      <c r="P203" s="184">
        <f>P204</f>
        <v>0</v>
      </c>
      <c r="Q203" s="183"/>
      <c r="R203" s="184">
        <f>R204</f>
        <v>0</v>
      </c>
      <c r="S203" s="183"/>
      <c r="T203" s="185">
        <f>T204</f>
        <v>0</v>
      </c>
      <c r="AR203" s="186" t="s">
        <v>80</v>
      </c>
      <c r="AT203" s="187" t="s">
        <v>71</v>
      </c>
      <c r="AU203" s="187" t="s">
        <v>76</v>
      </c>
      <c r="AY203" s="186" t="s">
        <v>133</v>
      </c>
      <c r="BK203" s="188">
        <f>BK204</f>
        <v>0</v>
      </c>
    </row>
    <row r="204" spans="1:65" s="2" customFormat="1" ht="24" customHeight="1">
      <c r="A204" s="32"/>
      <c r="B204" s="33"/>
      <c r="C204" s="191" t="s">
        <v>188</v>
      </c>
      <c r="D204" s="191" t="s">
        <v>136</v>
      </c>
      <c r="E204" s="192" t="s">
        <v>267</v>
      </c>
      <c r="F204" s="193" t="s">
        <v>268</v>
      </c>
      <c r="G204" s="194" t="s">
        <v>269</v>
      </c>
      <c r="H204" s="195">
        <v>12</v>
      </c>
      <c r="I204" s="196"/>
      <c r="J204" s="196">
        <f>ROUND(I204*H204,2)</f>
        <v>0</v>
      </c>
      <c r="K204" s="197"/>
      <c r="L204" s="35"/>
      <c r="M204" s="198" t="s">
        <v>1</v>
      </c>
      <c r="N204" s="199" t="s">
        <v>37</v>
      </c>
      <c r="O204" s="200">
        <v>0</v>
      </c>
      <c r="P204" s="200">
        <f>O204*H204</f>
        <v>0</v>
      </c>
      <c r="Q204" s="200">
        <v>0</v>
      </c>
      <c r="R204" s="200">
        <f>Q204*H204</f>
        <v>0</v>
      </c>
      <c r="S204" s="200">
        <v>0</v>
      </c>
      <c r="T204" s="201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202" t="s">
        <v>180</v>
      </c>
      <c r="AT204" s="202" t="s">
        <v>136</v>
      </c>
      <c r="AU204" s="202" t="s">
        <v>80</v>
      </c>
      <c r="AY204" s="17" t="s">
        <v>133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17" t="s">
        <v>76</v>
      </c>
      <c r="BK204" s="203">
        <f>ROUND(I204*H204,2)</f>
        <v>0</v>
      </c>
      <c r="BL204" s="17" t="s">
        <v>180</v>
      </c>
      <c r="BM204" s="202" t="s">
        <v>270</v>
      </c>
    </row>
    <row r="205" spans="2:63" s="12" customFormat="1" ht="22.9" customHeight="1">
      <c r="B205" s="176"/>
      <c r="C205" s="177"/>
      <c r="D205" s="178" t="s">
        <v>71</v>
      </c>
      <c r="E205" s="189" t="s">
        <v>271</v>
      </c>
      <c r="F205" s="189" t="s">
        <v>272</v>
      </c>
      <c r="G205" s="177"/>
      <c r="H205" s="177"/>
      <c r="I205" s="177"/>
      <c r="J205" s="190">
        <f>BK205</f>
        <v>0</v>
      </c>
      <c r="K205" s="177"/>
      <c r="L205" s="181"/>
      <c r="M205" s="182"/>
      <c r="N205" s="183"/>
      <c r="O205" s="183"/>
      <c r="P205" s="184">
        <f>P206</f>
        <v>0</v>
      </c>
      <c r="Q205" s="183"/>
      <c r="R205" s="184">
        <f>R206</f>
        <v>0</v>
      </c>
      <c r="S205" s="183"/>
      <c r="T205" s="185">
        <f>T206</f>
        <v>0</v>
      </c>
      <c r="AR205" s="186" t="s">
        <v>80</v>
      </c>
      <c r="AT205" s="187" t="s">
        <v>71</v>
      </c>
      <c r="AU205" s="187" t="s">
        <v>76</v>
      </c>
      <c r="AY205" s="186" t="s">
        <v>133</v>
      </c>
      <c r="BK205" s="188">
        <f>BK206</f>
        <v>0</v>
      </c>
    </row>
    <row r="206" spans="1:65" s="2" customFormat="1" ht="24" customHeight="1">
      <c r="A206" s="32"/>
      <c r="B206" s="33"/>
      <c r="C206" s="191" t="s">
        <v>257</v>
      </c>
      <c r="D206" s="191" t="s">
        <v>136</v>
      </c>
      <c r="E206" s="192" t="s">
        <v>273</v>
      </c>
      <c r="F206" s="193" t="s">
        <v>274</v>
      </c>
      <c r="G206" s="194" t="s">
        <v>275</v>
      </c>
      <c r="H206" s="195">
        <v>70</v>
      </c>
      <c r="I206" s="196"/>
      <c r="J206" s="196">
        <f>ROUND(I206*H206,2)</f>
        <v>0</v>
      </c>
      <c r="K206" s="197"/>
      <c r="L206" s="35"/>
      <c r="M206" s="198" t="s">
        <v>1</v>
      </c>
      <c r="N206" s="199" t="s">
        <v>37</v>
      </c>
      <c r="O206" s="200">
        <v>0</v>
      </c>
      <c r="P206" s="200">
        <f>O206*H206</f>
        <v>0</v>
      </c>
      <c r="Q206" s="200">
        <v>0</v>
      </c>
      <c r="R206" s="200">
        <f>Q206*H206</f>
        <v>0</v>
      </c>
      <c r="S206" s="200">
        <v>0</v>
      </c>
      <c r="T206" s="201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202" t="s">
        <v>180</v>
      </c>
      <c r="AT206" s="202" t="s">
        <v>136</v>
      </c>
      <c r="AU206" s="202" t="s">
        <v>80</v>
      </c>
      <c r="AY206" s="17" t="s">
        <v>133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17" t="s">
        <v>76</v>
      </c>
      <c r="BK206" s="203">
        <f>ROUND(I206*H206,2)</f>
        <v>0</v>
      </c>
      <c r="BL206" s="17" t="s">
        <v>180</v>
      </c>
      <c r="BM206" s="202" t="s">
        <v>276</v>
      </c>
    </row>
    <row r="207" spans="2:63" s="12" customFormat="1" ht="25.9" customHeight="1">
      <c r="B207" s="176"/>
      <c r="C207" s="177"/>
      <c r="D207" s="178" t="s">
        <v>71</v>
      </c>
      <c r="E207" s="179" t="s">
        <v>277</v>
      </c>
      <c r="F207" s="179" t="s">
        <v>278</v>
      </c>
      <c r="G207" s="177"/>
      <c r="H207" s="177"/>
      <c r="I207" s="177"/>
      <c r="J207" s="180">
        <f>BK207</f>
        <v>0</v>
      </c>
      <c r="K207" s="177"/>
      <c r="L207" s="181"/>
      <c r="M207" s="182"/>
      <c r="N207" s="183"/>
      <c r="O207" s="183"/>
      <c r="P207" s="184">
        <f>SUM(P208:P212)</f>
        <v>0</v>
      </c>
      <c r="Q207" s="183"/>
      <c r="R207" s="184">
        <f>SUM(R208:R212)</f>
        <v>0</v>
      </c>
      <c r="S207" s="183"/>
      <c r="T207" s="185">
        <f>SUM(T208:T212)</f>
        <v>0</v>
      </c>
      <c r="AR207" s="186" t="s">
        <v>86</v>
      </c>
      <c r="AT207" s="187" t="s">
        <v>71</v>
      </c>
      <c r="AU207" s="187" t="s">
        <v>72</v>
      </c>
      <c r="AY207" s="186" t="s">
        <v>133</v>
      </c>
      <c r="BK207" s="188">
        <f>SUM(BK208:BK212)</f>
        <v>0</v>
      </c>
    </row>
    <row r="208" spans="1:65" s="2" customFormat="1" ht="16.5" customHeight="1">
      <c r="A208" s="32"/>
      <c r="B208" s="33"/>
      <c r="C208" s="191" t="s">
        <v>185</v>
      </c>
      <c r="D208" s="191" t="s">
        <v>136</v>
      </c>
      <c r="E208" s="192" t="s">
        <v>279</v>
      </c>
      <c r="F208" s="193" t="s">
        <v>280</v>
      </c>
      <c r="G208" s="194" t="s">
        <v>281</v>
      </c>
      <c r="H208" s="195">
        <v>1</v>
      </c>
      <c r="I208" s="196"/>
      <c r="J208" s="196">
        <f>ROUND(I208*H208,2)</f>
        <v>0</v>
      </c>
      <c r="K208" s="197"/>
      <c r="L208" s="35"/>
      <c r="M208" s="198" t="s">
        <v>1</v>
      </c>
      <c r="N208" s="199" t="s">
        <v>37</v>
      </c>
      <c r="O208" s="200">
        <v>0</v>
      </c>
      <c r="P208" s="200">
        <f>O208*H208</f>
        <v>0</v>
      </c>
      <c r="Q208" s="200">
        <v>0</v>
      </c>
      <c r="R208" s="200">
        <f>Q208*H208</f>
        <v>0</v>
      </c>
      <c r="S208" s="200">
        <v>0</v>
      </c>
      <c r="T208" s="201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202" t="s">
        <v>282</v>
      </c>
      <c r="AT208" s="202" t="s">
        <v>136</v>
      </c>
      <c r="AU208" s="202" t="s">
        <v>76</v>
      </c>
      <c r="AY208" s="17" t="s">
        <v>133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17" t="s">
        <v>76</v>
      </c>
      <c r="BK208" s="203">
        <f>ROUND(I208*H208,2)</f>
        <v>0</v>
      </c>
      <c r="BL208" s="17" t="s">
        <v>282</v>
      </c>
      <c r="BM208" s="202" t="s">
        <v>283</v>
      </c>
    </row>
    <row r="209" spans="1:65" s="2" customFormat="1" ht="24">
      <c r="A209" s="252"/>
      <c r="B209" s="33"/>
      <c r="C209" s="191">
        <v>33</v>
      </c>
      <c r="D209" s="191" t="s">
        <v>136</v>
      </c>
      <c r="E209" s="192" t="s">
        <v>483</v>
      </c>
      <c r="F209" s="193" t="s">
        <v>484</v>
      </c>
      <c r="G209" s="194" t="s">
        <v>281</v>
      </c>
      <c r="H209" s="195">
        <v>1</v>
      </c>
      <c r="I209" s="196"/>
      <c r="J209" s="196">
        <f>ROUND(I209*H209,2)</f>
        <v>0</v>
      </c>
      <c r="K209" s="197"/>
      <c r="L209" s="35"/>
      <c r="M209" s="244" t="s">
        <v>1</v>
      </c>
      <c r="N209" s="245" t="s">
        <v>37</v>
      </c>
      <c r="O209" s="246">
        <v>0</v>
      </c>
      <c r="P209" s="246">
        <f>O209*H209</f>
        <v>0</v>
      </c>
      <c r="Q209" s="246">
        <v>0</v>
      </c>
      <c r="R209" s="246">
        <f>Q209*H209</f>
        <v>0</v>
      </c>
      <c r="S209" s="246">
        <v>0</v>
      </c>
      <c r="T209" s="247">
        <f>S209*H209</f>
        <v>0</v>
      </c>
      <c r="U209" s="252"/>
      <c r="V209" s="252"/>
      <c r="W209" s="252"/>
      <c r="X209" s="252"/>
      <c r="Y209" s="252"/>
      <c r="Z209" s="252"/>
      <c r="AA209" s="252"/>
      <c r="AB209" s="252"/>
      <c r="AC209" s="252"/>
      <c r="AD209" s="252"/>
      <c r="AE209" s="252"/>
      <c r="AR209" s="202" t="s">
        <v>282</v>
      </c>
      <c r="AT209" s="202" t="s">
        <v>136</v>
      </c>
      <c r="AU209" s="202" t="s">
        <v>76</v>
      </c>
      <c r="AY209" s="17" t="s">
        <v>133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17" t="s">
        <v>76</v>
      </c>
      <c r="BK209" s="203">
        <f>ROUND(I209*H209,2)</f>
        <v>0</v>
      </c>
      <c r="BL209" s="17" t="s">
        <v>282</v>
      </c>
      <c r="BM209" s="202" t="s">
        <v>287</v>
      </c>
    </row>
    <row r="210" spans="1:65" s="2" customFormat="1" ht="12">
      <c r="A210" s="252"/>
      <c r="B210" s="33"/>
      <c r="C210" s="191">
        <v>34</v>
      </c>
      <c r="D210" s="191" t="s">
        <v>136</v>
      </c>
      <c r="E210" s="192" t="s">
        <v>487</v>
      </c>
      <c r="F210" s="193" t="s">
        <v>485</v>
      </c>
      <c r="G210" s="194" t="s">
        <v>281</v>
      </c>
      <c r="H210" s="195">
        <v>1</v>
      </c>
      <c r="I210" s="196"/>
      <c r="J210" s="196">
        <f>ROUND(I210*H210,2)</f>
        <v>0</v>
      </c>
      <c r="K210" s="197"/>
      <c r="L210" s="35"/>
      <c r="M210" s="244" t="s">
        <v>1</v>
      </c>
      <c r="N210" s="245" t="s">
        <v>37</v>
      </c>
      <c r="O210" s="246">
        <v>0</v>
      </c>
      <c r="P210" s="246">
        <f>O210*H210</f>
        <v>0</v>
      </c>
      <c r="Q210" s="246">
        <v>0</v>
      </c>
      <c r="R210" s="246">
        <f>Q210*H210</f>
        <v>0</v>
      </c>
      <c r="S210" s="246">
        <v>0</v>
      </c>
      <c r="T210" s="247">
        <f>S210*H210</f>
        <v>0</v>
      </c>
      <c r="U210" s="252"/>
      <c r="V210" s="252"/>
      <c r="W210" s="252"/>
      <c r="X210" s="252"/>
      <c r="Y210" s="252"/>
      <c r="Z210" s="252"/>
      <c r="AA210" s="252"/>
      <c r="AB210" s="252"/>
      <c r="AC210" s="252"/>
      <c r="AD210" s="252"/>
      <c r="AE210" s="252"/>
      <c r="AR210" s="202" t="s">
        <v>282</v>
      </c>
      <c r="AT210" s="202" t="s">
        <v>136</v>
      </c>
      <c r="AU210" s="202" t="s">
        <v>76</v>
      </c>
      <c r="AY210" s="17" t="s">
        <v>133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17" t="s">
        <v>76</v>
      </c>
      <c r="BK210" s="203">
        <f>ROUND(I210*H210,2)</f>
        <v>0</v>
      </c>
      <c r="BL210" s="17" t="s">
        <v>282</v>
      </c>
      <c r="BM210" s="202" t="s">
        <v>287</v>
      </c>
    </row>
    <row r="211" spans="1:65" s="2" customFormat="1" ht="12">
      <c r="A211" s="252"/>
      <c r="B211" s="33"/>
      <c r="C211" s="191">
        <v>35</v>
      </c>
      <c r="D211" s="191" t="s">
        <v>136</v>
      </c>
      <c r="E211" s="192" t="s">
        <v>488</v>
      </c>
      <c r="F211" s="193" t="s">
        <v>486</v>
      </c>
      <c r="G211" s="194" t="s">
        <v>281</v>
      </c>
      <c r="H211" s="195">
        <v>1</v>
      </c>
      <c r="I211" s="196"/>
      <c r="J211" s="196">
        <f>ROUND(I211*H211,2)</f>
        <v>0</v>
      </c>
      <c r="K211" s="197"/>
      <c r="L211" s="35"/>
      <c r="M211" s="244" t="s">
        <v>1</v>
      </c>
      <c r="N211" s="245" t="s">
        <v>37</v>
      </c>
      <c r="O211" s="246">
        <v>0</v>
      </c>
      <c r="P211" s="246">
        <f>O211*H211</f>
        <v>0</v>
      </c>
      <c r="Q211" s="246">
        <v>0</v>
      </c>
      <c r="R211" s="246">
        <f>Q211*H211</f>
        <v>0</v>
      </c>
      <c r="S211" s="246">
        <v>0</v>
      </c>
      <c r="T211" s="247">
        <f>S211*H211</f>
        <v>0</v>
      </c>
      <c r="U211" s="252"/>
      <c r="V211" s="252"/>
      <c r="W211" s="252"/>
      <c r="X211" s="252"/>
      <c r="Y211" s="252"/>
      <c r="Z211" s="252"/>
      <c r="AA211" s="252"/>
      <c r="AB211" s="252"/>
      <c r="AC211" s="252"/>
      <c r="AD211" s="252"/>
      <c r="AE211" s="252"/>
      <c r="AR211" s="202" t="s">
        <v>282</v>
      </c>
      <c r="AT211" s="202" t="s">
        <v>136</v>
      </c>
      <c r="AU211" s="202" t="s">
        <v>76</v>
      </c>
      <c r="AY211" s="17" t="s">
        <v>133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17" t="s">
        <v>76</v>
      </c>
      <c r="BK211" s="203">
        <f>ROUND(I211*H211,2)</f>
        <v>0</v>
      </c>
      <c r="BL211" s="17" t="s">
        <v>282</v>
      </c>
      <c r="BM211" s="202" t="s">
        <v>287</v>
      </c>
    </row>
    <row r="212" spans="1:65" s="2" customFormat="1" ht="16.5" customHeight="1">
      <c r="A212" s="32"/>
      <c r="B212" s="33"/>
      <c r="C212" s="191" t="s">
        <v>7</v>
      </c>
      <c r="D212" s="191" t="s">
        <v>136</v>
      </c>
      <c r="E212" s="192" t="s">
        <v>285</v>
      </c>
      <c r="F212" s="193" t="s">
        <v>286</v>
      </c>
      <c r="G212" s="194" t="s">
        <v>281</v>
      </c>
      <c r="H212" s="195">
        <v>1</v>
      </c>
      <c r="I212" s="196"/>
      <c r="J212" s="196">
        <f>ROUND(I212*H212,2)</f>
        <v>0</v>
      </c>
      <c r="K212" s="197"/>
      <c r="L212" s="35"/>
      <c r="M212" s="244" t="s">
        <v>1</v>
      </c>
      <c r="N212" s="245" t="s">
        <v>37</v>
      </c>
      <c r="O212" s="246">
        <v>0</v>
      </c>
      <c r="P212" s="246">
        <f>O212*H212</f>
        <v>0</v>
      </c>
      <c r="Q212" s="246">
        <v>0</v>
      </c>
      <c r="R212" s="246">
        <f>Q212*H212</f>
        <v>0</v>
      </c>
      <c r="S212" s="246">
        <v>0</v>
      </c>
      <c r="T212" s="247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202" t="s">
        <v>282</v>
      </c>
      <c r="AT212" s="202" t="s">
        <v>136</v>
      </c>
      <c r="AU212" s="202" t="s">
        <v>76</v>
      </c>
      <c r="AY212" s="17" t="s">
        <v>133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17" t="s">
        <v>76</v>
      </c>
      <c r="BK212" s="203">
        <f>ROUND(I212*H212,2)</f>
        <v>0</v>
      </c>
      <c r="BL212" s="17" t="s">
        <v>282</v>
      </c>
      <c r="BM212" s="202" t="s">
        <v>287</v>
      </c>
    </row>
    <row r="213" spans="1:31" s="2" customFormat="1" ht="6.95" customHeight="1">
      <c r="A213" s="32"/>
      <c r="B213" s="52"/>
      <c r="C213" s="53"/>
      <c r="D213" s="53"/>
      <c r="E213" s="53"/>
      <c r="F213" s="53"/>
      <c r="G213" s="53"/>
      <c r="H213" s="53"/>
      <c r="I213" s="53"/>
      <c r="J213" s="53"/>
      <c r="K213" s="53"/>
      <c r="L213" s="35"/>
      <c r="M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</row>
  </sheetData>
  <autoFilter ref="C134:K212"/>
  <mergeCells count="9">
    <mergeCell ref="E87:H87"/>
    <mergeCell ref="E125:H125"/>
    <mergeCell ref="E127:H12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2"/>
  <sheetViews>
    <sheetView workbookViewId="0" topLeftCell="A1">
      <selection activeCell="G16" sqref="G16"/>
    </sheetView>
  </sheetViews>
  <sheetFormatPr defaultColWidth="9.140625" defaultRowHeight="12"/>
  <cols>
    <col min="1" max="1" width="45.8515625" style="268" bestFit="1" customWidth="1"/>
    <col min="2" max="2" width="17.421875" style="269" bestFit="1" customWidth="1"/>
    <col min="3" max="3" width="11.8515625" style="269" bestFit="1" customWidth="1"/>
    <col min="4" max="5" width="9.28125" style="256" customWidth="1"/>
    <col min="6" max="6" width="9.140625" style="256" hidden="1" customWidth="1"/>
    <col min="7" max="256" width="9.28125" style="256" customWidth="1"/>
    <col min="257" max="257" width="45.8515625" style="256" bestFit="1" customWidth="1"/>
    <col min="258" max="258" width="17.421875" style="256" bestFit="1" customWidth="1"/>
    <col min="259" max="259" width="11.8515625" style="256" bestFit="1" customWidth="1"/>
    <col min="260" max="261" width="9.28125" style="256" customWidth="1"/>
    <col min="262" max="262" width="9.140625" style="256" hidden="1" customWidth="1"/>
    <col min="263" max="512" width="9.28125" style="256" customWidth="1"/>
    <col min="513" max="513" width="45.8515625" style="256" bestFit="1" customWidth="1"/>
    <col min="514" max="514" width="17.421875" style="256" bestFit="1" customWidth="1"/>
    <col min="515" max="515" width="11.8515625" style="256" bestFit="1" customWidth="1"/>
    <col min="516" max="517" width="9.28125" style="256" customWidth="1"/>
    <col min="518" max="518" width="9.140625" style="256" hidden="1" customWidth="1"/>
    <col min="519" max="768" width="9.28125" style="256" customWidth="1"/>
    <col min="769" max="769" width="45.8515625" style="256" bestFit="1" customWidth="1"/>
    <col min="770" max="770" width="17.421875" style="256" bestFit="1" customWidth="1"/>
    <col min="771" max="771" width="11.8515625" style="256" bestFit="1" customWidth="1"/>
    <col min="772" max="773" width="9.28125" style="256" customWidth="1"/>
    <col min="774" max="774" width="9.140625" style="256" hidden="1" customWidth="1"/>
    <col min="775" max="1024" width="9.28125" style="256" customWidth="1"/>
    <col min="1025" max="1025" width="45.8515625" style="256" bestFit="1" customWidth="1"/>
    <col min="1026" max="1026" width="17.421875" style="256" bestFit="1" customWidth="1"/>
    <col min="1027" max="1027" width="11.8515625" style="256" bestFit="1" customWidth="1"/>
    <col min="1028" max="1029" width="9.28125" style="256" customWidth="1"/>
    <col min="1030" max="1030" width="9.140625" style="256" hidden="1" customWidth="1"/>
    <col min="1031" max="1280" width="9.28125" style="256" customWidth="1"/>
    <col min="1281" max="1281" width="45.8515625" style="256" bestFit="1" customWidth="1"/>
    <col min="1282" max="1282" width="17.421875" style="256" bestFit="1" customWidth="1"/>
    <col min="1283" max="1283" width="11.8515625" style="256" bestFit="1" customWidth="1"/>
    <col min="1284" max="1285" width="9.28125" style="256" customWidth="1"/>
    <col min="1286" max="1286" width="9.140625" style="256" hidden="1" customWidth="1"/>
    <col min="1287" max="1536" width="9.28125" style="256" customWidth="1"/>
    <col min="1537" max="1537" width="45.8515625" style="256" bestFit="1" customWidth="1"/>
    <col min="1538" max="1538" width="17.421875" style="256" bestFit="1" customWidth="1"/>
    <col min="1539" max="1539" width="11.8515625" style="256" bestFit="1" customWidth="1"/>
    <col min="1540" max="1541" width="9.28125" style="256" customWidth="1"/>
    <col min="1542" max="1542" width="9.140625" style="256" hidden="1" customWidth="1"/>
    <col min="1543" max="1792" width="9.28125" style="256" customWidth="1"/>
    <col min="1793" max="1793" width="45.8515625" style="256" bestFit="1" customWidth="1"/>
    <col min="1794" max="1794" width="17.421875" style="256" bestFit="1" customWidth="1"/>
    <col min="1795" max="1795" width="11.8515625" style="256" bestFit="1" customWidth="1"/>
    <col min="1796" max="1797" width="9.28125" style="256" customWidth="1"/>
    <col min="1798" max="1798" width="9.140625" style="256" hidden="1" customWidth="1"/>
    <col min="1799" max="2048" width="9.28125" style="256" customWidth="1"/>
    <col min="2049" max="2049" width="45.8515625" style="256" bestFit="1" customWidth="1"/>
    <col min="2050" max="2050" width="17.421875" style="256" bestFit="1" customWidth="1"/>
    <col min="2051" max="2051" width="11.8515625" style="256" bestFit="1" customWidth="1"/>
    <col min="2052" max="2053" width="9.28125" style="256" customWidth="1"/>
    <col min="2054" max="2054" width="9.140625" style="256" hidden="1" customWidth="1"/>
    <col min="2055" max="2304" width="9.28125" style="256" customWidth="1"/>
    <col min="2305" max="2305" width="45.8515625" style="256" bestFit="1" customWidth="1"/>
    <col min="2306" max="2306" width="17.421875" style="256" bestFit="1" customWidth="1"/>
    <col min="2307" max="2307" width="11.8515625" style="256" bestFit="1" customWidth="1"/>
    <col min="2308" max="2309" width="9.28125" style="256" customWidth="1"/>
    <col min="2310" max="2310" width="9.140625" style="256" hidden="1" customWidth="1"/>
    <col min="2311" max="2560" width="9.28125" style="256" customWidth="1"/>
    <col min="2561" max="2561" width="45.8515625" style="256" bestFit="1" customWidth="1"/>
    <col min="2562" max="2562" width="17.421875" style="256" bestFit="1" customWidth="1"/>
    <col min="2563" max="2563" width="11.8515625" style="256" bestFit="1" customWidth="1"/>
    <col min="2564" max="2565" width="9.28125" style="256" customWidth="1"/>
    <col min="2566" max="2566" width="9.140625" style="256" hidden="1" customWidth="1"/>
    <col min="2567" max="2816" width="9.28125" style="256" customWidth="1"/>
    <col min="2817" max="2817" width="45.8515625" style="256" bestFit="1" customWidth="1"/>
    <col min="2818" max="2818" width="17.421875" style="256" bestFit="1" customWidth="1"/>
    <col min="2819" max="2819" width="11.8515625" style="256" bestFit="1" customWidth="1"/>
    <col min="2820" max="2821" width="9.28125" style="256" customWidth="1"/>
    <col min="2822" max="2822" width="9.140625" style="256" hidden="1" customWidth="1"/>
    <col min="2823" max="3072" width="9.28125" style="256" customWidth="1"/>
    <col min="3073" max="3073" width="45.8515625" style="256" bestFit="1" customWidth="1"/>
    <col min="3074" max="3074" width="17.421875" style="256" bestFit="1" customWidth="1"/>
    <col min="3075" max="3075" width="11.8515625" style="256" bestFit="1" customWidth="1"/>
    <col min="3076" max="3077" width="9.28125" style="256" customWidth="1"/>
    <col min="3078" max="3078" width="9.140625" style="256" hidden="1" customWidth="1"/>
    <col min="3079" max="3328" width="9.28125" style="256" customWidth="1"/>
    <col min="3329" max="3329" width="45.8515625" style="256" bestFit="1" customWidth="1"/>
    <col min="3330" max="3330" width="17.421875" style="256" bestFit="1" customWidth="1"/>
    <col min="3331" max="3331" width="11.8515625" style="256" bestFit="1" customWidth="1"/>
    <col min="3332" max="3333" width="9.28125" style="256" customWidth="1"/>
    <col min="3334" max="3334" width="9.140625" style="256" hidden="1" customWidth="1"/>
    <col min="3335" max="3584" width="9.28125" style="256" customWidth="1"/>
    <col min="3585" max="3585" width="45.8515625" style="256" bestFit="1" customWidth="1"/>
    <col min="3586" max="3586" width="17.421875" style="256" bestFit="1" customWidth="1"/>
    <col min="3587" max="3587" width="11.8515625" style="256" bestFit="1" customWidth="1"/>
    <col min="3588" max="3589" width="9.28125" style="256" customWidth="1"/>
    <col min="3590" max="3590" width="9.140625" style="256" hidden="1" customWidth="1"/>
    <col min="3591" max="3840" width="9.28125" style="256" customWidth="1"/>
    <col min="3841" max="3841" width="45.8515625" style="256" bestFit="1" customWidth="1"/>
    <col min="3842" max="3842" width="17.421875" style="256" bestFit="1" customWidth="1"/>
    <col min="3843" max="3843" width="11.8515625" style="256" bestFit="1" customWidth="1"/>
    <col min="3844" max="3845" width="9.28125" style="256" customWidth="1"/>
    <col min="3846" max="3846" width="9.140625" style="256" hidden="1" customWidth="1"/>
    <col min="3847" max="4096" width="9.28125" style="256" customWidth="1"/>
    <col min="4097" max="4097" width="45.8515625" style="256" bestFit="1" customWidth="1"/>
    <col min="4098" max="4098" width="17.421875" style="256" bestFit="1" customWidth="1"/>
    <col min="4099" max="4099" width="11.8515625" style="256" bestFit="1" customWidth="1"/>
    <col min="4100" max="4101" width="9.28125" style="256" customWidth="1"/>
    <col min="4102" max="4102" width="9.140625" style="256" hidden="1" customWidth="1"/>
    <col min="4103" max="4352" width="9.28125" style="256" customWidth="1"/>
    <col min="4353" max="4353" width="45.8515625" style="256" bestFit="1" customWidth="1"/>
    <col min="4354" max="4354" width="17.421875" style="256" bestFit="1" customWidth="1"/>
    <col min="4355" max="4355" width="11.8515625" style="256" bestFit="1" customWidth="1"/>
    <col min="4356" max="4357" width="9.28125" style="256" customWidth="1"/>
    <col min="4358" max="4358" width="9.140625" style="256" hidden="1" customWidth="1"/>
    <col min="4359" max="4608" width="9.28125" style="256" customWidth="1"/>
    <col min="4609" max="4609" width="45.8515625" style="256" bestFit="1" customWidth="1"/>
    <col min="4610" max="4610" width="17.421875" style="256" bestFit="1" customWidth="1"/>
    <col min="4611" max="4611" width="11.8515625" style="256" bestFit="1" customWidth="1"/>
    <col min="4612" max="4613" width="9.28125" style="256" customWidth="1"/>
    <col min="4614" max="4614" width="9.140625" style="256" hidden="1" customWidth="1"/>
    <col min="4615" max="4864" width="9.28125" style="256" customWidth="1"/>
    <col min="4865" max="4865" width="45.8515625" style="256" bestFit="1" customWidth="1"/>
    <col min="4866" max="4866" width="17.421875" style="256" bestFit="1" customWidth="1"/>
    <col min="4867" max="4867" width="11.8515625" style="256" bestFit="1" customWidth="1"/>
    <col min="4868" max="4869" width="9.28125" style="256" customWidth="1"/>
    <col min="4870" max="4870" width="9.140625" style="256" hidden="1" customWidth="1"/>
    <col min="4871" max="5120" width="9.28125" style="256" customWidth="1"/>
    <col min="5121" max="5121" width="45.8515625" style="256" bestFit="1" customWidth="1"/>
    <col min="5122" max="5122" width="17.421875" style="256" bestFit="1" customWidth="1"/>
    <col min="5123" max="5123" width="11.8515625" style="256" bestFit="1" customWidth="1"/>
    <col min="5124" max="5125" width="9.28125" style="256" customWidth="1"/>
    <col min="5126" max="5126" width="9.140625" style="256" hidden="1" customWidth="1"/>
    <col min="5127" max="5376" width="9.28125" style="256" customWidth="1"/>
    <col min="5377" max="5377" width="45.8515625" style="256" bestFit="1" customWidth="1"/>
    <col min="5378" max="5378" width="17.421875" style="256" bestFit="1" customWidth="1"/>
    <col min="5379" max="5379" width="11.8515625" style="256" bestFit="1" customWidth="1"/>
    <col min="5380" max="5381" width="9.28125" style="256" customWidth="1"/>
    <col min="5382" max="5382" width="9.140625" style="256" hidden="1" customWidth="1"/>
    <col min="5383" max="5632" width="9.28125" style="256" customWidth="1"/>
    <col min="5633" max="5633" width="45.8515625" style="256" bestFit="1" customWidth="1"/>
    <col min="5634" max="5634" width="17.421875" style="256" bestFit="1" customWidth="1"/>
    <col min="5635" max="5635" width="11.8515625" style="256" bestFit="1" customWidth="1"/>
    <col min="5636" max="5637" width="9.28125" style="256" customWidth="1"/>
    <col min="5638" max="5638" width="9.140625" style="256" hidden="1" customWidth="1"/>
    <col min="5639" max="5888" width="9.28125" style="256" customWidth="1"/>
    <col min="5889" max="5889" width="45.8515625" style="256" bestFit="1" customWidth="1"/>
    <col min="5890" max="5890" width="17.421875" style="256" bestFit="1" customWidth="1"/>
    <col min="5891" max="5891" width="11.8515625" style="256" bestFit="1" customWidth="1"/>
    <col min="5892" max="5893" width="9.28125" style="256" customWidth="1"/>
    <col min="5894" max="5894" width="9.140625" style="256" hidden="1" customWidth="1"/>
    <col min="5895" max="6144" width="9.28125" style="256" customWidth="1"/>
    <col min="6145" max="6145" width="45.8515625" style="256" bestFit="1" customWidth="1"/>
    <col min="6146" max="6146" width="17.421875" style="256" bestFit="1" customWidth="1"/>
    <col min="6147" max="6147" width="11.8515625" style="256" bestFit="1" customWidth="1"/>
    <col min="6148" max="6149" width="9.28125" style="256" customWidth="1"/>
    <col min="6150" max="6150" width="9.140625" style="256" hidden="1" customWidth="1"/>
    <col min="6151" max="6400" width="9.28125" style="256" customWidth="1"/>
    <col min="6401" max="6401" width="45.8515625" style="256" bestFit="1" customWidth="1"/>
    <col min="6402" max="6402" width="17.421875" style="256" bestFit="1" customWidth="1"/>
    <col min="6403" max="6403" width="11.8515625" style="256" bestFit="1" customWidth="1"/>
    <col min="6404" max="6405" width="9.28125" style="256" customWidth="1"/>
    <col min="6406" max="6406" width="9.140625" style="256" hidden="1" customWidth="1"/>
    <col min="6407" max="6656" width="9.28125" style="256" customWidth="1"/>
    <col min="6657" max="6657" width="45.8515625" style="256" bestFit="1" customWidth="1"/>
    <col min="6658" max="6658" width="17.421875" style="256" bestFit="1" customWidth="1"/>
    <col min="6659" max="6659" width="11.8515625" style="256" bestFit="1" customWidth="1"/>
    <col min="6660" max="6661" width="9.28125" style="256" customWidth="1"/>
    <col min="6662" max="6662" width="9.140625" style="256" hidden="1" customWidth="1"/>
    <col min="6663" max="6912" width="9.28125" style="256" customWidth="1"/>
    <col min="6913" max="6913" width="45.8515625" style="256" bestFit="1" customWidth="1"/>
    <col min="6914" max="6914" width="17.421875" style="256" bestFit="1" customWidth="1"/>
    <col min="6915" max="6915" width="11.8515625" style="256" bestFit="1" customWidth="1"/>
    <col min="6916" max="6917" width="9.28125" style="256" customWidth="1"/>
    <col min="6918" max="6918" width="9.140625" style="256" hidden="1" customWidth="1"/>
    <col min="6919" max="7168" width="9.28125" style="256" customWidth="1"/>
    <col min="7169" max="7169" width="45.8515625" style="256" bestFit="1" customWidth="1"/>
    <col min="7170" max="7170" width="17.421875" style="256" bestFit="1" customWidth="1"/>
    <col min="7171" max="7171" width="11.8515625" style="256" bestFit="1" customWidth="1"/>
    <col min="7172" max="7173" width="9.28125" style="256" customWidth="1"/>
    <col min="7174" max="7174" width="9.140625" style="256" hidden="1" customWidth="1"/>
    <col min="7175" max="7424" width="9.28125" style="256" customWidth="1"/>
    <col min="7425" max="7425" width="45.8515625" style="256" bestFit="1" customWidth="1"/>
    <col min="7426" max="7426" width="17.421875" style="256" bestFit="1" customWidth="1"/>
    <col min="7427" max="7427" width="11.8515625" style="256" bestFit="1" customWidth="1"/>
    <col min="7428" max="7429" width="9.28125" style="256" customWidth="1"/>
    <col min="7430" max="7430" width="9.140625" style="256" hidden="1" customWidth="1"/>
    <col min="7431" max="7680" width="9.28125" style="256" customWidth="1"/>
    <col min="7681" max="7681" width="45.8515625" style="256" bestFit="1" customWidth="1"/>
    <col min="7682" max="7682" width="17.421875" style="256" bestFit="1" customWidth="1"/>
    <col min="7683" max="7683" width="11.8515625" style="256" bestFit="1" customWidth="1"/>
    <col min="7684" max="7685" width="9.28125" style="256" customWidth="1"/>
    <col min="7686" max="7686" width="9.140625" style="256" hidden="1" customWidth="1"/>
    <col min="7687" max="7936" width="9.28125" style="256" customWidth="1"/>
    <col min="7937" max="7937" width="45.8515625" style="256" bestFit="1" customWidth="1"/>
    <col min="7938" max="7938" width="17.421875" style="256" bestFit="1" customWidth="1"/>
    <col min="7939" max="7939" width="11.8515625" style="256" bestFit="1" customWidth="1"/>
    <col min="7940" max="7941" width="9.28125" style="256" customWidth="1"/>
    <col min="7942" max="7942" width="9.140625" style="256" hidden="1" customWidth="1"/>
    <col min="7943" max="8192" width="9.28125" style="256" customWidth="1"/>
    <col min="8193" max="8193" width="45.8515625" style="256" bestFit="1" customWidth="1"/>
    <col min="8194" max="8194" width="17.421875" style="256" bestFit="1" customWidth="1"/>
    <col min="8195" max="8195" width="11.8515625" style="256" bestFit="1" customWidth="1"/>
    <col min="8196" max="8197" width="9.28125" style="256" customWidth="1"/>
    <col min="8198" max="8198" width="9.140625" style="256" hidden="1" customWidth="1"/>
    <col min="8199" max="8448" width="9.28125" style="256" customWidth="1"/>
    <col min="8449" max="8449" width="45.8515625" style="256" bestFit="1" customWidth="1"/>
    <col min="8450" max="8450" width="17.421875" style="256" bestFit="1" customWidth="1"/>
    <col min="8451" max="8451" width="11.8515625" style="256" bestFit="1" customWidth="1"/>
    <col min="8452" max="8453" width="9.28125" style="256" customWidth="1"/>
    <col min="8454" max="8454" width="9.140625" style="256" hidden="1" customWidth="1"/>
    <col min="8455" max="8704" width="9.28125" style="256" customWidth="1"/>
    <col min="8705" max="8705" width="45.8515625" style="256" bestFit="1" customWidth="1"/>
    <col min="8706" max="8706" width="17.421875" style="256" bestFit="1" customWidth="1"/>
    <col min="8707" max="8707" width="11.8515625" style="256" bestFit="1" customWidth="1"/>
    <col min="8708" max="8709" width="9.28125" style="256" customWidth="1"/>
    <col min="8710" max="8710" width="9.140625" style="256" hidden="1" customWidth="1"/>
    <col min="8711" max="8960" width="9.28125" style="256" customWidth="1"/>
    <col min="8961" max="8961" width="45.8515625" style="256" bestFit="1" customWidth="1"/>
    <col min="8962" max="8962" width="17.421875" style="256" bestFit="1" customWidth="1"/>
    <col min="8963" max="8963" width="11.8515625" style="256" bestFit="1" customWidth="1"/>
    <col min="8964" max="8965" width="9.28125" style="256" customWidth="1"/>
    <col min="8966" max="8966" width="9.140625" style="256" hidden="1" customWidth="1"/>
    <col min="8967" max="9216" width="9.28125" style="256" customWidth="1"/>
    <col min="9217" max="9217" width="45.8515625" style="256" bestFit="1" customWidth="1"/>
    <col min="9218" max="9218" width="17.421875" style="256" bestFit="1" customWidth="1"/>
    <col min="9219" max="9219" width="11.8515625" style="256" bestFit="1" customWidth="1"/>
    <col min="9220" max="9221" width="9.28125" style="256" customWidth="1"/>
    <col min="9222" max="9222" width="9.140625" style="256" hidden="1" customWidth="1"/>
    <col min="9223" max="9472" width="9.28125" style="256" customWidth="1"/>
    <col min="9473" max="9473" width="45.8515625" style="256" bestFit="1" customWidth="1"/>
    <col min="9474" max="9474" width="17.421875" style="256" bestFit="1" customWidth="1"/>
    <col min="9475" max="9475" width="11.8515625" style="256" bestFit="1" customWidth="1"/>
    <col min="9476" max="9477" width="9.28125" style="256" customWidth="1"/>
    <col min="9478" max="9478" width="9.140625" style="256" hidden="1" customWidth="1"/>
    <col min="9479" max="9728" width="9.28125" style="256" customWidth="1"/>
    <col min="9729" max="9729" width="45.8515625" style="256" bestFit="1" customWidth="1"/>
    <col min="9730" max="9730" width="17.421875" style="256" bestFit="1" customWidth="1"/>
    <col min="9731" max="9731" width="11.8515625" style="256" bestFit="1" customWidth="1"/>
    <col min="9732" max="9733" width="9.28125" style="256" customWidth="1"/>
    <col min="9734" max="9734" width="9.140625" style="256" hidden="1" customWidth="1"/>
    <col min="9735" max="9984" width="9.28125" style="256" customWidth="1"/>
    <col min="9985" max="9985" width="45.8515625" style="256" bestFit="1" customWidth="1"/>
    <col min="9986" max="9986" width="17.421875" style="256" bestFit="1" customWidth="1"/>
    <col min="9987" max="9987" width="11.8515625" style="256" bestFit="1" customWidth="1"/>
    <col min="9988" max="9989" width="9.28125" style="256" customWidth="1"/>
    <col min="9990" max="9990" width="9.140625" style="256" hidden="1" customWidth="1"/>
    <col min="9991" max="10240" width="9.28125" style="256" customWidth="1"/>
    <col min="10241" max="10241" width="45.8515625" style="256" bestFit="1" customWidth="1"/>
    <col min="10242" max="10242" width="17.421875" style="256" bestFit="1" customWidth="1"/>
    <col min="10243" max="10243" width="11.8515625" style="256" bestFit="1" customWidth="1"/>
    <col min="10244" max="10245" width="9.28125" style="256" customWidth="1"/>
    <col min="10246" max="10246" width="9.140625" style="256" hidden="1" customWidth="1"/>
    <col min="10247" max="10496" width="9.28125" style="256" customWidth="1"/>
    <col min="10497" max="10497" width="45.8515625" style="256" bestFit="1" customWidth="1"/>
    <col min="10498" max="10498" width="17.421875" style="256" bestFit="1" customWidth="1"/>
    <col min="10499" max="10499" width="11.8515625" style="256" bestFit="1" customWidth="1"/>
    <col min="10500" max="10501" width="9.28125" style="256" customWidth="1"/>
    <col min="10502" max="10502" width="9.140625" style="256" hidden="1" customWidth="1"/>
    <col min="10503" max="10752" width="9.28125" style="256" customWidth="1"/>
    <col min="10753" max="10753" width="45.8515625" style="256" bestFit="1" customWidth="1"/>
    <col min="10754" max="10754" width="17.421875" style="256" bestFit="1" customWidth="1"/>
    <col min="10755" max="10755" width="11.8515625" style="256" bestFit="1" customWidth="1"/>
    <col min="10756" max="10757" width="9.28125" style="256" customWidth="1"/>
    <col min="10758" max="10758" width="9.140625" style="256" hidden="1" customWidth="1"/>
    <col min="10759" max="11008" width="9.28125" style="256" customWidth="1"/>
    <col min="11009" max="11009" width="45.8515625" style="256" bestFit="1" customWidth="1"/>
    <col min="11010" max="11010" width="17.421875" style="256" bestFit="1" customWidth="1"/>
    <col min="11011" max="11011" width="11.8515625" style="256" bestFit="1" customWidth="1"/>
    <col min="11012" max="11013" width="9.28125" style="256" customWidth="1"/>
    <col min="11014" max="11014" width="9.140625" style="256" hidden="1" customWidth="1"/>
    <col min="11015" max="11264" width="9.28125" style="256" customWidth="1"/>
    <col min="11265" max="11265" width="45.8515625" style="256" bestFit="1" customWidth="1"/>
    <col min="11266" max="11266" width="17.421875" style="256" bestFit="1" customWidth="1"/>
    <col min="11267" max="11267" width="11.8515625" style="256" bestFit="1" customWidth="1"/>
    <col min="11268" max="11269" width="9.28125" style="256" customWidth="1"/>
    <col min="11270" max="11270" width="9.140625" style="256" hidden="1" customWidth="1"/>
    <col min="11271" max="11520" width="9.28125" style="256" customWidth="1"/>
    <col min="11521" max="11521" width="45.8515625" style="256" bestFit="1" customWidth="1"/>
    <col min="11522" max="11522" width="17.421875" style="256" bestFit="1" customWidth="1"/>
    <col min="11523" max="11523" width="11.8515625" style="256" bestFit="1" customWidth="1"/>
    <col min="11524" max="11525" width="9.28125" style="256" customWidth="1"/>
    <col min="11526" max="11526" width="9.140625" style="256" hidden="1" customWidth="1"/>
    <col min="11527" max="11776" width="9.28125" style="256" customWidth="1"/>
    <col min="11777" max="11777" width="45.8515625" style="256" bestFit="1" customWidth="1"/>
    <col min="11778" max="11778" width="17.421875" style="256" bestFit="1" customWidth="1"/>
    <col min="11779" max="11779" width="11.8515625" style="256" bestFit="1" customWidth="1"/>
    <col min="11780" max="11781" width="9.28125" style="256" customWidth="1"/>
    <col min="11782" max="11782" width="9.140625" style="256" hidden="1" customWidth="1"/>
    <col min="11783" max="12032" width="9.28125" style="256" customWidth="1"/>
    <col min="12033" max="12033" width="45.8515625" style="256" bestFit="1" customWidth="1"/>
    <col min="12034" max="12034" width="17.421875" style="256" bestFit="1" customWidth="1"/>
    <col min="12035" max="12035" width="11.8515625" style="256" bestFit="1" customWidth="1"/>
    <col min="12036" max="12037" width="9.28125" style="256" customWidth="1"/>
    <col min="12038" max="12038" width="9.140625" style="256" hidden="1" customWidth="1"/>
    <col min="12039" max="12288" width="9.28125" style="256" customWidth="1"/>
    <col min="12289" max="12289" width="45.8515625" style="256" bestFit="1" customWidth="1"/>
    <col min="12290" max="12290" width="17.421875" style="256" bestFit="1" customWidth="1"/>
    <col min="12291" max="12291" width="11.8515625" style="256" bestFit="1" customWidth="1"/>
    <col min="12292" max="12293" width="9.28125" style="256" customWidth="1"/>
    <col min="12294" max="12294" width="9.140625" style="256" hidden="1" customWidth="1"/>
    <col min="12295" max="12544" width="9.28125" style="256" customWidth="1"/>
    <col min="12545" max="12545" width="45.8515625" style="256" bestFit="1" customWidth="1"/>
    <col min="12546" max="12546" width="17.421875" style="256" bestFit="1" customWidth="1"/>
    <col min="12547" max="12547" width="11.8515625" style="256" bestFit="1" customWidth="1"/>
    <col min="12548" max="12549" width="9.28125" style="256" customWidth="1"/>
    <col min="12550" max="12550" width="9.140625" style="256" hidden="1" customWidth="1"/>
    <col min="12551" max="12800" width="9.28125" style="256" customWidth="1"/>
    <col min="12801" max="12801" width="45.8515625" style="256" bestFit="1" customWidth="1"/>
    <col min="12802" max="12802" width="17.421875" style="256" bestFit="1" customWidth="1"/>
    <col min="12803" max="12803" width="11.8515625" style="256" bestFit="1" customWidth="1"/>
    <col min="12804" max="12805" width="9.28125" style="256" customWidth="1"/>
    <col min="12806" max="12806" width="9.140625" style="256" hidden="1" customWidth="1"/>
    <col min="12807" max="13056" width="9.28125" style="256" customWidth="1"/>
    <col min="13057" max="13057" width="45.8515625" style="256" bestFit="1" customWidth="1"/>
    <col min="13058" max="13058" width="17.421875" style="256" bestFit="1" customWidth="1"/>
    <col min="13059" max="13059" width="11.8515625" style="256" bestFit="1" customWidth="1"/>
    <col min="13060" max="13061" width="9.28125" style="256" customWidth="1"/>
    <col min="13062" max="13062" width="9.140625" style="256" hidden="1" customWidth="1"/>
    <col min="13063" max="13312" width="9.28125" style="256" customWidth="1"/>
    <col min="13313" max="13313" width="45.8515625" style="256" bestFit="1" customWidth="1"/>
    <col min="13314" max="13314" width="17.421875" style="256" bestFit="1" customWidth="1"/>
    <col min="13315" max="13315" width="11.8515625" style="256" bestFit="1" customWidth="1"/>
    <col min="13316" max="13317" width="9.28125" style="256" customWidth="1"/>
    <col min="13318" max="13318" width="9.140625" style="256" hidden="1" customWidth="1"/>
    <col min="13319" max="13568" width="9.28125" style="256" customWidth="1"/>
    <col min="13569" max="13569" width="45.8515625" style="256" bestFit="1" customWidth="1"/>
    <col min="13570" max="13570" width="17.421875" style="256" bestFit="1" customWidth="1"/>
    <col min="13571" max="13571" width="11.8515625" style="256" bestFit="1" customWidth="1"/>
    <col min="13572" max="13573" width="9.28125" style="256" customWidth="1"/>
    <col min="13574" max="13574" width="9.140625" style="256" hidden="1" customWidth="1"/>
    <col min="13575" max="13824" width="9.28125" style="256" customWidth="1"/>
    <col min="13825" max="13825" width="45.8515625" style="256" bestFit="1" customWidth="1"/>
    <col min="13826" max="13826" width="17.421875" style="256" bestFit="1" customWidth="1"/>
    <col min="13827" max="13827" width="11.8515625" style="256" bestFit="1" customWidth="1"/>
    <col min="13828" max="13829" width="9.28125" style="256" customWidth="1"/>
    <col min="13830" max="13830" width="9.140625" style="256" hidden="1" customWidth="1"/>
    <col min="13831" max="14080" width="9.28125" style="256" customWidth="1"/>
    <col min="14081" max="14081" width="45.8515625" style="256" bestFit="1" customWidth="1"/>
    <col min="14082" max="14082" width="17.421875" style="256" bestFit="1" customWidth="1"/>
    <col min="14083" max="14083" width="11.8515625" style="256" bestFit="1" customWidth="1"/>
    <col min="14084" max="14085" width="9.28125" style="256" customWidth="1"/>
    <col min="14086" max="14086" width="9.140625" style="256" hidden="1" customWidth="1"/>
    <col min="14087" max="14336" width="9.28125" style="256" customWidth="1"/>
    <col min="14337" max="14337" width="45.8515625" style="256" bestFit="1" customWidth="1"/>
    <col min="14338" max="14338" width="17.421875" style="256" bestFit="1" customWidth="1"/>
    <col min="14339" max="14339" width="11.8515625" style="256" bestFit="1" customWidth="1"/>
    <col min="14340" max="14341" width="9.28125" style="256" customWidth="1"/>
    <col min="14342" max="14342" width="9.140625" style="256" hidden="1" customWidth="1"/>
    <col min="14343" max="14592" width="9.28125" style="256" customWidth="1"/>
    <col min="14593" max="14593" width="45.8515625" style="256" bestFit="1" customWidth="1"/>
    <col min="14594" max="14594" width="17.421875" style="256" bestFit="1" customWidth="1"/>
    <col min="14595" max="14595" width="11.8515625" style="256" bestFit="1" customWidth="1"/>
    <col min="14596" max="14597" width="9.28125" style="256" customWidth="1"/>
    <col min="14598" max="14598" width="9.140625" style="256" hidden="1" customWidth="1"/>
    <col min="14599" max="14848" width="9.28125" style="256" customWidth="1"/>
    <col min="14849" max="14849" width="45.8515625" style="256" bestFit="1" customWidth="1"/>
    <col min="14850" max="14850" width="17.421875" style="256" bestFit="1" customWidth="1"/>
    <col min="14851" max="14851" width="11.8515625" style="256" bestFit="1" customWidth="1"/>
    <col min="14852" max="14853" width="9.28125" style="256" customWidth="1"/>
    <col min="14854" max="14854" width="9.140625" style="256" hidden="1" customWidth="1"/>
    <col min="14855" max="15104" width="9.28125" style="256" customWidth="1"/>
    <col min="15105" max="15105" width="45.8515625" style="256" bestFit="1" customWidth="1"/>
    <col min="15106" max="15106" width="17.421875" style="256" bestFit="1" customWidth="1"/>
    <col min="15107" max="15107" width="11.8515625" style="256" bestFit="1" customWidth="1"/>
    <col min="15108" max="15109" width="9.28125" style="256" customWidth="1"/>
    <col min="15110" max="15110" width="9.140625" style="256" hidden="1" customWidth="1"/>
    <col min="15111" max="15360" width="9.28125" style="256" customWidth="1"/>
    <col min="15361" max="15361" width="45.8515625" style="256" bestFit="1" customWidth="1"/>
    <col min="15362" max="15362" width="17.421875" style="256" bestFit="1" customWidth="1"/>
    <col min="15363" max="15363" width="11.8515625" style="256" bestFit="1" customWidth="1"/>
    <col min="15364" max="15365" width="9.28125" style="256" customWidth="1"/>
    <col min="15366" max="15366" width="9.140625" style="256" hidden="1" customWidth="1"/>
    <col min="15367" max="15616" width="9.28125" style="256" customWidth="1"/>
    <col min="15617" max="15617" width="45.8515625" style="256" bestFit="1" customWidth="1"/>
    <col min="15618" max="15618" width="17.421875" style="256" bestFit="1" customWidth="1"/>
    <col min="15619" max="15619" width="11.8515625" style="256" bestFit="1" customWidth="1"/>
    <col min="15620" max="15621" width="9.28125" style="256" customWidth="1"/>
    <col min="15622" max="15622" width="9.140625" style="256" hidden="1" customWidth="1"/>
    <col min="15623" max="15872" width="9.28125" style="256" customWidth="1"/>
    <col min="15873" max="15873" width="45.8515625" style="256" bestFit="1" customWidth="1"/>
    <col min="15874" max="15874" width="17.421875" style="256" bestFit="1" customWidth="1"/>
    <col min="15875" max="15875" width="11.8515625" style="256" bestFit="1" customWidth="1"/>
    <col min="15876" max="15877" width="9.28125" style="256" customWidth="1"/>
    <col min="15878" max="15878" width="9.140625" style="256" hidden="1" customWidth="1"/>
    <col min="15879" max="16128" width="9.28125" style="256" customWidth="1"/>
    <col min="16129" max="16129" width="45.8515625" style="256" bestFit="1" customWidth="1"/>
    <col min="16130" max="16130" width="17.421875" style="256" bestFit="1" customWidth="1"/>
    <col min="16131" max="16131" width="11.8515625" style="256" bestFit="1" customWidth="1"/>
    <col min="16132" max="16133" width="9.28125" style="256" customWidth="1"/>
    <col min="16134" max="16134" width="9.140625" style="256" hidden="1" customWidth="1"/>
    <col min="16135" max="16384" width="9.28125" style="256" customWidth="1"/>
  </cols>
  <sheetData>
    <row r="1" spans="1:4" ht="12">
      <c r="A1" s="253" t="s">
        <v>353</v>
      </c>
      <c r="B1" s="254" t="s">
        <v>354</v>
      </c>
      <c r="C1" s="254" t="s">
        <v>355</v>
      </c>
      <c r="D1" s="255"/>
    </row>
    <row r="2" spans="1:4" ht="12">
      <c r="A2" s="257" t="s">
        <v>356</v>
      </c>
      <c r="B2" s="258"/>
      <c r="C2" s="258"/>
      <c r="D2" s="255"/>
    </row>
    <row r="3" spans="1:4" ht="12">
      <c r="A3" s="259" t="s">
        <v>357</v>
      </c>
      <c r="B3" s="260">
        <f>0</f>
        <v>0</v>
      </c>
      <c r="C3" s="260"/>
      <c r="D3" s="255"/>
    </row>
    <row r="4" spans="1:4" ht="12">
      <c r="A4" s="259" t="s">
        <v>358</v>
      </c>
      <c r="B4" s="260">
        <f>B3*Parametry!B16/100</f>
        <v>0</v>
      </c>
      <c r="C4" s="260">
        <f>B3*Parametry!B17/100</f>
        <v>0</v>
      </c>
      <c r="D4" s="255"/>
    </row>
    <row r="5" spans="1:4" ht="12">
      <c r="A5" s="259" t="s">
        <v>359</v>
      </c>
      <c r="B5" s="260"/>
      <c r="C5" s="260">
        <f>ROUND((Rozpočet!E22)+0,2)</f>
        <v>0</v>
      </c>
      <c r="D5" s="255"/>
    </row>
    <row r="6" spans="1:4" ht="12">
      <c r="A6" s="259" t="s">
        <v>360</v>
      </c>
      <c r="B6" s="260"/>
      <c r="C6" s="260">
        <f>ROUND(0+(Rozpočet!H22)+0,2)</f>
        <v>0</v>
      </c>
      <c r="D6" s="255"/>
    </row>
    <row r="7" spans="1:4" ht="12">
      <c r="A7" s="261" t="s">
        <v>361</v>
      </c>
      <c r="B7" s="262">
        <f>B3+B4</f>
        <v>0</v>
      </c>
      <c r="C7" s="262">
        <f>C3+C4+C5+C6</f>
        <v>0</v>
      </c>
      <c r="D7" s="255"/>
    </row>
    <row r="8" spans="1:4" ht="12">
      <c r="A8" s="259" t="s">
        <v>362</v>
      </c>
      <c r="B8" s="260"/>
      <c r="C8" s="260">
        <f>ROUND((C5+C6)*Parametry!B18/100,2)</f>
        <v>0</v>
      </c>
      <c r="D8" s="255"/>
    </row>
    <row r="9" spans="1:4" ht="12">
      <c r="A9" s="259" t="s">
        <v>363</v>
      </c>
      <c r="B9" s="260"/>
      <c r="C9" s="260">
        <f>0+0</f>
        <v>0</v>
      </c>
      <c r="D9" s="255"/>
    </row>
    <row r="10" spans="1:4" ht="12">
      <c r="A10" s="259" t="s">
        <v>134</v>
      </c>
      <c r="B10" s="260"/>
      <c r="C10" s="260">
        <f>ROUND((Rozpočet!E42)+(Rozpočet!H42),2)</f>
        <v>0</v>
      </c>
      <c r="D10" s="255"/>
    </row>
    <row r="11" spans="1:4" ht="12">
      <c r="A11" s="259" t="s">
        <v>364</v>
      </c>
      <c r="B11" s="260"/>
      <c r="C11" s="260">
        <f>ROUND((C9+C10)*Parametry!B19/100,2)</f>
        <v>0</v>
      </c>
      <c r="D11" s="255"/>
    </row>
    <row r="12" spans="1:4" ht="12">
      <c r="A12" s="261" t="s">
        <v>365</v>
      </c>
      <c r="B12" s="262">
        <f>B7</f>
        <v>0</v>
      </c>
      <c r="C12" s="262">
        <f>C7+C8+C9+C10+C11</f>
        <v>0</v>
      </c>
      <c r="D12" s="255"/>
    </row>
    <row r="13" spans="1:4" ht="12">
      <c r="A13" s="259" t="s">
        <v>366</v>
      </c>
      <c r="B13" s="260"/>
      <c r="C13" s="260">
        <f>ROUND((B12+C12)*Parametry!B20/100,2)</f>
        <v>0</v>
      </c>
      <c r="D13" s="255"/>
    </row>
    <row r="14" spans="1:4" ht="12">
      <c r="A14" s="259" t="s">
        <v>367</v>
      </c>
      <c r="B14" s="260"/>
      <c r="C14" s="260">
        <f>(B12+C12)*Parametry!B21/100</f>
        <v>0</v>
      </c>
      <c r="D14" s="255"/>
    </row>
    <row r="15" spans="1:4" ht="12">
      <c r="A15" s="259" t="s">
        <v>368</v>
      </c>
      <c r="B15" s="260"/>
      <c r="C15" s="260">
        <f>ROUND((B7+C7)*Parametry!B22/100,2)</f>
        <v>0</v>
      </c>
      <c r="D15" s="255"/>
    </row>
    <row r="16" spans="1:4" ht="12">
      <c r="A16" s="257" t="s">
        <v>369</v>
      </c>
      <c r="B16" s="258"/>
      <c r="C16" s="258">
        <f>B12+C12+C13+C14+C15</f>
        <v>0</v>
      </c>
      <c r="D16" s="255"/>
    </row>
    <row r="17" spans="1:4" ht="12">
      <c r="A17" s="259" t="s">
        <v>1</v>
      </c>
      <c r="B17" s="260"/>
      <c r="C17" s="260"/>
      <c r="D17" s="255"/>
    </row>
    <row r="18" spans="1:4" ht="12">
      <c r="A18" s="257" t="s">
        <v>370</v>
      </c>
      <c r="B18" s="258"/>
      <c r="C18" s="258"/>
      <c r="D18" s="255"/>
    </row>
    <row r="19" spans="1:4" ht="12">
      <c r="A19" s="259" t="s">
        <v>371</v>
      </c>
      <c r="B19" s="260"/>
      <c r="C19" s="260">
        <f>ROUND(C12*Parametry!B23/100,2)</f>
        <v>0</v>
      </c>
      <c r="D19" s="255"/>
    </row>
    <row r="20" spans="1:4" ht="12">
      <c r="A20" s="259" t="s">
        <v>372</v>
      </c>
      <c r="B20" s="260"/>
      <c r="C20" s="260">
        <f>C12*Parametry!B24/100</f>
        <v>0</v>
      </c>
      <c r="D20" s="255"/>
    </row>
    <row r="21" spans="1:4" ht="12">
      <c r="A21" s="257" t="s">
        <v>373</v>
      </c>
      <c r="B21" s="258"/>
      <c r="C21" s="258">
        <f>C19+C20</f>
        <v>0</v>
      </c>
      <c r="D21" s="255"/>
    </row>
    <row r="22" spans="1:4" ht="12">
      <c r="A22" s="259" t="s">
        <v>374</v>
      </c>
      <c r="B22" s="260"/>
      <c r="C22" s="260">
        <f>Parametry!B25*Parametry!B28*(C16*Parametry!B27)^Parametry!B26</f>
        <v>0</v>
      </c>
      <c r="D22" s="255"/>
    </row>
    <row r="23" spans="1:4" ht="12">
      <c r="A23" s="259" t="s">
        <v>1</v>
      </c>
      <c r="B23" s="260"/>
      <c r="C23" s="260"/>
      <c r="D23" s="255"/>
    </row>
    <row r="24" spans="1:4" ht="12">
      <c r="A24" s="263" t="s">
        <v>375</v>
      </c>
      <c r="B24" s="264"/>
      <c r="C24" s="264">
        <f>C16+C21+C22</f>
        <v>0</v>
      </c>
      <c r="D24" s="255"/>
    </row>
    <row r="25" spans="1:4" ht="12">
      <c r="A25" s="259" t="s">
        <v>376</v>
      </c>
      <c r="B25" s="260">
        <f>(SUM(Rozpočet!E3:E21)+SUM(Rozpočet!E24:E41))+(SUM(Rozpočet!H3:H20)+SUM(Rozpočet!H24:H41))+B4+C4+C8+C11+C13+C14+C15+C21+C22</f>
        <v>0</v>
      </c>
      <c r="C25" s="260">
        <f>ROUND(B25*Parametry!B31/100,2)</f>
        <v>0</v>
      </c>
      <c r="D25" s="255"/>
    </row>
    <row r="26" spans="1:4" ht="12">
      <c r="A26" s="259" t="s">
        <v>377</v>
      </c>
      <c r="B26" s="260">
        <f>(SUM(Rozpočet!E3,Rozpočet!E5:E6,Rozpočet!E9:E10,Rozpočet!E12,Rozpočet!E15)+SUM(Rozpočet!E24,Rozpočet!E26:E27,Rozpočet!E29:E30,Rozpočet!E32,Rozpočet!E34,Rozpočet!E36,Rozpočet!E38,Rozpočet!E40))+(SUM(Rozpočet!H3,Rozpočet!H5:H6,Rozpočet!H9:H10,Rozpočet!H12,Rozpočet!H15)+SUM(Rozpočet!H24,Rozpočet!H26:H27,Rozpočet!H29:H30,Rozpočet!H32,Rozpočet!H34,Rozpočet!H36,Rozpočet!H38,Rozpočet!H40))</f>
        <v>0</v>
      </c>
      <c r="C26" s="260">
        <f>B26*Parametry!B32/100</f>
        <v>0</v>
      </c>
      <c r="D26" s="255"/>
    </row>
    <row r="27" spans="1:4" ht="12">
      <c r="A27" s="263" t="s">
        <v>378</v>
      </c>
      <c r="B27" s="264"/>
      <c r="C27" s="264">
        <f>C24+C25+C26</f>
        <v>0</v>
      </c>
      <c r="D27" s="255"/>
    </row>
    <row r="28" spans="1:4" ht="12">
      <c r="A28" s="259" t="s">
        <v>1</v>
      </c>
      <c r="B28" s="260"/>
      <c r="C28" s="260"/>
      <c r="D28" s="255"/>
    </row>
    <row r="29" spans="1:4" ht="12">
      <c r="A29" s="259" t="s">
        <v>379</v>
      </c>
      <c r="B29" s="260"/>
      <c r="C29" s="260">
        <f>C24*Parametry!B29/100</f>
        <v>0</v>
      </c>
      <c r="D29" s="255"/>
    </row>
    <row r="30" spans="1:4" ht="12">
      <c r="A30" s="259" t="s">
        <v>379</v>
      </c>
      <c r="B30" s="260"/>
      <c r="C30" s="260">
        <f>C24*Parametry!B30/100</f>
        <v>0</v>
      </c>
      <c r="D30" s="255"/>
    </row>
    <row r="31" spans="1:4" ht="12">
      <c r="A31" s="257" t="s">
        <v>380</v>
      </c>
      <c r="B31" s="265" t="s">
        <v>381</v>
      </c>
      <c r="C31" s="265" t="s">
        <v>382</v>
      </c>
      <c r="D31" s="255"/>
    </row>
    <row r="32" spans="1:4" ht="12">
      <c r="A32" s="259" t="s">
        <v>383</v>
      </c>
      <c r="B32" s="260">
        <f>(Rozpočet!E22)</f>
        <v>0</v>
      </c>
      <c r="C32" s="260">
        <f>(Rozpočet!H22)</f>
        <v>0</v>
      </c>
      <c r="D32" s="255"/>
    </row>
    <row r="33" spans="1:4" ht="12">
      <c r="A33" s="259" t="s">
        <v>134</v>
      </c>
      <c r="B33" s="260">
        <f>(Rozpočet!E42)</f>
        <v>0</v>
      </c>
      <c r="C33" s="260">
        <f>(Rozpočet!H42)</f>
        <v>0</v>
      </c>
      <c r="D33" s="255"/>
    </row>
    <row r="34" spans="1:4" ht="12">
      <c r="A34" s="259" t="s">
        <v>1</v>
      </c>
      <c r="B34" s="260"/>
      <c r="C34" s="260"/>
      <c r="D34" s="255"/>
    </row>
    <row r="35" spans="1:4" ht="12">
      <c r="A35" s="257" t="s">
        <v>384</v>
      </c>
      <c r="B35" s="265"/>
      <c r="C35" s="266"/>
      <c r="D35" s="255"/>
    </row>
    <row r="36" spans="1:4" ht="12">
      <c r="A36" s="259" t="s">
        <v>385</v>
      </c>
      <c r="B36" s="267"/>
      <c r="C36" s="260"/>
      <c r="D36" s="255"/>
    </row>
    <row r="37" spans="1:4" ht="12">
      <c r="A37" s="259" t="s">
        <v>386</v>
      </c>
      <c r="B37" s="267"/>
      <c r="C37" s="260"/>
      <c r="D37" s="255"/>
    </row>
    <row r="38" spans="1:4" ht="12">
      <c r="A38" s="259" t="s">
        <v>387</v>
      </c>
      <c r="B38" s="267"/>
      <c r="C38" s="260"/>
      <c r="D38" s="255"/>
    </row>
    <row r="39" spans="1:4" ht="12">
      <c r="A39" s="259" t="s">
        <v>388</v>
      </c>
      <c r="B39" s="267"/>
      <c r="C39" s="260"/>
      <c r="D39" s="255"/>
    </row>
    <row r="40" spans="1:4" ht="12">
      <c r="A40" s="259" t="s">
        <v>389</v>
      </c>
      <c r="B40" s="267"/>
      <c r="C40" s="260"/>
      <c r="D40" s="255"/>
    </row>
    <row r="41" spans="1:4" ht="12">
      <c r="A41" s="259" t="s">
        <v>390</v>
      </c>
      <c r="B41" s="267"/>
      <c r="C41" s="260"/>
      <c r="D41" s="255"/>
    </row>
    <row r="42" spans="1:4" ht="12">
      <c r="A42" s="259" t="s">
        <v>391</v>
      </c>
      <c r="B42" s="267"/>
      <c r="C42" s="260"/>
      <c r="D42" s="255"/>
    </row>
  </sheetData>
  <sheetProtection formatColumns="0" formatRows="0"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3"/>
  <sheetViews>
    <sheetView workbookViewId="0" topLeftCell="A1">
      <selection activeCell="G29" sqref="G29"/>
    </sheetView>
  </sheetViews>
  <sheetFormatPr defaultColWidth="9.140625" defaultRowHeight="12"/>
  <cols>
    <col min="1" max="1" width="55.140625" style="268" bestFit="1" customWidth="1"/>
    <col min="2" max="2" width="4.7109375" style="268" bestFit="1" customWidth="1"/>
    <col min="3" max="3" width="6.28125" style="269" bestFit="1" customWidth="1"/>
    <col min="4" max="4" width="9.140625" style="279" bestFit="1" customWidth="1"/>
    <col min="5" max="5" width="15.7109375" style="269" bestFit="1" customWidth="1"/>
    <col min="6" max="6" width="16.8515625" style="268" bestFit="1" customWidth="1"/>
    <col min="7" max="7" width="9.140625" style="279" bestFit="1" customWidth="1"/>
    <col min="8" max="8" width="14.7109375" style="269" bestFit="1" customWidth="1"/>
    <col min="9" max="9" width="9.140625" style="269" bestFit="1" customWidth="1"/>
    <col min="10" max="10" width="13.28125" style="269" bestFit="1" customWidth="1"/>
    <col min="11" max="12" width="9.28125" style="256" customWidth="1"/>
    <col min="13" max="13" width="9.140625" style="256" hidden="1" customWidth="1"/>
    <col min="14" max="256" width="9.28125" style="256" customWidth="1"/>
    <col min="257" max="257" width="55.140625" style="256" bestFit="1" customWidth="1"/>
    <col min="258" max="258" width="4.7109375" style="256" bestFit="1" customWidth="1"/>
    <col min="259" max="259" width="6.28125" style="256" bestFit="1" customWidth="1"/>
    <col min="260" max="260" width="9.140625" style="256" bestFit="1" customWidth="1"/>
    <col min="261" max="261" width="15.7109375" style="256" bestFit="1" customWidth="1"/>
    <col min="262" max="262" width="16.8515625" style="256" bestFit="1" customWidth="1"/>
    <col min="263" max="263" width="9.140625" style="256" bestFit="1" customWidth="1"/>
    <col min="264" max="264" width="14.7109375" style="256" bestFit="1" customWidth="1"/>
    <col min="265" max="265" width="9.140625" style="256" bestFit="1" customWidth="1"/>
    <col min="266" max="266" width="13.28125" style="256" bestFit="1" customWidth="1"/>
    <col min="267" max="268" width="9.28125" style="256" customWidth="1"/>
    <col min="269" max="269" width="9.140625" style="256" hidden="1" customWidth="1"/>
    <col min="270" max="512" width="9.28125" style="256" customWidth="1"/>
    <col min="513" max="513" width="55.140625" style="256" bestFit="1" customWidth="1"/>
    <col min="514" max="514" width="4.7109375" style="256" bestFit="1" customWidth="1"/>
    <col min="515" max="515" width="6.28125" style="256" bestFit="1" customWidth="1"/>
    <col min="516" max="516" width="9.140625" style="256" bestFit="1" customWidth="1"/>
    <col min="517" max="517" width="15.7109375" style="256" bestFit="1" customWidth="1"/>
    <col min="518" max="518" width="16.8515625" style="256" bestFit="1" customWidth="1"/>
    <col min="519" max="519" width="9.140625" style="256" bestFit="1" customWidth="1"/>
    <col min="520" max="520" width="14.7109375" style="256" bestFit="1" customWidth="1"/>
    <col min="521" max="521" width="9.140625" style="256" bestFit="1" customWidth="1"/>
    <col min="522" max="522" width="13.28125" style="256" bestFit="1" customWidth="1"/>
    <col min="523" max="524" width="9.28125" style="256" customWidth="1"/>
    <col min="525" max="525" width="9.140625" style="256" hidden="1" customWidth="1"/>
    <col min="526" max="768" width="9.28125" style="256" customWidth="1"/>
    <col min="769" max="769" width="55.140625" style="256" bestFit="1" customWidth="1"/>
    <col min="770" max="770" width="4.7109375" style="256" bestFit="1" customWidth="1"/>
    <col min="771" max="771" width="6.28125" style="256" bestFit="1" customWidth="1"/>
    <col min="772" max="772" width="9.140625" style="256" bestFit="1" customWidth="1"/>
    <col min="773" max="773" width="15.7109375" style="256" bestFit="1" customWidth="1"/>
    <col min="774" max="774" width="16.8515625" style="256" bestFit="1" customWidth="1"/>
    <col min="775" max="775" width="9.140625" style="256" bestFit="1" customWidth="1"/>
    <col min="776" max="776" width="14.7109375" style="256" bestFit="1" customWidth="1"/>
    <col min="777" max="777" width="9.140625" style="256" bestFit="1" customWidth="1"/>
    <col min="778" max="778" width="13.28125" style="256" bestFit="1" customWidth="1"/>
    <col min="779" max="780" width="9.28125" style="256" customWidth="1"/>
    <col min="781" max="781" width="9.140625" style="256" hidden="1" customWidth="1"/>
    <col min="782" max="1024" width="9.28125" style="256" customWidth="1"/>
    <col min="1025" max="1025" width="55.140625" style="256" bestFit="1" customWidth="1"/>
    <col min="1026" max="1026" width="4.7109375" style="256" bestFit="1" customWidth="1"/>
    <col min="1027" max="1027" width="6.28125" style="256" bestFit="1" customWidth="1"/>
    <col min="1028" max="1028" width="9.140625" style="256" bestFit="1" customWidth="1"/>
    <col min="1029" max="1029" width="15.7109375" style="256" bestFit="1" customWidth="1"/>
    <col min="1030" max="1030" width="16.8515625" style="256" bestFit="1" customWidth="1"/>
    <col min="1031" max="1031" width="9.140625" style="256" bestFit="1" customWidth="1"/>
    <col min="1032" max="1032" width="14.7109375" style="256" bestFit="1" customWidth="1"/>
    <col min="1033" max="1033" width="9.140625" style="256" bestFit="1" customWidth="1"/>
    <col min="1034" max="1034" width="13.28125" style="256" bestFit="1" customWidth="1"/>
    <col min="1035" max="1036" width="9.28125" style="256" customWidth="1"/>
    <col min="1037" max="1037" width="9.140625" style="256" hidden="1" customWidth="1"/>
    <col min="1038" max="1280" width="9.28125" style="256" customWidth="1"/>
    <col min="1281" max="1281" width="55.140625" style="256" bestFit="1" customWidth="1"/>
    <col min="1282" max="1282" width="4.7109375" style="256" bestFit="1" customWidth="1"/>
    <col min="1283" max="1283" width="6.28125" style="256" bestFit="1" customWidth="1"/>
    <col min="1284" max="1284" width="9.140625" style="256" bestFit="1" customWidth="1"/>
    <col min="1285" max="1285" width="15.7109375" style="256" bestFit="1" customWidth="1"/>
    <col min="1286" max="1286" width="16.8515625" style="256" bestFit="1" customWidth="1"/>
    <col min="1287" max="1287" width="9.140625" style="256" bestFit="1" customWidth="1"/>
    <col min="1288" max="1288" width="14.7109375" style="256" bestFit="1" customWidth="1"/>
    <col min="1289" max="1289" width="9.140625" style="256" bestFit="1" customWidth="1"/>
    <col min="1290" max="1290" width="13.28125" style="256" bestFit="1" customWidth="1"/>
    <col min="1291" max="1292" width="9.28125" style="256" customWidth="1"/>
    <col min="1293" max="1293" width="9.140625" style="256" hidden="1" customWidth="1"/>
    <col min="1294" max="1536" width="9.28125" style="256" customWidth="1"/>
    <col min="1537" max="1537" width="55.140625" style="256" bestFit="1" customWidth="1"/>
    <col min="1538" max="1538" width="4.7109375" style="256" bestFit="1" customWidth="1"/>
    <col min="1539" max="1539" width="6.28125" style="256" bestFit="1" customWidth="1"/>
    <col min="1540" max="1540" width="9.140625" style="256" bestFit="1" customWidth="1"/>
    <col min="1541" max="1541" width="15.7109375" style="256" bestFit="1" customWidth="1"/>
    <col min="1542" max="1542" width="16.8515625" style="256" bestFit="1" customWidth="1"/>
    <col min="1543" max="1543" width="9.140625" style="256" bestFit="1" customWidth="1"/>
    <col min="1544" max="1544" width="14.7109375" style="256" bestFit="1" customWidth="1"/>
    <col min="1545" max="1545" width="9.140625" style="256" bestFit="1" customWidth="1"/>
    <col min="1546" max="1546" width="13.28125" style="256" bestFit="1" customWidth="1"/>
    <col min="1547" max="1548" width="9.28125" style="256" customWidth="1"/>
    <col min="1549" max="1549" width="9.140625" style="256" hidden="1" customWidth="1"/>
    <col min="1550" max="1792" width="9.28125" style="256" customWidth="1"/>
    <col min="1793" max="1793" width="55.140625" style="256" bestFit="1" customWidth="1"/>
    <col min="1794" max="1794" width="4.7109375" style="256" bestFit="1" customWidth="1"/>
    <col min="1795" max="1795" width="6.28125" style="256" bestFit="1" customWidth="1"/>
    <col min="1796" max="1796" width="9.140625" style="256" bestFit="1" customWidth="1"/>
    <col min="1797" max="1797" width="15.7109375" style="256" bestFit="1" customWidth="1"/>
    <col min="1798" max="1798" width="16.8515625" style="256" bestFit="1" customWidth="1"/>
    <col min="1799" max="1799" width="9.140625" style="256" bestFit="1" customWidth="1"/>
    <col min="1800" max="1800" width="14.7109375" style="256" bestFit="1" customWidth="1"/>
    <col min="1801" max="1801" width="9.140625" style="256" bestFit="1" customWidth="1"/>
    <col min="1802" max="1802" width="13.28125" style="256" bestFit="1" customWidth="1"/>
    <col min="1803" max="1804" width="9.28125" style="256" customWidth="1"/>
    <col min="1805" max="1805" width="9.140625" style="256" hidden="1" customWidth="1"/>
    <col min="1806" max="2048" width="9.28125" style="256" customWidth="1"/>
    <col min="2049" max="2049" width="55.140625" style="256" bestFit="1" customWidth="1"/>
    <col min="2050" max="2050" width="4.7109375" style="256" bestFit="1" customWidth="1"/>
    <col min="2051" max="2051" width="6.28125" style="256" bestFit="1" customWidth="1"/>
    <col min="2052" max="2052" width="9.140625" style="256" bestFit="1" customWidth="1"/>
    <col min="2053" max="2053" width="15.7109375" style="256" bestFit="1" customWidth="1"/>
    <col min="2054" max="2054" width="16.8515625" style="256" bestFit="1" customWidth="1"/>
    <col min="2055" max="2055" width="9.140625" style="256" bestFit="1" customWidth="1"/>
    <col min="2056" max="2056" width="14.7109375" style="256" bestFit="1" customWidth="1"/>
    <col min="2057" max="2057" width="9.140625" style="256" bestFit="1" customWidth="1"/>
    <col min="2058" max="2058" width="13.28125" style="256" bestFit="1" customWidth="1"/>
    <col min="2059" max="2060" width="9.28125" style="256" customWidth="1"/>
    <col min="2061" max="2061" width="9.140625" style="256" hidden="1" customWidth="1"/>
    <col min="2062" max="2304" width="9.28125" style="256" customWidth="1"/>
    <col min="2305" max="2305" width="55.140625" style="256" bestFit="1" customWidth="1"/>
    <col min="2306" max="2306" width="4.7109375" style="256" bestFit="1" customWidth="1"/>
    <col min="2307" max="2307" width="6.28125" style="256" bestFit="1" customWidth="1"/>
    <col min="2308" max="2308" width="9.140625" style="256" bestFit="1" customWidth="1"/>
    <col min="2309" max="2309" width="15.7109375" style="256" bestFit="1" customWidth="1"/>
    <col min="2310" max="2310" width="16.8515625" style="256" bestFit="1" customWidth="1"/>
    <col min="2311" max="2311" width="9.140625" style="256" bestFit="1" customWidth="1"/>
    <col min="2312" max="2312" width="14.7109375" style="256" bestFit="1" customWidth="1"/>
    <col min="2313" max="2313" width="9.140625" style="256" bestFit="1" customWidth="1"/>
    <col min="2314" max="2314" width="13.28125" style="256" bestFit="1" customWidth="1"/>
    <col min="2315" max="2316" width="9.28125" style="256" customWidth="1"/>
    <col min="2317" max="2317" width="9.140625" style="256" hidden="1" customWidth="1"/>
    <col min="2318" max="2560" width="9.28125" style="256" customWidth="1"/>
    <col min="2561" max="2561" width="55.140625" style="256" bestFit="1" customWidth="1"/>
    <col min="2562" max="2562" width="4.7109375" style="256" bestFit="1" customWidth="1"/>
    <col min="2563" max="2563" width="6.28125" style="256" bestFit="1" customWidth="1"/>
    <col min="2564" max="2564" width="9.140625" style="256" bestFit="1" customWidth="1"/>
    <col min="2565" max="2565" width="15.7109375" style="256" bestFit="1" customWidth="1"/>
    <col min="2566" max="2566" width="16.8515625" style="256" bestFit="1" customWidth="1"/>
    <col min="2567" max="2567" width="9.140625" style="256" bestFit="1" customWidth="1"/>
    <col min="2568" max="2568" width="14.7109375" style="256" bestFit="1" customWidth="1"/>
    <col min="2569" max="2569" width="9.140625" style="256" bestFit="1" customWidth="1"/>
    <col min="2570" max="2570" width="13.28125" style="256" bestFit="1" customWidth="1"/>
    <col min="2571" max="2572" width="9.28125" style="256" customWidth="1"/>
    <col min="2573" max="2573" width="9.140625" style="256" hidden="1" customWidth="1"/>
    <col min="2574" max="2816" width="9.28125" style="256" customWidth="1"/>
    <col min="2817" max="2817" width="55.140625" style="256" bestFit="1" customWidth="1"/>
    <col min="2818" max="2818" width="4.7109375" style="256" bestFit="1" customWidth="1"/>
    <col min="2819" max="2819" width="6.28125" style="256" bestFit="1" customWidth="1"/>
    <col min="2820" max="2820" width="9.140625" style="256" bestFit="1" customWidth="1"/>
    <col min="2821" max="2821" width="15.7109375" style="256" bestFit="1" customWidth="1"/>
    <col min="2822" max="2822" width="16.8515625" style="256" bestFit="1" customWidth="1"/>
    <col min="2823" max="2823" width="9.140625" style="256" bestFit="1" customWidth="1"/>
    <col min="2824" max="2824" width="14.7109375" style="256" bestFit="1" customWidth="1"/>
    <col min="2825" max="2825" width="9.140625" style="256" bestFit="1" customWidth="1"/>
    <col min="2826" max="2826" width="13.28125" style="256" bestFit="1" customWidth="1"/>
    <col min="2827" max="2828" width="9.28125" style="256" customWidth="1"/>
    <col min="2829" max="2829" width="9.140625" style="256" hidden="1" customWidth="1"/>
    <col min="2830" max="3072" width="9.28125" style="256" customWidth="1"/>
    <col min="3073" max="3073" width="55.140625" style="256" bestFit="1" customWidth="1"/>
    <col min="3074" max="3074" width="4.7109375" style="256" bestFit="1" customWidth="1"/>
    <col min="3075" max="3075" width="6.28125" style="256" bestFit="1" customWidth="1"/>
    <col min="3076" max="3076" width="9.140625" style="256" bestFit="1" customWidth="1"/>
    <col min="3077" max="3077" width="15.7109375" style="256" bestFit="1" customWidth="1"/>
    <col min="3078" max="3078" width="16.8515625" style="256" bestFit="1" customWidth="1"/>
    <col min="3079" max="3079" width="9.140625" style="256" bestFit="1" customWidth="1"/>
    <col min="3080" max="3080" width="14.7109375" style="256" bestFit="1" customWidth="1"/>
    <col min="3081" max="3081" width="9.140625" style="256" bestFit="1" customWidth="1"/>
    <col min="3082" max="3082" width="13.28125" style="256" bestFit="1" customWidth="1"/>
    <col min="3083" max="3084" width="9.28125" style="256" customWidth="1"/>
    <col min="3085" max="3085" width="9.140625" style="256" hidden="1" customWidth="1"/>
    <col min="3086" max="3328" width="9.28125" style="256" customWidth="1"/>
    <col min="3329" max="3329" width="55.140625" style="256" bestFit="1" customWidth="1"/>
    <col min="3330" max="3330" width="4.7109375" style="256" bestFit="1" customWidth="1"/>
    <col min="3331" max="3331" width="6.28125" style="256" bestFit="1" customWidth="1"/>
    <col min="3332" max="3332" width="9.140625" style="256" bestFit="1" customWidth="1"/>
    <col min="3333" max="3333" width="15.7109375" style="256" bestFit="1" customWidth="1"/>
    <col min="3334" max="3334" width="16.8515625" style="256" bestFit="1" customWidth="1"/>
    <col min="3335" max="3335" width="9.140625" style="256" bestFit="1" customWidth="1"/>
    <col min="3336" max="3336" width="14.7109375" style="256" bestFit="1" customWidth="1"/>
    <col min="3337" max="3337" width="9.140625" style="256" bestFit="1" customWidth="1"/>
    <col min="3338" max="3338" width="13.28125" style="256" bestFit="1" customWidth="1"/>
    <col min="3339" max="3340" width="9.28125" style="256" customWidth="1"/>
    <col min="3341" max="3341" width="9.140625" style="256" hidden="1" customWidth="1"/>
    <col min="3342" max="3584" width="9.28125" style="256" customWidth="1"/>
    <col min="3585" max="3585" width="55.140625" style="256" bestFit="1" customWidth="1"/>
    <col min="3586" max="3586" width="4.7109375" style="256" bestFit="1" customWidth="1"/>
    <col min="3587" max="3587" width="6.28125" style="256" bestFit="1" customWidth="1"/>
    <col min="3588" max="3588" width="9.140625" style="256" bestFit="1" customWidth="1"/>
    <col min="3589" max="3589" width="15.7109375" style="256" bestFit="1" customWidth="1"/>
    <col min="3590" max="3590" width="16.8515625" style="256" bestFit="1" customWidth="1"/>
    <col min="3591" max="3591" width="9.140625" style="256" bestFit="1" customWidth="1"/>
    <col min="3592" max="3592" width="14.7109375" style="256" bestFit="1" customWidth="1"/>
    <col min="3593" max="3593" width="9.140625" style="256" bestFit="1" customWidth="1"/>
    <col min="3594" max="3594" width="13.28125" style="256" bestFit="1" customWidth="1"/>
    <col min="3595" max="3596" width="9.28125" style="256" customWidth="1"/>
    <col min="3597" max="3597" width="9.140625" style="256" hidden="1" customWidth="1"/>
    <col min="3598" max="3840" width="9.28125" style="256" customWidth="1"/>
    <col min="3841" max="3841" width="55.140625" style="256" bestFit="1" customWidth="1"/>
    <col min="3842" max="3842" width="4.7109375" style="256" bestFit="1" customWidth="1"/>
    <col min="3843" max="3843" width="6.28125" style="256" bestFit="1" customWidth="1"/>
    <col min="3844" max="3844" width="9.140625" style="256" bestFit="1" customWidth="1"/>
    <col min="3845" max="3845" width="15.7109375" style="256" bestFit="1" customWidth="1"/>
    <col min="3846" max="3846" width="16.8515625" style="256" bestFit="1" customWidth="1"/>
    <col min="3847" max="3847" width="9.140625" style="256" bestFit="1" customWidth="1"/>
    <col min="3848" max="3848" width="14.7109375" style="256" bestFit="1" customWidth="1"/>
    <col min="3849" max="3849" width="9.140625" style="256" bestFit="1" customWidth="1"/>
    <col min="3850" max="3850" width="13.28125" style="256" bestFit="1" customWidth="1"/>
    <col min="3851" max="3852" width="9.28125" style="256" customWidth="1"/>
    <col min="3853" max="3853" width="9.140625" style="256" hidden="1" customWidth="1"/>
    <col min="3854" max="4096" width="9.28125" style="256" customWidth="1"/>
    <col min="4097" max="4097" width="55.140625" style="256" bestFit="1" customWidth="1"/>
    <col min="4098" max="4098" width="4.7109375" style="256" bestFit="1" customWidth="1"/>
    <col min="4099" max="4099" width="6.28125" style="256" bestFit="1" customWidth="1"/>
    <col min="4100" max="4100" width="9.140625" style="256" bestFit="1" customWidth="1"/>
    <col min="4101" max="4101" width="15.7109375" style="256" bestFit="1" customWidth="1"/>
    <col min="4102" max="4102" width="16.8515625" style="256" bestFit="1" customWidth="1"/>
    <col min="4103" max="4103" width="9.140625" style="256" bestFit="1" customWidth="1"/>
    <col min="4104" max="4104" width="14.7109375" style="256" bestFit="1" customWidth="1"/>
    <col min="4105" max="4105" width="9.140625" style="256" bestFit="1" customWidth="1"/>
    <col min="4106" max="4106" width="13.28125" style="256" bestFit="1" customWidth="1"/>
    <col min="4107" max="4108" width="9.28125" style="256" customWidth="1"/>
    <col min="4109" max="4109" width="9.140625" style="256" hidden="1" customWidth="1"/>
    <col min="4110" max="4352" width="9.28125" style="256" customWidth="1"/>
    <col min="4353" max="4353" width="55.140625" style="256" bestFit="1" customWidth="1"/>
    <col min="4354" max="4354" width="4.7109375" style="256" bestFit="1" customWidth="1"/>
    <col min="4355" max="4355" width="6.28125" style="256" bestFit="1" customWidth="1"/>
    <col min="4356" max="4356" width="9.140625" style="256" bestFit="1" customWidth="1"/>
    <col min="4357" max="4357" width="15.7109375" style="256" bestFit="1" customWidth="1"/>
    <col min="4358" max="4358" width="16.8515625" style="256" bestFit="1" customWidth="1"/>
    <col min="4359" max="4359" width="9.140625" style="256" bestFit="1" customWidth="1"/>
    <col min="4360" max="4360" width="14.7109375" style="256" bestFit="1" customWidth="1"/>
    <col min="4361" max="4361" width="9.140625" style="256" bestFit="1" customWidth="1"/>
    <col min="4362" max="4362" width="13.28125" style="256" bestFit="1" customWidth="1"/>
    <col min="4363" max="4364" width="9.28125" style="256" customWidth="1"/>
    <col min="4365" max="4365" width="9.140625" style="256" hidden="1" customWidth="1"/>
    <col min="4366" max="4608" width="9.28125" style="256" customWidth="1"/>
    <col min="4609" max="4609" width="55.140625" style="256" bestFit="1" customWidth="1"/>
    <col min="4610" max="4610" width="4.7109375" style="256" bestFit="1" customWidth="1"/>
    <col min="4611" max="4611" width="6.28125" style="256" bestFit="1" customWidth="1"/>
    <col min="4612" max="4612" width="9.140625" style="256" bestFit="1" customWidth="1"/>
    <col min="4613" max="4613" width="15.7109375" style="256" bestFit="1" customWidth="1"/>
    <col min="4614" max="4614" width="16.8515625" style="256" bestFit="1" customWidth="1"/>
    <col min="4615" max="4615" width="9.140625" style="256" bestFit="1" customWidth="1"/>
    <col min="4616" max="4616" width="14.7109375" style="256" bestFit="1" customWidth="1"/>
    <col min="4617" max="4617" width="9.140625" style="256" bestFit="1" customWidth="1"/>
    <col min="4618" max="4618" width="13.28125" style="256" bestFit="1" customWidth="1"/>
    <col min="4619" max="4620" width="9.28125" style="256" customWidth="1"/>
    <col min="4621" max="4621" width="9.140625" style="256" hidden="1" customWidth="1"/>
    <col min="4622" max="4864" width="9.28125" style="256" customWidth="1"/>
    <col min="4865" max="4865" width="55.140625" style="256" bestFit="1" customWidth="1"/>
    <col min="4866" max="4866" width="4.7109375" style="256" bestFit="1" customWidth="1"/>
    <col min="4867" max="4867" width="6.28125" style="256" bestFit="1" customWidth="1"/>
    <col min="4868" max="4868" width="9.140625" style="256" bestFit="1" customWidth="1"/>
    <col min="4869" max="4869" width="15.7109375" style="256" bestFit="1" customWidth="1"/>
    <col min="4870" max="4870" width="16.8515625" style="256" bestFit="1" customWidth="1"/>
    <col min="4871" max="4871" width="9.140625" style="256" bestFit="1" customWidth="1"/>
    <col min="4872" max="4872" width="14.7109375" style="256" bestFit="1" customWidth="1"/>
    <col min="4873" max="4873" width="9.140625" style="256" bestFit="1" customWidth="1"/>
    <col min="4874" max="4874" width="13.28125" style="256" bestFit="1" customWidth="1"/>
    <col min="4875" max="4876" width="9.28125" style="256" customWidth="1"/>
    <col min="4877" max="4877" width="9.140625" style="256" hidden="1" customWidth="1"/>
    <col min="4878" max="5120" width="9.28125" style="256" customWidth="1"/>
    <col min="5121" max="5121" width="55.140625" style="256" bestFit="1" customWidth="1"/>
    <col min="5122" max="5122" width="4.7109375" style="256" bestFit="1" customWidth="1"/>
    <col min="5123" max="5123" width="6.28125" style="256" bestFit="1" customWidth="1"/>
    <col min="5124" max="5124" width="9.140625" style="256" bestFit="1" customWidth="1"/>
    <col min="5125" max="5125" width="15.7109375" style="256" bestFit="1" customWidth="1"/>
    <col min="5126" max="5126" width="16.8515625" style="256" bestFit="1" customWidth="1"/>
    <col min="5127" max="5127" width="9.140625" style="256" bestFit="1" customWidth="1"/>
    <col min="5128" max="5128" width="14.7109375" style="256" bestFit="1" customWidth="1"/>
    <col min="5129" max="5129" width="9.140625" style="256" bestFit="1" customWidth="1"/>
    <col min="5130" max="5130" width="13.28125" style="256" bestFit="1" customWidth="1"/>
    <col min="5131" max="5132" width="9.28125" style="256" customWidth="1"/>
    <col min="5133" max="5133" width="9.140625" style="256" hidden="1" customWidth="1"/>
    <col min="5134" max="5376" width="9.28125" style="256" customWidth="1"/>
    <col min="5377" max="5377" width="55.140625" style="256" bestFit="1" customWidth="1"/>
    <col min="5378" max="5378" width="4.7109375" style="256" bestFit="1" customWidth="1"/>
    <col min="5379" max="5379" width="6.28125" style="256" bestFit="1" customWidth="1"/>
    <col min="5380" max="5380" width="9.140625" style="256" bestFit="1" customWidth="1"/>
    <col min="5381" max="5381" width="15.7109375" style="256" bestFit="1" customWidth="1"/>
    <col min="5382" max="5382" width="16.8515625" style="256" bestFit="1" customWidth="1"/>
    <col min="5383" max="5383" width="9.140625" style="256" bestFit="1" customWidth="1"/>
    <col min="5384" max="5384" width="14.7109375" style="256" bestFit="1" customWidth="1"/>
    <col min="5385" max="5385" width="9.140625" style="256" bestFit="1" customWidth="1"/>
    <col min="5386" max="5386" width="13.28125" style="256" bestFit="1" customWidth="1"/>
    <col min="5387" max="5388" width="9.28125" style="256" customWidth="1"/>
    <col min="5389" max="5389" width="9.140625" style="256" hidden="1" customWidth="1"/>
    <col min="5390" max="5632" width="9.28125" style="256" customWidth="1"/>
    <col min="5633" max="5633" width="55.140625" style="256" bestFit="1" customWidth="1"/>
    <col min="5634" max="5634" width="4.7109375" style="256" bestFit="1" customWidth="1"/>
    <col min="5635" max="5635" width="6.28125" style="256" bestFit="1" customWidth="1"/>
    <col min="5636" max="5636" width="9.140625" style="256" bestFit="1" customWidth="1"/>
    <col min="5637" max="5637" width="15.7109375" style="256" bestFit="1" customWidth="1"/>
    <col min="5638" max="5638" width="16.8515625" style="256" bestFit="1" customWidth="1"/>
    <col min="5639" max="5639" width="9.140625" style="256" bestFit="1" customWidth="1"/>
    <col min="5640" max="5640" width="14.7109375" style="256" bestFit="1" customWidth="1"/>
    <col min="5641" max="5641" width="9.140625" style="256" bestFit="1" customWidth="1"/>
    <col min="5642" max="5642" width="13.28125" style="256" bestFit="1" customWidth="1"/>
    <col min="5643" max="5644" width="9.28125" style="256" customWidth="1"/>
    <col min="5645" max="5645" width="9.140625" style="256" hidden="1" customWidth="1"/>
    <col min="5646" max="5888" width="9.28125" style="256" customWidth="1"/>
    <col min="5889" max="5889" width="55.140625" style="256" bestFit="1" customWidth="1"/>
    <col min="5890" max="5890" width="4.7109375" style="256" bestFit="1" customWidth="1"/>
    <col min="5891" max="5891" width="6.28125" style="256" bestFit="1" customWidth="1"/>
    <col min="5892" max="5892" width="9.140625" style="256" bestFit="1" customWidth="1"/>
    <col min="5893" max="5893" width="15.7109375" style="256" bestFit="1" customWidth="1"/>
    <col min="5894" max="5894" width="16.8515625" style="256" bestFit="1" customWidth="1"/>
    <col min="5895" max="5895" width="9.140625" style="256" bestFit="1" customWidth="1"/>
    <col min="5896" max="5896" width="14.7109375" style="256" bestFit="1" customWidth="1"/>
    <col min="5897" max="5897" width="9.140625" style="256" bestFit="1" customWidth="1"/>
    <col min="5898" max="5898" width="13.28125" style="256" bestFit="1" customWidth="1"/>
    <col min="5899" max="5900" width="9.28125" style="256" customWidth="1"/>
    <col min="5901" max="5901" width="9.140625" style="256" hidden="1" customWidth="1"/>
    <col min="5902" max="6144" width="9.28125" style="256" customWidth="1"/>
    <col min="6145" max="6145" width="55.140625" style="256" bestFit="1" customWidth="1"/>
    <col min="6146" max="6146" width="4.7109375" style="256" bestFit="1" customWidth="1"/>
    <col min="6147" max="6147" width="6.28125" style="256" bestFit="1" customWidth="1"/>
    <col min="6148" max="6148" width="9.140625" style="256" bestFit="1" customWidth="1"/>
    <col min="6149" max="6149" width="15.7109375" style="256" bestFit="1" customWidth="1"/>
    <col min="6150" max="6150" width="16.8515625" style="256" bestFit="1" customWidth="1"/>
    <col min="6151" max="6151" width="9.140625" style="256" bestFit="1" customWidth="1"/>
    <col min="6152" max="6152" width="14.7109375" style="256" bestFit="1" customWidth="1"/>
    <col min="6153" max="6153" width="9.140625" style="256" bestFit="1" customWidth="1"/>
    <col min="6154" max="6154" width="13.28125" style="256" bestFit="1" customWidth="1"/>
    <col min="6155" max="6156" width="9.28125" style="256" customWidth="1"/>
    <col min="6157" max="6157" width="9.140625" style="256" hidden="1" customWidth="1"/>
    <col min="6158" max="6400" width="9.28125" style="256" customWidth="1"/>
    <col min="6401" max="6401" width="55.140625" style="256" bestFit="1" customWidth="1"/>
    <col min="6402" max="6402" width="4.7109375" style="256" bestFit="1" customWidth="1"/>
    <col min="6403" max="6403" width="6.28125" style="256" bestFit="1" customWidth="1"/>
    <col min="6404" max="6404" width="9.140625" style="256" bestFit="1" customWidth="1"/>
    <col min="6405" max="6405" width="15.7109375" style="256" bestFit="1" customWidth="1"/>
    <col min="6406" max="6406" width="16.8515625" style="256" bestFit="1" customWidth="1"/>
    <col min="6407" max="6407" width="9.140625" style="256" bestFit="1" customWidth="1"/>
    <col min="6408" max="6408" width="14.7109375" style="256" bestFit="1" customWidth="1"/>
    <col min="6409" max="6409" width="9.140625" style="256" bestFit="1" customWidth="1"/>
    <col min="6410" max="6410" width="13.28125" style="256" bestFit="1" customWidth="1"/>
    <col min="6411" max="6412" width="9.28125" style="256" customWidth="1"/>
    <col min="6413" max="6413" width="9.140625" style="256" hidden="1" customWidth="1"/>
    <col min="6414" max="6656" width="9.28125" style="256" customWidth="1"/>
    <col min="6657" max="6657" width="55.140625" style="256" bestFit="1" customWidth="1"/>
    <col min="6658" max="6658" width="4.7109375" style="256" bestFit="1" customWidth="1"/>
    <col min="6659" max="6659" width="6.28125" style="256" bestFit="1" customWidth="1"/>
    <col min="6660" max="6660" width="9.140625" style="256" bestFit="1" customWidth="1"/>
    <col min="6661" max="6661" width="15.7109375" style="256" bestFit="1" customWidth="1"/>
    <col min="6662" max="6662" width="16.8515625" style="256" bestFit="1" customWidth="1"/>
    <col min="6663" max="6663" width="9.140625" style="256" bestFit="1" customWidth="1"/>
    <col min="6664" max="6664" width="14.7109375" style="256" bestFit="1" customWidth="1"/>
    <col min="6665" max="6665" width="9.140625" style="256" bestFit="1" customWidth="1"/>
    <col min="6666" max="6666" width="13.28125" style="256" bestFit="1" customWidth="1"/>
    <col min="6667" max="6668" width="9.28125" style="256" customWidth="1"/>
    <col min="6669" max="6669" width="9.140625" style="256" hidden="1" customWidth="1"/>
    <col min="6670" max="6912" width="9.28125" style="256" customWidth="1"/>
    <col min="6913" max="6913" width="55.140625" style="256" bestFit="1" customWidth="1"/>
    <col min="6914" max="6914" width="4.7109375" style="256" bestFit="1" customWidth="1"/>
    <col min="6915" max="6915" width="6.28125" style="256" bestFit="1" customWidth="1"/>
    <col min="6916" max="6916" width="9.140625" style="256" bestFit="1" customWidth="1"/>
    <col min="6917" max="6917" width="15.7109375" style="256" bestFit="1" customWidth="1"/>
    <col min="6918" max="6918" width="16.8515625" style="256" bestFit="1" customWidth="1"/>
    <col min="6919" max="6919" width="9.140625" style="256" bestFit="1" customWidth="1"/>
    <col min="6920" max="6920" width="14.7109375" style="256" bestFit="1" customWidth="1"/>
    <col min="6921" max="6921" width="9.140625" style="256" bestFit="1" customWidth="1"/>
    <col min="6922" max="6922" width="13.28125" style="256" bestFit="1" customWidth="1"/>
    <col min="6923" max="6924" width="9.28125" style="256" customWidth="1"/>
    <col min="6925" max="6925" width="9.140625" style="256" hidden="1" customWidth="1"/>
    <col min="6926" max="7168" width="9.28125" style="256" customWidth="1"/>
    <col min="7169" max="7169" width="55.140625" style="256" bestFit="1" customWidth="1"/>
    <col min="7170" max="7170" width="4.7109375" style="256" bestFit="1" customWidth="1"/>
    <col min="7171" max="7171" width="6.28125" style="256" bestFit="1" customWidth="1"/>
    <col min="7172" max="7172" width="9.140625" style="256" bestFit="1" customWidth="1"/>
    <col min="7173" max="7173" width="15.7109375" style="256" bestFit="1" customWidth="1"/>
    <col min="7174" max="7174" width="16.8515625" style="256" bestFit="1" customWidth="1"/>
    <col min="7175" max="7175" width="9.140625" style="256" bestFit="1" customWidth="1"/>
    <col min="7176" max="7176" width="14.7109375" style="256" bestFit="1" customWidth="1"/>
    <col min="7177" max="7177" width="9.140625" style="256" bestFit="1" customWidth="1"/>
    <col min="7178" max="7178" width="13.28125" style="256" bestFit="1" customWidth="1"/>
    <col min="7179" max="7180" width="9.28125" style="256" customWidth="1"/>
    <col min="7181" max="7181" width="9.140625" style="256" hidden="1" customWidth="1"/>
    <col min="7182" max="7424" width="9.28125" style="256" customWidth="1"/>
    <col min="7425" max="7425" width="55.140625" style="256" bestFit="1" customWidth="1"/>
    <col min="7426" max="7426" width="4.7109375" style="256" bestFit="1" customWidth="1"/>
    <col min="7427" max="7427" width="6.28125" style="256" bestFit="1" customWidth="1"/>
    <col min="7428" max="7428" width="9.140625" style="256" bestFit="1" customWidth="1"/>
    <col min="7429" max="7429" width="15.7109375" style="256" bestFit="1" customWidth="1"/>
    <col min="7430" max="7430" width="16.8515625" style="256" bestFit="1" customWidth="1"/>
    <col min="7431" max="7431" width="9.140625" style="256" bestFit="1" customWidth="1"/>
    <col min="7432" max="7432" width="14.7109375" style="256" bestFit="1" customWidth="1"/>
    <col min="7433" max="7433" width="9.140625" style="256" bestFit="1" customWidth="1"/>
    <col min="7434" max="7434" width="13.28125" style="256" bestFit="1" customWidth="1"/>
    <col min="7435" max="7436" width="9.28125" style="256" customWidth="1"/>
    <col min="7437" max="7437" width="9.140625" style="256" hidden="1" customWidth="1"/>
    <col min="7438" max="7680" width="9.28125" style="256" customWidth="1"/>
    <col min="7681" max="7681" width="55.140625" style="256" bestFit="1" customWidth="1"/>
    <col min="7682" max="7682" width="4.7109375" style="256" bestFit="1" customWidth="1"/>
    <col min="7683" max="7683" width="6.28125" style="256" bestFit="1" customWidth="1"/>
    <col min="7684" max="7684" width="9.140625" style="256" bestFit="1" customWidth="1"/>
    <col min="7685" max="7685" width="15.7109375" style="256" bestFit="1" customWidth="1"/>
    <col min="7686" max="7686" width="16.8515625" style="256" bestFit="1" customWidth="1"/>
    <col min="7687" max="7687" width="9.140625" style="256" bestFit="1" customWidth="1"/>
    <col min="7688" max="7688" width="14.7109375" style="256" bestFit="1" customWidth="1"/>
    <col min="7689" max="7689" width="9.140625" style="256" bestFit="1" customWidth="1"/>
    <col min="7690" max="7690" width="13.28125" style="256" bestFit="1" customWidth="1"/>
    <col min="7691" max="7692" width="9.28125" style="256" customWidth="1"/>
    <col min="7693" max="7693" width="9.140625" style="256" hidden="1" customWidth="1"/>
    <col min="7694" max="7936" width="9.28125" style="256" customWidth="1"/>
    <col min="7937" max="7937" width="55.140625" style="256" bestFit="1" customWidth="1"/>
    <col min="7938" max="7938" width="4.7109375" style="256" bestFit="1" customWidth="1"/>
    <col min="7939" max="7939" width="6.28125" style="256" bestFit="1" customWidth="1"/>
    <col min="7940" max="7940" width="9.140625" style="256" bestFit="1" customWidth="1"/>
    <col min="7941" max="7941" width="15.7109375" style="256" bestFit="1" customWidth="1"/>
    <col min="7942" max="7942" width="16.8515625" style="256" bestFit="1" customWidth="1"/>
    <col min="7943" max="7943" width="9.140625" style="256" bestFit="1" customWidth="1"/>
    <col min="7944" max="7944" width="14.7109375" style="256" bestFit="1" customWidth="1"/>
    <col min="7945" max="7945" width="9.140625" style="256" bestFit="1" customWidth="1"/>
    <col min="7946" max="7946" width="13.28125" style="256" bestFit="1" customWidth="1"/>
    <col min="7947" max="7948" width="9.28125" style="256" customWidth="1"/>
    <col min="7949" max="7949" width="9.140625" style="256" hidden="1" customWidth="1"/>
    <col min="7950" max="8192" width="9.28125" style="256" customWidth="1"/>
    <col min="8193" max="8193" width="55.140625" style="256" bestFit="1" customWidth="1"/>
    <col min="8194" max="8194" width="4.7109375" style="256" bestFit="1" customWidth="1"/>
    <col min="8195" max="8195" width="6.28125" style="256" bestFit="1" customWidth="1"/>
    <col min="8196" max="8196" width="9.140625" style="256" bestFit="1" customWidth="1"/>
    <col min="8197" max="8197" width="15.7109375" style="256" bestFit="1" customWidth="1"/>
    <col min="8198" max="8198" width="16.8515625" style="256" bestFit="1" customWidth="1"/>
    <col min="8199" max="8199" width="9.140625" style="256" bestFit="1" customWidth="1"/>
    <col min="8200" max="8200" width="14.7109375" style="256" bestFit="1" customWidth="1"/>
    <col min="8201" max="8201" width="9.140625" style="256" bestFit="1" customWidth="1"/>
    <col min="8202" max="8202" width="13.28125" style="256" bestFit="1" customWidth="1"/>
    <col min="8203" max="8204" width="9.28125" style="256" customWidth="1"/>
    <col min="8205" max="8205" width="9.140625" style="256" hidden="1" customWidth="1"/>
    <col min="8206" max="8448" width="9.28125" style="256" customWidth="1"/>
    <col min="8449" max="8449" width="55.140625" style="256" bestFit="1" customWidth="1"/>
    <col min="8450" max="8450" width="4.7109375" style="256" bestFit="1" customWidth="1"/>
    <col min="8451" max="8451" width="6.28125" style="256" bestFit="1" customWidth="1"/>
    <col min="8452" max="8452" width="9.140625" style="256" bestFit="1" customWidth="1"/>
    <col min="8453" max="8453" width="15.7109375" style="256" bestFit="1" customWidth="1"/>
    <col min="8454" max="8454" width="16.8515625" style="256" bestFit="1" customWidth="1"/>
    <col min="8455" max="8455" width="9.140625" style="256" bestFit="1" customWidth="1"/>
    <col min="8456" max="8456" width="14.7109375" style="256" bestFit="1" customWidth="1"/>
    <col min="8457" max="8457" width="9.140625" style="256" bestFit="1" customWidth="1"/>
    <col min="8458" max="8458" width="13.28125" style="256" bestFit="1" customWidth="1"/>
    <col min="8459" max="8460" width="9.28125" style="256" customWidth="1"/>
    <col min="8461" max="8461" width="9.140625" style="256" hidden="1" customWidth="1"/>
    <col min="8462" max="8704" width="9.28125" style="256" customWidth="1"/>
    <col min="8705" max="8705" width="55.140625" style="256" bestFit="1" customWidth="1"/>
    <col min="8706" max="8706" width="4.7109375" style="256" bestFit="1" customWidth="1"/>
    <col min="8707" max="8707" width="6.28125" style="256" bestFit="1" customWidth="1"/>
    <col min="8708" max="8708" width="9.140625" style="256" bestFit="1" customWidth="1"/>
    <col min="8709" max="8709" width="15.7109375" style="256" bestFit="1" customWidth="1"/>
    <col min="8710" max="8710" width="16.8515625" style="256" bestFit="1" customWidth="1"/>
    <col min="8711" max="8711" width="9.140625" style="256" bestFit="1" customWidth="1"/>
    <col min="8712" max="8712" width="14.7109375" style="256" bestFit="1" customWidth="1"/>
    <col min="8713" max="8713" width="9.140625" style="256" bestFit="1" customWidth="1"/>
    <col min="8714" max="8714" width="13.28125" style="256" bestFit="1" customWidth="1"/>
    <col min="8715" max="8716" width="9.28125" style="256" customWidth="1"/>
    <col min="8717" max="8717" width="9.140625" style="256" hidden="1" customWidth="1"/>
    <col min="8718" max="8960" width="9.28125" style="256" customWidth="1"/>
    <col min="8961" max="8961" width="55.140625" style="256" bestFit="1" customWidth="1"/>
    <col min="8962" max="8962" width="4.7109375" style="256" bestFit="1" customWidth="1"/>
    <col min="8963" max="8963" width="6.28125" style="256" bestFit="1" customWidth="1"/>
    <col min="8964" max="8964" width="9.140625" style="256" bestFit="1" customWidth="1"/>
    <col min="8965" max="8965" width="15.7109375" style="256" bestFit="1" customWidth="1"/>
    <col min="8966" max="8966" width="16.8515625" style="256" bestFit="1" customWidth="1"/>
    <col min="8967" max="8967" width="9.140625" style="256" bestFit="1" customWidth="1"/>
    <col min="8968" max="8968" width="14.7109375" style="256" bestFit="1" customWidth="1"/>
    <col min="8969" max="8969" width="9.140625" style="256" bestFit="1" customWidth="1"/>
    <col min="8970" max="8970" width="13.28125" style="256" bestFit="1" customWidth="1"/>
    <col min="8971" max="8972" width="9.28125" style="256" customWidth="1"/>
    <col min="8973" max="8973" width="9.140625" style="256" hidden="1" customWidth="1"/>
    <col min="8974" max="9216" width="9.28125" style="256" customWidth="1"/>
    <col min="9217" max="9217" width="55.140625" style="256" bestFit="1" customWidth="1"/>
    <col min="9218" max="9218" width="4.7109375" style="256" bestFit="1" customWidth="1"/>
    <col min="9219" max="9219" width="6.28125" style="256" bestFit="1" customWidth="1"/>
    <col min="9220" max="9220" width="9.140625" style="256" bestFit="1" customWidth="1"/>
    <col min="9221" max="9221" width="15.7109375" style="256" bestFit="1" customWidth="1"/>
    <col min="9222" max="9222" width="16.8515625" style="256" bestFit="1" customWidth="1"/>
    <col min="9223" max="9223" width="9.140625" style="256" bestFit="1" customWidth="1"/>
    <col min="9224" max="9224" width="14.7109375" style="256" bestFit="1" customWidth="1"/>
    <col min="9225" max="9225" width="9.140625" style="256" bestFit="1" customWidth="1"/>
    <col min="9226" max="9226" width="13.28125" style="256" bestFit="1" customWidth="1"/>
    <col min="9227" max="9228" width="9.28125" style="256" customWidth="1"/>
    <col min="9229" max="9229" width="9.140625" style="256" hidden="1" customWidth="1"/>
    <col min="9230" max="9472" width="9.28125" style="256" customWidth="1"/>
    <col min="9473" max="9473" width="55.140625" style="256" bestFit="1" customWidth="1"/>
    <col min="9474" max="9474" width="4.7109375" style="256" bestFit="1" customWidth="1"/>
    <col min="9475" max="9475" width="6.28125" style="256" bestFit="1" customWidth="1"/>
    <col min="9476" max="9476" width="9.140625" style="256" bestFit="1" customWidth="1"/>
    <col min="9477" max="9477" width="15.7109375" style="256" bestFit="1" customWidth="1"/>
    <col min="9478" max="9478" width="16.8515625" style="256" bestFit="1" customWidth="1"/>
    <col min="9479" max="9479" width="9.140625" style="256" bestFit="1" customWidth="1"/>
    <col min="9480" max="9480" width="14.7109375" style="256" bestFit="1" customWidth="1"/>
    <col min="9481" max="9481" width="9.140625" style="256" bestFit="1" customWidth="1"/>
    <col min="9482" max="9482" width="13.28125" style="256" bestFit="1" customWidth="1"/>
    <col min="9483" max="9484" width="9.28125" style="256" customWidth="1"/>
    <col min="9485" max="9485" width="9.140625" style="256" hidden="1" customWidth="1"/>
    <col min="9486" max="9728" width="9.28125" style="256" customWidth="1"/>
    <col min="9729" max="9729" width="55.140625" style="256" bestFit="1" customWidth="1"/>
    <col min="9730" max="9730" width="4.7109375" style="256" bestFit="1" customWidth="1"/>
    <col min="9731" max="9731" width="6.28125" style="256" bestFit="1" customWidth="1"/>
    <col min="9732" max="9732" width="9.140625" style="256" bestFit="1" customWidth="1"/>
    <col min="9733" max="9733" width="15.7109375" style="256" bestFit="1" customWidth="1"/>
    <col min="9734" max="9734" width="16.8515625" style="256" bestFit="1" customWidth="1"/>
    <col min="9735" max="9735" width="9.140625" style="256" bestFit="1" customWidth="1"/>
    <col min="9736" max="9736" width="14.7109375" style="256" bestFit="1" customWidth="1"/>
    <col min="9737" max="9737" width="9.140625" style="256" bestFit="1" customWidth="1"/>
    <col min="9738" max="9738" width="13.28125" style="256" bestFit="1" customWidth="1"/>
    <col min="9739" max="9740" width="9.28125" style="256" customWidth="1"/>
    <col min="9741" max="9741" width="9.140625" style="256" hidden="1" customWidth="1"/>
    <col min="9742" max="9984" width="9.28125" style="256" customWidth="1"/>
    <col min="9985" max="9985" width="55.140625" style="256" bestFit="1" customWidth="1"/>
    <col min="9986" max="9986" width="4.7109375" style="256" bestFit="1" customWidth="1"/>
    <col min="9987" max="9987" width="6.28125" style="256" bestFit="1" customWidth="1"/>
    <col min="9988" max="9988" width="9.140625" style="256" bestFit="1" customWidth="1"/>
    <col min="9989" max="9989" width="15.7109375" style="256" bestFit="1" customWidth="1"/>
    <col min="9990" max="9990" width="16.8515625" style="256" bestFit="1" customWidth="1"/>
    <col min="9991" max="9991" width="9.140625" style="256" bestFit="1" customWidth="1"/>
    <col min="9992" max="9992" width="14.7109375" style="256" bestFit="1" customWidth="1"/>
    <col min="9993" max="9993" width="9.140625" style="256" bestFit="1" customWidth="1"/>
    <col min="9994" max="9994" width="13.28125" style="256" bestFit="1" customWidth="1"/>
    <col min="9995" max="9996" width="9.28125" style="256" customWidth="1"/>
    <col min="9997" max="9997" width="9.140625" style="256" hidden="1" customWidth="1"/>
    <col min="9998" max="10240" width="9.28125" style="256" customWidth="1"/>
    <col min="10241" max="10241" width="55.140625" style="256" bestFit="1" customWidth="1"/>
    <col min="10242" max="10242" width="4.7109375" style="256" bestFit="1" customWidth="1"/>
    <col min="10243" max="10243" width="6.28125" style="256" bestFit="1" customWidth="1"/>
    <col min="10244" max="10244" width="9.140625" style="256" bestFit="1" customWidth="1"/>
    <col min="10245" max="10245" width="15.7109375" style="256" bestFit="1" customWidth="1"/>
    <col min="10246" max="10246" width="16.8515625" style="256" bestFit="1" customWidth="1"/>
    <col min="10247" max="10247" width="9.140625" style="256" bestFit="1" customWidth="1"/>
    <col min="10248" max="10248" width="14.7109375" style="256" bestFit="1" customWidth="1"/>
    <col min="10249" max="10249" width="9.140625" style="256" bestFit="1" customWidth="1"/>
    <col min="10250" max="10250" width="13.28125" style="256" bestFit="1" customWidth="1"/>
    <col min="10251" max="10252" width="9.28125" style="256" customWidth="1"/>
    <col min="10253" max="10253" width="9.140625" style="256" hidden="1" customWidth="1"/>
    <col min="10254" max="10496" width="9.28125" style="256" customWidth="1"/>
    <col min="10497" max="10497" width="55.140625" style="256" bestFit="1" customWidth="1"/>
    <col min="10498" max="10498" width="4.7109375" style="256" bestFit="1" customWidth="1"/>
    <col min="10499" max="10499" width="6.28125" style="256" bestFit="1" customWidth="1"/>
    <col min="10500" max="10500" width="9.140625" style="256" bestFit="1" customWidth="1"/>
    <col min="10501" max="10501" width="15.7109375" style="256" bestFit="1" customWidth="1"/>
    <col min="10502" max="10502" width="16.8515625" style="256" bestFit="1" customWidth="1"/>
    <col min="10503" max="10503" width="9.140625" style="256" bestFit="1" customWidth="1"/>
    <col min="10504" max="10504" width="14.7109375" style="256" bestFit="1" customWidth="1"/>
    <col min="10505" max="10505" width="9.140625" style="256" bestFit="1" customWidth="1"/>
    <col min="10506" max="10506" width="13.28125" style="256" bestFit="1" customWidth="1"/>
    <col min="10507" max="10508" width="9.28125" style="256" customWidth="1"/>
    <col min="10509" max="10509" width="9.140625" style="256" hidden="1" customWidth="1"/>
    <col min="10510" max="10752" width="9.28125" style="256" customWidth="1"/>
    <col min="10753" max="10753" width="55.140625" style="256" bestFit="1" customWidth="1"/>
    <col min="10754" max="10754" width="4.7109375" style="256" bestFit="1" customWidth="1"/>
    <col min="10755" max="10755" width="6.28125" style="256" bestFit="1" customWidth="1"/>
    <col min="10756" max="10756" width="9.140625" style="256" bestFit="1" customWidth="1"/>
    <col min="10757" max="10757" width="15.7109375" style="256" bestFit="1" customWidth="1"/>
    <col min="10758" max="10758" width="16.8515625" style="256" bestFit="1" customWidth="1"/>
    <col min="10759" max="10759" width="9.140625" style="256" bestFit="1" customWidth="1"/>
    <col min="10760" max="10760" width="14.7109375" style="256" bestFit="1" customWidth="1"/>
    <col min="10761" max="10761" width="9.140625" style="256" bestFit="1" customWidth="1"/>
    <col min="10762" max="10762" width="13.28125" style="256" bestFit="1" customWidth="1"/>
    <col min="10763" max="10764" width="9.28125" style="256" customWidth="1"/>
    <col min="10765" max="10765" width="9.140625" style="256" hidden="1" customWidth="1"/>
    <col min="10766" max="11008" width="9.28125" style="256" customWidth="1"/>
    <col min="11009" max="11009" width="55.140625" style="256" bestFit="1" customWidth="1"/>
    <col min="11010" max="11010" width="4.7109375" style="256" bestFit="1" customWidth="1"/>
    <col min="11011" max="11011" width="6.28125" style="256" bestFit="1" customWidth="1"/>
    <col min="11012" max="11012" width="9.140625" style="256" bestFit="1" customWidth="1"/>
    <col min="11013" max="11013" width="15.7109375" style="256" bestFit="1" customWidth="1"/>
    <col min="11014" max="11014" width="16.8515625" style="256" bestFit="1" customWidth="1"/>
    <col min="11015" max="11015" width="9.140625" style="256" bestFit="1" customWidth="1"/>
    <col min="11016" max="11016" width="14.7109375" style="256" bestFit="1" customWidth="1"/>
    <col min="11017" max="11017" width="9.140625" style="256" bestFit="1" customWidth="1"/>
    <col min="11018" max="11018" width="13.28125" style="256" bestFit="1" customWidth="1"/>
    <col min="11019" max="11020" width="9.28125" style="256" customWidth="1"/>
    <col min="11021" max="11021" width="9.140625" style="256" hidden="1" customWidth="1"/>
    <col min="11022" max="11264" width="9.28125" style="256" customWidth="1"/>
    <col min="11265" max="11265" width="55.140625" style="256" bestFit="1" customWidth="1"/>
    <col min="11266" max="11266" width="4.7109375" style="256" bestFit="1" customWidth="1"/>
    <col min="11267" max="11267" width="6.28125" style="256" bestFit="1" customWidth="1"/>
    <col min="11268" max="11268" width="9.140625" style="256" bestFit="1" customWidth="1"/>
    <col min="11269" max="11269" width="15.7109375" style="256" bestFit="1" customWidth="1"/>
    <col min="11270" max="11270" width="16.8515625" style="256" bestFit="1" customWidth="1"/>
    <col min="11271" max="11271" width="9.140625" style="256" bestFit="1" customWidth="1"/>
    <col min="11272" max="11272" width="14.7109375" style="256" bestFit="1" customWidth="1"/>
    <col min="11273" max="11273" width="9.140625" style="256" bestFit="1" customWidth="1"/>
    <col min="11274" max="11274" width="13.28125" style="256" bestFit="1" customWidth="1"/>
    <col min="11275" max="11276" width="9.28125" style="256" customWidth="1"/>
    <col min="11277" max="11277" width="9.140625" style="256" hidden="1" customWidth="1"/>
    <col min="11278" max="11520" width="9.28125" style="256" customWidth="1"/>
    <col min="11521" max="11521" width="55.140625" style="256" bestFit="1" customWidth="1"/>
    <col min="11522" max="11522" width="4.7109375" style="256" bestFit="1" customWidth="1"/>
    <col min="11523" max="11523" width="6.28125" style="256" bestFit="1" customWidth="1"/>
    <col min="11524" max="11524" width="9.140625" style="256" bestFit="1" customWidth="1"/>
    <col min="11525" max="11525" width="15.7109375" style="256" bestFit="1" customWidth="1"/>
    <col min="11526" max="11526" width="16.8515625" style="256" bestFit="1" customWidth="1"/>
    <col min="11527" max="11527" width="9.140625" style="256" bestFit="1" customWidth="1"/>
    <col min="11528" max="11528" width="14.7109375" style="256" bestFit="1" customWidth="1"/>
    <col min="11529" max="11529" width="9.140625" style="256" bestFit="1" customWidth="1"/>
    <col min="11530" max="11530" width="13.28125" style="256" bestFit="1" customWidth="1"/>
    <col min="11531" max="11532" width="9.28125" style="256" customWidth="1"/>
    <col min="11533" max="11533" width="9.140625" style="256" hidden="1" customWidth="1"/>
    <col min="11534" max="11776" width="9.28125" style="256" customWidth="1"/>
    <col min="11777" max="11777" width="55.140625" style="256" bestFit="1" customWidth="1"/>
    <col min="11778" max="11778" width="4.7109375" style="256" bestFit="1" customWidth="1"/>
    <col min="11779" max="11779" width="6.28125" style="256" bestFit="1" customWidth="1"/>
    <col min="11780" max="11780" width="9.140625" style="256" bestFit="1" customWidth="1"/>
    <col min="11781" max="11781" width="15.7109375" style="256" bestFit="1" customWidth="1"/>
    <col min="11782" max="11782" width="16.8515625" style="256" bestFit="1" customWidth="1"/>
    <col min="11783" max="11783" width="9.140625" style="256" bestFit="1" customWidth="1"/>
    <col min="11784" max="11784" width="14.7109375" style="256" bestFit="1" customWidth="1"/>
    <col min="11785" max="11785" width="9.140625" style="256" bestFit="1" customWidth="1"/>
    <col min="11786" max="11786" width="13.28125" style="256" bestFit="1" customWidth="1"/>
    <col min="11787" max="11788" width="9.28125" style="256" customWidth="1"/>
    <col min="11789" max="11789" width="9.140625" style="256" hidden="1" customWidth="1"/>
    <col min="11790" max="12032" width="9.28125" style="256" customWidth="1"/>
    <col min="12033" max="12033" width="55.140625" style="256" bestFit="1" customWidth="1"/>
    <col min="12034" max="12034" width="4.7109375" style="256" bestFit="1" customWidth="1"/>
    <col min="12035" max="12035" width="6.28125" style="256" bestFit="1" customWidth="1"/>
    <col min="12036" max="12036" width="9.140625" style="256" bestFit="1" customWidth="1"/>
    <col min="12037" max="12037" width="15.7109375" style="256" bestFit="1" customWidth="1"/>
    <col min="12038" max="12038" width="16.8515625" style="256" bestFit="1" customWidth="1"/>
    <col min="12039" max="12039" width="9.140625" style="256" bestFit="1" customWidth="1"/>
    <col min="12040" max="12040" width="14.7109375" style="256" bestFit="1" customWidth="1"/>
    <col min="12041" max="12041" width="9.140625" style="256" bestFit="1" customWidth="1"/>
    <col min="12042" max="12042" width="13.28125" style="256" bestFit="1" customWidth="1"/>
    <col min="12043" max="12044" width="9.28125" style="256" customWidth="1"/>
    <col min="12045" max="12045" width="9.140625" style="256" hidden="1" customWidth="1"/>
    <col min="12046" max="12288" width="9.28125" style="256" customWidth="1"/>
    <col min="12289" max="12289" width="55.140625" style="256" bestFit="1" customWidth="1"/>
    <col min="12290" max="12290" width="4.7109375" style="256" bestFit="1" customWidth="1"/>
    <col min="12291" max="12291" width="6.28125" style="256" bestFit="1" customWidth="1"/>
    <col min="12292" max="12292" width="9.140625" style="256" bestFit="1" customWidth="1"/>
    <col min="12293" max="12293" width="15.7109375" style="256" bestFit="1" customWidth="1"/>
    <col min="12294" max="12294" width="16.8515625" style="256" bestFit="1" customWidth="1"/>
    <col min="12295" max="12295" width="9.140625" style="256" bestFit="1" customWidth="1"/>
    <col min="12296" max="12296" width="14.7109375" style="256" bestFit="1" customWidth="1"/>
    <col min="12297" max="12297" width="9.140625" style="256" bestFit="1" customWidth="1"/>
    <col min="12298" max="12298" width="13.28125" style="256" bestFit="1" customWidth="1"/>
    <col min="12299" max="12300" width="9.28125" style="256" customWidth="1"/>
    <col min="12301" max="12301" width="9.140625" style="256" hidden="1" customWidth="1"/>
    <col min="12302" max="12544" width="9.28125" style="256" customWidth="1"/>
    <col min="12545" max="12545" width="55.140625" style="256" bestFit="1" customWidth="1"/>
    <col min="12546" max="12546" width="4.7109375" style="256" bestFit="1" customWidth="1"/>
    <col min="12547" max="12547" width="6.28125" style="256" bestFit="1" customWidth="1"/>
    <col min="12548" max="12548" width="9.140625" style="256" bestFit="1" customWidth="1"/>
    <col min="12549" max="12549" width="15.7109375" style="256" bestFit="1" customWidth="1"/>
    <col min="12550" max="12550" width="16.8515625" style="256" bestFit="1" customWidth="1"/>
    <col min="12551" max="12551" width="9.140625" style="256" bestFit="1" customWidth="1"/>
    <col min="12552" max="12552" width="14.7109375" style="256" bestFit="1" customWidth="1"/>
    <col min="12553" max="12553" width="9.140625" style="256" bestFit="1" customWidth="1"/>
    <col min="12554" max="12554" width="13.28125" style="256" bestFit="1" customWidth="1"/>
    <col min="12555" max="12556" width="9.28125" style="256" customWidth="1"/>
    <col min="12557" max="12557" width="9.140625" style="256" hidden="1" customWidth="1"/>
    <col min="12558" max="12800" width="9.28125" style="256" customWidth="1"/>
    <col min="12801" max="12801" width="55.140625" style="256" bestFit="1" customWidth="1"/>
    <col min="12802" max="12802" width="4.7109375" style="256" bestFit="1" customWidth="1"/>
    <col min="12803" max="12803" width="6.28125" style="256" bestFit="1" customWidth="1"/>
    <col min="12804" max="12804" width="9.140625" style="256" bestFit="1" customWidth="1"/>
    <col min="12805" max="12805" width="15.7109375" style="256" bestFit="1" customWidth="1"/>
    <col min="12806" max="12806" width="16.8515625" style="256" bestFit="1" customWidth="1"/>
    <col min="12807" max="12807" width="9.140625" style="256" bestFit="1" customWidth="1"/>
    <col min="12808" max="12808" width="14.7109375" style="256" bestFit="1" customWidth="1"/>
    <col min="12809" max="12809" width="9.140625" style="256" bestFit="1" customWidth="1"/>
    <col min="12810" max="12810" width="13.28125" style="256" bestFit="1" customWidth="1"/>
    <col min="12811" max="12812" width="9.28125" style="256" customWidth="1"/>
    <col min="12813" max="12813" width="9.140625" style="256" hidden="1" customWidth="1"/>
    <col min="12814" max="13056" width="9.28125" style="256" customWidth="1"/>
    <col min="13057" max="13057" width="55.140625" style="256" bestFit="1" customWidth="1"/>
    <col min="13058" max="13058" width="4.7109375" style="256" bestFit="1" customWidth="1"/>
    <col min="13059" max="13059" width="6.28125" style="256" bestFit="1" customWidth="1"/>
    <col min="13060" max="13060" width="9.140625" style="256" bestFit="1" customWidth="1"/>
    <col min="13061" max="13061" width="15.7109375" style="256" bestFit="1" customWidth="1"/>
    <col min="13062" max="13062" width="16.8515625" style="256" bestFit="1" customWidth="1"/>
    <col min="13063" max="13063" width="9.140625" style="256" bestFit="1" customWidth="1"/>
    <col min="13064" max="13064" width="14.7109375" style="256" bestFit="1" customWidth="1"/>
    <col min="13065" max="13065" width="9.140625" style="256" bestFit="1" customWidth="1"/>
    <col min="13066" max="13066" width="13.28125" style="256" bestFit="1" customWidth="1"/>
    <col min="13067" max="13068" width="9.28125" style="256" customWidth="1"/>
    <col min="13069" max="13069" width="9.140625" style="256" hidden="1" customWidth="1"/>
    <col min="13070" max="13312" width="9.28125" style="256" customWidth="1"/>
    <col min="13313" max="13313" width="55.140625" style="256" bestFit="1" customWidth="1"/>
    <col min="13314" max="13314" width="4.7109375" style="256" bestFit="1" customWidth="1"/>
    <col min="13315" max="13315" width="6.28125" style="256" bestFit="1" customWidth="1"/>
    <col min="13316" max="13316" width="9.140625" style="256" bestFit="1" customWidth="1"/>
    <col min="13317" max="13317" width="15.7109375" style="256" bestFit="1" customWidth="1"/>
    <col min="13318" max="13318" width="16.8515625" style="256" bestFit="1" customWidth="1"/>
    <col min="13319" max="13319" width="9.140625" style="256" bestFit="1" customWidth="1"/>
    <col min="13320" max="13320" width="14.7109375" style="256" bestFit="1" customWidth="1"/>
    <col min="13321" max="13321" width="9.140625" style="256" bestFit="1" customWidth="1"/>
    <col min="13322" max="13322" width="13.28125" style="256" bestFit="1" customWidth="1"/>
    <col min="13323" max="13324" width="9.28125" style="256" customWidth="1"/>
    <col min="13325" max="13325" width="9.140625" style="256" hidden="1" customWidth="1"/>
    <col min="13326" max="13568" width="9.28125" style="256" customWidth="1"/>
    <col min="13569" max="13569" width="55.140625" style="256" bestFit="1" customWidth="1"/>
    <col min="13570" max="13570" width="4.7109375" style="256" bestFit="1" customWidth="1"/>
    <col min="13571" max="13571" width="6.28125" style="256" bestFit="1" customWidth="1"/>
    <col min="13572" max="13572" width="9.140625" style="256" bestFit="1" customWidth="1"/>
    <col min="13573" max="13573" width="15.7109375" style="256" bestFit="1" customWidth="1"/>
    <col min="13574" max="13574" width="16.8515625" style="256" bestFit="1" customWidth="1"/>
    <col min="13575" max="13575" width="9.140625" style="256" bestFit="1" customWidth="1"/>
    <col min="13576" max="13576" width="14.7109375" style="256" bestFit="1" customWidth="1"/>
    <col min="13577" max="13577" width="9.140625" style="256" bestFit="1" customWidth="1"/>
    <col min="13578" max="13578" width="13.28125" style="256" bestFit="1" customWidth="1"/>
    <col min="13579" max="13580" width="9.28125" style="256" customWidth="1"/>
    <col min="13581" max="13581" width="9.140625" style="256" hidden="1" customWidth="1"/>
    <col min="13582" max="13824" width="9.28125" style="256" customWidth="1"/>
    <col min="13825" max="13825" width="55.140625" style="256" bestFit="1" customWidth="1"/>
    <col min="13826" max="13826" width="4.7109375" style="256" bestFit="1" customWidth="1"/>
    <col min="13827" max="13827" width="6.28125" style="256" bestFit="1" customWidth="1"/>
    <col min="13828" max="13828" width="9.140625" style="256" bestFit="1" customWidth="1"/>
    <col min="13829" max="13829" width="15.7109375" style="256" bestFit="1" customWidth="1"/>
    <col min="13830" max="13830" width="16.8515625" style="256" bestFit="1" customWidth="1"/>
    <col min="13831" max="13831" width="9.140625" style="256" bestFit="1" customWidth="1"/>
    <col min="13832" max="13832" width="14.7109375" style="256" bestFit="1" customWidth="1"/>
    <col min="13833" max="13833" width="9.140625" style="256" bestFit="1" customWidth="1"/>
    <col min="13834" max="13834" width="13.28125" style="256" bestFit="1" customWidth="1"/>
    <col min="13835" max="13836" width="9.28125" style="256" customWidth="1"/>
    <col min="13837" max="13837" width="9.140625" style="256" hidden="1" customWidth="1"/>
    <col min="13838" max="14080" width="9.28125" style="256" customWidth="1"/>
    <col min="14081" max="14081" width="55.140625" style="256" bestFit="1" customWidth="1"/>
    <col min="14082" max="14082" width="4.7109375" style="256" bestFit="1" customWidth="1"/>
    <col min="14083" max="14083" width="6.28125" style="256" bestFit="1" customWidth="1"/>
    <col min="14084" max="14084" width="9.140625" style="256" bestFit="1" customWidth="1"/>
    <col min="14085" max="14085" width="15.7109375" style="256" bestFit="1" customWidth="1"/>
    <col min="14086" max="14086" width="16.8515625" style="256" bestFit="1" customWidth="1"/>
    <col min="14087" max="14087" width="9.140625" style="256" bestFit="1" customWidth="1"/>
    <col min="14088" max="14088" width="14.7109375" style="256" bestFit="1" customWidth="1"/>
    <col min="14089" max="14089" width="9.140625" style="256" bestFit="1" customWidth="1"/>
    <col min="14090" max="14090" width="13.28125" style="256" bestFit="1" customWidth="1"/>
    <col min="14091" max="14092" width="9.28125" style="256" customWidth="1"/>
    <col min="14093" max="14093" width="9.140625" style="256" hidden="1" customWidth="1"/>
    <col min="14094" max="14336" width="9.28125" style="256" customWidth="1"/>
    <col min="14337" max="14337" width="55.140625" style="256" bestFit="1" customWidth="1"/>
    <col min="14338" max="14338" width="4.7109375" style="256" bestFit="1" customWidth="1"/>
    <col min="14339" max="14339" width="6.28125" style="256" bestFit="1" customWidth="1"/>
    <col min="14340" max="14340" width="9.140625" style="256" bestFit="1" customWidth="1"/>
    <col min="14341" max="14341" width="15.7109375" style="256" bestFit="1" customWidth="1"/>
    <col min="14342" max="14342" width="16.8515625" style="256" bestFit="1" customWidth="1"/>
    <col min="14343" max="14343" width="9.140625" style="256" bestFit="1" customWidth="1"/>
    <col min="14344" max="14344" width="14.7109375" style="256" bestFit="1" customWidth="1"/>
    <col min="14345" max="14345" width="9.140625" style="256" bestFit="1" customWidth="1"/>
    <col min="14346" max="14346" width="13.28125" style="256" bestFit="1" customWidth="1"/>
    <col min="14347" max="14348" width="9.28125" style="256" customWidth="1"/>
    <col min="14349" max="14349" width="9.140625" style="256" hidden="1" customWidth="1"/>
    <col min="14350" max="14592" width="9.28125" style="256" customWidth="1"/>
    <col min="14593" max="14593" width="55.140625" style="256" bestFit="1" customWidth="1"/>
    <col min="14594" max="14594" width="4.7109375" style="256" bestFit="1" customWidth="1"/>
    <col min="14595" max="14595" width="6.28125" style="256" bestFit="1" customWidth="1"/>
    <col min="14596" max="14596" width="9.140625" style="256" bestFit="1" customWidth="1"/>
    <col min="14597" max="14597" width="15.7109375" style="256" bestFit="1" customWidth="1"/>
    <col min="14598" max="14598" width="16.8515625" style="256" bestFit="1" customWidth="1"/>
    <col min="14599" max="14599" width="9.140625" style="256" bestFit="1" customWidth="1"/>
    <col min="14600" max="14600" width="14.7109375" style="256" bestFit="1" customWidth="1"/>
    <col min="14601" max="14601" width="9.140625" style="256" bestFit="1" customWidth="1"/>
    <col min="14602" max="14602" width="13.28125" style="256" bestFit="1" customWidth="1"/>
    <col min="14603" max="14604" width="9.28125" style="256" customWidth="1"/>
    <col min="14605" max="14605" width="9.140625" style="256" hidden="1" customWidth="1"/>
    <col min="14606" max="14848" width="9.28125" style="256" customWidth="1"/>
    <col min="14849" max="14849" width="55.140625" style="256" bestFit="1" customWidth="1"/>
    <col min="14850" max="14850" width="4.7109375" style="256" bestFit="1" customWidth="1"/>
    <col min="14851" max="14851" width="6.28125" style="256" bestFit="1" customWidth="1"/>
    <col min="14852" max="14852" width="9.140625" style="256" bestFit="1" customWidth="1"/>
    <col min="14853" max="14853" width="15.7109375" style="256" bestFit="1" customWidth="1"/>
    <col min="14854" max="14854" width="16.8515625" style="256" bestFit="1" customWidth="1"/>
    <col min="14855" max="14855" width="9.140625" style="256" bestFit="1" customWidth="1"/>
    <col min="14856" max="14856" width="14.7109375" style="256" bestFit="1" customWidth="1"/>
    <col min="14857" max="14857" width="9.140625" style="256" bestFit="1" customWidth="1"/>
    <col min="14858" max="14858" width="13.28125" style="256" bestFit="1" customWidth="1"/>
    <col min="14859" max="14860" width="9.28125" style="256" customWidth="1"/>
    <col min="14861" max="14861" width="9.140625" style="256" hidden="1" customWidth="1"/>
    <col min="14862" max="15104" width="9.28125" style="256" customWidth="1"/>
    <col min="15105" max="15105" width="55.140625" style="256" bestFit="1" customWidth="1"/>
    <col min="15106" max="15106" width="4.7109375" style="256" bestFit="1" customWidth="1"/>
    <col min="15107" max="15107" width="6.28125" style="256" bestFit="1" customWidth="1"/>
    <col min="15108" max="15108" width="9.140625" style="256" bestFit="1" customWidth="1"/>
    <col min="15109" max="15109" width="15.7109375" style="256" bestFit="1" customWidth="1"/>
    <col min="15110" max="15110" width="16.8515625" style="256" bestFit="1" customWidth="1"/>
    <col min="15111" max="15111" width="9.140625" style="256" bestFit="1" customWidth="1"/>
    <col min="15112" max="15112" width="14.7109375" style="256" bestFit="1" customWidth="1"/>
    <col min="15113" max="15113" width="9.140625" style="256" bestFit="1" customWidth="1"/>
    <col min="15114" max="15114" width="13.28125" style="256" bestFit="1" customWidth="1"/>
    <col min="15115" max="15116" width="9.28125" style="256" customWidth="1"/>
    <col min="15117" max="15117" width="9.140625" style="256" hidden="1" customWidth="1"/>
    <col min="15118" max="15360" width="9.28125" style="256" customWidth="1"/>
    <col min="15361" max="15361" width="55.140625" style="256" bestFit="1" customWidth="1"/>
    <col min="15362" max="15362" width="4.7109375" style="256" bestFit="1" customWidth="1"/>
    <col min="15363" max="15363" width="6.28125" style="256" bestFit="1" customWidth="1"/>
    <col min="15364" max="15364" width="9.140625" style="256" bestFit="1" customWidth="1"/>
    <col min="15365" max="15365" width="15.7109375" style="256" bestFit="1" customWidth="1"/>
    <col min="15366" max="15366" width="16.8515625" style="256" bestFit="1" customWidth="1"/>
    <col min="15367" max="15367" width="9.140625" style="256" bestFit="1" customWidth="1"/>
    <col min="15368" max="15368" width="14.7109375" style="256" bestFit="1" customWidth="1"/>
    <col min="15369" max="15369" width="9.140625" style="256" bestFit="1" customWidth="1"/>
    <col min="15370" max="15370" width="13.28125" style="256" bestFit="1" customWidth="1"/>
    <col min="15371" max="15372" width="9.28125" style="256" customWidth="1"/>
    <col min="15373" max="15373" width="9.140625" style="256" hidden="1" customWidth="1"/>
    <col min="15374" max="15616" width="9.28125" style="256" customWidth="1"/>
    <col min="15617" max="15617" width="55.140625" style="256" bestFit="1" customWidth="1"/>
    <col min="15618" max="15618" width="4.7109375" style="256" bestFit="1" customWidth="1"/>
    <col min="15619" max="15619" width="6.28125" style="256" bestFit="1" customWidth="1"/>
    <col min="15620" max="15620" width="9.140625" style="256" bestFit="1" customWidth="1"/>
    <col min="15621" max="15621" width="15.7109375" style="256" bestFit="1" customWidth="1"/>
    <col min="15622" max="15622" width="16.8515625" style="256" bestFit="1" customWidth="1"/>
    <col min="15623" max="15623" width="9.140625" style="256" bestFit="1" customWidth="1"/>
    <col min="15624" max="15624" width="14.7109375" style="256" bestFit="1" customWidth="1"/>
    <col min="15625" max="15625" width="9.140625" style="256" bestFit="1" customWidth="1"/>
    <col min="15626" max="15626" width="13.28125" style="256" bestFit="1" customWidth="1"/>
    <col min="15627" max="15628" width="9.28125" style="256" customWidth="1"/>
    <col min="15629" max="15629" width="9.140625" style="256" hidden="1" customWidth="1"/>
    <col min="15630" max="15872" width="9.28125" style="256" customWidth="1"/>
    <col min="15873" max="15873" width="55.140625" style="256" bestFit="1" customWidth="1"/>
    <col min="15874" max="15874" width="4.7109375" style="256" bestFit="1" customWidth="1"/>
    <col min="15875" max="15875" width="6.28125" style="256" bestFit="1" customWidth="1"/>
    <col min="15876" max="15876" width="9.140625" style="256" bestFit="1" customWidth="1"/>
    <col min="15877" max="15877" width="15.7109375" style="256" bestFit="1" customWidth="1"/>
    <col min="15878" max="15878" width="16.8515625" style="256" bestFit="1" customWidth="1"/>
    <col min="15879" max="15879" width="9.140625" style="256" bestFit="1" customWidth="1"/>
    <col min="15880" max="15880" width="14.7109375" style="256" bestFit="1" customWidth="1"/>
    <col min="15881" max="15881" width="9.140625" style="256" bestFit="1" customWidth="1"/>
    <col min="15882" max="15882" width="13.28125" style="256" bestFit="1" customWidth="1"/>
    <col min="15883" max="15884" width="9.28125" style="256" customWidth="1"/>
    <col min="15885" max="15885" width="9.140625" style="256" hidden="1" customWidth="1"/>
    <col min="15886" max="16128" width="9.28125" style="256" customWidth="1"/>
    <col min="16129" max="16129" width="55.140625" style="256" bestFit="1" customWidth="1"/>
    <col min="16130" max="16130" width="4.7109375" style="256" bestFit="1" customWidth="1"/>
    <col min="16131" max="16131" width="6.28125" style="256" bestFit="1" customWidth="1"/>
    <col min="16132" max="16132" width="9.140625" style="256" bestFit="1" customWidth="1"/>
    <col min="16133" max="16133" width="15.7109375" style="256" bestFit="1" customWidth="1"/>
    <col min="16134" max="16134" width="16.8515625" style="256" bestFit="1" customWidth="1"/>
    <col min="16135" max="16135" width="9.140625" style="256" bestFit="1" customWidth="1"/>
    <col min="16136" max="16136" width="14.7109375" style="256" bestFit="1" customWidth="1"/>
    <col min="16137" max="16137" width="9.140625" style="256" bestFit="1" customWidth="1"/>
    <col min="16138" max="16138" width="13.28125" style="256" bestFit="1" customWidth="1"/>
    <col min="16139" max="16140" width="9.28125" style="256" customWidth="1"/>
    <col min="16141" max="16141" width="9.140625" style="256" hidden="1" customWidth="1"/>
    <col min="16142" max="16384" width="9.28125" style="256" customWidth="1"/>
  </cols>
  <sheetData>
    <row r="1" spans="1:12" ht="12">
      <c r="A1" s="253" t="s">
        <v>353</v>
      </c>
      <c r="B1" s="253" t="s">
        <v>392</v>
      </c>
      <c r="C1" s="254" t="s">
        <v>393</v>
      </c>
      <c r="D1" s="270" t="s">
        <v>381</v>
      </c>
      <c r="E1" s="254" t="s">
        <v>394</v>
      </c>
      <c r="F1" s="253" t="s">
        <v>395</v>
      </c>
      <c r="G1" s="270" t="s">
        <v>382</v>
      </c>
      <c r="H1" s="254" t="s">
        <v>396</v>
      </c>
      <c r="I1" s="254" t="s">
        <v>397</v>
      </c>
      <c r="J1" s="254" t="s">
        <v>398</v>
      </c>
      <c r="K1" s="255"/>
      <c r="L1" s="255"/>
    </row>
    <row r="2" spans="1:12" ht="12">
      <c r="A2" s="263" t="s">
        <v>383</v>
      </c>
      <c r="B2" s="263" t="s">
        <v>1</v>
      </c>
      <c r="C2" s="271"/>
      <c r="D2" s="272"/>
      <c r="E2" s="271"/>
      <c r="F2" s="263" t="s">
        <v>1</v>
      </c>
      <c r="G2" s="272"/>
      <c r="H2" s="271"/>
      <c r="I2" s="271"/>
      <c r="J2" s="271"/>
      <c r="K2" s="255"/>
      <c r="L2" s="255"/>
    </row>
    <row r="3" spans="1:12" ht="12">
      <c r="A3" s="273" t="s">
        <v>399</v>
      </c>
      <c r="B3" s="273" t="s">
        <v>1</v>
      </c>
      <c r="C3" s="274"/>
      <c r="D3" s="275"/>
      <c r="E3" s="274"/>
      <c r="F3" s="273" t="s">
        <v>1</v>
      </c>
      <c r="G3" s="275"/>
      <c r="H3" s="274"/>
      <c r="I3" s="274"/>
      <c r="J3" s="274"/>
      <c r="K3" s="255"/>
      <c r="L3" s="255"/>
    </row>
    <row r="4" spans="1:12" ht="12">
      <c r="A4" s="259" t="s">
        <v>400</v>
      </c>
      <c r="B4" s="259" t="s">
        <v>401</v>
      </c>
      <c r="C4" s="260">
        <v>1</v>
      </c>
      <c r="D4" s="276"/>
      <c r="E4" s="260">
        <f>C4*D4</f>
        <v>0</v>
      </c>
      <c r="F4" s="259" t="s">
        <v>1</v>
      </c>
      <c r="G4" s="276"/>
      <c r="H4" s="260">
        <f>C4*G4</f>
        <v>0</v>
      </c>
      <c r="I4" s="260">
        <f>D4+G4</f>
        <v>0</v>
      </c>
      <c r="J4" s="260">
        <f>E4+H4</f>
        <v>0</v>
      </c>
      <c r="K4" s="255"/>
      <c r="L4" s="255"/>
    </row>
    <row r="5" spans="1:12" ht="12">
      <c r="A5" s="273" t="s">
        <v>402</v>
      </c>
      <c r="B5" s="273" t="s">
        <v>1</v>
      </c>
      <c r="C5" s="274"/>
      <c r="D5" s="275"/>
      <c r="E5" s="274"/>
      <c r="F5" s="273" t="s">
        <v>1</v>
      </c>
      <c r="G5" s="275"/>
      <c r="H5" s="274"/>
      <c r="I5" s="274"/>
      <c r="J5" s="274"/>
      <c r="K5" s="255"/>
      <c r="L5" s="255"/>
    </row>
    <row r="6" spans="1:12" ht="12">
      <c r="A6" s="273" t="s">
        <v>403</v>
      </c>
      <c r="B6" s="273" t="s">
        <v>1</v>
      </c>
      <c r="C6" s="274"/>
      <c r="D6" s="275"/>
      <c r="E6" s="274"/>
      <c r="F6" s="273" t="s">
        <v>1</v>
      </c>
      <c r="G6" s="275"/>
      <c r="H6" s="274"/>
      <c r="I6" s="274"/>
      <c r="J6" s="274"/>
      <c r="K6" s="255"/>
      <c r="L6" s="255"/>
    </row>
    <row r="7" spans="1:12" ht="12">
      <c r="A7" s="259" t="s">
        <v>404</v>
      </c>
      <c r="B7" s="259" t="s">
        <v>401</v>
      </c>
      <c r="C7" s="260">
        <v>3</v>
      </c>
      <c r="D7" s="276"/>
      <c r="E7" s="260">
        <f>C7*D7</f>
        <v>0</v>
      </c>
      <c r="F7" s="259" t="s">
        <v>1</v>
      </c>
      <c r="G7" s="276"/>
      <c r="H7" s="260">
        <f>C7*G7</f>
        <v>0</v>
      </c>
      <c r="I7" s="260">
        <f>D7+G7</f>
        <v>0</v>
      </c>
      <c r="J7" s="260">
        <f>E7+H7</f>
        <v>0</v>
      </c>
      <c r="K7" s="255"/>
      <c r="L7" s="255"/>
    </row>
    <row r="8" spans="1:12" ht="12">
      <c r="A8" s="259" t="s">
        <v>405</v>
      </c>
      <c r="B8" s="259" t="s">
        <v>401</v>
      </c>
      <c r="C8" s="260">
        <v>1</v>
      </c>
      <c r="D8" s="276"/>
      <c r="E8" s="260">
        <f>C8*D8</f>
        <v>0</v>
      </c>
      <c r="F8" s="259" t="s">
        <v>1</v>
      </c>
      <c r="G8" s="276"/>
      <c r="H8" s="260">
        <f>C8*G8</f>
        <v>0</v>
      </c>
      <c r="I8" s="260">
        <f>D8+G8</f>
        <v>0</v>
      </c>
      <c r="J8" s="260">
        <f>E8+H8</f>
        <v>0</v>
      </c>
      <c r="K8" s="255"/>
      <c r="L8" s="255"/>
    </row>
    <row r="9" spans="1:12" ht="12">
      <c r="A9" s="273" t="s">
        <v>406</v>
      </c>
      <c r="B9" s="273" t="s">
        <v>1</v>
      </c>
      <c r="C9" s="274"/>
      <c r="D9" s="275"/>
      <c r="E9" s="274"/>
      <c r="F9" s="273" t="s">
        <v>1</v>
      </c>
      <c r="G9" s="275"/>
      <c r="H9" s="274"/>
      <c r="I9" s="274"/>
      <c r="J9" s="274"/>
      <c r="K9" s="255"/>
      <c r="L9" s="255"/>
    </row>
    <row r="10" spans="1:12" ht="12">
      <c r="A10" s="273" t="s">
        <v>407</v>
      </c>
      <c r="B10" s="273" t="s">
        <v>1</v>
      </c>
      <c r="C10" s="274"/>
      <c r="D10" s="275"/>
      <c r="E10" s="274"/>
      <c r="F10" s="273" t="s">
        <v>1</v>
      </c>
      <c r="G10" s="275"/>
      <c r="H10" s="274"/>
      <c r="I10" s="274"/>
      <c r="J10" s="274"/>
      <c r="K10" s="255"/>
      <c r="L10" s="255"/>
    </row>
    <row r="11" spans="1:12" ht="12">
      <c r="A11" s="259" t="s">
        <v>408</v>
      </c>
      <c r="B11" s="259" t="s">
        <v>401</v>
      </c>
      <c r="C11" s="260">
        <v>4</v>
      </c>
      <c r="D11" s="276"/>
      <c r="E11" s="260">
        <f>C11*D11</f>
        <v>0</v>
      </c>
      <c r="F11" s="259" t="s">
        <v>1</v>
      </c>
      <c r="G11" s="276"/>
      <c r="H11" s="260">
        <f>C11*G11</f>
        <v>0</v>
      </c>
      <c r="I11" s="260">
        <f>D11+G11</f>
        <v>0</v>
      </c>
      <c r="J11" s="260">
        <f>E11+H11</f>
        <v>0</v>
      </c>
      <c r="K11" s="255"/>
      <c r="L11" s="255"/>
    </row>
    <row r="12" spans="1:12" ht="12">
      <c r="A12" s="273" t="s">
        <v>409</v>
      </c>
      <c r="B12" s="273" t="s">
        <v>1</v>
      </c>
      <c r="C12" s="274"/>
      <c r="D12" s="275"/>
      <c r="E12" s="274"/>
      <c r="F12" s="273" t="s">
        <v>1</v>
      </c>
      <c r="G12" s="275"/>
      <c r="H12" s="274"/>
      <c r="I12" s="274"/>
      <c r="J12" s="274"/>
      <c r="K12" s="255"/>
      <c r="L12" s="255"/>
    </row>
    <row r="13" spans="1:12" ht="12">
      <c r="A13" s="259" t="s">
        <v>410</v>
      </c>
      <c r="B13" s="259" t="s">
        <v>241</v>
      </c>
      <c r="C13" s="260">
        <v>20</v>
      </c>
      <c r="D13" s="276"/>
      <c r="E13" s="260">
        <f>C13*D13</f>
        <v>0</v>
      </c>
      <c r="F13" s="259" t="s">
        <v>1</v>
      </c>
      <c r="G13" s="276"/>
      <c r="H13" s="260">
        <f>C13*G13</f>
        <v>0</v>
      </c>
      <c r="I13" s="260">
        <f>D13+G13</f>
        <v>0</v>
      </c>
      <c r="J13" s="260">
        <f>E13+H13</f>
        <v>0</v>
      </c>
      <c r="K13" s="255"/>
      <c r="L13" s="255"/>
    </row>
    <row r="14" spans="1:12" ht="12">
      <c r="A14" s="259" t="s">
        <v>411</v>
      </c>
      <c r="B14" s="259" t="s">
        <v>412</v>
      </c>
      <c r="C14" s="260">
        <v>1</v>
      </c>
      <c r="D14" s="276"/>
      <c r="E14" s="260">
        <f>C14*D14</f>
        <v>0</v>
      </c>
      <c r="F14" s="259" t="s">
        <v>1</v>
      </c>
      <c r="G14" s="276"/>
      <c r="H14" s="260">
        <f>C14*G14</f>
        <v>0</v>
      </c>
      <c r="I14" s="260">
        <f>D14+G14</f>
        <v>0</v>
      </c>
      <c r="J14" s="260">
        <f>E14+H14</f>
        <v>0</v>
      </c>
      <c r="K14" s="255"/>
      <c r="L14" s="255"/>
    </row>
    <row r="15" spans="1:12" ht="12">
      <c r="A15" s="273" t="s">
        <v>413</v>
      </c>
      <c r="B15" s="273" t="s">
        <v>1</v>
      </c>
      <c r="C15" s="274"/>
      <c r="D15" s="275"/>
      <c r="E15" s="274"/>
      <c r="F15" s="273" t="s">
        <v>1</v>
      </c>
      <c r="G15" s="275"/>
      <c r="H15" s="274"/>
      <c r="I15" s="274"/>
      <c r="J15" s="274"/>
      <c r="K15" s="255"/>
      <c r="L15" s="255"/>
    </row>
    <row r="16" spans="1:12" ht="12">
      <c r="A16" s="259" t="s">
        <v>414</v>
      </c>
      <c r="B16" s="259" t="s">
        <v>415</v>
      </c>
      <c r="C16" s="260">
        <v>8</v>
      </c>
      <c r="D16" s="276"/>
      <c r="E16" s="260">
        <f>C16*D16</f>
        <v>0</v>
      </c>
      <c r="F16" s="259" t="s">
        <v>1</v>
      </c>
      <c r="G16" s="276"/>
      <c r="H16" s="260">
        <f>C16*G16</f>
        <v>0</v>
      </c>
      <c r="I16" s="260">
        <f aca="true" t="shared" si="0" ref="I16:J21">D16+G16</f>
        <v>0</v>
      </c>
      <c r="J16" s="260">
        <f t="shared" si="0"/>
        <v>0</v>
      </c>
      <c r="K16" s="255"/>
      <c r="L16" s="255"/>
    </row>
    <row r="17" spans="1:12" ht="12">
      <c r="A17" s="259" t="s">
        <v>416</v>
      </c>
      <c r="B17" s="259" t="s">
        <v>415</v>
      </c>
      <c r="C17" s="260">
        <v>8</v>
      </c>
      <c r="D17" s="276"/>
      <c r="E17" s="260">
        <f>C17*D17</f>
        <v>0</v>
      </c>
      <c r="F17" s="259" t="s">
        <v>1</v>
      </c>
      <c r="G17" s="276"/>
      <c r="H17" s="260">
        <f>C17*G17</f>
        <v>0</v>
      </c>
      <c r="I17" s="260">
        <f t="shared" si="0"/>
        <v>0</v>
      </c>
      <c r="J17" s="260">
        <f t="shared" si="0"/>
        <v>0</v>
      </c>
      <c r="K17" s="255"/>
      <c r="L17" s="255"/>
    </row>
    <row r="18" spans="1:12" ht="12">
      <c r="A18" s="259" t="s">
        <v>417</v>
      </c>
      <c r="B18" s="259" t="s">
        <v>415</v>
      </c>
      <c r="C18" s="260">
        <v>2</v>
      </c>
      <c r="D18" s="276"/>
      <c r="E18" s="260">
        <f>C18*D18</f>
        <v>0</v>
      </c>
      <c r="F18" s="259" t="s">
        <v>1</v>
      </c>
      <c r="G18" s="276"/>
      <c r="H18" s="260">
        <f>C18*G18</f>
        <v>0</v>
      </c>
      <c r="I18" s="260">
        <f t="shared" si="0"/>
        <v>0</v>
      </c>
      <c r="J18" s="260">
        <f t="shared" si="0"/>
        <v>0</v>
      </c>
      <c r="K18" s="255"/>
      <c r="L18" s="255"/>
    </row>
    <row r="19" spans="1:12" ht="12">
      <c r="A19" s="259" t="s">
        <v>418</v>
      </c>
      <c r="B19" s="259" t="s">
        <v>415</v>
      </c>
      <c r="C19" s="260">
        <v>2</v>
      </c>
      <c r="D19" s="276"/>
      <c r="E19" s="260">
        <f>C19*D19</f>
        <v>0</v>
      </c>
      <c r="F19" s="259" t="s">
        <v>1</v>
      </c>
      <c r="G19" s="276"/>
      <c r="H19" s="260">
        <f>C19*G19</f>
        <v>0</v>
      </c>
      <c r="I19" s="260">
        <f t="shared" si="0"/>
        <v>0</v>
      </c>
      <c r="J19" s="260">
        <f t="shared" si="0"/>
        <v>0</v>
      </c>
      <c r="K19" s="255"/>
      <c r="L19" s="255"/>
    </row>
    <row r="20" spans="1:12" ht="12">
      <c r="A20" s="259" t="s">
        <v>419</v>
      </c>
      <c r="B20" s="259" t="s">
        <v>415</v>
      </c>
      <c r="C20" s="260">
        <v>4</v>
      </c>
      <c r="D20" s="276"/>
      <c r="E20" s="260">
        <f>C20*D20</f>
        <v>0</v>
      </c>
      <c r="F20" s="259" t="s">
        <v>1</v>
      </c>
      <c r="G20" s="276"/>
      <c r="H20" s="260">
        <f>C20*G20</f>
        <v>0</v>
      </c>
      <c r="I20" s="260">
        <f t="shared" si="0"/>
        <v>0</v>
      </c>
      <c r="J20" s="260">
        <f t="shared" si="0"/>
        <v>0</v>
      </c>
      <c r="K20" s="255"/>
      <c r="L20" s="255"/>
    </row>
    <row r="21" spans="1:12" ht="12">
      <c r="A21" s="259" t="s">
        <v>420</v>
      </c>
      <c r="B21" s="259" t="s">
        <v>1</v>
      </c>
      <c r="C21" s="277"/>
      <c r="D21" s="278"/>
      <c r="E21" s="260">
        <f>Parametry!B33/100*E4+Parametry!B33/100*E7+Parametry!B33/100*E8+Parametry!B33/100*E11+Parametry!B33/100*E13+Parametry!B33/100*E14+Parametry!B33/100*E16+Parametry!B33/100*E17+Parametry!B33/100*E18+Parametry!B33/100*E19+Parametry!B33/100*E20</f>
        <v>0</v>
      </c>
      <c r="F21" s="259" t="s">
        <v>1</v>
      </c>
      <c r="G21" s="278"/>
      <c r="H21" s="277"/>
      <c r="I21" s="277">
        <f t="shared" si="0"/>
        <v>0</v>
      </c>
      <c r="J21" s="260">
        <f t="shared" si="0"/>
        <v>0</v>
      </c>
      <c r="K21" s="255"/>
      <c r="L21" s="255"/>
    </row>
    <row r="22" spans="1:12" ht="12">
      <c r="A22" s="263" t="s">
        <v>421</v>
      </c>
      <c r="B22" s="263" t="s">
        <v>1</v>
      </c>
      <c r="C22" s="271"/>
      <c r="D22" s="272"/>
      <c r="E22" s="264">
        <f>SUM(E3:E21)</f>
        <v>0</v>
      </c>
      <c r="F22" s="263" t="s">
        <v>1</v>
      </c>
      <c r="G22" s="272"/>
      <c r="H22" s="264">
        <f>SUM(H3:H21)</f>
        <v>0</v>
      </c>
      <c r="I22" s="271"/>
      <c r="J22" s="264">
        <f>SUM(J3:J21)</f>
        <v>0</v>
      </c>
      <c r="K22" s="255"/>
      <c r="L22" s="255"/>
    </row>
    <row r="23" spans="1:12" ht="12">
      <c r="A23" s="263" t="s">
        <v>134</v>
      </c>
      <c r="B23" s="263" t="s">
        <v>1</v>
      </c>
      <c r="C23" s="271"/>
      <c r="D23" s="272"/>
      <c r="E23" s="271"/>
      <c r="F23" s="263" t="s">
        <v>1</v>
      </c>
      <c r="G23" s="272"/>
      <c r="H23" s="271"/>
      <c r="I23" s="271"/>
      <c r="J23" s="271"/>
      <c r="K23" s="255"/>
      <c r="L23" s="255"/>
    </row>
    <row r="24" spans="1:12" ht="12">
      <c r="A24" s="273" t="s">
        <v>422</v>
      </c>
      <c r="B24" s="273" t="s">
        <v>1</v>
      </c>
      <c r="C24" s="274"/>
      <c r="D24" s="275"/>
      <c r="E24" s="274"/>
      <c r="F24" s="273" t="s">
        <v>1</v>
      </c>
      <c r="G24" s="275"/>
      <c r="H24" s="274"/>
      <c r="I24" s="274"/>
      <c r="J24" s="274"/>
      <c r="K24" s="255"/>
      <c r="L24" s="255"/>
    </row>
    <row r="25" spans="1:12" ht="12">
      <c r="A25" s="259" t="s">
        <v>423</v>
      </c>
      <c r="B25" s="259" t="s">
        <v>424</v>
      </c>
      <c r="C25" s="260">
        <v>0.02</v>
      </c>
      <c r="D25" s="276"/>
      <c r="E25" s="260">
        <f>C25*D25</f>
        <v>0</v>
      </c>
      <c r="F25" s="259" t="s">
        <v>1</v>
      </c>
      <c r="G25" s="276"/>
      <c r="H25" s="260">
        <f>C25*G25</f>
        <v>0</v>
      </c>
      <c r="I25" s="260">
        <f>D25+G25</f>
        <v>0</v>
      </c>
      <c r="J25" s="260">
        <f>E25+H25</f>
        <v>0</v>
      </c>
      <c r="K25" s="255"/>
      <c r="L25" s="255"/>
    </row>
    <row r="26" spans="1:12" ht="12">
      <c r="A26" s="273" t="s">
        <v>425</v>
      </c>
      <c r="B26" s="273" t="s">
        <v>1</v>
      </c>
      <c r="C26" s="274"/>
      <c r="D26" s="275"/>
      <c r="E26" s="274"/>
      <c r="F26" s="273" t="s">
        <v>1</v>
      </c>
      <c r="G26" s="275"/>
      <c r="H26" s="274"/>
      <c r="I26" s="274"/>
      <c r="J26" s="274"/>
      <c r="K26" s="255"/>
      <c r="L26" s="255"/>
    </row>
    <row r="27" spans="1:12" ht="12">
      <c r="A27" s="273" t="s">
        <v>426</v>
      </c>
      <c r="B27" s="273" t="s">
        <v>1</v>
      </c>
      <c r="C27" s="274"/>
      <c r="D27" s="275"/>
      <c r="E27" s="274"/>
      <c r="F27" s="273" t="s">
        <v>1</v>
      </c>
      <c r="G27" s="275"/>
      <c r="H27" s="274"/>
      <c r="I27" s="274"/>
      <c r="J27" s="274"/>
      <c r="K27" s="255"/>
      <c r="L27" s="255"/>
    </row>
    <row r="28" spans="1:12" ht="12">
      <c r="A28" s="259" t="s">
        <v>427</v>
      </c>
      <c r="B28" s="259" t="s">
        <v>143</v>
      </c>
      <c r="C28" s="260">
        <v>1</v>
      </c>
      <c r="D28" s="276"/>
      <c r="E28" s="260">
        <f>C28*D28</f>
        <v>0</v>
      </c>
      <c r="F28" s="259" t="s">
        <v>1</v>
      </c>
      <c r="G28" s="276"/>
      <c r="H28" s="260">
        <f>C28*G28</f>
        <v>0</v>
      </c>
      <c r="I28" s="260">
        <f>D28+G28</f>
        <v>0</v>
      </c>
      <c r="J28" s="260">
        <f>E28+H28</f>
        <v>0</v>
      </c>
      <c r="K28" s="255"/>
      <c r="L28" s="255"/>
    </row>
    <row r="29" spans="1:12" ht="12">
      <c r="A29" s="273" t="s">
        <v>428</v>
      </c>
      <c r="B29" s="273" t="s">
        <v>1</v>
      </c>
      <c r="C29" s="274"/>
      <c r="D29" s="275"/>
      <c r="E29" s="274"/>
      <c r="F29" s="273" t="s">
        <v>1</v>
      </c>
      <c r="G29" s="275"/>
      <c r="H29" s="274"/>
      <c r="I29" s="274"/>
      <c r="J29" s="274"/>
      <c r="K29" s="255"/>
      <c r="L29" s="255"/>
    </row>
    <row r="30" spans="1:12" ht="12">
      <c r="A30" s="273" t="s">
        <v>429</v>
      </c>
      <c r="B30" s="273" t="s">
        <v>1</v>
      </c>
      <c r="C30" s="274"/>
      <c r="D30" s="275"/>
      <c r="E30" s="274"/>
      <c r="F30" s="273" t="s">
        <v>1</v>
      </c>
      <c r="G30" s="275"/>
      <c r="H30" s="274"/>
      <c r="I30" s="274"/>
      <c r="J30" s="274"/>
      <c r="K30" s="255"/>
      <c r="L30" s="255"/>
    </row>
    <row r="31" spans="1:12" ht="12">
      <c r="A31" s="259" t="s">
        <v>430</v>
      </c>
      <c r="B31" s="259" t="s">
        <v>143</v>
      </c>
      <c r="C31" s="260">
        <v>1</v>
      </c>
      <c r="D31" s="276"/>
      <c r="E31" s="260">
        <f>C31*D31</f>
        <v>0</v>
      </c>
      <c r="F31" s="259" t="s">
        <v>1</v>
      </c>
      <c r="G31" s="276"/>
      <c r="H31" s="260">
        <f>C31*G31</f>
        <v>0</v>
      </c>
      <c r="I31" s="260">
        <f>D31+G31</f>
        <v>0</v>
      </c>
      <c r="J31" s="260">
        <f>E31+H31</f>
        <v>0</v>
      </c>
      <c r="K31" s="255"/>
      <c r="L31" s="255"/>
    </row>
    <row r="32" spans="1:12" ht="12">
      <c r="A32" s="273" t="s">
        <v>431</v>
      </c>
      <c r="B32" s="273" t="s">
        <v>1</v>
      </c>
      <c r="C32" s="274"/>
      <c r="D32" s="275"/>
      <c r="E32" s="274"/>
      <c r="F32" s="273" t="s">
        <v>1</v>
      </c>
      <c r="G32" s="275"/>
      <c r="H32" s="274"/>
      <c r="I32" s="274"/>
      <c r="J32" s="274"/>
      <c r="K32" s="255"/>
      <c r="L32" s="255"/>
    </row>
    <row r="33" spans="1:12" ht="12">
      <c r="A33" s="259" t="s">
        <v>432</v>
      </c>
      <c r="B33" s="259" t="s">
        <v>241</v>
      </c>
      <c r="C33" s="260">
        <v>20</v>
      </c>
      <c r="D33" s="276"/>
      <c r="E33" s="260">
        <f>C33*D33</f>
        <v>0</v>
      </c>
      <c r="F33" s="259" t="s">
        <v>1</v>
      </c>
      <c r="G33" s="276"/>
      <c r="H33" s="260">
        <f>C33*G33</f>
        <v>0</v>
      </c>
      <c r="I33" s="260">
        <f>D33+G33</f>
        <v>0</v>
      </c>
      <c r="J33" s="260">
        <f>E33+H33</f>
        <v>0</v>
      </c>
      <c r="K33" s="255"/>
      <c r="L33" s="255"/>
    </row>
    <row r="34" spans="1:12" ht="12">
      <c r="A34" s="273" t="s">
        <v>433</v>
      </c>
      <c r="B34" s="273" t="s">
        <v>1</v>
      </c>
      <c r="C34" s="274"/>
      <c r="D34" s="275"/>
      <c r="E34" s="274"/>
      <c r="F34" s="273" t="s">
        <v>1</v>
      </c>
      <c r="G34" s="275"/>
      <c r="H34" s="274"/>
      <c r="I34" s="274"/>
      <c r="J34" s="274"/>
      <c r="K34" s="255"/>
      <c r="L34" s="255"/>
    </row>
    <row r="35" spans="1:12" ht="12">
      <c r="A35" s="259" t="s">
        <v>434</v>
      </c>
      <c r="B35" s="259" t="s">
        <v>241</v>
      </c>
      <c r="C35" s="260">
        <v>20</v>
      </c>
      <c r="D35" s="276"/>
      <c r="E35" s="260">
        <f>C35*D35</f>
        <v>0</v>
      </c>
      <c r="F35" s="259" t="s">
        <v>1</v>
      </c>
      <c r="G35" s="276"/>
      <c r="H35" s="260">
        <f>C35*G35</f>
        <v>0</v>
      </c>
      <c r="I35" s="260">
        <f>D35+G35</f>
        <v>0</v>
      </c>
      <c r="J35" s="260">
        <f>E35+H35</f>
        <v>0</v>
      </c>
      <c r="K35" s="255"/>
      <c r="L35" s="255"/>
    </row>
    <row r="36" spans="1:12" ht="12">
      <c r="A36" s="273" t="s">
        <v>435</v>
      </c>
      <c r="B36" s="273" t="s">
        <v>1</v>
      </c>
      <c r="C36" s="274"/>
      <c r="D36" s="275"/>
      <c r="E36" s="274"/>
      <c r="F36" s="273" t="s">
        <v>1</v>
      </c>
      <c r="G36" s="275"/>
      <c r="H36" s="274"/>
      <c r="I36" s="274"/>
      <c r="J36" s="274"/>
      <c r="K36" s="255"/>
      <c r="L36" s="255"/>
    </row>
    <row r="37" spans="1:12" ht="12">
      <c r="A37" s="259" t="s">
        <v>436</v>
      </c>
      <c r="B37" s="259" t="s">
        <v>241</v>
      </c>
      <c r="C37" s="260">
        <v>20</v>
      </c>
      <c r="D37" s="276"/>
      <c r="E37" s="260">
        <f>C37*D37</f>
        <v>0</v>
      </c>
      <c r="F37" s="259" t="s">
        <v>1</v>
      </c>
      <c r="G37" s="276"/>
      <c r="H37" s="260">
        <f>C37*G37</f>
        <v>0</v>
      </c>
      <c r="I37" s="260">
        <f>D37+G37</f>
        <v>0</v>
      </c>
      <c r="J37" s="260">
        <f>E37+H37</f>
        <v>0</v>
      </c>
      <c r="K37" s="255"/>
      <c r="L37" s="255"/>
    </row>
    <row r="38" spans="1:12" ht="12">
      <c r="A38" s="273" t="s">
        <v>437</v>
      </c>
      <c r="B38" s="273" t="s">
        <v>1</v>
      </c>
      <c r="C38" s="274"/>
      <c r="D38" s="275"/>
      <c r="E38" s="274"/>
      <c r="F38" s="273" t="s">
        <v>1</v>
      </c>
      <c r="G38" s="275"/>
      <c r="H38" s="274"/>
      <c r="I38" s="274"/>
      <c r="J38" s="274"/>
      <c r="K38" s="255"/>
      <c r="L38" s="255"/>
    </row>
    <row r="39" spans="1:12" ht="12">
      <c r="A39" s="259" t="s">
        <v>432</v>
      </c>
      <c r="B39" s="259" t="s">
        <v>241</v>
      </c>
      <c r="C39" s="260">
        <v>20</v>
      </c>
      <c r="D39" s="276"/>
      <c r="E39" s="260">
        <f>C39*D39</f>
        <v>0</v>
      </c>
      <c r="F39" s="259" t="s">
        <v>1</v>
      </c>
      <c r="G39" s="276"/>
      <c r="H39" s="260">
        <f>C39*G39</f>
        <v>0</v>
      </c>
      <c r="I39" s="260">
        <f>D39+G39</f>
        <v>0</v>
      </c>
      <c r="J39" s="260">
        <f>E39+H39</f>
        <v>0</v>
      </c>
      <c r="K39" s="255"/>
      <c r="L39" s="255"/>
    </row>
    <row r="40" spans="1:12" ht="12">
      <c r="A40" s="273" t="s">
        <v>438</v>
      </c>
      <c r="B40" s="273" t="s">
        <v>1</v>
      </c>
      <c r="C40" s="274"/>
      <c r="D40" s="275"/>
      <c r="E40" s="274"/>
      <c r="F40" s="273" t="s">
        <v>1</v>
      </c>
      <c r="G40" s="275"/>
      <c r="H40" s="274"/>
      <c r="I40" s="274"/>
      <c r="J40" s="274"/>
      <c r="K40" s="255"/>
      <c r="L40" s="255"/>
    </row>
    <row r="41" spans="1:12" ht="12">
      <c r="A41" s="259" t="s">
        <v>439</v>
      </c>
      <c r="B41" s="259" t="s">
        <v>139</v>
      </c>
      <c r="C41" s="260">
        <v>7</v>
      </c>
      <c r="D41" s="276"/>
      <c r="E41" s="260">
        <f>C41*D41</f>
        <v>0</v>
      </c>
      <c r="F41" s="259" t="s">
        <v>1</v>
      </c>
      <c r="G41" s="276"/>
      <c r="H41" s="260">
        <f>C41*G41</f>
        <v>0</v>
      </c>
      <c r="I41" s="260">
        <f>D41+G41</f>
        <v>0</v>
      </c>
      <c r="J41" s="260">
        <f>E41+H41</f>
        <v>0</v>
      </c>
      <c r="K41" s="255"/>
      <c r="L41" s="255"/>
    </row>
    <row r="42" spans="1:12" ht="12">
      <c r="A42" s="263" t="s">
        <v>440</v>
      </c>
      <c r="B42" s="263" t="s">
        <v>1</v>
      </c>
      <c r="C42" s="271"/>
      <c r="D42" s="272"/>
      <c r="E42" s="264">
        <f>SUM(E24:E41)</f>
        <v>0</v>
      </c>
      <c r="F42" s="263" t="s">
        <v>1</v>
      </c>
      <c r="G42" s="272"/>
      <c r="H42" s="264">
        <f>SUM(H24:H41)</f>
        <v>0</v>
      </c>
      <c r="I42" s="271"/>
      <c r="J42" s="264">
        <f>SUM(J24:J41)</f>
        <v>0</v>
      </c>
      <c r="K42" s="255"/>
      <c r="L42" s="255"/>
    </row>
    <row r="43" spans="1:12" ht="12">
      <c r="A43" s="259" t="s">
        <v>1</v>
      </c>
      <c r="B43" s="259" t="s">
        <v>1</v>
      </c>
      <c r="C43" s="277"/>
      <c r="D43" s="278"/>
      <c r="E43" s="277"/>
      <c r="F43" s="259" t="s">
        <v>1</v>
      </c>
      <c r="G43" s="278"/>
      <c r="H43" s="277"/>
      <c r="I43" s="277">
        <f>D43+G43</f>
        <v>0</v>
      </c>
      <c r="J43" s="277">
        <f>E43+H43</f>
        <v>0</v>
      </c>
      <c r="K43" s="255"/>
      <c r="L43" s="255"/>
    </row>
  </sheetData>
  <sheetProtection password="C788" sheet="1" objects="1" scenarios="1" formatColumns="0" formatRows="0"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3"/>
  <sheetViews>
    <sheetView workbookViewId="0" topLeftCell="A1">
      <selection activeCell="G22" sqref="G21:G22"/>
    </sheetView>
  </sheetViews>
  <sheetFormatPr defaultColWidth="9.140625" defaultRowHeight="12"/>
  <cols>
    <col min="1" max="1" width="33.140625" style="288" bestFit="1" customWidth="1"/>
    <col min="2" max="2" width="74.00390625" style="288" bestFit="1" customWidth="1"/>
    <col min="3" max="3" width="9.28125" style="282" customWidth="1"/>
    <col min="4" max="4" width="9.140625" style="282" hidden="1" customWidth="1"/>
    <col min="5" max="256" width="9.28125" style="282" customWidth="1"/>
    <col min="257" max="257" width="33.140625" style="282" bestFit="1" customWidth="1"/>
    <col min="258" max="258" width="74.00390625" style="282" bestFit="1" customWidth="1"/>
    <col min="259" max="259" width="9.28125" style="282" customWidth="1"/>
    <col min="260" max="260" width="9.140625" style="282" hidden="1" customWidth="1"/>
    <col min="261" max="512" width="9.28125" style="282" customWidth="1"/>
    <col min="513" max="513" width="33.140625" style="282" bestFit="1" customWidth="1"/>
    <col min="514" max="514" width="74.00390625" style="282" bestFit="1" customWidth="1"/>
    <col min="515" max="515" width="9.28125" style="282" customWidth="1"/>
    <col min="516" max="516" width="9.140625" style="282" hidden="1" customWidth="1"/>
    <col min="517" max="768" width="9.28125" style="282" customWidth="1"/>
    <col min="769" max="769" width="33.140625" style="282" bestFit="1" customWidth="1"/>
    <col min="770" max="770" width="74.00390625" style="282" bestFit="1" customWidth="1"/>
    <col min="771" max="771" width="9.28125" style="282" customWidth="1"/>
    <col min="772" max="772" width="9.140625" style="282" hidden="1" customWidth="1"/>
    <col min="773" max="1024" width="9.28125" style="282" customWidth="1"/>
    <col min="1025" max="1025" width="33.140625" style="282" bestFit="1" customWidth="1"/>
    <col min="1026" max="1026" width="74.00390625" style="282" bestFit="1" customWidth="1"/>
    <col min="1027" max="1027" width="9.28125" style="282" customWidth="1"/>
    <col min="1028" max="1028" width="9.140625" style="282" hidden="1" customWidth="1"/>
    <col min="1029" max="1280" width="9.28125" style="282" customWidth="1"/>
    <col min="1281" max="1281" width="33.140625" style="282" bestFit="1" customWidth="1"/>
    <col min="1282" max="1282" width="74.00390625" style="282" bestFit="1" customWidth="1"/>
    <col min="1283" max="1283" width="9.28125" style="282" customWidth="1"/>
    <col min="1284" max="1284" width="9.140625" style="282" hidden="1" customWidth="1"/>
    <col min="1285" max="1536" width="9.28125" style="282" customWidth="1"/>
    <col min="1537" max="1537" width="33.140625" style="282" bestFit="1" customWidth="1"/>
    <col min="1538" max="1538" width="74.00390625" style="282" bestFit="1" customWidth="1"/>
    <col min="1539" max="1539" width="9.28125" style="282" customWidth="1"/>
    <col min="1540" max="1540" width="9.140625" style="282" hidden="1" customWidth="1"/>
    <col min="1541" max="1792" width="9.28125" style="282" customWidth="1"/>
    <col min="1793" max="1793" width="33.140625" style="282" bestFit="1" customWidth="1"/>
    <col min="1794" max="1794" width="74.00390625" style="282" bestFit="1" customWidth="1"/>
    <col min="1795" max="1795" width="9.28125" style="282" customWidth="1"/>
    <col min="1796" max="1796" width="9.140625" style="282" hidden="1" customWidth="1"/>
    <col min="1797" max="2048" width="9.28125" style="282" customWidth="1"/>
    <col min="2049" max="2049" width="33.140625" style="282" bestFit="1" customWidth="1"/>
    <col min="2050" max="2050" width="74.00390625" style="282" bestFit="1" customWidth="1"/>
    <col min="2051" max="2051" width="9.28125" style="282" customWidth="1"/>
    <col min="2052" max="2052" width="9.140625" style="282" hidden="1" customWidth="1"/>
    <col min="2053" max="2304" width="9.28125" style="282" customWidth="1"/>
    <col min="2305" max="2305" width="33.140625" style="282" bestFit="1" customWidth="1"/>
    <col min="2306" max="2306" width="74.00390625" style="282" bestFit="1" customWidth="1"/>
    <col min="2307" max="2307" width="9.28125" style="282" customWidth="1"/>
    <col min="2308" max="2308" width="9.140625" style="282" hidden="1" customWidth="1"/>
    <col min="2309" max="2560" width="9.28125" style="282" customWidth="1"/>
    <col min="2561" max="2561" width="33.140625" style="282" bestFit="1" customWidth="1"/>
    <col min="2562" max="2562" width="74.00390625" style="282" bestFit="1" customWidth="1"/>
    <col min="2563" max="2563" width="9.28125" style="282" customWidth="1"/>
    <col min="2564" max="2564" width="9.140625" style="282" hidden="1" customWidth="1"/>
    <col min="2565" max="2816" width="9.28125" style="282" customWidth="1"/>
    <col min="2817" max="2817" width="33.140625" style="282" bestFit="1" customWidth="1"/>
    <col min="2818" max="2818" width="74.00390625" style="282" bestFit="1" customWidth="1"/>
    <col min="2819" max="2819" width="9.28125" style="282" customWidth="1"/>
    <col min="2820" max="2820" width="9.140625" style="282" hidden="1" customWidth="1"/>
    <col min="2821" max="3072" width="9.28125" style="282" customWidth="1"/>
    <col min="3073" max="3073" width="33.140625" style="282" bestFit="1" customWidth="1"/>
    <col min="3074" max="3074" width="74.00390625" style="282" bestFit="1" customWidth="1"/>
    <col min="3075" max="3075" width="9.28125" style="282" customWidth="1"/>
    <col min="3076" max="3076" width="9.140625" style="282" hidden="1" customWidth="1"/>
    <col min="3077" max="3328" width="9.28125" style="282" customWidth="1"/>
    <col min="3329" max="3329" width="33.140625" style="282" bestFit="1" customWidth="1"/>
    <col min="3330" max="3330" width="74.00390625" style="282" bestFit="1" customWidth="1"/>
    <col min="3331" max="3331" width="9.28125" style="282" customWidth="1"/>
    <col min="3332" max="3332" width="9.140625" style="282" hidden="1" customWidth="1"/>
    <col min="3333" max="3584" width="9.28125" style="282" customWidth="1"/>
    <col min="3585" max="3585" width="33.140625" style="282" bestFit="1" customWidth="1"/>
    <col min="3586" max="3586" width="74.00390625" style="282" bestFit="1" customWidth="1"/>
    <col min="3587" max="3587" width="9.28125" style="282" customWidth="1"/>
    <col min="3588" max="3588" width="9.140625" style="282" hidden="1" customWidth="1"/>
    <col min="3589" max="3840" width="9.28125" style="282" customWidth="1"/>
    <col min="3841" max="3841" width="33.140625" style="282" bestFit="1" customWidth="1"/>
    <col min="3842" max="3842" width="74.00390625" style="282" bestFit="1" customWidth="1"/>
    <col min="3843" max="3843" width="9.28125" style="282" customWidth="1"/>
    <col min="3844" max="3844" width="9.140625" style="282" hidden="1" customWidth="1"/>
    <col min="3845" max="4096" width="9.28125" style="282" customWidth="1"/>
    <col min="4097" max="4097" width="33.140625" style="282" bestFit="1" customWidth="1"/>
    <col min="4098" max="4098" width="74.00390625" style="282" bestFit="1" customWidth="1"/>
    <col min="4099" max="4099" width="9.28125" style="282" customWidth="1"/>
    <col min="4100" max="4100" width="9.140625" style="282" hidden="1" customWidth="1"/>
    <col min="4101" max="4352" width="9.28125" style="282" customWidth="1"/>
    <col min="4353" max="4353" width="33.140625" style="282" bestFit="1" customWidth="1"/>
    <col min="4354" max="4354" width="74.00390625" style="282" bestFit="1" customWidth="1"/>
    <col min="4355" max="4355" width="9.28125" style="282" customWidth="1"/>
    <col min="4356" max="4356" width="9.140625" style="282" hidden="1" customWidth="1"/>
    <col min="4357" max="4608" width="9.28125" style="282" customWidth="1"/>
    <col min="4609" max="4609" width="33.140625" style="282" bestFit="1" customWidth="1"/>
    <col min="4610" max="4610" width="74.00390625" style="282" bestFit="1" customWidth="1"/>
    <col min="4611" max="4611" width="9.28125" style="282" customWidth="1"/>
    <col min="4612" max="4612" width="9.140625" style="282" hidden="1" customWidth="1"/>
    <col min="4613" max="4864" width="9.28125" style="282" customWidth="1"/>
    <col min="4865" max="4865" width="33.140625" style="282" bestFit="1" customWidth="1"/>
    <col min="4866" max="4866" width="74.00390625" style="282" bestFit="1" customWidth="1"/>
    <col min="4867" max="4867" width="9.28125" style="282" customWidth="1"/>
    <col min="4868" max="4868" width="9.140625" style="282" hidden="1" customWidth="1"/>
    <col min="4869" max="5120" width="9.28125" style="282" customWidth="1"/>
    <col min="5121" max="5121" width="33.140625" style="282" bestFit="1" customWidth="1"/>
    <col min="5122" max="5122" width="74.00390625" style="282" bestFit="1" customWidth="1"/>
    <col min="5123" max="5123" width="9.28125" style="282" customWidth="1"/>
    <col min="5124" max="5124" width="9.140625" style="282" hidden="1" customWidth="1"/>
    <col min="5125" max="5376" width="9.28125" style="282" customWidth="1"/>
    <col min="5377" max="5377" width="33.140625" style="282" bestFit="1" customWidth="1"/>
    <col min="5378" max="5378" width="74.00390625" style="282" bestFit="1" customWidth="1"/>
    <col min="5379" max="5379" width="9.28125" style="282" customWidth="1"/>
    <col min="5380" max="5380" width="9.140625" style="282" hidden="1" customWidth="1"/>
    <col min="5381" max="5632" width="9.28125" style="282" customWidth="1"/>
    <col min="5633" max="5633" width="33.140625" style="282" bestFit="1" customWidth="1"/>
    <col min="5634" max="5634" width="74.00390625" style="282" bestFit="1" customWidth="1"/>
    <col min="5635" max="5635" width="9.28125" style="282" customWidth="1"/>
    <col min="5636" max="5636" width="9.140625" style="282" hidden="1" customWidth="1"/>
    <col min="5637" max="5888" width="9.28125" style="282" customWidth="1"/>
    <col min="5889" max="5889" width="33.140625" style="282" bestFit="1" customWidth="1"/>
    <col min="5890" max="5890" width="74.00390625" style="282" bestFit="1" customWidth="1"/>
    <col min="5891" max="5891" width="9.28125" style="282" customWidth="1"/>
    <col min="5892" max="5892" width="9.140625" style="282" hidden="1" customWidth="1"/>
    <col min="5893" max="6144" width="9.28125" style="282" customWidth="1"/>
    <col min="6145" max="6145" width="33.140625" style="282" bestFit="1" customWidth="1"/>
    <col min="6146" max="6146" width="74.00390625" style="282" bestFit="1" customWidth="1"/>
    <col min="6147" max="6147" width="9.28125" style="282" customWidth="1"/>
    <col min="6148" max="6148" width="9.140625" style="282" hidden="1" customWidth="1"/>
    <col min="6149" max="6400" width="9.28125" style="282" customWidth="1"/>
    <col min="6401" max="6401" width="33.140625" style="282" bestFit="1" customWidth="1"/>
    <col min="6402" max="6402" width="74.00390625" style="282" bestFit="1" customWidth="1"/>
    <col min="6403" max="6403" width="9.28125" style="282" customWidth="1"/>
    <col min="6404" max="6404" width="9.140625" style="282" hidden="1" customWidth="1"/>
    <col min="6405" max="6656" width="9.28125" style="282" customWidth="1"/>
    <col min="6657" max="6657" width="33.140625" style="282" bestFit="1" customWidth="1"/>
    <col min="6658" max="6658" width="74.00390625" style="282" bestFit="1" customWidth="1"/>
    <col min="6659" max="6659" width="9.28125" style="282" customWidth="1"/>
    <col min="6660" max="6660" width="9.140625" style="282" hidden="1" customWidth="1"/>
    <col min="6661" max="6912" width="9.28125" style="282" customWidth="1"/>
    <col min="6913" max="6913" width="33.140625" style="282" bestFit="1" customWidth="1"/>
    <col min="6914" max="6914" width="74.00390625" style="282" bestFit="1" customWidth="1"/>
    <col min="6915" max="6915" width="9.28125" style="282" customWidth="1"/>
    <col min="6916" max="6916" width="9.140625" style="282" hidden="1" customWidth="1"/>
    <col min="6917" max="7168" width="9.28125" style="282" customWidth="1"/>
    <col min="7169" max="7169" width="33.140625" style="282" bestFit="1" customWidth="1"/>
    <col min="7170" max="7170" width="74.00390625" style="282" bestFit="1" customWidth="1"/>
    <col min="7171" max="7171" width="9.28125" style="282" customWidth="1"/>
    <col min="7172" max="7172" width="9.140625" style="282" hidden="1" customWidth="1"/>
    <col min="7173" max="7424" width="9.28125" style="282" customWidth="1"/>
    <col min="7425" max="7425" width="33.140625" style="282" bestFit="1" customWidth="1"/>
    <col min="7426" max="7426" width="74.00390625" style="282" bestFit="1" customWidth="1"/>
    <col min="7427" max="7427" width="9.28125" style="282" customWidth="1"/>
    <col min="7428" max="7428" width="9.140625" style="282" hidden="1" customWidth="1"/>
    <col min="7429" max="7680" width="9.28125" style="282" customWidth="1"/>
    <col min="7681" max="7681" width="33.140625" style="282" bestFit="1" customWidth="1"/>
    <col min="7682" max="7682" width="74.00390625" style="282" bestFit="1" customWidth="1"/>
    <col min="7683" max="7683" width="9.28125" style="282" customWidth="1"/>
    <col min="7684" max="7684" width="9.140625" style="282" hidden="1" customWidth="1"/>
    <col min="7685" max="7936" width="9.28125" style="282" customWidth="1"/>
    <col min="7937" max="7937" width="33.140625" style="282" bestFit="1" customWidth="1"/>
    <col min="7938" max="7938" width="74.00390625" style="282" bestFit="1" customWidth="1"/>
    <col min="7939" max="7939" width="9.28125" style="282" customWidth="1"/>
    <col min="7940" max="7940" width="9.140625" style="282" hidden="1" customWidth="1"/>
    <col min="7941" max="8192" width="9.28125" style="282" customWidth="1"/>
    <col min="8193" max="8193" width="33.140625" style="282" bestFit="1" customWidth="1"/>
    <col min="8194" max="8194" width="74.00390625" style="282" bestFit="1" customWidth="1"/>
    <col min="8195" max="8195" width="9.28125" style="282" customWidth="1"/>
    <col min="8196" max="8196" width="9.140625" style="282" hidden="1" customWidth="1"/>
    <col min="8197" max="8448" width="9.28125" style="282" customWidth="1"/>
    <col min="8449" max="8449" width="33.140625" style="282" bestFit="1" customWidth="1"/>
    <col min="8450" max="8450" width="74.00390625" style="282" bestFit="1" customWidth="1"/>
    <col min="8451" max="8451" width="9.28125" style="282" customWidth="1"/>
    <col min="8452" max="8452" width="9.140625" style="282" hidden="1" customWidth="1"/>
    <col min="8453" max="8704" width="9.28125" style="282" customWidth="1"/>
    <col min="8705" max="8705" width="33.140625" style="282" bestFit="1" customWidth="1"/>
    <col min="8706" max="8706" width="74.00390625" style="282" bestFit="1" customWidth="1"/>
    <col min="8707" max="8707" width="9.28125" style="282" customWidth="1"/>
    <col min="8708" max="8708" width="9.140625" style="282" hidden="1" customWidth="1"/>
    <col min="8709" max="8960" width="9.28125" style="282" customWidth="1"/>
    <col min="8961" max="8961" width="33.140625" style="282" bestFit="1" customWidth="1"/>
    <col min="8962" max="8962" width="74.00390625" style="282" bestFit="1" customWidth="1"/>
    <col min="8963" max="8963" width="9.28125" style="282" customWidth="1"/>
    <col min="8964" max="8964" width="9.140625" style="282" hidden="1" customWidth="1"/>
    <col min="8965" max="9216" width="9.28125" style="282" customWidth="1"/>
    <col min="9217" max="9217" width="33.140625" style="282" bestFit="1" customWidth="1"/>
    <col min="9218" max="9218" width="74.00390625" style="282" bestFit="1" customWidth="1"/>
    <col min="9219" max="9219" width="9.28125" style="282" customWidth="1"/>
    <col min="9220" max="9220" width="9.140625" style="282" hidden="1" customWidth="1"/>
    <col min="9221" max="9472" width="9.28125" style="282" customWidth="1"/>
    <col min="9473" max="9473" width="33.140625" style="282" bestFit="1" customWidth="1"/>
    <col min="9474" max="9474" width="74.00390625" style="282" bestFit="1" customWidth="1"/>
    <col min="9475" max="9475" width="9.28125" style="282" customWidth="1"/>
    <col min="9476" max="9476" width="9.140625" style="282" hidden="1" customWidth="1"/>
    <col min="9477" max="9728" width="9.28125" style="282" customWidth="1"/>
    <col min="9729" max="9729" width="33.140625" style="282" bestFit="1" customWidth="1"/>
    <col min="9730" max="9730" width="74.00390625" style="282" bestFit="1" customWidth="1"/>
    <col min="9731" max="9731" width="9.28125" style="282" customWidth="1"/>
    <col min="9732" max="9732" width="9.140625" style="282" hidden="1" customWidth="1"/>
    <col min="9733" max="9984" width="9.28125" style="282" customWidth="1"/>
    <col min="9985" max="9985" width="33.140625" style="282" bestFit="1" customWidth="1"/>
    <col min="9986" max="9986" width="74.00390625" style="282" bestFit="1" customWidth="1"/>
    <col min="9987" max="9987" width="9.28125" style="282" customWidth="1"/>
    <col min="9988" max="9988" width="9.140625" style="282" hidden="1" customWidth="1"/>
    <col min="9989" max="10240" width="9.28125" style="282" customWidth="1"/>
    <col min="10241" max="10241" width="33.140625" style="282" bestFit="1" customWidth="1"/>
    <col min="10242" max="10242" width="74.00390625" style="282" bestFit="1" customWidth="1"/>
    <col min="10243" max="10243" width="9.28125" style="282" customWidth="1"/>
    <col min="10244" max="10244" width="9.140625" style="282" hidden="1" customWidth="1"/>
    <col min="10245" max="10496" width="9.28125" style="282" customWidth="1"/>
    <col min="10497" max="10497" width="33.140625" style="282" bestFit="1" customWidth="1"/>
    <col min="10498" max="10498" width="74.00390625" style="282" bestFit="1" customWidth="1"/>
    <col min="10499" max="10499" width="9.28125" style="282" customWidth="1"/>
    <col min="10500" max="10500" width="9.140625" style="282" hidden="1" customWidth="1"/>
    <col min="10501" max="10752" width="9.28125" style="282" customWidth="1"/>
    <col min="10753" max="10753" width="33.140625" style="282" bestFit="1" customWidth="1"/>
    <col min="10754" max="10754" width="74.00390625" style="282" bestFit="1" customWidth="1"/>
    <col min="10755" max="10755" width="9.28125" style="282" customWidth="1"/>
    <col min="10756" max="10756" width="9.140625" style="282" hidden="1" customWidth="1"/>
    <col min="10757" max="11008" width="9.28125" style="282" customWidth="1"/>
    <col min="11009" max="11009" width="33.140625" style="282" bestFit="1" customWidth="1"/>
    <col min="11010" max="11010" width="74.00390625" style="282" bestFit="1" customWidth="1"/>
    <col min="11011" max="11011" width="9.28125" style="282" customWidth="1"/>
    <col min="11012" max="11012" width="9.140625" style="282" hidden="1" customWidth="1"/>
    <col min="11013" max="11264" width="9.28125" style="282" customWidth="1"/>
    <col min="11265" max="11265" width="33.140625" style="282" bestFit="1" customWidth="1"/>
    <col min="11266" max="11266" width="74.00390625" style="282" bestFit="1" customWidth="1"/>
    <col min="11267" max="11267" width="9.28125" style="282" customWidth="1"/>
    <col min="11268" max="11268" width="9.140625" style="282" hidden="1" customWidth="1"/>
    <col min="11269" max="11520" width="9.28125" style="282" customWidth="1"/>
    <col min="11521" max="11521" width="33.140625" style="282" bestFit="1" customWidth="1"/>
    <col min="11522" max="11522" width="74.00390625" style="282" bestFit="1" customWidth="1"/>
    <col min="11523" max="11523" width="9.28125" style="282" customWidth="1"/>
    <col min="11524" max="11524" width="9.140625" style="282" hidden="1" customWidth="1"/>
    <col min="11525" max="11776" width="9.28125" style="282" customWidth="1"/>
    <col min="11777" max="11777" width="33.140625" style="282" bestFit="1" customWidth="1"/>
    <col min="11778" max="11778" width="74.00390625" style="282" bestFit="1" customWidth="1"/>
    <col min="11779" max="11779" width="9.28125" style="282" customWidth="1"/>
    <col min="11780" max="11780" width="9.140625" style="282" hidden="1" customWidth="1"/>
    <col min="11781" max="12032" width="9.28125" style="282" customWidth="1"/>
    <col min="12033" max="12033" width="33.140625" style="282" bestFit="1" customWidth="1"/>
    <col min="12034" max="12034" width="74.00390625" style="282" bestFit="1" customWidth="1"/>
    <col min="12035" max="12035" width="9.28125" style="282" customWidth="1"/>
    <col min="12036" max="12036" width="9.140625" style="282" hidden="1" customWidth="1"/>
    <col min="12037" max="12288" width="9.28125" style="282" customWidth="1"/>
    <col min="12289" max="12289" width="33.140625" style="282" bestFit="1" customWidth="1"/>
    <col min="12290" max="12290" width="74.00390625" style="282" bestFit="1" customWidth="1"/>
    <col min="12291" max="12291" width="9.28125" style="282" customWidth="1"/>
    <col min="12292" max="12292" width="9.140625" style="282" hidden="1" customWidth="1"/>
    <col min="12293" max="12544" width="9.28125" style="282" customWidth="1"/>
    <col min="12545" max="12545" width="33.140625" style="282" bestFit="1" customWidth="1"/>
    <col min="12546" max="12546" width="74.00390625" style="282" bestFit="1" customWidth="1"/>
    <col min="12547" max="12547" width="9.28125" style="282" customWidth="1"/>
    <col min="12548" max="12548" width="9.140625" style="282" hidden="1" customWidth="1"/>
    <col min="12549" max="12800" width="9.28125" style="282" customWidth="1"/>
    <col min="12801" max="12801" width="33.140625" style="282" bestFit="1" customWidth="1"/>
    <col min="12802" max="12802" width="74.00390625" style="282" bestFit="1" customWidth="1"/>
    <col min="12803" max="12803" width="9.28125" style="282" customWidth="1"/>
    <col min="12804" max="12804" width="9.140625" style="282" hidden="1" customWidth="1"/>
    <col min="12805" max="13056" width="9.28125" style="282" customWidth="1"/>
    <col min="13057" max="13057" width="33.140625" style="282" bestFit="1" customWidth="1"/>
    <col min="13058" max="13058" width="74.00390625" style="282" bestFit="1" customWidth="1"/>
    <col min="13059" max="13059" width="9.28125" style="282" customWidth="1"/>
    <col min="13060" max="13060" width="9.140625" style="282" hidden="1" customWidth="1"/>
    <col min="13061" max="13312" width="9.28125" style="282" customWidth="1"/>
    <col min="13313" max="13313" width="33.140625" style="282" bestFit="1" customWidth="1"/>
    <col min="13314" max="13314" width="74.00390625" style="282" bestFit="1" customWidth="1"/>
    <col min="13315" max="13315" width="9.28125" style="282" customWidth="1"/>
    <col min="13316" max="13316" width="9.140625" style="282" hidden="1" customWidth="1"/>
    <col min="13317" max="13568" width="9.28125" style="282" customWidth="1"/>
    <col min="13569" max="13569" width="33.140625" style="282" bestFit="1" customWidth="1"/>
    <col min="13570" max="13570" width="74.00390625" style="282" bestFit="1" customWidth="1"/>
    <col min="13571" max="13571" width="9.28125" style="282" customWidth="1"/>
    <col min="13572" max="13572" width="9.140625" style="282" hidden="1" customWidth="1"/>
    <col min="13573" max="13824" width="9.28125" style="282" customWidth="1"/>
    <col min="13825" max="13825" width="33.140625" style="282" bestFit="1" customWidth="1"/>
    <col min="13826" max="13826" width="74.00390625" style="282" bestFit="1" customWidth="1"/>
    <col min="13827" max="13827" width="9.28125" style="282" customWidth="1"/>
    <col min="13828" max="13828" width="9.140625" style="282" hidden="1" customWidth="1"/>
    <col min="13829" max="14080" width="9.28125" style="282" customWidth="1"/>
    <col min="14081" max="14081" width="33.140625" style="282" bestFit="1" customWidth="1"/>
    <col min="14082" max="14082" width="74.00390625" style="282" bestFit="1" customWidth="1"/>
    <col min="14083" max="14083" width="9.28125" style="282" customWidth="1"/>
    <col min="14084" max="14084" width="9.140625" style="282" hidden="1" customWidth="1"/>
    <col min="14085" max="14336" width="9.28125" style="282" customWidth="1"/>
    <col min="14337" max="14337" width="33.140625" style="282" bestFit="1" customWidth="1"/>
    <col min="14338" max="14338" width="74.00390625" style="282" bestFit="1" customWidth="1"/>
    <col min="14339" max="14339" width="9.28125" style="282" customWidth="1"/>
    <col min="14340" max="14340" width="9.140625" style="282" hidden="1" customWidth="1"/>
    <col min="14341" max="14592" width="9.28125" style="282" customWidth="1"/>
    <col min="14593" max="14593" width="33.140625" style="282" bestFit="1" customWidth="1"/>
    <col min="14594" max="14594" width="74.00390625" style="282" bestFit="1" customWidth="1"/>
    <col min="14595" max="14595" width="9.28125" style="282" customWidth="1"/>
    <col min="14596" max="14596" width="9.140625" style="282" hidden="1" customWidth="1"/>
    <col min="14597" max="14848" width="9.28125" style="282" customWidth="1"/>
    <col min="14849" max="14849" width="33.140625" style="282" bestFit="1" customWidth="1"/>
    <col min="14850" max="14850" width="74.00390625" style="282" bestFit="1" customWidth="1"/>
    <col min="14851" max="14851" width="9.28125" style="282" customWidth="1"/>
    <col min="14852" max="14852" width="9.140625" style="282" hidden="1" customWidth="1"/>
    <col min="14853" max="15104" width="9.28125" style="282" customWidth="1"/>
    <col min="15105" max="15105" width="33.140625" style="282" bestFit="1" customWidth="1"/>
    <col min="15106" max="15106" width="74.00390625" style="282" bestFit="1" customWidth="1"/>
    <col min="15107" max="15107" width="9.28125" style="282" customWidth="1"/>
    <col min="15108" max="15108" width="9.140625" style="282" hidden="1" customWidth="1"/>
    <col min="15109" max="15360" width="9.28125" style="282" customWidth="1"/>
    <col min="15361" max="15361" width="33.140625" style="282" bestFit="1" customWidth="1"/>
    <col min="15362" max="15362" width="74.00390625" style="282" bestFit="1" customWidth="1"/>
    <col min="15363" max="15363" width="9.28125" style="282" customWidth="1"/>
    <col min="15364" max="15364" width="9.140625" style="282" hidden="1" customWidth="1"/>
    <col min="15365" max="15616" width="9.28125" style="282" customWidth="1"/>
    <col min="15617" max="15617" width="33.140625" style="282" bestFit="1" customWidth="1"/>
    <col min="15618" max="15618" width="74.00390625" style="282" bestFit="1" customWidth="1"/>
    <col min="15619" max="15619" width="9.28125" style="282" customWidth="1"/>
    <col min="15620" max="15620" width="9.140625" style="282" hidden="1" customWidth="1"/>
    <col min="15621" max="15872" width="9.28125" style="282" customWidth="1"/>
    <col min="15873" max="15873" width="33.140625" style="282" bestFit="1" customWidth="1"/>
    <col min="15874" max="15874" width="74.00390625" style="282" bestFit="1" customWidth="1"/>
    <col min="15875" max="15875" width="9.28125" style="282" customWidth="1"/>
    <col min="15876" max="15876" width="9.140625" style="282" hidden="1" customWidth="1"/>
    <col min="15877" max="16128" width="9.28125" style="282" customWidth="1"/>
    <col min="16129" max="16129" width="33.140625" style="282" bestFit="1" customWidth="1"/>
    <col min="16130" max="16130" width="74.00390625" style="282" bestFit="1" customWidth="1"/>
    <col min="16131" max="16131" width="9.28125" style="282" customWidth="1"/>
    <col min="16132" max="16132" width="9.140625" style="282" hidden="1" customWidth="1"/>
    <col min="16133" max="16384" width="9.28125" style="282" customWidth="1"/>
  </cols>
  <sheetData>
    <row r="1" spans="1:3" ht="12">
      <c r="A1" s="280" t="s">
        <v>353</v>
      </c>
      <c r="B1" s="280" t="s">
        <v>441</v>
      </c>
      <c r="C1" s="281"/>
    </row>
    <row r="2" spans="1:3" ht="12">
      <c r="A2" s="280" t="s">
        <v>442</v>
      </c>
      <c r="B2" s="283" t="s">
        <v>443</v>
      </c>
      <c r="C2" s="281"/>
    </row>
    <row r="3" spans="1:3" ht="12">
      <c r="A3" s="280" t="s">
        <v>444</v>
      </c>
      <c r="B3" s="284" t="s">
        <v>1</v>
      </c>
      <c r="C3" s="281"/>
    </row>
    <row r="4" spans="1:3" ht="12">
      <c r="A4" s="280" t="s">
        <v>445</v>
      </c>
      <c r="B4" s="284" t="s">
        <v>1</v>
      </c>
      <c r="C4" s="281"/>
    </row>
    <row r="5" spans="1:3" ht="12">
      <c r="A5" s="280" t="s">
        <v>446</v>
      </c>
      <c r="B5" s="284" t="s">
        <v>1</v>
      </c>
      <c r="C5" s="281"/>
    </row>
    <row r="6" spans="1:3" ht="12">
      <c r="A6" s="280" t="s">
        <v>447</v>
      </c>
      <c r="B6" s="284" t="s">
        <v>1</v>
      </c>
      <c r="C6" s="281"/>
    </row>
    <row r="7" spans="1:3" ht="12">
      <c r="A7" s="280" t="s">
        <v>448</v>
      </c>
      <c r="B7" s="284" t="s">
        <v>1</v>
      </c>
      <c r="C7" s="281"/>
    </row>
    <row r="8" spans="1:3" ht="12">
      <c r="A8" s="280" t="s">
        <v>449</v>
      </c>
      <c r="B8" s="284" t="s">
        <v>1</v>
      </c>
      <c r="C8" s="281"/>
    </row>
    <row r="9" spans="1:3" ht="12">
      <c r="A9" s="280" t="s">
        <v>450</v>
      </c>
      <c r="B9" s="284" t="s">
        <v>1</v>
      </c>
      <c r="C9" s="281"/>
    </row>
    <row r="10" spans="1:3" ht="12">
      <c r="A10" s="280" t="s">
        <v>451</v>
      </c>
      <c r="B10" s="284" t="s">
        <v>1</v>
      </c>
      <c r="C10" s="281"/>
    </row>
    <row r="11" spans="1:3" ht="12">
      <c r="A11" s="280" t="s">
        <v>452</v>
      </c>
      <c r="B11" s="284" t="s">
        <v>1</v>
      </c>
      <c r="C11" s="281"/>
    </row>
    <row r="12" spans="1:3" ht="12">
      <c r="A12" s="280" t="s">
        <v>46</v>
      </c>
      <c r="B12" s="284" t="s">
        <v>1</v>
      </c>
      <c r="C12" s="281"/>
    </row>
    <row r="13" spans="1:3" ht="12">
      <c r="A13" s="280" t="s">
        <v>453</v>
      </c>
      <c r="B13" s="284" t="s">
        <v>1</v>
      </c>
      <c r="C13" s="281"/>
    </row>
    <row r="14" spans="1:3" ht="12">
      <c r="A14" s="280" t="s">
        <v>454</v>
      </c>
      <c r="B14" s="284" t="s">
        <v>455</v>
      </c>
      <c r="C14" s="281"/>
    </row>
    <row r="15" spans="1:3" ht="12">
      <c r="A15" s="280" t="s">
        <v>1</v>
      </c>
      <c r="B15" s="285" t="s">
        <v>1</v>
      </c>
      <c r="C15" s="281"/>
    </row>
    <row r="16" spans="1:3" ht="12">
      <c r="A16" s="280" t="s">
        <v>456</v>
      </c>
      <c r="B16" s="286" t="s">
        <v>457</v>
      </c>
      <c r="C16" s="281"/>
    </row>
    <row r="17" spans="1:3" ht="12">
      <c r="A17" s="280" t="s">
        <v>458</v>
      </c>
      <c r="B17" s="286" t="s">
        <v>459</v>
      </c>
      <c r="C17" s="281"/>
    </row>
    <row r="18" spans="1:3" ht="12">
      <c r="A18" s="280" t="s">
        <v>460</v>
      </c>
      <c r="B18" s="286" t="s">
        <v>461</v>
      </c>
      <c r="C18" s="281"/>
    </row>
    <row r="19" spans="1:3" ht="12">
      <c r="A19" s="280" t="s">
        <v>462</v>
      </c>
      <c r="B19" s="286" t="s">
        <v>459</v>
      </c>
      <c r="C19" s="281"/>
    </row>
    <row r="20" spans="1:3" ht="12">
      <c r="A20" s="280" t="s">
        <v>463</v>
      </c>
      <c r="B20" s="286" t="s">
        <v>464</v>
      </c>
      <c r="C20" s="281"/>
    </row>
    <row r="21" spans="1:3" ht="12">
      <c r="A21" s="280" t="s">
        <v>465</v>
      </c>
      <c r="B21" s="286" t="s">
        <v>466</v>
      </c>
      <c r="C21" s="281"/>
    </row>
    <row r="22" spans="1:3" ht="12">
      <c r="A22" s="280" t="s">
        <v>467</v>
      </c>
      <c r="B22" s="286" t="s">
        <v>468</v>
      </c>
      <c r="C22" s="281"/>
    </row>
    <row r="23" spans="1:3" ht="12">
      <c r="A23" s="280" t="s">
        <v>469</v>
      </c>
      <c r="B23" s="286" t="s">
        <v>470</v>
      </c>
      <c r="C23" s="281"/>
    </row>
    <row r="24" spans="1:3" ht="12">
      <c r="A24" s="280" t="s">
        <v>471</v>
      </c>
      <c r="B24" s="286" t="s">
        <v>466</v>
      </c>
      <c r="C24" s="281"/>
    </row>
    <row r="25" spans="1:3" ht="12">
      <c r="A25" s="280" t="s">
        <v>472</v>
      </c>
      <c r="B25" s="286" t="s">
        <v>466</v>
      </c>
      <c r="C25" s="281"/>
    </row>
    <row r="26" spans="1:3" ht="12">
      <c r="A26" s="280" t="s">
        <v>473</v>
      </c>
      <c r="B26" s="286" t="s">
        <v>474</v>
      </c>
      <c r="C26" s="281"/>
    </row>
    <row r="27" spans="1:3" ht="12">
      <c r="A27" s="280" t="s">
        <v>475</v>
      </c>
      <c r="B27" s="286" t="s">
        <v>466</v>
      </c>
      <c r="C27" s="281"/>
    </row>
    <row r="28" spans="1:3" ht="12">
      <c r="A28" s="280" t="s">
        <v>476</v>
      </c>
      <c r="B28" s="286" t="s">
        <v>466</v>
      </c>
      <c r="C28" s="281"/>
    </row>
    <row r="29" spans="1:3" ht="12">
      <c r="A29" s="280" t="s">
        <v>477</v>
      </c>
      <c r="B29" s="286" t="s">
        <v>466</v>
      </c>
      <c r="C29" s="281"/>
    </row>
    <row r="30" spans="1:3" ht="12">
      <c r="A30" s="280" t="s">
        <v>478</v>
      </c>
      <c r="B30" s="286" t="s">
        <v>466</v>
      </c>
      <c r="C30" s="281"/>
    </row>
    <row r="31" spans="1:3" ht="24.75">
      <c r="A31" s="287" t="s">
        <v>479</v>
      </c>
      <c r="B31" s="286" t="s">
        <v>7</v>
      </c>
      <c r="C31" s="281"/>
    </row>
    <row r="32" spans="1:3" ht="12">
      <c r="A32" s="280" t="s">
        <v>480</v>
      </c>
      <c r="B32" s="286" t="s">
        <v>8</v>
      </c>
      <c r="C32" s="281"/>
    </row>
    <row r="33" spans="1:2" ht="12">
      <c r="A33" s="288" t="s">
        <v>481</v>
      </c>
      <c r="B33" s="288">
        <v>5</v>
      </c>
    </row>
  </sheetData>
  <sheetProtection password="C788" sheet="1" objects="1" scenarios="1" formatColumns="0" formatRows="0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Modrá Petra, DiS.</dc:creator>
  <cp:keywords/>
  <dc:description/>
  <cp:lastModifiedBy/>
  <dcterms:created xsi:type="dcterms:W3CDTF">2019-12-02T08:37:32Z</dcterms:created>
  <dcterms:modified xsi:type="dcterms:W3CDTF">2020-02-11T15:07:04Z</dcterms:modified>
  <cp:category/>
  <cp:version/>
  <cp:contentType/>
  <cp:contentStatus/>
</cp:coreProperties>
</file>