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240" yWindow="120" windowWidth="14940" windowHeight="9225" tabRatio="908"/>
  </bookViews>
  <sheets>
    <sheet name="Rekapitulace" sheetId="1" r:id="rId1"/>
    <sheet name="D.2.2" sheetId="2" r:id="rId2"/>
    <sheet name="D.2.8" sheetId="3" r:id="rId3"/>
    <sheet name="D.3.1.1" sheetId="4" r:id="rId4"/>
    <sheet name="D.3.1.2" sheetId="5" r:id="rId5"/>
    <sheet name="D.3.1.3" sheetId="6" r:id="rId6"/>
    <sheet name="D.3.1.4" sheetId="7" r:id="rId7"/>
    <sheet name="D.3.5" sheetId="8" r:id="rId8"/>
    <sheet name="D.4.1" sheetId="9" r:id="rId9"/>
    <sheet name="D.4.3.1" sheetId="10" r:id="rId10"/>
    <sheet name="D.4.3.2" sheetId="11" r:id="rId11"/>
    <sheet name="SO 98-98" sheetId="12" r:id="rId12"/>
    <sheet name="SO 04" sheetId="13" r:id="rId13"/>
    <sheet name="SO 05" sheetId="14" r:id="rId14"/>
    <sheet name="SO 21" sheetId="15" r:id="rId15"/>
    <sheet name="SO 22" sheetId="16" r:id="rId16"/>
    <sheet name="SO 23" sheetId="17" r:id="rId17"/>
    <sheet name="SO 24" sheetId="18" r:id="rId18"/>
    <sheet name="SO 06" sheetId="19" r:id="rId19"/>
    <sheet name="SO 07" sheetId="20" r:id="rId20"/>
    <sheet name="SO 08" sheetId="21" r:id="rId21"/>
    <sheet name="SO 25" sheetId="22" r:id="rId22"/>
    <sheet name="SO 26" sheetId="23" r:id="rId23"/>
    <sheet name="SO 27" sheetId="24" r:id="rId24"/>
    <sheet name="SO 29" sheetId="25" r:id="rId25"/>
    <sheet name="SO 10" sheetId="26" r:id="rId26"/>
    <sheet name="SO 28" sheetId="27" r:id="rId27"/>
    <sheet name="E.2.1.1" sheetId="28" r:id="rId28"/>
    <sheet name="E.2.1.2" sheetId="29" r:id="rId29"/>
    <sheet name="E.2.1.3" sheetId="30" r:id="rId30"/>
    <sheet name="E.2.1.4" sheetId="31" r:id="rId31"/>
    <sheet name="E.2.10" sheetId="32" r:id="rId32"/>
    <sheet name="E.2.11" sheetId="33" r:id="rId33"/>
    <sheet name="E.2.12.1" sheetId="34" r:id="rId34"/>
    <sheet name="E.2.12.2" sheetId="35" r:id="rId35"/>
    <sheet name="E.2.12.3" sheetId="36" r:id="rId36"/>
    <sheet name="E.2.2" sheetId="37" r:id="rId37"/>
    <sheet name="E.2.4" sheetId="38" r:id="rId38"/>
    <sheet name="E.2.6" sheetId="39" r:id="rId39"/>
    <sheet name="E.2.7.1" sheetId="40" r:id="rId40"/>
    <sheet name="E.2.7.2" sheetId="41" r:id="rId41"/>
    <sheet name="E.2.8" sheetId="42" r:id="rId42"/>
    <sheet name="E.2.9" sheetId="43" r:id="rId43"/>
    <sheet name="SO 09" sheetId="44" r:id="rId44"/>
    <sheet name="SO 20" sheetId="45" r:id="rId45"/>
    <sheet name="SO 30" sheetId="46" r:id="rId46"/>
  </sheets>
  <calcPr calcId="145621"/>
  <webPublishing codePage="0"/>
</workbook>
</file>

<file path=xl/calcChain.xml><?xml version="1.0" encoding="utf-8"?>
<calcChain xmlns="http://schemas.openxmlformats.org/spreadsheetml/2006/main">
  <c r="D57" i="1" l="1"/>
  <c r="M10" i="46"/>
  <c r="O10" i="46" s="1"/>
  <c r="I10" i="46"/>
  <c r="L9" i="46"/>
  <c r="K9" i="46"/>
  <c r="J9" i="46"/>
  <c r="L8" i="46"/>
  <c r="K8" i="46"/>
  <c r="J8" i="46"/>
  <c r="T7" i="46"/>
  <c r="M49" i="45"/>
  <c r="O49" i="45" s="1"/>
  <c r="I49" i="45"/>
  <c r="M45" i="45"/>
  <c r="O45" i="45" s="1"/>
  <c r="I45" i="45"/>
  <c r="O41" i="45"/>
  <c r="M41" i="45"/>
  <c r="M40" i="45" s="1"/>
  <c r="I41" i="45"/>
  <c r="L40" i="45"/>
  <c r="L8" i="45" s="1"/>
  <c r="T7" i="45" s="1"/>
  <c r="K40" i="45"/>
  <c r="J40" i="45"/>
  <c r="M36" i="45"/>
  <c r="M31" i="45" s="1"/>
  <c r="I36" i="45"/>
  <c r="M32" i="45"/>
  <c r="O32" i="45" s="1"/>
  <c r="I32" i="45"/>
  <c r="L31" i="45"/>
  <c r="K31" i="45"/>
  <c r="J31" i="45"/>
  <c r="J8" i="45" s="1"/>
  <c r="M27" i="45"/>
  <c r="O27" i="45" s="1"/>
  <c r="I27" i="45"/>
  <c r="M26" i="45"/>
  <c r="L26" i="45"/>
  <c r="K26" i="45"/>
  <c r="J26" i="45"/>
  <c r="O22" i="45"/>
  <c r="M22" i="45"/>
  <c r="I22" i="45"/>
  <c r="M18" i="45"/>
  <c r="O18" i="45" s="1"/>
  <c r="I18" i="45"/>
  <c r="M14" i="45"/>
  <c r="O14" i="45" s="1"/>
  <c r="I14" i="45"/>
  <c r="M10" i="45"/>
  <c r="O10" i="45" s="1"/>
  <c r="I10" i="45"/>
  <c r="M9" i="45"/>
  <c r="L9" i="45"/>
  <c r="K9" i="45"/>
  <c r="J9" i="45"/>
  <c r="K8" i="45"/>
  <c r="M60" i="44"/>
  <c r="O60" i="44" s="1"/>
  <c r="I60" i="44"/>
  <c r="M56" i="44"/>
  <c r="O56" i="44" s="1"/>
  <c r="I56" i="44"/>
  <c r="O52" i="44"/>
  <c r="M52" i="44"/>
  <c r="I52" i="44"/>
  <c r="M51" i="44"/>
  <c r="L51" i="44"/>
  <c r="L8" i="44" s="1"/>
  <c r="T7" i="44" s="1"/>
  <c r="K51" i="44"/>
  <c r="J51" i="44"/>
  <c r="M47" i="44"/>
  <c r="O47" i="44" s="1"/>
  <c r="I47" i="44"/>
  <c r="M43" i="44"/>
  <c r="O43" i="44" s="1"/>
  <c r="I43" i="44"/>
  <c r="M39" i="44"/>
  <c r="O39" i="44" s="1"/>
  <c r="I39" i="44"/>
  <c r="O35" i="44"/>
  <c r="M35" i="44"/>
  <c r="I35" i="44"/>
  <c r="M31" i="44"/>
  <c r="O31" i="44" s="1"/>
  <c r="I31" i="44"/>
  <c r="M27" i="44"/>
  <c r="M26" i="44" s="1"/>
  <c r="I27" i="44"/>
  <c r="L26" i="44"/>
  <c r="K26" i="44"/>
  <c r="J26" i="44"/>
  <c r="M22" i="44"/>
  <c r="O22" i="44" s="1"/>
  <c r="I22" i="44"/>
  <c r="O18" i="44"/>
  <c r="M18" i="44"/>
  <c r="I18" i="44"/>
  <c r="M14" i="44"/>
  <c r="O14" i="44" s="1"/>
  <c r="I14" i="44"/>
  <c r="M10" i="44"/>
  <c r="M9" i="44" s="1"/>
  <c r="M8" i="44" s="1"/>
  <c r="I10" i="44"/>
  <c r="L9" i="44"/>
  <c r="K9" i="44"/>
  <c r="J9" i="44"/>
  <c r="K8" i="44"/>
  <c r="J8" i="44"/>
  <c r="M113" i="43"/>
  <c r="M112" i="43" s="1"/>
  <c r="I113" i="43"/>
  <c r="L112" i="43"/>
  <c r="K112" i="43"/>
  <c r="J112" i="43"/>
  <c r="M108" i="43"/>
  <c r="O108" i="43" s="1"/>
  <c r="I108" i="43"/>
  <c r="O104" i="43"/>
  <c r="M104" i="43"/>
  <c r="I104" i="43"/>
  <c r="O100" i="43"/>
  <c r="M100" i="43"/>
  <c r="I100" i="43"/>
  <c r="M96" i="43"/>
  <c r="O96" i="43" s="1"/>
  <c r="I96" i="43"/>
  <c r="M92" i="43"/>
  <c r="O92" i="43" s="1"/>
  <c r="I92" i="43"/>
  <c r="O88" i="43"/>
  <c r="M88" i="43"/>
  <c r="I88" i="43"/>
  <c r="O84" i="43"/>
  <c r="M84" i="43"/>
  <c r="I84" i="43"/>
  <c r="M80" i="43"/>
  <c r="O80" i="43" s="1"/>
  <c r="I80" i="43"/>
  <c r="M76" i="43"/>
  <c r="O76" i="43" s="1"/>
  <c r="I76" i="43"/>
  <c r="O72" i="43"/>
  <c r="M72" i="43"/>
  <c r="I72" i="43"/>
  <c r="O68" i="43"/>
  <c r="M68" i="43"/>
  <c r="I68" i="43"/>
  <c r="M64" i="43"/>
  <c r="O64" i="43" s="1"/>
  <c r="I64" i="43"/>
  <c r="M60" i="43"/>
  <c r="O60" i="43" s="1"/>
  <c r="I60" i="43"/>
  <c r="O56" i="43"/>
  <c r="M56" i="43"/>
  <c r="I56" i="43"/>
  <c r="O52" i="43"/>
  <c r="M52" i="43"/>
  <c r="I52" i="43"/>
  <c r="M48" i="43"/>
  <c r="O48" i="43" s="1"/>
  <c r="I48" i="43"/>
  <c r="M44" i="43"/>
  <c r="O44" i="43" s="1"/>
  <c r="I44" i="43"/>
  <c r="O40" i="43"/>
  <c r="M40" i="43"/>
  <c r="I40" i="43"/>
  <c r="O36" i="43"/>
  <c r="M36" i="43"/>
  <c r="I36" i="43"/>
  <c r="M32" i="43"/>
  <c r="O32" i="43" s="1"/>
  <c r="I32" i="43"/>
  <c r="M28" i="43"/>
  <c r="O28" i="43" s="1"/>
  <c r="I28" i="43"/>
  <c r="O24" i="43"/>
  <c r="M24" i="43"/>
  <c r="I24" i="43"/>
  <c r="O20" i="43"/>
  <c r="M20" i="43"/>
  <c r="M19" i="43" s="1"/>
  <c r="I20" i="43"/>
  <c r="L19" i="43"/>
  <c r="L8" i="43" s="1"/>
  <c r="T7" i="43" s="1"/>
  <c r="K19" i="43"/>
  <c r="J19" i="43"/>
  <c r="M15" i="43"/>
  <c r="M14" i="43" s="1"/>
  <c r="I15" i="43"/>
  <c r="L14" i="43"/>
  <c r="K14" i="43"/>
  <c r="K8" i="43" s="1"/>
  <c r="J14" i="43"/>
  <c r="M10" i="43"/>
  <c r="O10" i="43" s="1"/>
  <c r="I10" i="43"/>
  <c r="M9" i="43"/>
  <c r="L9" i="43"/>
  <c r="K9" i="43"/>
  <c r="J9" i="43"/>
  <c r="J8" i="43"/>
  <c r="M2974" i="42"/>
  <c r="O2974" i="42" s="1"/>
  <c r="I2974" i="42"/>
  <c r="M2970" i="42"/>
  <c r="O2970" i="42" s="1"/>
  <c r="I2970" i="42"/>
  <c r="O2966" i="42"/>
  <c r="M2966" i="42"/>
  <c r="I2966" i="42"/>
  <c r="O2962" i="42"/>
  <c r="M2962" i="42"/>
  <c r="I2962" i="42"/>
  <c r="M2958" i="42"/>
  <c r="M2957" i="42" s="1"/>
  <c r="I2958" i="42"/>
  <c r="L2957" i="42"/>
  <c r="K2957" i="42"/>
  <c r="J2957" i="42"/>
  <c r="M2953" i="42"/>
  <c r="O2953" i="42" s="1"/>
  <c r="I2953" i="42"/>
  <c r="O2949" i="42"/>
  <c r="M2949" i="42"/>
  <c r="I2949" i="42"/>
  <c r="O2945" i="42"/>
  <c r="M2945" i="42"/>
  <c r="I2945" i="42"/>
  <c r="M2941" i="42"/>
  <c r="O2941" i="42" s="1"/>
  <c r="I2941" i="42"/>
  <c r="M2937" i="42"/>
  <c r="O2937" i="42" s="1"/>
  <c r="I2937" i="42"/>
  <c r="O2933" i="42"/>
  <c r="M2933" i="42"/>
  <c r="I2933" i="42"/>
  <c r="O2929" i="42"/>
  <c r="M2929" i="42"/>
  <c r="I2929" i="42"/>
  <c r="M2925" i="42"/>
  <c r="O2925" i="42" s="1"/>
  <c r="I2925" i="42"/>
  <c r="M2921" i="42"/>
  <c r="O2921" i="42" s="1"/>
  <c r="I2921" i="42"/>
  <c r="O2917" i="42"/>
  <c r="M2917" i="42"/>
  <c r="I2917" i="42"/>
  <c r="O2913" i="42"/>
  <c r="M2913" i="42"/>
  <c r="I2913" i="42"/>
  <c r="M2909" i="42"/>
  <c r="O2909" i="42" s="1"/>
  <c r="I2909" i="42"/>
  <c r="M2905" i="42"/>
  <c r="O2905" i="42" s="1"/>
  <c r="I2905" i="42"/>
  <c r="O2901" i="42"/>
  <c r="M2901" i="42"/>
  <c r="I2901" i="42"/>
  <c r="O2897" i="42"/>
  <c r="M2897" i="42"/>
  <c r="I2897" i="42"/>
  <c r="M2893" i="42"/>
  <c r="O2893" i="42" s="1"/>
  <c r="I2893" i="42"/>
  <c r="M2889" i="42"/>
  <c r="O2889" i="42" s="1"/>
  <c r="I2889" i="42"/>
  <c r="O2885" i="42"/>
  <c r="M2885" i="42"/>
  <c r="I2885" i="42"/>
  <c r="O2881" i="42"/>
  <c r="M2881" i="42"/>
  <c r="I2881" i="42"/>
  <c r="M2877" i="42"/>
  <c r="O2877" i="42" s="1"/>
  <c r="I2877" i="42"/>
  <c r="M2873" i="42"/>
  <c r="O2873" i="42" s="1"/>
  <c r="I2873" i="42"/>
  <c r="O2869" i="42"/>
  <c r="M2869" i="42"/>
  <c r="I2869" i="42"/>
  <c r="O2865" i="42"/>
  <c r="M2865" i="42"/>
  <c r="I2865" i="42"/>
  <c r="M2861" i="42"/>
  <c r="O2861" i="42" s="1"/>
  <c r="I2861" i="42"/>
  <c r="M2857" i="42"/>
  <c r="O2857" i="42" s="1"/>
  <c r="I2857" i="42"/>
  <c r="O2853" i="42"/>
  <c r="M2853" i="42"/>
  <c r="I2853" i="42"/>
  <c r="O2849" i="42"/>
  <c r="M2849" i="42"/>
  <c r="I2849" i="42"/>
  <c r="M2845" i="42"/>
  <c r="O2845" i="42" s="1"/>
  <c r="I2845" i="42"/>
  <c r="M2841" i="42"/>
  <c r="O2841" i="42" s="1"/>
  <c r="I2841" i="42"/>
  <c r="O2837" i="42"/>
  <c r="M2837" i="42"/>
  <c r="I2837" i="42"/>
  <c r="O2833" i="42"/>
  <c r="M2833" i="42"/>
  <c r="I2833" i="42"/>
  <c r="M2829" i="42"/>
  <c r="O2829" i="42" s="1"/>
  <c r="I2829" i="42"/>
  <c r="M2825" i="42"/>
  <c r="O2825" i="42" s="1"/>
  <c r="I2825" i="42"/>
  <c r="O2821" i="42"/>
  <c r="M2821" i="42"/>
  <c r="I2821" i="42"/>
  <c r="M2820" i="42"/>
  <c r="L2820" i="42"/>
  <c r="K2820" i="42"/>
  <c r="J2820" i="42"/>
  <c r="O2816" i="42"/>
  <c r="M2816" i="42"/>
  <c r="I2816" i="42"/>
  <c r="M2812" i="42"/>
  <c r="O2812" i="42" s="1"/>
  <c r="I2812" i="42"/>
  <c r="M2808" i="42"/>
  <c r="O2808" i="42" s="1"/>
  <c r="I2808" i="42"/>
  <c r="O2804" i="42"/>
  <c r="M2804" i="42"/>
  <c r="I2804" i="42"/>
  <c r="O2800" i="42"/>
  <c r="M2800" i="42"/>
  <c r="I2800" i="42"/>
  <c r="M2796" i="42"/>
  <c r="O2796" i="42" s="1"/>
  <c r="I2796" i="42"/>
  <c r="M2792" i="42"/>
  <c r="O2792" i="42" s="1"/>
  <c r="I2792" i="42"/>
  <c r="O2788" i="42"/>
  <c r="M2788" i="42"/>
  <c r="I2788" i="42"/>
  <c r="O2784" i="42"/>
  <c r="M2784" i="42"/>
  <c r="I2784" i="42"/>
  <c r="M2780" i="42"/>
  <c r="O2780" i="42" s="1"/>
  <c r="I2780" i="42"/>
  <c r="M2776" i="42"/>
  <c r="O2776" i="42" s="1"/>
  <c r="I2776" i="42"/>
  <c r="O2772" i="42"/>
  <c r="M2772" i="42"/>
  <c r="I2772" i="42"/>
  <c r="O2768" i="42"/>
  <c r="M2768" i="42"/>
  <c r="I2768" i="42"/>
  <c r="M2764" i="42"/>
  <c r="M2759" i="42" s="1"/>
  <c r="I2764" i="42"/>
  <c r="M2760" i="42"/>
  <c r="O2760" i="42" s="1"/>
  <c r="I2760" i="42"/>
  <c r="L2759" i="42"/>
  <c r="K2759" i="42"/>
  <c r="J2759" i="42"/>
  <c r="O2755" i="42"/>
  <c r="M2755" i="42"/>
  <c r="I2755" i="42"/>
  <c r="O2751" i="42"/>
  <c r="M2751" i="42"/>
  <c r="I2751" i="42"/>
  <c r="M2747" i="42"/>
  <c r="O2747" i="42" s="1"/>
  <c r="I2747" i="42"/>
  <c r="O2743" i="42"/>
  <c r="M2743" i="42"/>
  <c r="I2743" i="42"/>
  <c r="O2739" i="42"/>
  <c r="M2739" i="42"/>
  <c r="I2739" i="42"/>
  <c r="O2735" i="42"/>
  <c r="M2735" i="42"/>
  <c r="I2735" i="42"/>
  <c r="M2731" i="42"/>
  <c r="O2731" i="42" s="1"/>
  <c r="I2731" i="42"/>
  <c r="O2727" i="42"/>
  <c r="M2727" i="42"/>
  <c r="I2727" i="42"/>
  <c r="O2723" i="42"/>
  <c r="M2723" i="42"/>
  <c r="I2723" i="42"/>
  <c r="O2719" i="42"/>
  <c r="M2719" i="42"/>
  <c r="I2719" i="42"/>
  <c r="M2715" i="42"/>
  <c r="O2715" i="42" s="1"/>
  <c r="I2715" i="42"/>
  <c r="O2711" i="42"/>
  <c r="M2711" i="42"/>
  <c r="I2711" i="42"/>
  <c r="O2707" i="42"/>
  <c r="M2707" i="42"/>
  <c r="I2707" i="42"/>
  <c r="O2703" i="42"/>
  <c r="M2703" i="42"/>
  <c r="I2703" i="42"/>
  <c r="M2699" i="42"/>
  <c r="O2699" i="42" s="1"/>
  <c r="I2699" i="42"/>
  <c r="O2695" i="42"/>
  <c r="M2695" i="42"/>
  <c r="I2695" i="42"/>
  <c r="O2691" i="42"/>
  <c r="M2691" i="42"/>
  <c r="I2691" i="42"/>
  <c r="O2687" i="42"/>
  <c r="M2687" i="42"/>
  <c r="I2687" i="42"/>
  <c r="M2683" i="42"/>
  <c r="O2683" i="42" s="1"/>
  <c r="I2683" i="42"/>
  <c r="O2679" i="42"/>
  <c r="M2679" i="42"/>
  <c r="I2679" i="42"/>
  <c r="O2675" i="42"/>
  <c r="M2675" i="42"/>
  <c r="I2675" i="42"/>
  <c r="O2671" i="42"/>
  <c r="M2671" i="42"/>
  <c r="I2671" i="42"/>
  <c r="M2667" i="42"/>
  <c r="O2667" i="42" s="1"/>
  <c r="I2667" i="42"/>
  <c r="O2663" i="42"/>
  <c r="M2663" i="42"/>
  <c r="I2663" i="42"/>
  <c r="O2659" i="42"/>
  <c r="M2659" i="42"/>
  <c r="I2659" i="42"/>
  <c r="O2655" i="42"/>
  <c r="M2655" i="42"/>
  <c r="I2655" i="42"/>
  <c r="M2651" i="42"/>
  <c r="O2651" i="42" s="1"/>
  <c r="I2651" i="42"/>
  <c r="O2647" i="42"/>
  <c r="M2647" i="42"/>
  <c r="I2647" i="42"/>
  <c r="O2643" i="42"/>
  <c r="M2643" i="42"/>
  <c r="I2643" i="42"/>
  <c r="O2639" i="42"/>
  <c r="M2639" i="42"/>
  <c r="I2639" i="42"/>
  <c r="M2635" i="42"/>
  <c r="O2635" i="42" s="1"/>
  <c r="I2635" i="42"/>
  <c r="M2631" i="42"/>
  <c r="O2631" i="42" s="1"/>
  <c r="I2631" i="42"/>
  <c r="O2627" i="42"/>
  <c r="M2627" i="42"/>
  <c r="I2627" i="42"/>
  <c r="O2623" i="42"/>
  <c r="M2623" i="42"/>
  <c r="I2623" i="42"/>
  <c r="M2619" i="42"/>
  <c r="O2619" i="42" s="1"/>
  <c r="I2619" i="42"/>
  <c r="M2615" i="42"/>
  <c r="O2615" i="42" s="1"/>
  <c r="I2615" i="42"/>
  <c r="O2611" i="42"/>
  <c r="M2611" i="42"/>
  <c r="I2611" i="42"/>
  <c r="O2607" i="42"/>
  <c r="M2607" i="42"/>
  <c r="M2606" i="42" s="1"/>
  <c r="I2607" i="42"/>
  <c r="L2606" i="42"/>
  <c r="K2606" i="42"/>
  <c r="J2606" i="42"/>
  <c r="M2602" i="42"/>
  <c r="O2602" i="42" s="1"/>
  <c r="I2602" i="42"/>
  <c r="O2598" i="42"/>
  <c r="M2598" i="42"/>
  <c r="I2598" i="42"/>
  <c r="O2594" i="42"/>
  <c r="M2594" i="42"/>
  <c r="I2594" i="42"/>
  <c r="O2590" i="42"/>
  <c r="M2590" i="42"/>
  <c r="I2590" i="42"/>
  <c r="M2586" i="42"/>
  <c r="O2586" i="42" s="1"/>
  <c r="I2586" i="42"/>
  <c r="O2582" i="42"/>
  <c r="M2582" i="42"/>
  <c r="I2582" i="42"/>
  <c r="O2578" i="42"/>
  <c r="M2578" i="42"/>
  <c r="I2578" i="42"/>
  <c r="O2574" i="42"/>
  <c r="M2574" i="42"/>
  <c r="I2574" i="42"/>
  <c r="M2570" i="42"/>
  <c r="O2570" i="42" s="1"/>
  <c r="I2570" i="42"/>
  <c r="O2566" i="42"/>
  <c r="M2566" i="42"/>
  <c r="I2566" i="42"/>
  <c r="O2562" i="42"/>
  <c r="M2562" i="42"/>
  <c r="I2562" i="42"/>
  <c r="O2558" i="42"/>
  <c r="M2558" i="42"/>
  <c r="M2557" i="42" s="1"/>
  <c r="I2558" i="42"/>
  <c r="L2557" i="42"/>
  <c r="K2557" i="42"/>
  <c r="J2557" i="42"/>
  <c r="M2553" i="42"/>
  <c r="O2553" i="42" s="1"/>
  <c r="I2553" i="42"/>
  <c r="O2549" i="42"/>
  <c r="M2549" i="42"/>
  <c r="I2549" i="42"/>
  <c r="O2545" i="42"/>
  <c r="M2545" i="42"/>
  <c r="I2545" i="42"/>
  <c r="O2541" i="42"/>
  <c r="M2541" i="42"/>
  <c r="I2541" i="42"/>
  <c r="M2537" i="42"/>
  <c r="O2537" i="42" s="1"/>
  <c r="I2537" i="42"/>
  <c r="O2533" i="42"/>
  <c r="M2533" i="42"/>
  <c r="I2533" i="42"/>
  <c r="O2529" i="42"/>
  <c r="M2529" i="42"/>
  <c r="I2529" i="42"/>
  <c r="O2525" i="42"/>
  <c r="M2525" i="42"/>
  <c r="I2525" i="42"/>
  <c r="M2521" i="42"/>
  <c r="M2520" i="42" s="1"/>
  <c r="I2521" i="42"/>
  <c r="L2520" i="42"/>
  <c r="K2520" i="42"/>
  <c r="J2520" i="42"/>
  <c r="M2516" i="42"/>
  <c r="O2516" i="42" s="1"/>
  <c r="I2516" i="42"/>
  <c r="O2512" i="42"/>
  <c r="M2512" i="42"/>
  <c r="I2512" i="42"/>
  <c r="O2508" i="42"/>
  <c r="M2508" i="42"/>
  <c r="I2508" i="42"/>
  <c r="M2504" i="42"/>
  <c r="O2504" i="42" s="1"/>
  <c r="I2504" i="42"/>
  <c r="M2500" i="42"/>
  <c r="O2500" i="42" s="1"/>
  <c r="I2500" i="42"/>
  <c r="O2496" i="42"/>
  <c r="M2496" i="42"/>
  <c r="I2496" i="42"/>
  <c r="O2492" i="42"/>
  <c r="M2492" i="42"/>
  <c r="I2492" i="42"/>
  <c r="M2488" i="42"/>
  <c r="O2488" i="42" s="1"/>
  <c r="I2488" i="42"/>
  <c r="M2484" i="42"/>
  <c r="O2484" i="42" s="1"/>
  <c r="I2484" i="42"/>
  <c r="O2480" i="42"/>
  <c r="M2480" i="42"/>
  <c r="I2480" i="42"/>
  <c r="M2479" i="42"/>
  <c r="L2479" i="42"/>
  <c r="K2479" i="42"/>
  <c r="J2479" i="42"/>
  <c r="O2475" i="42"/>
  <c r="M2475" i="42"/>
  <c r="I2475" i="42"/>
  <c r="M2471" i="42"/>
  <c r="O2471" i="42" s="1"/>
  <c r="I2471" i="42"/>
  <c r="M2467" i="42"/>
  <c r="O2467" i="42" s="1"/>
  <c r="I2467" i="42"/>
  <c r="O2463" i="42"/>
  <c r="M2463" i="42"/>
  <c r="I2463" i="42"/>
  <c r="O2459" i="42"/>
  <c r="M2459" i="42"/>
  <c r="I2459" i="42"/>
  <c r="M2455" i="42"/>
  <c r="O2455" i="42" s="1"/>
  <c r="I2455" i="42"/>
  <c r="M2451" i="42"/>
  <c r="O2451" i="42" s="1"/>
  <c r="I2451" i="42"/>
  <c r="O2447" i="42"/>
  <c r="M2447" i="42"/>
  <c r="I2447" i="42"/>
  <c r="O2443" i="42"/>
  <c r="M2443" i="42"/>
  <c r="I2443" i="42"/>
  <c r="M2439" i="42"/>
  <c r="O2439" i="42" s="1"/>
  <c r="I2439" i="42"/>
  <c r="M2435" i="42"/>
  <c r="O2435" i="42" s="1"/>
  <c r="I2435" i="42"/>
  <c r="O2431" i="42"/>
  <c r="M2431" i="42"/>
  <c r="I2431" i="42"/>
  <c r="O2427" i="42"/>
  <c r="M2427" i="42"/>
  <c r="I2427" i="42"/>
  <c r="M2423" i="42"/>
  <c r="O2423" i="42" s="1"/>
  <c r="I2423" i="42"/>
  <c r="M2419" i="42"/>
  <c r="O2419" i="42" s="1"/>
  <c r="I2419" i="42"/>
  <c r="O2415" i="42"/>
  <c r="M2415" i="42"/>
  <c r="I2415" i="42"/>
  <c r="O2411" i="42"/>
  <c r="M2411" i="42"/>
  <c r="I2411" i="42"/>
  <c r="M2407" i="42"/>
  <c r="O2407" i="42" s="1"/>
  <c r="I2407" i="42"/>
  <c r="M2403" i="42"/>
  <c r="O2403" i="42" s="1"/>
  <c r="I2403" i="42"/>
  <c r="O2399" i="42"/>
  <c r="M2399" i="42"/>
  <c r="I2399" i="42"/>
  <c r="O2395" i="42"/>
  <c r="M2395" i="42"/>
  <c r="I2395" i="42"/>
  <c r="M2391" i="42"/>
  <c r="O2391" i="42" s="1"/>
  <c r="I2391" i="42"/>
  <c r="M2387" i="42"/>
  <c r="O2387" i="42" s="1"/>
  <c r="I2387" i="42"/>
  <c r="O2383" i="42"/>
  <c r="M2383" i="42"/>
  <c r="I2383" i="42"/>
  <c r="O2379" i="42"/>
  <c r="M2379" i="42"/>
  <c r="I2379" i="42"/>
  <c r="M2375" i="42"/>
  <c r="O2375" i="42" s="1"/>
  <c r="I2375" i="42"/>
  <c r="M2371" i="42"/>
  <c r="O2371" i="42" s="1"/>
  <c r="I2371" i="42"/>
  <c r="O2367" i="42"/>
  <c r="M2367" i="42"/>
  <c r="I2367" i="42"/>
  <c r="O2363" i="42"/>
  <c r="M2363" i="42"/>
  <c r="I2363" i="42"/>
  <c r="M2359" i="42"/>
  <c r="O2359" i="42" s="1"/>
  <c r="I2359" i="42"/>
  <c r="M2355" i="42"/>
  <c r="O2355" i="42" s="1"/>
  <c r="I2355" i="42"/>
  <c r="O2351" i="42"/>
  <c r="M2351" i="42"/>
  <c r="I2351" i="42"/>
  <c r="O2347" i="42"/>
  <c r="M2347" i="42"/>
  <c r="I2347" i="42"/>
  <c r="M2343" i="42"/>
  <c r="O2343" i="42" s="1"/>
  <c r="I2343" i="42"/>
  <c r="M2339" i="42"/>
  <c r="O2339" i="42" s="1"/>
  <c r="I2339" i="42"/>
  <c r="O2335" i="42"/>
  <c r="M2335" i="42"/>
  <c r="I2335" i="42"/>
  <c r="O2331" i="42"/>
  <c r="M2331" i="42"/>
  <c r="I2331" i="42"/>
  <c r="M2327" i="42"/>
  <c r="O2327" i="42" s="1"/>
  <c r="I2327" i="42"/>
  <c r="M2323" i="42"/>
  <c r="O2323" i="42" s="1"/>
  <c r="I2323" i="42"/>
  <c r="O2319" i="42"/>
  <c r="M2319" i="42"/>
  <c r="I2319" i="42"/>
  <c r="O2315" i="42"/>
  <c r="M2315" i="42"/>
  <c r="I2315" i="42"/>
  <c r="L2314" i="42"/>
  <c r="K2314" i="42"/>
  <c r="J2314" i="42"/>
  <c r="M2310" i="42"/>
  <c r="O2310" i="42" s="1"/>
  <c r="I2310" i="42"/>
  <c r="M2306" i="42"/>
  <c r="O2306" i="42" s="1"/>
  <c r="I2306" i="42"/>
  <c r="O2302" i="42"/>
  <c r="M2302" i="42"/>
  <c r="I2302" i="42"/>
  <c r="O2298" i="42"/>
  <c r="M2298" i="42"/>
  <c r="I2298" i="42"/>
  <c r="M2294" i="42"/>
  <c r="O2294" i="42" s="1"/>
  <c r="I2294" i="42"/>
  <c r="M2290" i="42"/>
  <c r="O2290" i="42" s="1"/>
  <c r="I2290" i="42"/>
  <c r="O2286" i="42"/>
  <c r="M2286" i="42"/>
  <c r="I2286" i="42"/>
  <c r="O2282" i="42"/>
  <c r="M2282" i="42"/>
  <c r="I2282" i="42"/>
  <c r="M2278" i="42"/>
  <c r="O2278" i="42" s="1"/>
  <c r="I2278" i="42"/>
  <c r="M2274" i="42"/>
  <c r="O2274" i="42" s="1"/>
  <c r="I2274" i="42"/>
  <c r="O2270" i="42"/>
  <c r="M2270" i="42"/>
  <c r="I2270" i="42"/>
  <c r="O2266" i="42"/>
  <c r="M2266" i="42"/>
  <c r="I2266" i="42"/>
  <c r="M2262" i="42"/>
  <c r="O2262" i="42" s="1"/>
  <c r="I2262" i="42"/>
  <c r="M2258" i="42"/>
  <c r="O2258" i="42" s="1"/>
  <c r="I2258" i="42"/>
  <c r="O2254" i="42"/>
  <c r="M2254" i="42"/>
  <c r="I2254" i="42"/>
  <c r="O2250" i="42"/>
  <c r="M2250" i="42"/>
  <c r="I2250" i="42"/>
  <c r="M2246" i="42"/>
  <c r="O2246" i="42" s="1"/>
  <c r="I2246" i="42"/>
  <c r="M2242" i="42"/>
  <c r="O2242" i="42" s="1"/>
  <c r="I2242" i="42"/>
  <c r="O2238" i="42"/>
  <c r="M2238" i="42"/>
  <c r="I2238" i="42"/>
  <c r="O2234" i="42"/>
  <c r="M2234" i="42"/>
  <c r="I2234" i="42"/>
  <c r="M2230" i="42"/>
  <c r="O2230" i="42" s="1"/>
  <c r="I2230" i="42"/>
  <c r="M2226" i="42"/>
  <c r="O2226" i="42" s="1"/>
  <c r="I2226" i="42"/>
  <c r="O2222" i="42"/>
  <c r="M2222" i="42"/>
  <c r="I2222" i="42"/>
  <c r="O2218" i="42"/>
  <c r="M2218" i="42"/>
  <c r="I2218" i="42"/>
  <c r="M2214" i="42"/>
  <c r="O2214" i="42" s="1"/>
  <c r="I2214" i="42"/>
  <c r="M2210" i="42"/>
  <c r="O2210" i="42" s="1"/>
  <c r="I2210" i="42"/>
  <c r="O2206" i="42"/>
  <c r="M2206" i="42"/>
  <c r="I2206" i="42"/>
  <c r="O2202" i="42"/>
  <c r="M2202" i="42"/>
  <c r="I2202" i="42"/>
  <c r="M2198" i="42"/>
  <c r="O2198" i="42" s="1"/>
  <c r="I2198" i="42"/>
  <c r="M2194" i="42"/>
  <c r="O2194" i="42" s="1"/>
  <c r="I2194" i="42"/>
  <c r="O2190" i="42"/>
  <c r="M2190" i="42"/>
  <c r="I2190" i="42"/>
  <c r="O2186" i="42"/>
  <c r="M2186" i="42"/>
  <c r="I2186" i="42"/>
  <c r="M2182" i="42"/>
  <c r="O2182" i="42" s="1"/>
  <c r="I2182" i="42"/>
  <c r="M2178" i="42"/>
  <c r="O2178" i="42" s="1"/>
  <c r="I2178" i="42"/>
  <c r="O2174" i="42"/>
  <c r="M2174" i="42"/>
  <c r="I2174" i="42"/>
  <c r="O2170" i="42"/>
  <c r="M2170" i="42"/>
  <c r="I2170" i="42"/>
  <c r="M2166" i="42"/>
  <c r="O2166" i="42" s="1"/>
  <c r="I2166" i="42"/>
  <c r="M2162" i="42"/>
  <c r="O2162" i="42" s="1"/>
  <c r="I2162" i="42"/>
  <c r="O2158" i="42"/>
  <c r="M2158" i="42"/>
  <c r="I2158" i="42"/>
  <c r="O2154" i="42"/>
  <c r="M2154" i="42"/>
  <c r="I2154" i="42"/>
  <c r="L2153" i="42"/>
  <c r="K2153" i="42"/>
  <c r="J2153" i="42"/>
  <c r="M2149" i="42"/>
  <c r="O2149" i="42" s="1"/>
  <c r="I2149" i="42"/>
  <c r="M2145" i="42"/>
  <c r="O2145" i="42" s="1"/>
  <c r="I2145" i="42"/>
  <c r="O2141" i="42"/>
  <c r="M2141" i="42"/>
  <c r="I2141" i="42"/>
  <c r="O2137" i="42"/>
  <c r="M2137" i="42"/>
  <c r="I2137" i="42"/>
  <c r="M2133" i="42"/>
  <c r="O2133" i="42" s="1"/>
  <c r="I2133" i="42"/>
  <c r="M2129" i="42"/>
  <c r="O2129" i="42" s="1"/>
  <c r="I2129" i="42"/>
  <c r="O2125" i="42"/>
  <c r="M2125" i="42"/>
  <c r="I2125" i="42"/>
  <c r="O2121" i="42"/>
  <c r="M2121" i="42"/>
  <c r="I2121" i="42"/>
  <c r="M2117" i="42"/>
  <c r="O2117" i="42" s="1"/>
  <c r="I2117" i="42"/>
  <c r="M2113" i="42"/>
  <c r="O2113" i="42" s="1"/>
  <c r="I2113" i="42"/>
  <c r="O2109" i="42"/>
  <c r="M2109" i="42"/>
  <c r="I2109" i="42"/>
  <c r="O2105" i="42"/>
  <c r="M2105" i="42"/>
  <c r="I2105" i="42"/>
  <c r="M2101" i="42"/>
  <c r="O2101" i="42" s="1"/>
  <c r="I2101" i="42"/>
  <c r="M2097" i="42"/>
  <c r="O2097" i="42" s="1"/>
  <c r="I2097" i="42"/>
  <c r="O2093" i="42"/>
  <c r="M2093" i="42"/>
  <c r="I2093" i="42"/>
  <c r="O2089" i="42"/>
  <c r="M2089" i="42"/>
  <c r="I2089" i="42"/>
  <c r="M2085" i="42"/>
  <c r="O2085" i="42" s="1"/>
  <c r="I2085" i="42"/>
  <c r="M2081" i="42"/>
  <c r="O2081" i="42" s="1"/>
  <c r="I2081" i="42"/>
  <c r="O2077" i="42"/>
  <c r="M2077" i="42"/>
  <c r="I2077" i="42"/>
  <c r="O2073" i="42"/>
  <c r="M2073" i="42"/>
  <c r="I2073" i="42"/>
  <c r="M2069" i="42"/>
  <c r="O2069" i="42" s="1"/>
  <c r="I2069" i="42"/>
  <c r="M2065" i="42"/>
  <c r="O2065" i="42" s="1"/>
  <c r="I2065" i="42"/>
  <c r="O2061" i="42"/>
  <c r="M2061" i="42"/>
  <c r="I2061" i="42"/>
  <c r="O2057" i="42"/>
  <c r="M2057" i="42"/>
  <c r="I2057" i="42"/>
  <c r="M2053" i="42"/>
  <c r="I2053" i="42"/>
  <c r="L2052" i="42"/>
  <c r="K2052" i="42"/>
  <c r="J2052" i="42"/>
  <c r="M2048" i="42"/>
  <c r="O2048" i="42" s="1"/>
  <c r="I2048" i="42"/>
  <c r="O2044" i="42"/>
  <c r="M2044" i="42"/>
  <c r="I2044" i="42"/>
  <c r="O2040" i="42"/>
  <c r="M2040" i="42"/>
  <c r="I2040" i="42"/>
  <c r="M2036" i="42"/>
  <c r="O2036" i="42" s="1"/>
  <c r="I2036" i="42"/>
  <c r="M2032" i="42"/>
  <c r="O2032" i="42" s="1"/>
  <c r="I2032" i="42"/>
  <c r="O2028" i="42"/>
  <c r="M2028" i="42"/>
  <c r="I2028" i="42"/>
  <c r="O2024" i="42"/>
  <c r="M2024" i="42"/>
  <c r="I2024" i="42"/>
  <c r="M2020" i="42"/>
  <c r="O2020" i="42" s="1"/>
  <c r="I2020" i="42"/>
  <c r="M2016" i="42"/>
  <c r="O2016" i="42" s="1"/>
  <c r="I2016" i="42"/>
  <c r="O2012" i="42"/>
  <c r="M2012" i="42"/>
  <c r="I2012" i="42"/>
  <c r="O2008" i="42"/>
  <c r="M2008" i="42"/>
  <c r="I2008" i="42"/>
  <c r="M2004" i="42"/>
  <c r="O2004" i="42" s="1"/>
  <c r="I2004" i="42"/>
  <c r="M2000" i="42"/>
  <c r="O2000" i="42" s="1"/>
  <c r="I2000" i="42"/>
  <c r="O1996" i="42"/>
  <c r="M1996" i="42"/>
  <c r="I1996" i="42"/>
  <c r="O1992" i="42"/>
  <c r="M1992" i="42"/>
  <c r="I1992" i="42"/>
  <c r="M1988" i="42"/>
  <c r="O1988" i="42" s="1"/>
  <c r="I1988" i="42"/>
  <c r="M1984" i="42"/>
  <c r="O1984" i="42" s="1"/>
  <c r="I1984" i="42"/>
  <c r="O1980" i="42"/>
  <c r="M1980" i="42"/>
  <c r="I1980" i="42"/>
  <c r="M1979" i="42"/>
  <c r="L1979" i="42"/>
  <c r="K1979" i="42"/>
  <c r="J1979" i="42"/>
  <c r="O1975" i="42"/>
  <c r="M1975" i="42"/>
  <c r="I1975" i="42"/>
  <c r="M1971" i="42"/>
  <c r="O1971" i="42" s="1"/>
  <c r="I1971" i="42"/>
  <c r="M1967" i="42"/>
  <c r="O1967" i="42" s="1"/>
  <c r="I1967" i="42"/>
  <c r="O1963" i="42"/>
  <c r="M1963" i="42"/>
  <c r="I1963" i="42"/>
  <c r="O1959" i="42"/>
  <c r="M1959" i="42"/>
  <c r="I1959" i="42"/>
  <c r="M1955" i="42"/>
  <c r="O1955" i="42" s="1"/>
  <c r="I1955" i="42"/>
  <c r="M1951" i="42"/>
  <c r="O1951" i="42" s="1"/>
  <c r="I1951" i="42"/>
  <c r="O1947" i="42"/>
  <c r="M1947" i="42"/>
  <c r="I1947" i="42"/>
  <c r="O1943" i="42"/>
  <c r="M1943" i="42"/>
  <c r="I1943" i="42"/>
  <c r="M1939" i="42"/>
  <c r="O1939" i="42" s="1"/>
  <c r="I1939" i="42"/>
  <c r="M1935" i="42"/>
  <c r="O1935" i="42" s="1"/>
  <c r="I1935" i="42"/>
  <c r="M1931" i="42"/>
  <c r="O1931" i="42" s="1"/>
  <c r="I1931" i="42"/>
  <c r="O1927" i="42"/>
  <c r="M1927" i="42"/>
  <c r="M1926" i="42" s="1"/>
  <c r="I1927" i="42"/>
  <c r="L1926" i="42"/>
  <c r="K1926" i="42"/>
  <c r="J1926" i="42"/>
  <c r="M1922" i="42"/>
  <c r="O1922" i="42" s="1"/>
  <c r="I1922" i="42"/>
  <c r="O1918" i="42"/>
  <c r="M1918" i="42"/>
  <c r="I1918" i="42"/>
  <c r="M1914" i="42"/>
  <c r="O1914" i="42" s="1"/>
  <c r="I1914" i="42"/>
  <c r="O1910" i="42"/>
  <c r="M1910" i="42"/>
  <c r="I1910" i="42"/>
  <c r="M1906" i="42"/>
  <c r="O1906" i="42" s="1"/>
  <c r="I1906" i="42"/>
  <c r="O1902" i="42"/>
  <c r="M1902" i="42"/>
  <c r="I1902" i="42"/>
  <c r="M1898" i="42"/>
  <c r="O1898" i="42" s="1"/>
  <c r="I1898" i="42"/>
  <c r="O1894" i="42"/>
  <c r="M1894" i="42"/>
  <c r="I1894" i="42"/>
  <c r="M1890" i="42"/>
  <c r="O1890" i="42" s="1"/>
  <c r="I1890" i="42"/>
  <c r="O1886" i="42"/>
  <c r="M1886" i="42"/>
  <c r="I1886" i="42"/>
  <c r="M1882" i="42"/>
  <c r="O1882" i="42" s="1"/>
  <c r="I1882" i="42"/>
  <c r="O1878" i="42"/>
  <c r="M1878" i="42"/>
  <c r="I1878" i="42"/>
  <c r="M1874" i="42"/>
  <c r="O1874" i="42" s="1"/>
  <c r="I1874" i="42"/>
  <c r="O1870" i="42"/>
  <c r="M1870" i="42"/>
  <c r="I1870" i="42"/>
  <c r="M1866" i="42"/>
  <c r="O1866" i="42" s="1"/>
  <c r="I1866" i="42"/>
  <c r="O1862" i="42"/>
  <c r="M1862" i="42"/>
  <c r="I1862" i="42"/>
  <c r="M1858" i="42"/>
  <c r="O1858" i="42" s="1"/>
  <c r="I1858" i="42"/>
  <c r="O1854" i="42"/>
  <c r="M1854" i="42"/>
  <c r="I1854" i="42"/>
  <c r="M1850" i="42"/>
  <c r="O1850" i="42" s="1"/>
  <c r="I1850" i="42"/>
  <c r="O1846" i="42"/>
  <c r="M1846" i="42"/>
  <c r="I1846" i="42"/>
  <c r="M1842" i="42"/>
  <c r="O1842" i="42" s="1"/>
  <c r="I1842" i="42"/>
  <c r="O1838" i="42"/>
  <c r="M1838" i="42"/>
  <c r="I1838" i="42"/>
  <c r="M1834" i="42"/>
  <c r="O1834" i="42" s="1"/>
  <c r="I1834" i="42"/>
  <c r="O1830" i="42"/>
  <c r="M1830" i="42"/>
  <c r="I1830" i="42"/>
  <c r="M1826" i="42"/>
  <c r="O1826" i="42" s="1"/>
  <c r="I1826" i="42"/>
  <c r="O1822" i="42"/>
  <c r="M1822" i="42"/>
  <c r="I1822" i="42"/>
  <c r="M1818" i="42"/>
  <c r="O1818" i="42" s="1"/>
  <c r="I1818" i="42"/>
  <c r="O1814" i="42"/>
  <c r="M1814" i="42"/>
  <c r="I1814" i="42"/>
  <c r="M1810" i="42"/>
  <c r="O1810" i="42" s="1"/>
  <c r="I1810" i="42"/>
  <c r="M1809" i="42"/>
  <c r="L1809" i="42"/>
  <c r="K1809" i="42"/>
  <c r="J1809" i="42"/>
  <c r="O1805" i="42"/>
  <c r="M1805" i="42"/>
  <c r="I1805" i="42"/>
  <c r="M1801" i="42"/>
  <c r="O1801" i="42" s="1"/>
  <c r="I1801" i="42"/>
  <c r="O1797" i="42"/>
  <c r="M1797" i="42"/>
  <c r="I1797" i="42"/>
  <c r="M1793" i="42"/>
  <c r="O1793" i="42" s="1"/>
  <c r="I1793" i="42"/>
  <c r="O1789" i="42"/>
  <c r="M1789" i="42"/>
  <c r="I1789" i="42"/>
  <c r="M1785" i="42"/>
  <c r="O1785" i="42" s="1"/>
  <c r="I1785" i="42"/>
  <c r="O1781" i="42"/>
  <c r="M1781" i="42"/>
  <c r="I1781" i="42"/>
  <c r="M1777" i="42"/>
  <c r="O1777" i="42" s="1"/>
  <c r="I1777" i="42"/>
  <c r="O1773" i="42"/>
  <c r="M1773" i="42"/>
  <c r="I1773" i="42"/>
  <c r="M1769" i="42"/>
  <c r="O1769" i="42" s="1"/>
  <c r="I1769" i="42"/>
  <c r="O1765" i="42"/>
  <c r="M1765" i="42"/>
  <c r="I1765" i="42"/>
  <c r="M1761" i="42"/>
  <c r="O1761" i="42" s="1"/>
  <c r="I1761" i="42"/>
  <c r="O1757" i="42"/>
  <c r="M1757" i="42"/>
  <c r="I1757" i="42"/>
  <c r="M1753" i="42"/>
  <c r="O1753" i="42" s="1"/>
  <c r="I1753" i="42"/>
  <c r="O1749" i="42"/>
  <c r="M1749" i="42"/>
  <c r="I1749" i="42"/>
  <c r="M1745" i="42"/>
  <c r="O1745" i="42" s="1"/>
  <c r="I1745" i="42"/>
  <c r="O1741" i="42"/>
  <c r="M1741" i="42"/>
  <c r="I1741" i="42"/>
  <c r="M1737" i="42"/>
  <c r="O1737" i="42" s="1"/>
  <c r="I1737" i="42"/>
  <c r="O1733" i="42"/>
  <c r="M1733" i="42"/>
  <c r="I1733" i="42"/>
  <c r="M1729" i="42"/>
  <c r="O1729" i="42" s="1"/>
  <c r="I1729" i="42"/>
  <c r="O1725" i="42"/>
  <c r="M1725" i="42"/>
  <c r="I1725" i="42"/>
  <c r="M1721" i="42"/>
  <c r="O1721" i="42" s="1"/>
  <c r="I1721" i="42"/>
  <c r="O1717" i="42"/>
  <c r="M1717" i="42"/>
  <c r="M1716" i="42" s="1"/>
  <c r="I1717" i="42"/>
  <c r="L1716" i="42"/>
  <c r="K1716" i="42"/>
  <c r="J1716" i="42"/>
  <c r="M1712" i="42"/>
  <c r="O1712" i="42" s="1"/>
  <c r="I1712" i="42"/>
  <c r="O1708" i="42"/>
  <c r="M1708" i="42"/>
  <c r="I1708" i="42"/>
  <c r="M1704" i="42"/>
  <c r="O1704" i="42" s="1"/>
  <c r="I1704" i="42"/>
  <c r="O1700" i="42"/>
  <c r="M1700" i="42"/>
  <c r="I1700" i="42"/>
  <c r="M1696" i="42"/>
  <c r="O1696" i="42" s="1"/>
  <c r="I1696" i="42"/>
  <c r="O1692" i="42"/>
  <c r="M1692" i="42"/>
  <c r="I1692" i="42"/>
  <c r="M1688" i="42"/>
  <c r="O1688" i="42" s="1"/>
  <c r="I1688" i="42"/>
  <c r="O1684" i="42"/>
  <c r="M1684" i="42"/>
  <c r="I1684" i="42"/>
  <c r="M1680" i="42"/>
  <c r="O1680" i="42" s="1"/>
  <c r="I1680" i="42"/>
  <c r="O1676" i="42"/>
  <c r="M1676" i="42"/>
  <c r="I1676" i="42"/>
  <c r="M1672" i="42"/>
  <c r="O1672" i="42" s="1"/>
  <c r="I1672" i="42"/>
  <c r="O1668" i="42"/>
  <c r="M1668" i="42"/>
  <c r="I1668" i="42"/>
  <c r="M1664" i="42"/>
  <c r="O1664" i="42" s="1"/>
  <c r="I1664" i="42"/>
  <c r="O1660" i="42"/>
  <c r="M1660" i="42"/>
  <c r="I1660" i="42"/>
  <c r="M1656" i="42"/>
  <c r="O1656" i="42" s="1"/>
  <c r="I1656" i="42"/>
  <c r="O1652" i="42"/>
  <c r="M1652" i="42"/>
  <c r="I1652" i="42"/>
  <c r="M1648" i="42"/>
  <c r="O1648" i="42" s="1"/>
  <c r="I1648" i="42"/>
  <c r="M1647" i="42"/>
  <c r="L1647" i="42"/>
  <c r="K1647" i="42"/>
  <c r="J1647" i="42"/>
  <c r="O1643" i="42"/>
  <c r="M1643" i="42"/>
  <c r="I1643" i="42"/>
  <c r="M1639" i="42"/>
  <c r="O1639" i="42" s="1"/>
  <c r="I1639" i="42"/>
  <c r="O1635" i="42"/>
  <c r="M1635" i="42"/>
  <c r="I1635" i="42"/>
  <c r="M1631" i="42"/>
  <c r="O1631" i="42" s="1"/>
  <c r="I1631" i="42"/>
  <c r="O1627" i="42"/>
  <c r="M1627" i="42"/>
  <c r="I1627" i="42"/>
  <c r="M1623" i="42"/>
  <c r="O1623" i="42" s="1"/>
  <c r="I1623" i="42"/>
  <c r="O1619" i="42"/>
  <c r="M1619" i="42"/>
  <c r="I1619" i="42"/>
  <c r="M1615" i="42"/>
  <c r="O1615" i="42" s="1"/>
  <c r="I1615" i="42"/>
  <c r="O1611" i="42"/>
  <c r="M1611" i="42"/>
  <c r="I1611" i="42"/>
  <c r="M1607" i="42"/>
  <c r="O1607" i="42" s="1"/>
  <c r="I1607" i="42"/>
  <c r="O1603" i="42"/>
  <c r="M1603" i="42"/>
  <c r="M1602" i="42" s="1"/>
  <c r="I1603" i="42"/>
  <c r="L1602" i="42"/>
  <c r="K1602" i="42"/>
  <c r="J1602" i="42"/>
  <c r="M1598" i="42"/>
  <c r="O1598" i="42" s="1"/>
  <c r="I1598" i="42"/>
  <c r="O1594" i="42"/>
  <c r="M1594" i="42"/>
  <c r="I1594" i="42"/>
  <c r="M1590" i="42"/>
  <c r="O1590" i="42" s="1"/>
  <c r="I1590" i="42"/>
  <c r="O1586" i="42"/>
  <c r="M1586" i="42"/>
  <c r="I1586" i="42"/>
  <c r="M1582" i="42"/>
  <c r="O1582" i="42" s="1"/>
  <c r="I1582" i="42"/>
  <c r="O1578" i="42"/>
  <c r="M1578" i="42"/>
  <c r="I1578" i="42"/>
  <c r="M1574" i="42"/>
  <c r="O1574" i="42" s="1"/>
  <c r="I1574" i="42"/>
  <c r="O1570" i="42"/>
  <c r="M1570" i="42"/>
  <c r="I1570" i="42"/>
  <c r="M1566" i="42"/>
  <c r="O1566" i="42" s="1"/>
  <c r="I1566" i="42"/>
  <c r="O1562" i="42"/>
  <c r="M1562" i="42"/>
  <c r="I1562" i="42"/>
  <c r="M1558" i="42"/>
  <c r="O1558" i="42" s="1"/>
  <c r="I1558" i="42"/>
  <c r="O1554" i="42"/>
  <c r="M1554" i="42"/>
  <c r="I1554" i="42"/>
  <c r="M1550" i="42"/>
  <c r="O1550" i="42" s="1"/>
  <c r="I1550" i="42"/>
  <c r="O1546" i="42"/>
  <c r="M1546" i="42"/>
  <c r="I1546" i="42"/>
  <c r="M1542" i="42"/>
  <c r="O1542" i="42" s="1"/>
  <c r="I1542" i="42"/>
  <c r="O1538" i="42"/>
  <c r="M1538" i="42"/>
  <c r="M1537" i="42" s="1"/>
  <c r="I1538" i="42"/>
  <c r="L1537" i="42"/>
  <c r="K1537" i="42"/>
  <c r="J1537" i="42"/>
  <c r="M1533" i="42"/>
  <c r="O1533" i="42" s="1"/>
  <c r="I1533" i="42"/>
  <c r="O1529" i="42"/>
  <c r="M1529" i="42"/>
  <c r="I1529" i="42"/>
  <c r="M1525" i="42"/>
  <c r="O1525" i="42" s="1"/>
  <c r="I1525" i="42"/>
  <c r="O1521" i="42"/>
  <c r="M1521" i="42"/>
  <c r="I1521" i="42"/>
  <c r="M1517" i="42"/>
  <c r="O1517" i="42" s="1"/>
  <c r="I1517" i="42"/>
  <c r="O1513" i="42"/>
  <c r="M1513" i="42"/>
  <c r="I1513" i="42"/>
  <c r="M1509" i="42"/>
  <c r="O1509" i="42" s="1"/>
  <c r="I1509" i="42"/>
  <c r="O1505" i="42"/>
  <c r="M1505" i="42"/>
  <c r="I1505" i="42"/>
  <c r="M1501" i="42"/>
  <c r="O1501" i="42" s="1"/>
  <c r="I1501" i="42"/>
  <c r="O1497" i="42"/>
  <c r="M1497" i="42"/>
  <c r="I1497" i="42"/>
  <c r="M1493" i="42"/>
  <c r="O1493" i="42" s="1"/>
  <c r="I1493" i="42"/>
  <c r="O1489" i="42"/>
  <c r="M1489" i="42"/>
  <c r="I1489" i="42"/>
  <c r="M1485" i="42"/>
  <c r="O1485" i="42" s="1"/>
  <c r="I1485" i="42"/>
  <c r="O1481" i="42"/>
  <c r="M1481" i="42"/>
  <c r="I1481" i="42"/>
  <c r="M1477" i="42"/>
  <c r="O1477" i="42" s="1"/>
  <c r="I1477" i="42"/>
  <c r="O1473" i="42"/>
  <c r="M1473" i="42"/>
  <c r="I1473" i="42"/>
  <c r="M1469" i="42"/>
  <c r="O1469" i="42" s="1"/>
  <c r="I1469" i="42"/>
  <c r="O1465" i="42"/>
  <c r="M1465" i="42"/>
  <c r="I1465" i="42"/>
  <c r="M1461" i="42"/>
  <c r="O1461" i="42" s="1"/>
  <c r="I1461" i="42"/>
  <c r="O1457" i="42"/>
  <c r="M1457" i="42"/>
  <c r="I1457" i="42"/>
  <c r="M1453" i="42"/>
  <c r="O1453" i="42" s="1"/>
  <c r="I1453" i="42"/>
  <c r="O1449" i="42"/>
  <c r="M1449" i="42"/>
  <c r="I1449" i="42"/>
  <c r="M1445" i="42"/>
  <c r="O1445" i="42" s="1"/>
  <c r="I1445" i="42"/>
  <c r="O1441" i="42"/>
  <c r="M1441" i="42"/>
  <c r="I1441" i="42"/>
  <c r="M1437" i="42"/>
  <c r="O1437" i="42" s="1"/>
  <c r="I1437" i="42"/>
  <c r="O1433" i="42"/>
  <c r="M1433" i="42"/>
  <c r="I1433" i="42"/>
  <c r="M1429" i="42"/>
  <c r="I1429" i="42"/>
  <c r="L1428" i="42"/>
  <c r="K1428" i="42"/>
  <c r="J1428" i="42"/>
  <c r="O1424" i="42"/>
  <c r="M1424" i="42"/>
  <c r="I1424" i="42"/>
  <c r="M1420" i="42"/>
  <c r="O1420" i="42" s="1"/>
  <c r="I1420" i="42"/>
  <c r="O1416" i="42"/>
  <c r="M1416" i="42"/>
  <c r="I1416" i="42"/>
  <c r="M1412" i="42"/>
  <c r="O1412" i="42" s="1"/>
  <c r="I1412" i="42"/>
  <c r="O1408" i="42"/>
  <c r="M1408" i="42"/>
  <c r="I1408" i="42"/>
  <c r="M1404" i="42"/>
  <c r="O1404" i="42" s="1"/>
  <c r="I1404" i="42"/>
  <c r="O1400" i="42"/>
  <c r="M1400" i="42"/>
  <c r="I1400" i="42"/>
  <c r="M1396" i="42"/>
  <c r="O1396" i="42" s="1"/>
  <c r="I1396" i="42"/>
  <c r="O1392" i="42"/>
  <c r="M1392" i="42"/>
  <c r="I1392" i="42"/>
  <c r="M1388" i="42"/>
  <c r="O1388" i="42" s="1"/>
  <c r="I1388" i="42"/>
  <c r="O1384" i="42"/>
  <c r="M1384" i="42"/>
  <c r="I1384" i="42"/>
  <c r="M1380" i="42"/>
  <c r="O1380" i="42" s="1"/>
  <c r="I1380" i="42"/>
  <c r="O1376" i="42"/>
  <c r="M1376" i="42"/>
  <c r="I1376" i="42"/>
  <c r="M1372" i="42"/>
  <c r="O1372" i="42" s="1"/>
  <c r="I1372" i="42"/>
  <c r="O1368" i="42"/>
  <c r="M1368" i="42"/>
  <c r="I1368" i="42"/>
  <c r="M1364" i="42"/>
  <c r="O1364" i="42" s="1"/>
  <c r="I1364" i="42"/>
  <c r="O1360" i="42"/>
  <c r="M1360" i="42"/>
  <c r="I1360" i="42"/>
  <c r="M1356" i="42"/>
  <c r="O1356" i="42" s="1"/>
  <c r="I1356" i="42"/>
  <c r="M1355" i="42"/>
  <c r="L1355" i="42"/>
  <c r="K1355" i="42"/>
  <c r="J1355" i="42"/>
  <c r="O1351" i="42"/>
  <c r="M1351" i="42"/>
  <c r="I1351" i="42"/>
  <c r="M1347" i="42"/>
  <c r="O1347" i="42" s="1"/>
  <c r="I1347" i="42"/>
  <c r="M1343" i="42"/>
  <c r="O1343" i="42" s="1"/>
  <c r="I1343" i="42"/>
  <c r="M1339" i="42"/>
  <c r="O1339" i="42" s="1"/>
  <c r="I1339" i="42"/>
  <c r="O1335" i="42"/>
  <c r="M1335" i="42"/>
  <c r="I1335" i="42"/>
  <c r="O1331" i="42"/>
  <c r="M1331" i="42"/>
  <c r="I1331" i="42"/>
  <c r="M1327" i="42"/>
  <c r="I1327" i="42"/>
  <c r="L1326" i="42"/>
  <c r="K1326" i="42"/>
  <c r="J1326" i="42"/>
  <c r="M1322" i="42"/>
  <c r="O1322" i="42" s="1"/>
  <c r="I1322" i="42"/>
  <c r="O1318" i="42"/>
  <c r="M1318" i="42"/>
  <c r="I1318" i="42"/>
  <c r="M1314" i="42"/>
  <c r="O1314" i="42" s="1"/>
  <c r="I1314" i="42"/>
  <c r="M1310" i="42"/>
  <c r="O1310" i="42" s="1"/>
  <c r="I1310" i="42"/>
  <c r="M1306" i="42"/>
  <c r="O1306" i="42" s="1"/>
  <c r="I1306" i="42"/>
  <c r="O1302" i="42"/>
  <c r="M1302" i="42"/>
  <c r="I1302" i="42"/>
  <c r="M1298" i="42"/>
  <c r="O1298" i="42" s="1"/>
  <c r="I1298" i="42"/>
  <c r="M1294" i="42"/>
  <c r="I1294" i="42"/>
  <c r="L1293" i="42"/>
  <c r="K1293" i="42"/>
  <c r="J1293" i="42"/>
  <c r="M1289" i="42"/>
  <c r="O1289" i="42" s="1"/>
  <c r="I1289" i="42"/>
  <c r="O1285" i="42"/>
  <c r="M1285" i="42"/>
  <c r="I1285" i="42"/>
  <c r="O1281" i="42"/>
  <c r="M1281" i="42"/>
  <c r="I1281" i="42"/>
  <c r="M1277" i="42"/>
  <c r="O1277" i="42" s="1"/>
  <c r="I1277" i="42"/>
  <c r="M1273" i="42"/>
  <c r="O1273" i="42" s="1"/>
  <c r="I1273" i="42"/>
  <c r="O1269" i="42"/>
  <c r="M1269" i="42"/>
  <c r="I1269" i="42"/>
  <c r="O1265" i="42"/>
  <c r="M1265" i="42"/>
  <c r="I1265" i="42"/>
  <c r="M1261" i="42"/>
  <c r="O1261" i="42" s="1"/>
  <c r="I1261" i="42"/>
  <c r="M1257" i="42"/>
  <c r="O1257" i="42" s="1"/>
  <c r="I1257" i="42"/>
  <c r="O1253" i="42"/>
  <c r="M1253" i="42"/>
  <c r="I1253" i="42"/>
  <c r="M1252" i="42"/>
  <c r="L1252" i="42"/>
  <c r="K1252" i="42"/>
  <c r="J1252" i="42"/>
  <c r="O1248" i="42"/>
  <c r="M1248" i="42"/>
  <c r="I1248" i="42"/>
  <c r="M1244" i="42"/>
  <c r="O1244" i="42" s="1"/>
  <c r="I1244" i="42"/>
  <c r="M1240" i="42"/>
  <c r="O1240" i="42" s="1"/>
  <c r="I1240" i="42"/>
  <c r="O1236" i="42"/>
  <c r="M1236" i="42"/>
  <c r="I1236" i="42"/>
  <c r="O1232" i="42"/>
  <c r="M1232" i="42"/>
  <c r="I1232" i="42"/>
  <c r="M1228" i="42"/>
  <c r="O1228" i="42" s="1"/>
  <c r="I1228" i="42"/>
  <c r="M1224" i="42"/>
  <c r="O1224" i="42" s="1"/>
  <c r="I1224" i="42"/>
  <c r="O1220" i="42"/>
  <c r="M1220" i="42"/>
  <c r="I1220" i="42"/>
  <c r="O1216" i="42"/>
  <c r="M1216" i="42"/>
  <c r="M1207" i="42" s="1"/>
  <c r="I1216" i="42"/>
  <c r="M1212" i="42"/>
  <c r="O1212" i="42" s="1"/>
  <c r="I1212" i="42"/>
  <c r="M1208" i="42"/>
  <c r="O1208" i="42" s="1"/>
  <c r="I1208" i="42"/>
  <c r="L1207" i="42"/>
  <c r="K1207" i="42"/>
  <c r="J1207" i="42"/>
  <c r="O1203" i="42"/>
  <c r="M1203" i="42"/>
  <c r="I1203" i="42"/>
  <c r="O1199" i="42"/>
  <c r="M1199" i="42"/>
  <c r="I1199" i="42"/>
  <c r="M1195" i="42"/>
  <c r="O1195" i="42" s="1"/>
  <c r="I1195" i="42"/>
  <c r="M1191" i="42"/>
  <c r="O1191" i="42" s="1"/>
  <c r="I1191" i="42"/>
  <c r="O1187" i="42"/>
  <c r="M1187" i="42"/>
  <c r="I1187" i="42"/>
  <c r="O1183" i="42"/>
  <c r="M1183" i="42"/>
  <c r="M1182" i="42" s="1"/>
  <c r="I1183" i="42"/>
  <c r="L1182" i="42"/>
  <c r="K1182" i="42"/>
  <c r="J1182" i="42"/>
  <c r="M1178" i="42"/>
  <c r="O1178" i="42" s="1"/>
  <c r="I1178" i="42"/>
  <c r="M1174" i="42"/>
  <c r="O1174" i="42" s="1"/>
  <c r="I1174" i="42"/>
  <c r="O1170" i="42"/>
  <c r="M1170" i="42"/>
  <c r="I1170" i="42"/>
  <c r="M1166" i="42"/>
  <c r="O1166" i="42" s="1"/>
  <c r="I1166" i="42"/>
  <c r="M1162" i="42"/>
  <c r="O1162" i="42" s="1"/>
  <c r="I1162" i="42"/>
  <c r="M1158" i="42"/>
  <c r="O1158" i="42" s="1"/>
  <c r="I1158" i="42"/>
  <c r="M1157" i="42"/>
  <c r="L1157" i="42"/>
  <c r="K1157" i="42"/>
  <c r="J1157" i="42"/>
  <c r="O1153" i="42"/>
  <c r="M1153" i="42"/>
  <c r="I1153" i="42"/>
  <c r="M1149" i="42"/>
  <c r="O1149" i="42" s="1"/>
  <c r="I1149" i="42"/>
  <c r="O1145" i="42"/>
  <c r="M1145" i="42"/>
  <c r="I1145" i="42"/>
  <c r="M1141" i="42"/>
  <c r="O1141" i="42" s="1"/>
  <c r="I1141" i="42"/>
  <c r="O1137" i="42"/>
  <c r="M1137" i="42"/>
  <c r="I1137" i="42"/>
  <c r="O1133" i="42"/>
  <c r="M1133" i="42"/>
  <c r="I1133" i="42"/>
  <c r="M1129" i="42"/>
  <c r="O1129" i="42" s="1"/>
  <c r="I1129" i="42"/>
  <c r="M1125" i="42"/>
  <c r="O1125" i="42" s="1"/>
  <c r="I1125" i="42"/>
  <c r="O1121" i="42"/>
  <c r="M1121" i="42"/>
  <c r="I1121" i="42"/>
  <c r="M1117" i="42"/>
  <c r="O1117" i="42" s="1"/>
  <c r="I1117" i="42"/>
  <c r="O1113" i="42"/>
  <c r="M1113" i="42"/>
  <c r="I1113" i="42"/>
  <c r="M1109" i="42"/>
  <c r="O1109" i="42" s="1"/>
  <c r="I1109" i="42"/>
  <c r="O1105" i="42"/>
  <c r="M1105" i="42"/>
  <c r="I1105" i="42"/>
  <c r="O1101" i="42"/>
  <c r="M1101" i="42"/>
  <c r="I1101" i="42"/>
  <c r="M1097" i="42"/>
  <c r="O1097" i="42" s="1"/>
  <c r="I1097" i="42"/>
  <c r="M1093" i="42"/>
  <c r="O1093" i="42" s="1"/>
  <c r="I1093" i="42"/>
  <c r="O1089" i="42"/>
  <c r="M1089" i="42"/>
  <c r="I1089" i="42"/>
  <c r="M1085" i="42"/>
  <c r="O1085" i="42" s="1"/>
  <c r="I1085" i="42"/>
  <c r="L1084" i="42"/>
  <c r="K1084" i="42"/>
  <c r="J1084" i="42"/>
  <c r="O1080" i="42"/>
  <c r="M1080" i="42"/>
  <c r="I1080" i="42"/>
  <c r="M1076" i="42"/>
  <c r="O1076" i="42" s="1"/>
  <c r="I1076" i="42"/>
  <c r="O1072" i="42"/>
  <c r="M1072" i="42"/>
  <c r="I1072" i="42"/>
  <c r="O1068" i="42"/>
  <c r="M1068" i="42"/>
  <c r="I1068" i="42"/>
  <c r="M1064" i="42"/>
  <c r="O1064" i="42" s="1"/>
  <c r="I1064" i="42"/>
  <c r="M1060" i="42"/>
  <c r="O1060" i="42" s="1"/>
  <c r="I1060" i="42"/>
  <c r="O1056" i="42"/>
  <c r="M1056" i="42"/>
  <c r="I1056" i="42"/>
  <c r="M1052" i="42"/>
  <c r="O1052" i="42" s="1"/>
  <c r="I1052" i="42"/>
  <c r="O1048" i="42"/>
  <c r="M1048" i="42"/>
  <c r="I1048" i="42"/>
  <c r="M1044" i="42"/>
  <c r="O1044" i="42" s="1"/>
  <c r="I1044" i="42"/>
  <c r="O1040" i="42"/>
  <c r="M1040" i="42"/>
  <c r="I1040" i="42"/>
  <c r="O1036" i="42"/>
  <c r="M1036" i="42"/>
  <c r="I1036" i="42"/>
  <c r="M1032" i="42"/>
  <c r="O1032" i="42" s="1"/>
  <c r="I1032" i="42"/>
  <c r="M1028" i="42"/>
  <c r="O1028" i="42" s="1"/>
  <c r="I1028" i="42"/>
  <c r="O1024" i="42"/>
  <c r="M1024" i="42"/>
  <c r="I1024" i="42"/>
  <c r="M1020" i="42"/>
  <c r="O1020" i="42" s="1"/>
  <c r="I1020" i="42"/>
  <c r="O1016" i="42"/>
  <c r="M1016" i="42"/>
  <c r="I1016" i="42"/>
  <c r="M1012" i="42"/>
  <c r="O1012" i="42" s="1"/>
  <c r="I1012" i="42"/>
  <c r="O1008" i="42"/>
  <c r="M1008" i="42"/>
  <c r="I1008" i="42"/>
  <c r="O1004" i="42"/>
  <c r="M1004" i="42"/>
  <c r="I1004" i="42"/>
  <c r="M1000" i="42"/>
  <c r="O1000" i="42" s="1"/>
  <c r="I1000" i="42"/>
  <c r="M996" i="42"/>
  <c r="O996" i="42" s="1"/>
  <c r="I996" i="42"/>
  <c r="O992" i="42"/>
  <c r="M992" i="42"/>
  <c r="I992" i="42"/>
  <c r="M988" i="42"/>
  <c r="O988" i="42" s="1"/>
  <c r="I988" i="42"/>
  <c r="O984" i="42"/>
  <c r="M984" i="42"/>
  <c r="I984" i="42"/>
  <c r="M980" i="42"/>
  <c r="O980" i="42" s="1"/>
  <c r="I980" i="42"/>
  <c r="O976" i="42"/>
  <c r="M976" i="42"/>
  <c r="I976" i="42"/>
  <c r="M975" i="42"/>
  <c r="L975" i="42"/>
  <c r="K975" i="42"/>
  <c r="J975" i="42"/>
  <c r="O971" i="42"/>
  <c r="M971" i="42"/>
  <c r="I971" i="42"/>
  <c r="M967" i="42"/>
  <c r="O967" i="42" s="1"/>
  <c r="I967" i="42"/>
  <c r="M963" i="42"/>
  <c r="O963" i="42" s="1"/>
  <c r="I963" i="42"/>
  <c r="O959" i="42"/>
  <c r="M959" i="42"/>
  <c r="I959" i="42"/>
  <c r="M955" i="42"/>
  <c r="O955" i="42" s="1"/>
  <c r="I955" i="42"/>
  <c r="O951" i="42"/>
  <c r="M951" i="42"/>
  <c r="I951" i="42"/>
  <c r="M947" i="42"/>
  <c r="O947" i="42" s="1"/>
  <c r="I947" i="42"/>
  <c r="L946" i="42"/>
  <c r="K946" i="42"/>
  <c r="J946" i="42"/>
  <c r="O942" i="42"/>
  <c r="M942" i="42"/>
  <c r="I942" i="42"/>
  <c r="O938" i="42"/>
  <c r="M938" i="42"/>
  <c r="I938" i="42"/>
  <c r="M934" i="42"/>
  <c r="O934" i="42" s="1"/>
  <c r="I934" i="42"/>
  <c r="M930" i="42"/>
  <c r="O930" i="42" s="1"/>
  <c r="I930" i="42"/>
  <c r="O926" i="42"/>
  <c r="M926" i="42"/>
  <c r="I926" i="42"/>
  <c r="M922" i="42"/>
  <c r="O922" i="42" s="1"/>
  <c r="I922" i="42"/>
  <c r="O918" i="42"/>
  <c r="M918" i="42"/>
  <c r="I918" i="42"/>
  <c r="M914" i="42"/>
  <c r="O914" i="42" s="1"/>
  <c r="I914" i="42"/>
  <c r="L913" i="42"/>
  <c r="K913" i="42"/>
  <c r="J913" i="42"/>
  <c r="O909" i="42"/>
  <c r="M909" i="42"/>
  <c r="I909" i="42"/>
  <c r="O905" i="42"/>
  <c r="M905" i="42"/>
  <c r="I905" i="42"/>
  <c r="M901" i="42"/>
  <c r="O901" i="42" s="1"/>
  <c r="I901" i="42"/>
  <c r="M897" i="42"/>
  <c r="O897" i="42" s="1"/>
  <c r="I897" i="42"/>
  <c r="O893" i="42"/>
  <c r="M893" i="42"/>
  <c r="I893" i="42"/>
  <c r="M889" i="42"/>
  <c r="O889" i="42" s="1"/>
  <c r="I889" i="42"/>
  <c r="O885" i="42"/>
  <c r="M885" i="42"/>
  <c r="I885" i="42"/>
  <c r="M881" i="42"/>
  <c r="O881" i="42" s="1"/>
  <c r="I881" i="42"/>
  <c r="L880" i="42"/>
  <c r="K880" i="42"/>
  <c r="J880" i="42"/>
  <c r="O876" i="42"/>
  <c r="M876" i="42"/>
  <c r="I876" i="42"/>
  <c r="O872" i="42"/>
  <c r="M872" i="42"/>
  <c r="I872" i="42"/>
  <c r="M868" i="42"/>
  <c r="O868" i="42" s="1"/>
  <c r="I868" i="42"/>
  <c r="M864" i="42"/>
  <c r="O864" i="42" s="1"/>
  <c r="I864" i="42"/>
  <c r="O860" i="42"/>
  <c r="M860" i="42"/>
  <c r="I860" i="42"/>
  <c r="M856" i="42"/>
  <c r="O856" i="42" s="1"/>
  <c r="I856" i="42"/>
  <c r="O852" i="42"/>
  <c r="M852" i="42"/>
  <c r="I852" i="42"/>
  <c r="M848" i="42"/>
  <c r="O848" i="42" s="1"/>
  <c r="I848" i="42"/>
  <c r="O844" i="42"/>
  <c r="M844" i="42"/>
  <c r="I844" i="42"/>
  <c r="M843" i="42"/>
  <c r="L843" i="42"/>
  <c r="K843" i="42"/>
  <c r="J843" i="42"/>
  <c r="O839" i="42"/>
  <c r="M839" i="42"/>
  <c r="I839" i="42"/>
  <c r="M835" i="42"/>
  <c r="O835" i="42" s="1"/>
  <c r="I835" i="42"/>
  <c r="M831" i="42"/>
  <c r="O831" i="42" s="1"/>
  <c r="I831" i="42"/>
  <c r="O827" i="42"/>
  <c r="M827" i="42"/>
  <c r="I827" i="42"/>
  <c r="M823" i="42"/>
  <c r="O823" i="42" s="1"/>
  <c r="I823" i="42"/>
  <c r="O819" i="42"/>
  <c r="M819" i="42"/>
  <c r="I819" i="42"/>
  <c r="M815" i="42"/>
  <c r="O815" i="42" s="1"/>
  <c r="I815" i="42"/>
  <c r="O811" i="42"/>
  <c r="M811" i="42"/>
  <c r="I811" i="42"/>
  <c r="O807" i="42"/>
  <c r="M807" i="42"/>
  <c r="I807" i="42"/>
  <c r="M803" i="42"/>
  <c r="O803" i="42" s="1"/>
  <c r="I803" i="42"/>
  <c r="M799" i="42"/>
  <c r="O799" i="42" s="1"/>
  <c r="I799" i="42"/>
  <c r="O795" i="42"/>
  <c r="M795" i="42"/>
  <c r="I795" i="42"/>
  <c r="M791" i="42"/>
  <c r="O791" i="42" s="1"/>
  <c r="I791" i="42"/>
  <c r="O787" i="42"/>
  <c r="M787" i="42"/>
  <c r="I787" i="42"/>
  <c r="M783" i="42"/>
  <c r="O783" i="42" s="1"/>
  <c r="I783" i="42"/>
  <c r="O779" i="42"/>
  <c r="M779" i="42"/>
  <c r="I779" i="42"/>
  <c r="O775" i="42"/>
  <c r="M775" i="42"/>
  <c r="I775" i="42"/>
  <c r="M771" i="42"/>
  <c r="O771" i="42" s="1"/>
  <c r="I771" i="42"/>
  <c r="M767" i="42"/>
  <c r="O767" i="42" s="1"/>
  <c r="I767" i="42"/>
  <c r="O763" i="42"/>
  <c r="M763" i="42"/>
  <c r="I763" i="42"/>
  <c r="M759" i="42"/>
  <c r="O759" i="42" s="1"/>
  <c r="I759" i="42"/>
  <c r="O755" i="42"/>
  <c r="M755" i="42"/>
  <c r="I755" i="42"/>
  <c r="M751" i="42"/>
  <c r="O751" i="42" s="1"/>
  <c r="I751" i="42"/>
  <c r="L750" i="42"/>
  <c r="K750" i="42"/>
  <c r="J750" i="42"/>
  <c r="O746" i="42"/>
  <c r="M746" i="42"/>
  <c r="I746" i="42"/>
  <c r="O742" i="42"/>
  <c r="M742" i="42"/>
  <c r="I742" i="42"/>
  <c r="M738" i="42"/>
  <c r="O738" i="42" s="1"/>
  <c r="I738" i="42"/>
  <c r="M734" i="42"/>
  <c r="O734" i="42" s="1"/>
  <c r="I734" i="42"/>
  <c r="O730" i="42"/>
  <c r="M730" i="42"/>
  <c r="I730" i="42"/>
  <c r="M726" i="42"/>
  <c r="O726" i="42" s="1"/>
  <c r="I726" i="42"/>
  <c r="O722" i="42"/>
  <c r="M722" i="42"/>
  <c r="I722" i="42"/>
  <c r="M718" i="42"/>
  <c r="O718" i="42" s="1"/>
  <c r="I718" i="42"/>
  <c r="O714" i="42"/>
  <c r="M714" i="42"/>
  <c r="I714" i="42"/>
  <c r="O710" i="42"/>
  <c r="M710" i="42"/>
  <c r="I710" i="42"/>
  <c r="M706" i="42"/>
  <c r="O706" i="42" s="1"/>
  <c r="I706" i="42"/>
  <c r="M702" i="42"/>
  <c r="O702" i="42" s="1"/>
  <c r="I702" i="42"/>
  <c r="O698" i="42"/>
  <c r="M698" i="42"/>
  <c r="I698" i="42"/>
  <c r="M694" i="42"/>
  <c r="O694" i="42" s="1"/>
  <c r="I694" i="42"/>
  <c r="O690" i="42"/>
  <c r="M690" i="42"/>
  <c r="I690" i="42"/>
  <c r="M686" i="42"/>
  <c r="O686" i="42" s="1"/>
  <c r="I686" i="42"/>
  <c r="M682" i="42"/>
  <c r="O682" i="42" s="1"/>
  <c r="I682" i="42"/>
  <c r="O678" i="42"/>
  <c r="M678" i="42"/>
  <c r="I678" i="42"/>
  <c r="M674" i="42"/>
  <c r="O674" i="42" s="1"/>
  <c r="I674" i="42"/>
  <c r="O670" i="42"/>
  <c r="M670" i="42"/>
  <c r="I670" i="42"/>
  <c r="M666" i="42"/>
  <c r="O666" i="42" s="1"/>
  <c r="I666" i="42"/>
  <c r="O662" i="42"/>
  <c r="M662" i="42"/>
  <c r="I662" i="42"/>
  <c r="M658" i="42"/>
  <c r="M653" i="42" s="1"/>
  <c r="I658" i="42"/>
  <c r="O654" i="42"/>
  <c r="M654" i="42"/>
  <c r="I654" i="42"/>
  <c r="L653" i="42"/>
  <c r="K653" i="42"/>
  <c r="J653" i="42"/>
  <c r="M649" i="42"/>
  <c r="O649" i="42" s="1"/>
  <c r="I649" i="42"/>
  <c r="O645" i="42"/>
  <c r="M645" i="42"/>
  <c r="I645" i="42"/>
  <c r="M641" i="42"/>
  <c r="O641" i="42" s="1"/>
  <c r="I641" i="42"/>
  <c r="O637" i="42"/>
  <c r="M637" i="42"/>
  <c r="I637" i="42"/>
  <c r="M633" i="42"/>
  <c r="O633" i="42" s="1"/>
  <c r="I633" i="42"/>
  <c r="O629" i="42"/>
  <c r="M629" i="42"/>
  <c r="I629" i="42"/>
  <c r="M625" i="42"/>
  <c r="O625" i="42" s="1"/>
  <c r="I625" i="42"/>
  <c r="O621" i="42"/>
  <c r="M621" i="42"/>
  <c r="I621" i="42"/>
  <c r="M617" i="42"/>
  <c r="O617" i="42" s="1"/>
  <c r="I617" i="42"/>
  <c r="O613" i="42"/>
  <c r="M613" i="42"/>
  <c r="I613" i="42"/>
  <c r="M609" i="42"/>
  <c r="O609" i="42" s="1"/>
  <c r="I609" i="42"/>
  <c r="O605" i="42"/>
  <c r="M605" i="42"/>
  <c r="I605" i="42"/>
  <c r="M601" i="42"/>
  <c r="O601" i="42" s="1"/>
  <c r="I601" i="42"/>
  <c r="O597" i="42"/>
  <c r="M597" i="42"/>
  <c r="I597" i="42"/>
  <c r="M593" i="42"/>
  <c r="O593" i="42" s="1"/>
  <c r="I593" i="42"/>
  <c r="O589" i="42"/>
  <c r="M589" i="42"/>
  <c r="I589" i="42"/>
  <c r="M585" i="42"/>
  <c r="O585" i="42" s="1"/>
  <c r="I585" i="42"/>
  <c r="O581" i="42"/>
  <c r="M581" i="42"/>
  <c r="I581" i="42"/>
  <c r="M577" i="42"/>
  <c r="O577" i="42" s="1"/>
  <c r="I577" i="42"/>
  <c r="O573" i="42"/>
  <c r="M573" i="42"/>
  <c r="I573" i="42"/>
  <c r="M569" i="42"/>
  <c r="O569" i="42" s="1"/>
  <c r="I569" i="42"/>
  <c r="O565" i="42"/>
  <c r="M565" i="42"/>
  <c r="I565" i="42"/>
  <c r="M561" i="42"/>
  <c r="O561" i="42" s="1"/>
  <c r="I561" i="42"/>
  <c r="M560" i="42"/>
  <c r="L560" i="42"/>
  <c r="K560" i="42"/>
  <c r="J560" i="42"/>
  <c r="O556" i="42"/>
  <c r="M556" i="42"/>
  <c r="I556" i="42"/>
  <c r="M552" i="42"/>
  <c r="O552" i="42" s="1"/>
  <c r="I552" i="42"/>
  <c r="O548" i="42"/>
  <c r="M548" i="42"/>
  <c r="I548" i="42"/>
  <c r="M544" i="42"/>
  <c r="O544" i="42" s="1"/>
  <c r="I544" i="42"/>
  <c r="O540" i="42"/>
  <c r="M540" i="42"/>
  <c r="I540" i="42"/>
  <c r="M536" i="42"/>
  <c r="O536" i="42" s="1"/>
  <c r="I536" i="42"/>
  <c r="O532" i="42"/>
  <c r="M532" i="42"/>
  <c r="I532" i="42"/>
  <c r="M528" i="42"/>
  <c r="O528" i="42" s="1"/>
  <c r="I528" i="42"/>
  <c r="O524" i="42"/>
  <c r="M524" i="42"/>
  <c r="I524" i="42"/>
  <c r="M520" i="42"/>
  <c r="O520" i="42" s="1"/>
  <c r="I520" i="42"/>
  <c r="O516" i="42"/>
  <c r="M516" i="42"/>
  <c r="I516" i="42"/>
  <c r="M512" i="42"/>
  <c r="O512" i="42" s="1"/>
  <c r="I512" i="42"/>
  <c r="O508" i="42"/>
  <c r="M508" i="42"/>
  <c r="I508" i="42"/>
  <c r="M504" i="42"/>
  <c r="O504" i="42" s="1"/>
  <c r="I504" i="42"/>
  <c r="O500" i="42"/>
  <c r="M500" i="42"/>
  <c r="I500" i="42"/>
  <c r="M496" i="42"/>
  <c r="O496" i="42" s="1"/>
  <c r="I496" i="42"/>
  <c r="O492" i="42"/>
  <c r="M492" i="42"/>
  <c r="I492" i="42"/>
  <c r="M488" i="42"/>
  <c r="O488" i="42" s="1"/>
  <c r="I488" i="42"/>
  <c r="O484" i="42"/>
  <c r="M484" i="42"/>
  <c r="I484" i="42"/>
  <c r="M480" i="42"/>
  <c r="O480" i="42" s="1"/>
  <c r="I480" i="42"/>
  <c r="O476" i="42"/>
  <c r="M476" i="42"/>
  <c r="I476" i="42"/>
  <c r="M472" i="42"/>
  <c r="O472" i="42" s="1"/>
  <c r="I472" i="42"/>
  <c r="O468" i="42"/>
  <c r="M468" i="42"/>
  <c r="I468" i="42"/>
  <c r="M464" i="42"/>
  <c r="O464" i="42" s="1"/>
  <c r="I464" i="42"/>
  <c r="O460" i="42"/>
  <c r="M460" i="42"/>
  <c r="M459" i="42" s="1"/>
  <c r="I460" i="42"/>
  <c r="L459" i="42"/>
  <c r="K459" i="42"/>
  <c r="J459" i="42"/>
  <c r="M455" i="42"/>
  <c r="O455" i="42" s="1"/>
  <c r="I455" i="42"/>
  <c r="O451" i="42"/>
  <c r="M451" i="42"/>
  <c r="I451" i="42"/>
  <c r="M447" i="42"/>
  <c r="O447" i="42" s="1"/>
  <c r="I447" i="42"/>
  <c r="O443" i="42"/>
  <c r="M443" i="42"/>
  <c r="I443" i="42"/>
  <c r="M439" i="42"/>
  <c r="O439" i="42" s="1"/>
  <c r="I439" i="42"/>
  <c r="O435" i="42"/>
  <c r="M435" i="42"/>
  <c r="I435" i="42"/>
  <c r="M431" i="42"/>
  <c r="O431" i="42" s="1"/>
  <c r="I431" i="42"/>
  <c r="O427" i="42"/>
  <c r="M427" i="42"/>
  <c r="I427" i="42"/>
  <c r="M423" i="42"/>
  <c r="O423" i="42" s="1"/>
  <c r="I423" i="42"/>
  <c r="O419" i="42"/>
  <c r="M419" i="42"/>
  <c r="I419" i="42"/>
  <c r="M415" i="42"/>
  <c r="O415" i="42" s="1"/>
  <c r="I415" i="42"/>
  <c r="O411" i="42"/>
  <c r="M411" i="42"/>
  <c r="I411" i="42"/>
  <c r="M407" i="42"/>
  <c r="O407" i="42" s="1"/>
  <c r="I407" i="42"/>
  <c r="O403" i="42"/>
  <c r="M403" i="42"/>
  <c r="I403" i="42"/>
  <c r="M399" i="42"/>
  <c r="O399" i="42" s="1"/>
  <c r="I399" i="42"/>
  <c r="O395" i="42"/>
  <c r="M395" i="42"/>
  <c r="I395" i="42"/>
  <c r="M391" i="42"/>
  <c r="O391" i="42" s="1"/>
  <c r="I391" i="42"/>
  <c r="O387" i="42"/>
  <c r="M387" i="42"/>
  <c r="I387" i="42"/>
  <c r="M383" i="42"/>
  <c r="O383" i="42" s="1"/>
  <c r="I383" i="42"/>
  <c r="O379" i="42"/>
  <c r="M379" i="42"/>
  <c r="I379" i="42"/>
  <c r="M375" i="42"/>
  <c r="O375" i="42" s="1"/>
  <c r="I375" i="42"/>
  <c r="O371" i="42"/>
  <c r="M371" i="42"/>
  <c r="I371" i="42"/>
  <c r="M367" i="42"/>
  <c r="O367" i="42" s="1"/>
  <c r="I367" i="42"/>
  <c r="O363" i="42"/>
  <c r="M363" i="42"/>
  <c r="I363" i="42"/>
  <c r="M359" i="42"/>
  <c r="O359" i="42" s="1"/>
  <c r="I359" i="42"/>
  <c r="O355" i="42"/>
  <c r="M355" i="42"/>
  <c r="I355" i="42"/>
  <c r="M351" i="42"/>
  <c r="O351" i="42" s="1"/>
  <c r="I351" i="42"/>
  <c r="O347" i="42"/>
  <c r="M347" i="42"/>
  <c r="I347" i="42"/>
  <c r="M343" i="42"/>
  <c r="O343" i="42" s="1"/>
  <c r="I343" i="42"/>
  <c r="O339" i="42"/>
  <c r="M339" i="42"/>
  <c r="I339" i="42"/>
  <c r="M335" i="42"/>
  <c r="O335" i="42" s="1"/>
  <c r="I335" i="42"/>
  <c r="O331" i="42"/>
  <c r="M331" i="42"/>
  <c r="I331" i="42"/>
  <c r="M327" i="42"/>
  <c r="O327" i="42" s="1"/>
  <c r="I327" i="42"/>
  <c r="O323" i="42"/>
  <c r="M323" i="42"/>
  <c r="I323" i="42"/>
  <c r="M319" i="42"/>
  <c r="O319" i="42" s="1"/>
  <c r="I319" i="42"/>
  <c r="O315" i="42"/>
  <c r="M315" i="42"/>
  <c r="I315" i="42"/>
  <c r="M311" i="42"/>
  <c r="O311" i="42" s="1"/>
  <c r="I311" i="42"/>
  <c r="O307" i="42"/>
  <c r="M307" i="42"/>
  <c r="I307" i="42"/>
  <c r="M303" i="42"/>
  <c r="O303" i="42" s="1"/>
  <c r="I303" i="42"/>
  <c r="O299" i="42"/>
  <c r="M299" i="42"/>
  <c r="I299" i="42"/>
  <c r="M295" i="42"/>
  <c r="O295" i="42" s="1"/>
  <c r="I295" i="42"/>
  <c r="O291" i="42"/>
  <c r="M291" i="42"/>
  <c r="I291" i="42"/>
  <c r="M287" i="42"/>
  <c r="O287" i="42" s="1"/>
  <c r="I287" i="42"/>
  <c r="O283" i="42"/>
  <c r="M283" i="42"/>
  <c r="I283" i="42"/>
  <c r="M279" i="42"/>
  <c r="O279" i="42" s="1"/>
  <c r="I279" i="42"/>
  <c r="O275" i="42"/>
  <c r="M275" i="42"/>
  <c r="I275" i="42"/>
  <c r="M271" i="42"/>
  <c r="O271" i="42" s="1"/>
  <c r="I271" i="42"/>
  <c r="O267" i="42"/>
  <c r="M267" i="42"/>
  <c r="I267" i="42"/>
  <c r="M263" i="42"/>
  <c r="O263" i="42" s="1"/>
  <c r="I263" i="42"/>
  <c r="O259" i="42"/>
  <c r="M259" i="42"/>
  <c r="I259" i="42"/>
  <c r="M255" i="42"/>
  <c r="O255" i="42" s="1"/>
  <c r="I255" i="42"/>
  <c r="O251" i="42"/>
  <c r="M251" i="42"/>
  <c r="I251" i="42"/>
  <c r="M247" i="42"/>
  <c r="O247" i="42" s="1"/>
  <c r="I247" i="42"/>
  <c r="O243" i="42"/>
  <c r="M243" i="42"/>
  <c r="I243" i="42"/>
  <c r="M239" i="42"/>
  <c r="O239" i="42" s="1"/>
  <c r="I239" i="42"/>
  <c r="O235" i="42"/>
  <c r="M235" i="42"/>
  <c r="I235" i="42"/>
  <c r="M231" i="42"/>
  <c r="O231" i="42" s="1"/>
  <c r="I231" i="42"/>
  <c r="O227" i="42"/>
  <c r="M227" i="42"/>
  <c r="I227" i="42"/>
  <c r="M223" i="42"/>
  <c r="I223" i="42"/>
  <c r="O219" i="42"/>
  <c r="M219" i="42"/>
  <c r="I219" i="42"/>
  <c r="L218" i="42"/>
  <c r="K218" i="42"/>
  <c r="J218" i="42"/>
  <c r="M214" i="42"/>
  <c r="O214" i="42" s="1"/>
  <c r="I214" i="42"/>
  <c r="O210" i="42"/>
  <c r="M210" i="42"/>
  <c r="I210" i="42"/>
  <c r="M206" i="42"/>
  <c r="O206" i="42" s="1"/>
  <c r="I206" i="42"/>
  <c r="O202" i="42"/>
  <c r="M202" i="42"/>
  <c r="I202" i="42"/>
  <c r="M198" i="42"/>
  <c r="O198" i="42" s="1"/>
  <c r="I198" i="42"/>
  <c r="O194" i="42"/>
  <c r="M194" i="42"/>
  <c r="I194" i="42"/>
  <c r="M190" i="42"/>
  <c r="O190" i="42" s="1"/>
  <c r="I190" i="42"/>
  <c r="O186" i="42"/>
  <c r="M186" i="42"/>
  <c r="I186" i="42"/>
  <c r="M182" i="42"/>
  <c r="O182" i="42" s="1"/>
  <c r="I182" i="42"/>
  <c r="O178" i="42"/>
  <c r="M178" i="42"/>
  <c r="I178" i="42"/>
  <c r="M174" i="42"/>
  <c r="O174" i="42" s="1"/>
  <c r="I174" i="42"/>
  <c r="O170" i="42"/>
  <c r="M170" i="42"/>
  <c r="I170" i="42"/>
  <c r="M166" i="42"/>
  <c r="O166" i="42" s="1"/>
  <c r="I166" i="42"/>
  <c r="O162" i="42"/>
  <c r="M162" i="42"/>
  <c r="I162" i="42"/>
  <c r="M158" i="42"/>
  <c r="O158" i="42" s="1"/>
  <c r="I158" i="42"/>
  <c r="O154" i="42"/>
  <c r="M154" i="42"/>
  <c r="I154" i="42"/>
  <c r="M150" i="42"/>
  <c r="O150" i="42" s="1"/>
  <c r="I150" i="42"/>
  <c r="O146" i="42"/>
  <c r="M146" i="42"/>
  <c r="I146" i="42"/>
  <c r="M142" i="42"/>
  <c r="O142" i="42" s="1"/>
  <c r="I142" i="42"/>
  <c r="O138" i="42"/>
  <c r="M138" i="42"/>
  <c r="I138" i="42"/>
  <c r="M134" i="42"/>
  <c r="O134" i="42" s="1"/>
  <c r="I134" i="42"/>
  <c r="O130" i="42"/>
  <c r="M130" i="42"/>
  <c r="I130" i="42"/>
  <c r="M126" i="42"/>
  <c r="O126" i="42" s="1"/>
  <c r="I126" i="42"/>
  <c r="O122" i="42"/>
  <c r="M122" i="42"/>
  <c r="I122" i="42"/>
  <c r="M118" i="42"/>
  <c r="O118" i="42" s="1"/>
  <c r="I118" i="42"/>
  <c r="O114" i="42"/>
  <c r="M114" i="42"/>
  <c r="I114" i="42"/>
  <c r="M110" i="42"/>
  <c r="O110" i="42" s="1"/>
  <c r="I110" i="42"/>
  <c r="O106" i="42"/>
  <c r="M106" i="42"/>
  <c r="I106" i="42"/>
  <c r="M102" i="42"/>
  <c r="O102" i="42" s="1"/>
  <c r="I102" i="42"/>
  <c r="O98" i="42"/>
  <c r="M98" i="42"/>
  <c r="I98" i="42"/>
  <c r="M94" i="42"/>
  <c r="O94" i="42" s="1"/>
  <c r="I94" i="42"/>
  <c r="O90" i="42"/>
  <c r="M90" i="42"/>
  <c r="I90" i="42"/>
  <c r="M86" i="42"/>
  <c r="O86" i="42" s="1"/>
  <c r="I86" i="42"/>
  <c r="O82" i="42"/>
  <c r="M82" i="42"/>
  <c r="I82" i="42"/>
  <c r="M78" i="42"/>
  <c r="O78" i="42" s="1"/>
  <c r="I78" i="42"/>
  <c r="O74" i="42"/>
  <c r="M74" i="42"/>
  <c r="I74" i="42"/>
  <c r="M70" i="42"/>
  <c r="O70" i="42" s="1"/>
  <c r="I70" i="42"/>
  <c r="O66" i="42"/>
  <c r="M66" i="42"/>
  <c r="I66" i="42"/>
  <c r="M62" i="42"/>
  <c r="O62" i="42" s="1"/>
  <c r="I62" i="42"/>
  <c r="O58" i="42"/>
  <c r="M58" i="42"/>
  <c r="I58" i="42"/>
  <c r="M54" i="42"/>
  <c r="O54" i="42" s="1"/>
  <c r="I54" i="42"/>
  <c r="O50" i="42"/>
  <c r="M50" i="42"/>
  <c r="I50" i="42"/>
  <c r="M46" i="42"/>
  <c r="O46" i="42" s="1"/>
  <c r="I46" i="42"/>
  <c r="O42" i="42"/>
  <c r="M42" i="42"/>
  <c r="I42" i="42"/>
  <c r="M38" i="42"/>
  <c r="O38" i="42" s="1"/>
  <c r="I38" i="42"/>
  <c r="O34" i="42"/>
  <c r="M34" i="42"/>
  <c r="I34" i="42"/>
  <c r="M30" i="42"/>
  <c r="O30" i="42" s="1"/>
  <c r="I30" i="42"/>
  <c r="O26" i="42"/>
  <c r="M26" i="42"/>
  <c r="I26" i="42"/>
  <c r="M22" i="42"/>
  <c r="O22" i="42" s="1"/>
  <c r="I22" i="42"/>
  <c r="O18" i="42"/>
  <c r="M18" i="42"/>
  <c r="I18" i="42"/>
  <c r="M14" i="42"/>
  <c r="I14" i="42"/>
  <c r="O10" i="42"/>
  <c r="M10" i="42"/>
  <c r="I10" i="42"/>
  <c r="L9" i="42"/>
  <c r="L8" i="42" s="1"/>
  <c r="T7" i="42" s="1"/>
  <c r="K9" i="42"/>
  <c r="J9" i="42"/>
  <c r="K8" i="42"/>
  <c r="J8" i="42"/>
  <c r="M489" i="41"/>
  <c r="O489" i="41" s="1"/>
  <c r="I489" i="41"/>
  <c r="O485" i="41"/>
  <c r="M485" i="41"/>
  <c r="I485" i="41"/>
  <c r="M481" i="41"/>
  <c r="O481" i="41" s="1"/>
  <c r="I481" i="41"/>
  <c r="O477" i="41"/>
  <c r="M477" i="41"/>
  <c r="I477" i="41"/>
  <c r="M473" i="41"/>
  <c r="O473" i="41" s="1"/>
  <c r="I473" i="41"/>
  <c r="O469" i="41"/>
  <c r="M469" i="41"/>
  <c r="I469" i="41"/>
  <c r="M465" i="41"/>
  <c r="O465" i="41" s="1"/>
  <c r="I465" i="41"/>
  <c r="O461" i="41"/>
  <c r="M461" i="41"/>
  <c r="I461" i="41"/>
  <c r="M457" i="41"/>
  <c r="O457" i="41" s="1"/>
  <c r="I457" i="41"/>
  <c r="L456" i="41"/>
  <c r="K456" i="41"/>
  <c r="J456" i="41"/>
  <c r="O452" i="41"/>
  <c r="M452" i="41"/>
  <c r="I452" i="41"/>
  <c r="M448" i="41"/>
  <c r="O448" i="41" s="1"/>
  <c r="I448" i="41"/>
  <c r="O444" i="41"/>
  <c r="M444" i="41"/>
  <c r="I444" i="41"/>
  <c r="M440" i="41"/>
  <c r="O440" i="41" s="1"/>
  <c r="I440" i="41"/>
  <c r="O436" i="41"/>
  <c r="M436" i="41"/>
  <c r="I436" i="41"/>
  <c r="M432" i="41"/>
  <c r="O432" i="41" s="1"/>
  <c r="I432" i="41"/>
  <c r="O428" i="41"/>
  <c r="M428" i="41"/>
  <c r="I428" i="41"/>
  <c r="M424" i="41"/>
  <c r="O424" i="41" s="1"/>
  <c r="I424" i="41"/>
  <c r="L423" i="41"/>
  <c r="K423" i="41"/>
  <c r="J423" i="41"/>
  <c r="O419" i="41"/>
  <c r="M419" i="41"/>
  <c r="I419" i="41"/>
  <c r="M415" i="41"/>
  <c r="O415" i="41" s="1"/>
  <c r="I415" i="41"/>
  <c r="O411" i="41"/>
  <c r="M411" i="41"/>
  <c r="I411" i="41"/>
  <c r="M407" i="41"/>
  <c r="O407" i="41" s="1"/>
  <c r="I407" i="41"/>
  <c r="O403" i="41"/>
  <c r="M403" i="41"/>
  <c r="I403" i="41"/>
  <c r="M399" i="41"/>
  <c r="O399" i="41" s="1"/>
  <c r="I399" i="41"/>
  <c r="O395" i="41"/>
  <c r="M395" i="41"/>
  <c r="I395" i="41"/>
  <c r="M391" i="41"/>
  <c r="O391" i="41" s="1"/>
  <c r="I391" i="41"/>
  <c r="O387" i="41"/>
  <c r="M387" i="41"/>
  <c r="I387" i="41"/>
  <c r="M383" i="41"/>
  <c r="O383" i="41" s="1"/>
  <c r="I383" i="41"/>
  <c r="O379" i="41"/>
  <c r="M379" i="41"/>
  <c r="I379" i="41"/>
  <c r="M375" i="41"/>
  <c r="O375" i="41" s="1"/>
  <c r="I375" i="41"/>
  <c r="O371" i="41"/>
  <c r="M371" i="41"/>
  <c r="I371" i="41"/>
  <c r="M367" i="41"/>
  <c r="O367" i="41" s="1"/>
  <c r="I367" i="41"/>
  <c r="O363" i="41"/>
  <c r="M363" i="41"/>
  <c r="I363" i="41"/>
  <c r="M359" i="41"/>
  <c r="O359" i="41" s="1"/>
  <c r="I359" i="41"/>
  <c r="O355" i="41"/>
  <c r="M355" i="41"/>
  <c r="I355" i="41"/>
  <c r="M351" i="41"/>
  <c r="O351" i="41" s="1"/>
  <c r="I351" i="41"/>
  <c r="O347" i="41"/>
  <c r="M347" i="41"/>
  <c r="I347" i="41"/>
  <c r="M343" i="41"/>
  <c r="O343" i="41" s="1"/>
  <c r="I343" i="41"/>
  <c r="O339" i="41"/>
  <c r="M339" i="41"/>
  <c r="I339" i="41"/>
  <c r="M335" i="41"/>
  <c r="O335" i="41" s="1"/>
  <c r="I335" i="41"/>
  <c r="O331" i="41"/>
  <c r="M331" i="41"/>
  <c r="I331" i="41"/>
  <c r="M327" i="41"/>
  <c r="O327" i="41" s="1"/>
  <c r="I327" i="41"/>
  <c r="O323" i="41"/>
  <c r="M323" i="41"/>
  <c r="I323" i="41"/>
  <c r="M319" i="41"/>
  <c r="O319" i="41" s="1"/>
  <c r="I319" i="41"/>
  <c r="O315" i="41"/>
  <c r="M315" i="41"/>
  <c r="I315" i="41"/>
  <c r="M311" i="41"/>
  <c r="O311" i="41" s="1"/>
  <c r="I311" i="41"/>
  <c r="O307" i="41"/>
  <c r="M307" i="41"/>
  <c r="I307" i="41"/>
  <c r="M303" i="41"/>
  <c r="O303" i="41" s="1"/>
  <c r="I303" i="41"/>
  <c r="O299" i="41"/>
  <c r="M299" i="41"/>
  <c r="I299" i="41"/>
  <c r="M295" i="41"/>
  <c r="O295" i="41" s="1"/>
  <c r="I295" i="41"/>
  <c r="O291" i="41"/>
  <c r="M291" i="41"/>
  <c r="I291" i="41"/>
  <c r="M287" i="41"/>
  <c r="O287" i="41" s="1"/>
  <c r="I287" i="41"/>
  <c r="O283" i="41"/>
  <c r="M283" i="41"/>
  <c r="I283" i="41"/>
  <c r="M279" i="41"/>
  <c r="O279" i="41" s="1"/>
  <c r="I279" i="41"/>
  <c r="O275" i="41"/>
  <c r="M275" i="41"/>
  <c r="I275" i="41"/>
  <c r="M271" i="41"/>
  <c r="O271" i="41" s="1"/>
  <c r="I271" i="41"/>
  <c r="O267" i="41"/>
  <c r="M267" i="41"/>
  <c r="I267" i="41"/>
  <c r="M263" i="41"/>
  <c r="O263" i="41" s="1"/>
  <c r="I263" i="41"/>
  <c r="O259" i="41"/>
  <c r="M259" i="41"/>
  <c r="I259" i="41"/>
  <c r="M255" i="41"/>
  <c r="O255" i="41" s="1"/>
  <c r="I255" i="41"/>
  <c r="M254" i="41"/>
  <c r="L254" i="41"/>
  <c r="K254" i="41"/>
  <c r="J254" i="41"/>
  <c r="O250" i="41"/>
  <c r="M250" i="41"/>
  <c r="I250" i="41"/>
  <c r="M246" i="41"/>
  <c r="O246" i="41" s="1"/>
  <c r="I246" i="41"/>
  <c r="O242" i="41"/>
  <c r="M242" i="41"/>
  <c r="I242" i="41"/>
  <c r="M238" i="41"/>
  <c r="O238" i="41" s="1"/>
  <c r="I238" i="41"/>
  <c r="O234" i="41"/>
  <c r="M234" i="41"/>
  <c r="I234" i="41"/>
  <c r="M230" i="41"/>
  <c r="O230" i="41" s="1"/>
  <c r="I230" i="41"/>
  <c r="O226" i="41"/>
  <c r="M226" i="41"/>
  <c r="I226" i="41"/>
  <c r="M222" i="41"/>
  <c r="O222" i="41" s="1"/>
  <c r="I222" i="41"/>
  <c r="O218" i="41"/>
  <c r="M218" i="41"/>
  <c r="I218" i="41"/>
  <c r="M214" i="41"/>
  <c r="O214" i="41" s="1"/>
  <c r="I214" i="41"/>
  <c r="O210" i="41"/>
  <c r="M210" i="41"/>
  <c r="I210" i="41"/>
  <c r="O206" i="41"/>
  <c r="M206" i="41"/>
  <c r="I206" i="41"/>
  <c r="M202" i="41"/>
  <c r="O202" i="41" s="1"/>
  <c r="I202" i="41"/>
  <c r="M198" i="41"/>
  <c r="O198" i="41" s="1"/>
  <c r="I198" i="41"/>
  <c r="M194" i="41"/>
  <c r="O194" i="41" s="1"/>
  <c r="I194" i="41"/>
  <c r="O190" i="41"/>
  <c r="M190" i="41"/>
  <c r="I190" i="41"/>
  <c r="M186" i="41"/>
  <c r="O186" i="41" s="1"/>
  <c r="I186" i="41"/>
  <c r="M182" i="41"/>
  <c r="O182" i="41" s="1"/>
  <c r="I182" i="41"/>
  <c r="M178" i="41"/>
  <c r="O178" i="41" s="1"/>
  <c r="I178" i="41"/>
  <c r="O174" i="41"/>
  <c r="M174" i="41"/>
  <c r="I174" i="41"/>
  <c r="M170" i="41"/>
  <c r="O170" i="41" s="1"/>
  <c r="I170" i="41"/>
  <c r="M166" i="41"/>
  <c r="O166" i="41" s="1"/>
  <c r="I166" i="41"/>
  <c r="M162" i="41"/>
  <c r="O162" i="41" s="1"/>
  <c r="I162" i="41"/>
  <c r="O158" i="41"/>
  <c r="M158" i="41"/>
  <c r="I158" i="41"/>
  <c r="M154" i="41"/>
  <c r="O154" i="41" s="1"/>
  <c r="I154" i="41"/>
  <c r="M150" i="41"/>
  <c r="O150" i="41" s="1"/>
  <c r="I150" i="41"/>
  <c r="M146" i="41"/>
  <c r="O146" i="41" s="1"/>
  <c r="I146" i="41"/>
  <c r="O142" i="41"/>
  <c r="M142" i="41"/>
  <c r="I142" i="41"/>
  <c r="M138" i="41"/>
  <c r="O138" i="41" s="1"/>
  <c r="I138" i="41"/>
  <c r="M134" i="41"/>
  <c r="O134" i="41" s="1"/>
  <c r="I134" i="41"/>
  <c r="M130" i="41"/>
  <c r="O130" i="41" s="1"/>
  <c r="I130" i="41"/>
  <c r="O126" i="41"/>
  <c r="M126" i="41"/>
  <c r="I126" i="41"/>
  <c r="M122" i="41"/>
  <c r="O122" i="41" s="1"/>
  <c r="I122" i="41"/>
  <c r="M118" i="41"/>
  <c r="O118" i="41" s="1"/>
  <c r="I118" i="41"/>
  <c r="M114" i="41"/>
  <c r="O114" i="41" s="1"/>
  <c r="I114" i="41"/>
  <c r="O110" i="41"/>
  <c r="M110" i="41"/>
  <c r="I110" i="41"/>
  <c r="M106" i="41"/>
  <c r="O106" i="41" s="1"/>
  <c r="I106" i="41"/>
  <c r="M102" i="41"/>
  <c r="O102" i="41" s="1"/>
  <c r="I102" i="41"/>
  <c r="M98" i="41"/>
  <c r="O98" i="41" s="1"/>
  <c r="I98" i="41"/>
  <c r="O94" i="41"/>
  <c r="M94" i="41"/>
  <c r="I94" i="41"/>
  <c r="M90" i="41"/>
  <c r="O90" i="41" s="1"/>
  <c r="I90" i="41"/>
  <c r="M86" i="41"/>
  <c r="O86" i="41" s="1"/>
  <c r="I86" i="41"/>
  <c r="M82" i="41"/>
  <c r="O82" i="41" s="1"/>
  <c r="I82" i="41"/>
  <c r="O78" i="41"/>
  <c r="M78" i="41"/>
  <c r="I78" i="41"/>
  <c r="M74" i="41"/>
  <c r="O74" i="41" s="1"/>
  <c r="I74" i="41"/>
  <c r="M70" i="41"/>
  <c r="O70" i="41" s="1"/>
  <c r="I70" i="41"/>
  <c r="M66" i="41"/>
  <c r="O66" i="41" s="1"/>
  <c r="I66" i="41"/>
  <c r="O62" i="41"/>
  <c r="M62" i="41"/>
  <c r="I62" i="41"/>
  <c r="M58" i="41"/>
  <c r="O58" i="41" s="1"/>
  <c r="I58" i="41"/>
  <c r="M54" i="41"/>
  <c r="O54" i="41" s="1"/>
  <c r="I54" i="41"/>
  <c r="M50" i="41"/>
  <c r="O50" i="41" s="1"/>
  <c r="I50" i="41"/>
  <c r="O46" i="41"/>
  <c r="M46" i="41"/>
  <c r="I46" i="41"/>
  <c r="M42" i="41"/>
  <c r="O42" i="41" s="1"/>
  <c r="I42" i="41"/>
  <c r="M38" i="41"/>
  <c r="O38" i="41" s="1"/>
  <c r="I38" i="41"/>
  <c r="M34" i="41"/>
  <c r="O34" i="41" s="1"/>
  <c r="I34" i="41"/>
  <c r="O30" i="41"/>
  <c r="M30" i="41"/>
  <c r="I30" i="41"/>
  <c r="M26" i="41"/>
  <c r="O26" i="41" s="1"/>
  <c r="I26" i="41"/>
  <c r="M22" i="41"/>
  <c r="O22" i="41" s="1"/>
  <c r="I22" i="41"/>
  <c r="M18" i="41"/>
  <c r="O18" i="41" s="1"/>
  <c r="I18" i="41"/>
  <c r="O14" i="41"/>
  <c r="M14" i="41"/>
  <c r="I14" i="41"/>
  <c r="M10" i="41"/>
  <c r="O10" i="41" s="1"/>
  <c r="I10" i="41"/>
  <c r="L9" i="41"/>
  <c r="K9" i="41"/>
  <c r="J9" i="41"/>
  <c r="L8" i="41"/>
  <c r="T7" i="41" s="1"/>
  <c r="K8" i="41"/>
  <c r="J8" i="41"/>
  <c r="O921" i="40"/>
  <c r="M921" i="40"/>
  <c r="I921" i="40"/>
  <c r="M917" i="40"/>
  <c r="O917" i="40" s="1"/>
  <c r="I917" i="40"/>
  <c r="L916" i="40"/>
  <c r="K916" i="40"/>
  <c r="J916" i="40"/>
  <c r="M912" i="40"/>
  <c r="O912" i="40" s="1"/>
  <c r="I912" i="40"/>
  <c r="M908" i="40"/>
  <c r="O908" i="40" s="1"/>
  <c r="I908" i="40"/>
  <c r="O904" i="40"/>
  <c r="M904" i="40"/>
  <c r="I904" i="40"/>
  <c r="M900" i="40"/>
  <c r="O900" i="40" s="1"/>
  <c r="I900" i="40"/>
  <c r="M896" i="40"/>
  <c r="O896" i="40" s="1"/>
  <c r="I896" i="40"/>
  <c r="M892" i="40"/>
  <c r="O892" i="40" s="1"/>
  <c r="I892" i="40"/>
  <c r="O888" i="40"/>
  <c r="M888" i="40"/>
  <c r="I888" i="40"/>
  <c r="M884" i="40"/>
  <c r="O884" i="40" s="1"/>
  <c r="I884" i="40"/>
  <c r="M880" i="40"/>
  <c r="O880" i="40" s="1"/>
  <c r="I880" i="40"/>
  <c r="M876" i="40"/>
  <c r="O876" i="40" s="1"/>
  <c r="I876" i="40"/>
  <c r="O872" i="40"/>
  <c r="M872" i="40"/>
  <c r="I872" i="40"/>
  <c r="M868" i="40"/>
  <c r="O868" i="40" s="1"/>
  <c r="I868" i="40"/>
  <c r="M864" i="40"/>
  <c r="O864" i="40" s="1"/>
  <c r="I864" i="40"/>
  <c r="M860" i="40"/>
  <c r="O860" i="40" s="1"/>
  <c r="I860" i="40"/>
  <c r="O856" i="40"/>
  <c r="M856" i="40"/>
  <c r="I856" i="40"/>
  <c r="M852" i="40"/>
  <c r="O852" i="40" s="1"/>
  <c r="I852" i="40"/>
  <c r="M848" i="40"/>
  <c r="O848" i="40" s="1"/>
  <c r="I848" i="40"/>
  <c r="M844" i="40"/>
  <c r="O844" i="40" s="1"/>
  <c r="I844" i="40"/>
  <c r="O840" i="40"/>
  <c r="M840" i="40"/>
  <c r="I840" i="40"/>
  <c r="M836" i="40"/>
  <c r="O836" i="40" s="1"/>
  <c r="I836" i="40"/>
  <c r="M832" i="40"/>
  <c r="O832" i="40" s="1"/>
  <c r="I832" i="40"/>
  <c r="M828" i="40"/>
  <c r="O828" i="40" s="1"/>
  <c r="I828" i="40"/>
  <c r="O824" i="40"/>
  <c r="M824" i="40"/>
  <c r="I824" i="40"/>
  <c r="M820" i="40"/>
  <c r="O820" i="40" s="1"/>
  <c r="I820" i="40"/>
  <c r="M816" i="40"/>
  <c r="O816" i="40" s="1"/>
  <c r="I816" i="40"/>
  <c r="M812" i="40"/>
  <c r="O812" i="40" s="1"/>
  <c r="I812" i="40"/>
  <c r="O808" i="40"/>
  <c r="M808" i="40"/>
  <c r="I808" i="40"/>
  <c r="L807" i="40"/>
  <c r="K807" i="40"/>
  <c r="J807" i="40"/>
  <c r="M803" i="40"/>
  <c r="O803" i="40" s="1"/>
  <c r="I803" i="40"/>
  <c r="M799" i="40"/>
  <c r="O799" i="40" s="1"/>
  <c r="I799" i="40"/>
  <c r="M795" i="40"/>
  <c r="O795" i="40" s="1"/>
  <c r="I795" i="40"/>
  <c r="O791" i="40"/>
  <c r="M791" i="40"/>
  <c r="I791" i="40"/>
  <c r="M787" i="40"/>
  <c r="O787" i="40" s="1"/>
  <c r="I787" i="40"/>
  <c r="M783" i="40"/>
  <c r="O783" i="40" s="1"/>
  <c r="I783" i="40"/>
  <c r="M779" i="40"/>
  <c r="O779" i="40" s="1"/>
  <c r="I779" i="40"/>
  <c r="O775" i="40"/>
  <c r="M775" i="40"/>
  <c r="I775" i="40"/>
  <c r="M771" i="40"/>
  <c r="O771" i="40" s="1"/>
  <c r="I771" i="40"/>
  <c r="M767" i="40"/>
  <c r="O767" i="40" s="1"/>
  <c r="I767" i="40"/>
  <c r="M763" i="40"/>
  <c r="O763" i="40" s="1"/>
  <c r="I763" i="40"/>
  <c r="O759" i="40"/>
  <c r="M759" i="40"/>
  <c r="I759" i="40"/>
  <c r="M755" i="40"/>
  <c r="O755" i="40" s="1"/>
  <c r="I755" i="40"/>
  <c r="M751" i="40"/>
  <c r="O751" i="40" s="1"/>
  <c r="I751" i="40"/>
  <c r="M747" i="40"/>
  <c r="O747" i="40" s="1"/>
  <c r="I747" i="40"/>
  <c r="O743" i="40"/>
  <c r="M743" i="40"/>
  <c r="I743" i="40"/>
  <c r="M739" i="40"/>
  <c r="O739" i="40" s="1"/>
  <c r="I739" i="40"/>
  <c r="M735" i="40"/>
  <c r="O735" i="40" s="1"/>
  <c r="I735" i="40"/>
  <c r="M731" i="40"/>
  <c r="O731" i="40" s="1"/>
  <c r="I731" i="40"/>
  <c r="O727" i="40"/>
  <c r="M727" i="40"/>
  <c r="I727" i="40"/>
  <c r="M723" i="40"/>
  <c r="O723" i="40" s="1"/>
  <c r="I723" i="40"/>
  <c r="M719" i="40"/>
  <c r="O719" i="40" s="1"/>
  <c r="I719" i="40"/>
  <c r="M715" i="40"/>
  <c r="O715" i="40" s="1"/>
  <c r="I715" i="40"/>
  <c r="O711" i="40"/>
  <c r="M711" i="40"/>
  <c r="I711" i="40"/>
  <c r="M707" i="40"/>
  <c r="O707" i="40" s="1"/>
  <c r="I707" i="40"/>
  <c r="M703" i="40"/>
  <c r="O703" i="40" s="1"/>
  <c r="I703" i="40"/>
  <c r="M699" i="40"/>
  <c r="O699" i="40" s="1"/>
  <c r="I699" i="40"/>
  <c r="O695" i="40"/>
  <c r="M695" i="40"/>
  <c r="I695" i="40"/>
  <c r="M691" i="40"/>
  <c r="O691" i="40" s="1"/>
  <c r="I691" i="40"/>
  <c r="M687" i="40"/>
  <c r="O687" i="40" s="1"/>
  <c r="I687" i="40"/>
  <c r="M683" i="40"/>
  <c r="O683" i="40" s="1"/>
  <c r="I683" i="40"/>
  <c r="O679" i="40"/>
  <c r="M679" i="40"/>
  <c r="I679" i="40"/>
  <c r="M675" i="40"/>
  <c r="O675" i="40" s="1"/>
  <c r="I675" i="40"/>
  <c r="M671" i="40"/>
  <c r="O671" i="40" s="1"/>
  <c r="I671" i="40"/>
  <c r="M667" i="40"/>
  <c r="O667" i="40" s="1"/>
  <c r="I667" i="40"/>
  <c r="O663" i="40"/>
  <c r="M663" i="40"/>
  <c r="I663" i="40"/>
  <c r="M659" i="40"/>
  <c r="O659" i="40" s="1"/>
  <c r="I659" i="40"/>
  <c r="M655" i="40"/>
  <c r="O655" i="40" s="1"/>
  <c r="I655" i="40"/>
  <c r="M651" i="40"/>
  <c r="O651" i="40" s="1"/>
  <c r="I651" i="40"/>
  <c r="O647" i="40"/>
  <c r="M647" i="40"/>
  <c r="I647" i="40"/>
  <c r="L646" i="40"/>
  <c r="K646" i="40"/>
  <c r="J646" i="40"/>
  <c r="M642" i="40"/>
  <c r="O642" i="40" s="1"/>
  <c r="I642" i="40"/>
  <c r="M638" i="40"/>
  <c r="O638" i="40" s="1"/>
  <c r="I638" i="40"/>
  <c r="M634" i="40"/>
  <c r="O634" i="40" s="1"/>
  <c r="I634" i="40"/>
  <c r="O630" i="40"/>
  <c r="M630" i="40"/>
  <c r="I630" i="40"/>
  <c r="M626" i="40"/>
  <c r="O626" i="40" s="1"/>
  <c r="I626" i="40"/>
  <c r="M622" i="40"/>
  <c r="O622" i="40" s="1"/>
  <c r="I622" i="40"/>
  <c r="M618" i="40"/>
  <c r="O618" i="40" s="1"/>
  <c r="I618" i="40"/>
  <c r="O614" i="40"/>
  <c r="M614" i="40"/>
  <c r="I614" i="40"/>
  <c r="M610" i="40"/>
  <c r="O610" i="40" s="1"/>
  <c r="I610" i="40"/>
  <c r="M606" i="40"/>
  <c r="O606" i="40" s="1"/>
  <c r="I606" i="40"/>
  <c r="M602" i="40"/>
  <c r="O602" i="40" s="1"/>
  <c r="I602" i="40"/>
  <c r="O598" i="40"/>
  <c r="M598" i="40"/>
  <c r="I598" i="40"/>
  <c r="M594" i="40"/>
  <c r="O594" i="40" s="1"/>
  <c r="I594" i="40"/>
  <c r="M590" i="40"/>
  <c r="O590" i="40" s="1"/>
  <c r="I590" i="40"/>
  <c r="M586" i="40"/>
  <c r="O586" i="40" s="1"/>
  <c r="I586" i="40"/>
  <c r="O582" i="40"/>
  <c r="M582" i="40"/>
  <c r="I582" i="40"/>
  <c r="L581" i="40"/>
  <c r="K581" i="40"/>
  <c r="J581" i="40"/>
  <c r="M577" i="40"/>
  <c r="O577" i="40" s="1"/>
  <c r="I577" i="40"/>
  <c r="M573" i="40"/>
  <c r="O573" i="40" s="1"/>
  <c r="I573" i="40"/>
  <c r="M569" i="40"/>
  <c r="O569" i="40" s="1"/>
  <c r="I569" i="40"/>
  <c r="O565" i="40"/>
  <c r="M565" i="40"/>
  <c r="I565" i="40"/>
  <c r="M561" i="40"/>
  <c r="O561" i="40" s="1"/>
  <c r="I561" i="40"/>
  <c r="M557" i="40"/>
  <c r="O557" i="40" s="1"/>
  <c r="I557" i="40"/>
  <c r="M553" i="40"/>
  <c r="O553" i="40" s="1"/>
  <c r="I553" i="40"/>
  <c r="O549" i="40"/>
  <c r="M549" i="40"/>
  <c r="I549" i="40"/>
  <c r="M545" i="40"/>
  <c r="O545" i="40" s="1"/>
  <c r="I545" i="40"/>
  <c r="M541" i="40"/>
  <c r="O541" i="40" s="1"/>
  <c r="I541" i="40"/>
  <c r="M537" i="40"/>
  <c r="O537" i="40" s="1"/>
  <c r="I537" i="40"/>
  <c r="O533" i="40"/>
  <c r="M533" i="40"/>
  <c r="I533" i="40"/>
  <c r="M529" i="40"/>
  <c r="O529" i="40" s="1"/>
  <c r="I529" i="40"/>
  <c r="M525" i="40"/>
  <c r="O525" i="40" s="1"/>
  <c r="I525" i="40"/>
  <c r="M521" i="40"/>
  <c r="O521" i="40" s="1"/>
  <c r="I521" i="40"/>
  <c r="O517" i="40"/>
  <c r="M517" i="40"/>
  <c r="I517" i="40"/>
  <c r="M513" i="40"/>
  <c r="O513" i="40" s="1"/>
  <c r="I513" i="40"/>
  <c r="M509" i="40"/>
  <c r="O509" i="40" s="1"/>
  <c r="I509" i="40"/>
  <c r="M505" i="40"/>
  <c r="O505" i="40" s="1"/>
  <c r="I505" i="40"/>
  <c r="O501" i="40"/>
  <c r="M501" i="40"/>
  <c r="I501" i="40"/>
  <c r="M497" i="40"/>
  <c r="O497" i="40" s="1"/>
  <c r="I497" i="40"/>
  <c r="M493" i="40"/>
  <c r="O493" i="40" s="1"/>
  <c r="I493" i="40"/>
  <c r="M489" i="40"/>
  <c r="O489" i="40" s="1"/>
  <c r="I489" i="40"/>
  <c r="O485" i="40"/>
  <c r="M485" i="40"/>
  <c r="I485" i="40"/>
  <c r="M481" i="40"/>
  <c r="O481" i="40" s="1"/>
  <c r="I481" i="40"/>
  <c r="M477" i="40"/>
  <c r="O477" i="40" s="1"/>
  <c r="I477" i="40"/>
  <c r="M473" i="40"/>
  <c r="O473" i="40" s="1"/>
  <c r="I473" i="40"/>
  <c r="O469" i="40"/>
  <c r="M469" i="40"/>
  <c r="I469" i="40"/>
  <c r="L468" i="40"/>
  <c r="K468" i="40"/>
  <c r="J468" i="40"/>
  <c r="M464" i="40"/>
  <c r="O464" i="40" s="1"/>
  <c r="I464" i="40"/>
  <c r="M460" i="40"/>
  <c r="O460" i="40" s="1"/>
  <c r="I460" i="40"/>
  <c r="M456" i="40"/>
  <c r="O456" i="40" s="1"/>
  <c r="I456" i="40"/>
  <c r="O452" i="40"/>
  <c r="M452" i="40"/>
  <c r="I452" i="40"/>
  <c r="M448" i="40"/>
  <c r="O448" i="40" s="1"/>
  <c r="I448" i="40"/>
  <c r="M444" i="40"/>
  <c r="O444" i="40" s="1"/>
  <c r="I444" i="40"/>
  <c r="M440" i="40"/>
  <c r="O440" i="40" s="1"/>
  <c r="I440" i="40"/>
  <c r="O436" i="40"/>
  <c r="M436" i="40"/>
  <c r="I436" i="40"/>
  <c r="M432" i="40"/>
  <c r="O432" i="40" s="1"/>
  <c r="I432" i="40"/>
  <c r="M428" i="40"/>
  <c r="O428" i="40" s="1"/>
  <c r="I428" i="40"/>
  <c r="M424" i="40"/>
  <c r="O424" i="40" s="1"/>
  <c r="I424" i="40"/>
  <c r="O420" i="40"/>
  <c r="M420" i="40"/>
  <c r="I420" i="40"/>
  <c r="M416" i="40"/>
  <c r="O416" i="40" s="1"/>
  <c r="I416" i="40"/>
  <c r="M412" i="40"/>
  <c r="O412" i="40" s="1"/>
  <c r="I412" i="40"/>
  <c r="M408" i="40"/>
  <c r="O408" i="40" s="1"/>
  <c r="I408" i="40"/>
  <c r="O404" i="40"/>
  <c r="M404" i="40"/>
  <c r="I404" i="40"/>
  <c r="M400" i="40"/>
  <c r="O400" i="40" s="1"/>
  <c r="I400" i="40"/>
  <c r="M396" i="40"/>
  <c r="O396" i="40" s="1"/>
  <c r="I396" i="40"/>
  <c r="M392" i="40"/>
  <c r="O392" i="40" s="1"/>
  <c r="I392" i="40"/>
  <c r="O388" i="40"/>
  <c r="M388" i="40"/>
  <c r="I388" i="40"/>
  <c r="M384" i="40"/>
  <c r="O384" i="40" s="1"/>
  <c r="I384" i="40"/>
  <c r="L383" i="40"/>
  <c r="K383" i="40"/>
  <c r="J383" i="40"/>
  <c r="M379" i="40"/>
  <c r="O379" i="40" s="1"/>
  <c r="I379" i="40"/>
  <c r="M375" i="40"/>
  <c r="O375" i="40" s="1"/>
  <c r="I375" i="40"/>
  <c r="O371" i="40"/>
  <c r="M371" i="40"/>
  <c r="I371" i="40"/>
  <c r="M367" i="40"/>
  <c r="O367" i="40" s="1"/>
  <c r="I367" i="40"/>
  <c r="M363" i="40"/>
  <c r="O363" i="40" s="1"/>
  <c r="I363" i="40"/>
  <c r="M359" i="40"/>
  <c r="O359" i="40" s="1"/>
  <c r="I359" i="40"/>
  <c r="O355" i="40"/>
  <c r="M355" i="40"/>
  <c r="I355" i="40"/>
  <c r="M351" i="40"/>
  <c r="O351" i="40" s="1"/>
  <c r="I351" i="40"/>
  <c r="M347" i="40"/>
  <c r="O347" i="40" s="1"/>
  <c r="I347" i="40"/>
  <c r="M343" i="40"/>
  <c r="O343" i="40" s="1"/>
  <c r="I343" i="40"/>
  <c r="O339" i="40"/>
  <c r="M339" i="40"/>
  <c r="I339" i="40"/>
  <c r="M335" i="40"/>
  <c r="O335" i="40" s="1"/>
  <c r="I335" i="40"/>
  <c r="M331" i="40"/>
  <c r="O331" i="40" s="1"/>
  <c r="I331" i="40"/>
  <c r="M327" i="40"/>
  <c r="O327" i="40" s="1"/>
  <c r="I327" i="40"/>
  <c r="O323" i="40"/>
  <c r="M323" i="40"/>
  <c r="I323" i="40"/>
  <c r="M319" i="40"/>
  <c r="O319" i="40" s="1"/>
  <c r="I319" i="40"/>
  <c r="M315" i="40"/>
  <c r="O315" i="40" s="1"/>
  <c r="I315" i="40"/>
  <c r="M311" i="40"/>
  <c r="O311" i="40" s="1"/>
  <c r="I311" i="40"/>
  <c r="O307" i="40"/>
  <c r="M307" i="40"/>
  <c r="I307" i="40"/>
  <c r="M303" i="40"/>
  <c r="O303" i="40" s="1"/>
  <c r="I303" i="40"/>
  <c r="M299" i="40"/>
  <c r="O299" i="40" s="1"/>
  <c r="I299" i="40"/>
  <c r="M295" i="40"/>
  <c r="O295" i="40" s="1"/>
  <c r="I295" i="40"/>
  <c r="O291" i="40"/>
  <c r="M291" i="40"/>
  <c r="I291" i="40"/>
  <c r="M287" i="40"/>
  <c r="O287" i="40" s="1"/>
  <c r="I287" i="40"/>
  <c r="M283" i="40"/>
  <c r="O283" i="40" s="1"/>
  <c r="I283" i="40"/>
  <c r="M279" i="40"/>
  <c r="O279" i="40" s="1"/>
  <c r="I279" i="40"/>
  <c r="O275" i="40"/>
  <c r="M275" i="40"/>
  <c r="I275" i="40"/>
  <c r="M271" i="40"/>
  <c r="O271" i="40" s="1"/>
  <c r="I271" i="40"/>
  <c r="M267" i="40"/>
  <c r="O267" i="40" s="1"/>
  <c r="I267" i="40"/>
  <c r="M263" i="40"/>
  <c r="O263" i="40" s="1"/>
  <c r="I263" i="40"/>
  <c r="O259" i="40"/>
  <c r="M259" i="40"/>
  <c r="I259" i="40"/>
  <c r="M255" i="40"/>
  <c r="O255" i="40" s="1"/>
  <c r="I255" i="40"/>
  <c r="L254" i="40"/>
  <c r="K254" i="40"/>
  <c r="J254" i="40"/>
  <c r="M250" i="40"/>
  <c r="O250" i="40" s="1"/>
  <c r="I250" i="40"/>
  <c r="M246" i="40"/>
  <c r="O246" i="40" s="1"/>
  <c r="I246" i="40"/>
  <c r="O242" i="40"/>
  <c r="M242" i="40"/>
  <c r="I242" i="40"/>
  <c r="M238" i="40"/>
  <c r="O238" i="40" s="1"/>
  <c r="I238" i="40"/>
  <c r="M234" i="40"/>
  <c r="O234" i="40" s="1"/>
  <c r="I234" i="40"/>
  <c r="M230" i="40"/>
  <c r="O230" i="40" s="1"/>
  <c r="I230" i="40"/>
  <c r="O226" i="40"/>
  <c r="M226" i="40"/>
  <c r="I226" i="40"/>
  <c r="M222" i="40"/>
  <c r="O222" i="40" s="1"/>
  <c r="I222" i="40"/>
  <c r="M218" i="40"/>
  <c r="O218" i="40" s="1"/>
  <c r="I218" i="40"/>
  <c r="M214" i="40"/>
  <c r="O214" i="40" s="1"/>
  <c r="I214" i="40"/>
  <c r="O210" i="40"/>
  <c r="M210" i="40"/>
  <c r="I210" i="40"/>
  <c r="M206" i="40"/>
  <c r="O206" i="40" s="1"/>
  <c r="I206" i="40"/>
  <c r="M202" i="40"/>
  <c r="O202" i="40" s="1"/>
  <c r="I202" i="40"/>
  <c r="M198" i="40"/>
  <c r="O198" i="40" s="1"/>
  <c r="I198" i="40"/>
  <c r="O194" i="40"/>
  <c r="M194" i="40"/>
  <c r="I194" i="40"/>
  <c r="L193" i="40"/>
  <c r="K193" i="40"/>
  <c r="J193" i="40"/>
  <c r="M189" i="40"/>
  <c r="O189" i="40" s="1"/>
  <c r="I189" i="40"/>
  <c r="M185" i="40"/>
  <c r="O185" i="40" s="1"/>
  <c r="I185" i="40"/>
  <c r="M181" i="40"/>
  <c r="O181" i="40" s="1"/>
  <c r="I181" i="40"/>
  <c r="O177" i="40"/>
  <c r="M177" i="40"/>
  <c r="I177" i="40"/>
  <c r="M173" i="40"/>
  <c r="O173" i="40" s="1"/>
  <c r="I173" i="40"/>
  <c r="M169" i="40"/>
  <c r="O169" i="40" s="1"/>
  <c r="I169" i="40"/>
  <c r="M165" i="40"/>
  <c r="O165" i="40" s="1"/>
  <c r="I165" i="40"/>
  <c r="O161" i="40"/>
  <c r="M161" i="40"/>
  <c r="I161" i="40"/>
  <c r="M157" i="40"/>
  <c r="O157" i="40" s="1"/>
  <c r="I157" i="40"/>
  <c r="M153" i="40"/>
  <c r="O153" i="40" s="1"/>
  <c r="I153" i="40"/>
  <c r="M149" i="40"/>
  <c r="O149" i="40" s="1"/>
  <c r="I149" i="40"/>
  <c r="O145" i="40"/>
  <c r="M145" i="40"/>
  <c r="I145" i="40"/>
  <c r="M141" i="40"/>
  <c r="O141" i="40" s="1"/>
  <c r="I141" i="40"/>
  <c r="M137" i="40"/>
  <c r="O137" i="40" s="1"/>
  <c r="I137" i="40"/>
  <c r="M133" i="40"/>
  <c r="O133" i="40" s="1"/>
  <c r="I133" i="40"/>
  <c r="O129" i="40"/>
  <c r="M129" i="40"/>
  <c r="I129" i="40"/>
  <c r="M125" i="40"/>
  <c r="O125" i="40" s="1"/>
  <c r="I125" i="40"/>
  <c r="M121" i="40"/>
  <c r="O121" i="40" s="1"/>
  <c r="I121" i="40"/>
  <c r="O117" i="40"/>
  <c r="M117" i="40"/>
  <c r="I117" i="40"/>
  <c r="O113" i="40"/>
  <c r="M113" i="40"/>
  <c r="I113" i="40"/>
  <c r="M109" i="40"/>
  <c r="O109" i="40" s="1"/>
  <c r="I109" i="40"/>
  <c r="M105" i="40"/>
  <c r="O105" i="40" s="1"/>
  <c r="I105" i="40"/>
  <c r="O101" i="40"/>
  <c r="M101" i="40"/>
  <c r="I101" i="40"/>
  <c r="M100" i="40"/>
  <c r="L100" i="40"/>
  <c r="K100" i="40"/>
  <c r="J100" i="40"/>
  <c r="O96" i="40"/>
  <c r="M96" i="40"/>
  <c r="I96" i="40"/>
  <c r="M92" i="40"/>
  <c r="O92" i="40" s="1"/>
  <c r="I92" i="40"/>
  <c r="M88" i="40"/>
  <c r="O88" i="40" s="1"/>
  <c r="I88" i="40"/>
  <c r="O84" i="40"/>
  <c r="M84" i="40"/>
  <c r="I84" i="40"/>
  <c r="O80" i="40"/>
  <c r="M80" i="40"/>
  <c r="I80" i="40"/>
  <c r="M76" i="40"/>
  <c r="O76" i="40" s="1"/>
  <c r="I76" i="40"/>
  <c r="M72" i="40"/>
  <c r="O72" i="40" s="1"/>
  <c r="I72" i="40"/>
  <c r="O68" i="40"/>
  <c r="M68" i="40"/>
  <c r="I68" i="40"/>
  <c r="O64" i="40"/>
  <c r="M64" i="40"/>
  <c r="I64" i="40"/>
  <c r="L63" i="40"/>
  <c r="L8" i="40" s="1"/>
  <c r="T7" i="40" s="1"/>
  <c r="K63" i="40"/>
  <c r="J63" i="40"/>
  <c r="M59" i="40"/>
  <c r="O59" i="40" s="1"/>
  <c r="I59" i="40"/>
  <c r="M55" i="40"/>
  <c r="M54" i="40" s="1"/>
  <c r="I55" i="40"/>
  <c r="L54" i="40"/>
  <c r="K54" i="40"/>
  <c r="J54" i="40"/>
  <c r="J8" i="40" s="1"/>
  <c r="O50" i="40"/>
  <c r="M50" i="40"/>
  <c r="I50" i="40"/>
  <c r="O46" i="40"/>
  <c r="M46" i="40"/>
  <c r="I46" i="40"/>
  <c r="M42" i="40"/>
  <c r="O42" i="40" s="1"/>
  <c r="I42" i="40"/>
  <c r="M38" i="40"/>
  <c r="O38" i="40" s="1"/>
  <c r="I38" i="40"/>
  <c r="O34" i="40"/>
  <c r="M34" i="40"/>
  <c r="I34" i="40"/>
  <c r="O30" i="40"/>
  <c r="M30" i="40"/>
  <c r="I30" i="40"/>
  <c r="M26" i="40"/>
  <c r="O26" i="40" s="1"/>
  <c r="I26" i="40"/>
  <c r="M22" i="40"/>
  <c r="O22" i="40" s="1"/>
  <c r="I22" i="40"/>
  <c r="O18" i="40"/>
  <c r="M18" i="40"/>
  <c r="I18" i="40"/>
  <c r="O14" i="40"/>
  <c r="M14" i="40"/>
  <c r="I14" i="40"/>
  <c r="M10" i="40"/>
  <c r="O10" i="40" s="1"/>
  <c r="I10" i="40"/>
  <c r="L9" i="40"/>
  <c r="K9" i="40"/>
  <c r="J9" i="40"/>
  <c r="K8" i="40"/>
  <c r="O652" i="39"/>
  <c r="M652" i="39"/>
  <c r="I652" i="39"/>
  <c r="M648" i="39"/>
  <c r="O648" i="39" s="1"/>
  <c r="I648" i="39"/>
  <c r="M644" i="39"/>
  <c r="O644" i="39" s="1"/>
  <c r="I644" i="39"/>
  <c r="M640" i="39"/>
  <c r="O640" i="39" s="1"/>
  <c r="I640" i="39"/>
  <c r="O636" i="39"/>
  <c r="M636" i="39"/>
  <c r="I636" i="39"/>
  <c r="M632" i="39"/>
  <c r="O632" i="39" s="1"/>
  <c r="I632" i="39"/>
  <c r="M628" i="39"/>
  <c r="O628" i="39" s="1"/>
  <c r="I628" i="39"/>
  <c r="M624" i="39"/>
  <c r="O624" i="39" s="1"/>
  <c r="I624" i="39"/>
  <c r="O620" i="39"/>
  <c r="M620" i="39"/>
  <c r="I620" i="39"/>
  <c r="M616" i="39"/>
  <c r="O616" i="39" s="1"/>
  <c r="I616" i="39"/>
  <c r="M612" i="39"/>
  <c r="O612" i="39" s="1"/>
  <c r="I612" i="39"/>
  <c r="M608" i="39"/>
  <c r="O608" i="39" s="1"/>
  <c r="I608" i="39"/>
  <c r="O604" i="39"/>
  <c r="M604" i="39"/>
  <c r="I604" i="39"/>
  <c r="M600" i="39"/>
  <c r="O600" i="39" s="1"/>
  <c r="I600" i="39"/>
  <c r="M596" i="39"/>
  <c r="O596" i="39" s="1"/>
  <c r="I596" i="39"/>
  <c r="M592" i="39"/>
  <c r="O592" i="39" s="1"/>
  <c r="I592" i="39"/>
  <c r="O588" i="39"/>
  <c r="M588" i="39"/>
  <c r="I588" i="39"/>
  <c r="M584" i="39"/>
  <c r="O584" i="39" s="1"/>
  <c r="I584" i="39"/>
  <c r="M580" i="39"/>
  <c r="O580" i="39" s="1"/>
  <c r="I580" i="39"/>
  <c r="M576" i="39"/>
  <c r="O576" i="39" s="1"/>
  <c r="I576" i="39"/>
  <c r="O572" i="39"/>
  <c r="M572" i="39"/>
  <c r="I572" i="39"/>
  <c r="M568" i="39"/>
  <c r="O568" i="39" s="1"/>
  <c r="I568" i="39"/>
  <c r="M564" i="39"/>
  <c r="O564" i="39" s="1"/>
  <c r="I564" i="39"/>
  <c r="M560" i="39"/>
  <c r="O560" i="39" s="1"/>
  <c r="I560" i="39"/>
  <c r="O556" i="39"/>
  <c r="M556" i="39"/>
  <c r="I556" i="39"/>
  <c r="M552" i="39"/>
  <c r="O552" i="39" s="1"/>
  <c r="I552" i="39"/>
  <c r="M548" i="39"/>
  <c r="O548" i="39" s="1"/>
  <c r="I548" i="39"/>
  <c r="M544" i="39"/>
  <c r="O544" i="39" s="1"/>
  <c r="I544" i="39"/>
  <c r="O540" i="39"/>
  <c r="M540" i="39"/>
  <c r="I540" i="39"/>
  <c r="M536" i="39"/>
  <c r="O536" i="39" s="1"/>
  <c r="I536" i="39"/>
  <c r="M532" i="39"/>
  <c r="O532" i="39" s="1"/>
  <c r="I532" i="39"/>
  <c r="M528" i="39"/>
  <c r="O528" i="39" s="1"/>
  <c r="I528" i="39"/>
  <c r="O524" i="39"/>
  <c r="M524" i="39"/>
  <c r="I524" i="39"/>
  <c r="M520" i="39"/>
  <c r="O520" i="39" s="1"/>
  <c r="I520" i="39"/>
  <c r="M516" i="39"/>
  <c r="O516" i="39" s="1"/>
  <c r="I516" i="39"/>
  <c r="M512" i="39"/>
  <c r="O512" i="39" s="1"/>
  <c r="I512" i="39"/>
  <c r="O508" i="39"/>
  <c r="M508" i="39"/>
  <c r="I508" i="39"/>
  <c r="M504" i="39"/>
  <c r="O504" i="39" s="1"/>
  <c r="I504" i="39"/>
  <c r="M500" i="39"/>
  <c r="O500" i="39" s="1"/>
  <c r="I500" i="39"/>
  <c r="M496" i="39"/>
  <c r="O496" i="39" s="1"/>
  <c r="I496" i="39"/>
  <c r="O492" i="39"/>
  <c r="M492" i="39"/>
  <c r="I492" i="39"/>
  <c r="L491" i="39"/>
  <c r="K491" i="39"/>
  <c r="J491" i="39"/>
  <c r="M487" i="39"/>
  <c r="O487" i="39" s="1"/>
  <c r="I487" i="39"/>
  <c r="M483" i="39"/>
  <c r="O483" i="39" s="1"/>
  <c r="I483" i="39"/>
  <c r="M479" i="39"/>
  <c r="O479" i="39" s="1"/>
  <c r="I479" i="39"/>
  <c r="O475" i="39"/>
  <c r="M475" i="39"/>
  <c r="I475" i="39"/>
  <c r="M471" i="39"/>
  <c r="O471" i="39" s="1"/>
  <c r="I471" i="39"/>
  <c r="M467" i="39"/>
  <c r="O467" i="39" s="1"/>
  <c r="I467" i="39"/>
  <c r="M463" i="39"/>
  <c r="O463" i="39" s="1"/>
  <c r="I463" i="39"/>
  <c r="O459" i="39"/>
  <c r="M459" i="39"/>
  <c r="I459" i="39"/>
  <c r="M455" i="39"/>
  <c r="O455" i="39" s="1"/>
  <c r="I455" i="39"/>
  <c r="M451" i="39"/>
  <c r="O451" i="39" s="1"/>
  <c r="I451" i="39"/>
  <c r="M447" i="39"/>
  <c r="O447" i="39" s="1"/>
  <c r="I447" i="39"/>
  <c r="O443" i="39"/>
  <c r="M443" i="39"/>
  <c r="I443" i="39"/>
  <c r="M439" i="39"/>
  <c r="O439" i="39" s="1"/>
  <c r="I439" i="39"/>
  <c r="M435" i="39"/>
  <c r="O435" i="39" s="1"/>
  <c r="I435" i="39"/>
  <c r="M431" i="39"/>
  <c r="O431" i="39" s="1"/>
  <c r="I431" i="39"/>
  <c r="O427" i="39"/>
  <c r="M427" i="39"/>
  <c r="I427" i="39"/>
  <c r="M423" i="39"/>
  <c r="O423" i="39" s="1"/>
  <c r="I423" i="39"/>
  <c r="M419" i="39"/>
  <c r="O419" i="39" s="1"/>
  <c r="I419" i="39"/>
  <c r="M415" i="39"/>
  <c r="O415" i="39" s="1"/>
  <c r="I415" i="39"/>
  <c r="O411" i="39"/>
  <c r="M411" i="39"/>
  <c r="I411" i="39"/>
  <c r="M407" i="39"/>
  <c r="O407" i="39" s="1"/>
  <c r="I407" i="39"/>
  <c r="M403" i="39"/>
  <c r="O403" i="39" s="1"/>
  <c r="I403" i="39"/>
  <c r="M399" i="39"/>
  <c r="O399" i="39" s="1"/>
  <c r="I399" i="39"/>
  <c r="O395" i="39"/>
  <c r="M395" i="39"/>
  <c r="I395" i="39"/>
  <c r="M391" i="39"/>
  <c r="O391" i="39" s="1"/>
  <c r="I391" i="39"/>
  <c r="M387" i="39"/>
  <c r="O387" i="39" s="1"/>
  <c r="I387" i="39"/>
  <c r="O383" i="39"/>
  <c r="M383" i="39"/>
  <c r="I383" i="39"/>
  <c r="O379" i="39"/>
  <c r="M379" i="39"/>
  <c r="I379" i="39"/>
  <c r="M375" i="39"/>
  <c r="O375" i="39" s="1"/>
  <c r="I375" i="39"/>
  <c r="M371" i="39"/>
  <c r="O371" i="39" s="1"/>
  <c r="I371" i="39"/>
  <c r="O367" i="39"/>
  <c r="M367" i="39"/>
  <c r="I367" i="39"/>
  <c r="O363" i="39"/>
  <c r="M363" i="39"/>
  <c r="I363" i="39"/>
  <c r="M359" i="39"/>
  <c r="O359" i="39" s="1"/>
  <c r="I359" i="39"/>
  <c r="M355" i="39"/>
  <c r="O355" i="39" s="1"/>
  <c r="I355" i="39"/>
  <c r="O351" i="39"/>
  <c r="M351" i="39"/>
  <c r="I351" i="39"/>
  <c r="O347" i="39"/>
  <c r="M347" i="39"/>
  <c r="I347" i="39"/>
  <c r="M343" i="39"/>
  <c r="O343" i="39" s="1"/>
  <c r="I343" i="39"/>
  <c r="M339" i="39"/>
  <c r="O339" i="39" s="1"/>
  <c r="I339" i="39"/>
  <c r="O335" i="39"/>
  <c r="M335" i="39"/>
  <c r="I335" i="39"/>
  <c r="O331" i="39"/>
  <c r="M331" i="39"/>
  <c r="I331" i="39"/>
  <c r="M327" i="39"/>
  <c r="O327" i="39" s="1"/>
  <c r="I327" i="39"/>
  <c r="M323" i="39"/>
  <c r="O323" i="39" s="1"/>
  <c r="I323" i="39"/>
  <c r="O319" i="39"/>
  <c r="M319" i="39"/>
  <c r="I319" i="39"/>
  <c r="O315" i="39"/>
  <c r="M315" i="39"/>
  <c r="I315" i="39"/>
  <c r="M311" i="39"/>
  <c r="O311" i="39" s="1"/>
  <c r="I311" i="39"/>
  <c r="M307" i="39"/>
  <c r="O307" i="39" s="1"/>
  <c r="I307" i="39"/>
  <c r="M303" i="39"/>
  <c r="O303" i="39" s="1"/>
  <c r="I303" i="39"/>
  <c r="O299" i="39"/>
  <c r="M299" i="39"/>
  <c r="I299" i="39"/>
  <c r="M295" i="39"/>
  <c r="O295" i="39" s="1"/>
  <c r="I295" i="39"/>
  <c r="M291" i="39"/>
  <c r="O291" i="39" s="1"/>
  <c r="I291" i="39"/>
  <c r="M287" i="39"/>
  <c r="O287" i="39" s="1"/>
  <c r="I287" i="39"/>
  <c r="O283" i="39"/>
  <c r="M283" i="39"/>
  <c r="I283" i="39"/>
  <c r="M279" i="39"/>
  <c r="O279" i="39" s="1"/>
  <c r="I279" i="39"/>
  <c r="M275" i="39"/>
  <c r="O275" i="39" s="1"/>
  <c r="I275" i="39"/>
  <c r="M271" i="39"/>
  <c r="O271" i="39" s="1"/>
  <c r="I271" i="39"/>
  <c r="O267" i="39"/>
  <c r="M267" i="39"/>
  <c r="I267" i="39"/>
  <c r="M263" i="39"/>
  <c r="O263" i="39" s="1"/>
  <c r="I263" i="39"/>
  <c r="O259" i="39"/>
  <c r="M259" i="39"/>
  <c r="I259" i="39"/>
  <c r="M255" i="39"/>
  <c r="O255" i="39" s="1"/>
  <c r="I255" i="39"/>
  <c r="O251" i="39"/>
  <c r="M251" i="39"/>
  <c r="I251" i="39"/>
  <c r="M247" i="39"/>
  <c r="O247" i="39" s="1"/>
  <c r="I247" i="39"/>
  <c r="O243" i="39"/>
  <c r="M243" i="39"/>
  <c r="I243" i="39"/>
  <c r="M239" i="39"/>
  <c r="O239" i="39" s="1"/>
  <c r="I239" i="39"/>
  <c r="O235" i="39"/>
  <c r="M235" i="39"/>
  <c r="I235" i="39"/>
  <c r="M231" i="39"/>
  <c r="O231" i="39" s="1"/>
  <c r="I231" i="39"/>
  <c r="O227" i="39"/>
  <c r="M227" i="39"/>
  <c r="I227" i="39"/>
  <c r="M223" i="39"/>
  <c r="O223" i="39" s="1"/>
  <c r="I223" i="39"/>
  <c r="O219" i="39"/>
  <c r="M219" i="39"/>
  <c r="I219" i="39"/>
  <c r="M215" i="39"/>
  <c r="O215" i="39" s="1"/>
  <c r="I215" i="39"/>
  <c r="O211" i="39"/>
  <c r="M211" i="39"/>
  <c r="M210" i="39" s="1"/>
  <c r="I211" i="39"/>
  <c r="L210" i="39"/>
  <c r="K210" i="39"/>
  <c r="J210" i="39"/>
  <c r="J8" i="39" s="1"/>
  <c r="M206" i="39"/>
  <c r="O206" i="39" s="1"/>
  <c r="I206" i="39"/>
  <c r="O202" i="39"/>
  <c r="M202" i="39"/>
  <c r="I202" i="39"/>
  <c r="M198" i="39"/>
  <c r="O198" i="39" s="1"/>
  <c r="I198" i="39"/>
  <c r="O194" i="39"/>
  <c r="M194" i="39"/>
  <c r="I194" i="39"/>
  <c r="M190" i="39"/>
  <c r="O190" i="39" s="1"/>
  <c r="I190" i="39"/>
  <c r="O186" i="39"/>
  <c r="M186" i="39"/>
  <c r="I186" i="39"/>
  <c r="M182" i="39"/>
  <c r="O182" i="39" s="1"/>
  <c r="I182" i="39"/>
  <c r="O178" i="39"/>
  <c r="M178" i="39"/>
  <c r="I178" i="39"/>
  <c r="M174" i="39"/>
  <c r="O174" i="39" s="1"/>
  <c r="I174" i="39"/>
  <c r="O170" i="39"/>
  <c r="M170" i="39"/>
  <c r="I170" i="39"/>
  <c r="M166" i="39"/>
  <c r="O166" i="39" s="1"/>
  <c r="I166" i="39"/>
  <c r="O162" i="39"/>
  <c r="M162" i="39"/>
  <c r="I162" i="39"/>
  <c r="M158" i="39"/>
  <c r="O158" i="39" s="1"/>
  <c r="I158" i="39"/>
  <c r="O154" i="39"/>
  <c r="M154" i="39"/>
  <c r="I154" i="39"/>
  <c r="M150" i="39"/>
  <c r="O150" i="39" s="1"/>
  <c r="I150" i="39"/>
  <c r="O146" i="39"/>
  <c r="M146" i="39"/>
  <c r="I146" i="39"/>
  <c r="M142" i="39"/>
  <c r="O142" i="39" s="1"/>
  <c r="I142" i="39"/>
  <c r="O138" i="39"/>
  <c r="M138" i="39"/>
  <c r="I138" i="39"/>
  <c r="M134" i="39"/>
  <c r="O134" i="39" s="1"/>
  <c r="I134" i="39"/>
  <c r="O130" i="39"/>
  <c r="M130" i="39"/>
  <c r="I130" i="39"/>
  <c r="M126" i="39"/>
  <c r="O126" i="39" s="1"/>
  <c r="I126" i="39"/>
  <c r="O122" i="39"/>
  <c r="M122" i="39"/>
  <c r="I122" i="39"/>
  <c r="M118" i="39"/>
  <c r="O118" i="39" s="1"/>
  <c r="I118" i="39"/>
  <c r="O114" i="39"/>
  <c r="M114" i="39"/>
  <c r="I114" i="39"/>
  <c r="M110" i="39"/>
  <c r="O110" i="39" s="1"/>
  <c r="I110" i="39"/>
  <c r="O106" i="39"/>
  <c r="M106" i="39"/>
  <c r="I106" i="39"/>
  <c r="M102" i="39"/>
  <c r="O102" i="39" s="1"/>
  <c r="I102" i="39"/>
  <c r="O98" i="39"/>
  <c r="M98" i="39"/>
  <c r="I98" i="39"/>
  <c r="M94" i="39"/>
  <c r="O94" i="39" s="1"/>
  <c r="I94" i="39"/>
  <c r="O90" i="39"/>
  <c r="M90" i="39"/>
  <c r="I90" i="39"/>
  <c r="M86" i="39"/>
  <c r="O86" i="39" s="1"/>
  <c r="I86" i="39"/>
  <c r="O82" i="39"/>
  <c r="M82" i="39"/>
  <c r="I82" i="39"/>
  <c r="M78" i="39"/>
  <c r="O78" i="39" s="1"/>
  <c r="I78" i="39"/>
  <c r="O74" i="39"/>
  <c r="M74" i="39"/>
  <c r="I74" i="39"/>
  <c r="M70" i="39"/>
  <c r="O70" i="39" s="1"/>
  <c r="I70" i="39"/>
  <c r="O66" i="39"/>
  <c r="M66" i="39"/>
  <c r="I66" i="39"/>
  <c r="M62" i="39"/>
  <c r="O62" i="39" s="1"/>
  <c r="I62" i="39"/>
  <c r="O58" i="39"/>
  <c r="M58" i="39"/>
  <c r="I58" i="39"/>
  <c r="M54" i="39"/>
  <c r="O54" i="39" s="1"/>
  <c r="I54" i="39"/>
  <c r="O50" i="39"/>
  <c r="M50" i="39"/>
  <c r="I50" i="39"/>
  <c r="M46" i="39"/>
  <c r="O46" i="39" s="1"/>
  <c r="I46" i="39"/>
  <c r="O42" i="39"/>
  <c r="M42" i="39"/>
  <c r="I42" i="39"/>
  <c r="M38" i="39"/>
  <c r="O38" i="39" s="1"/>
  <c r="I38" i="39"/>
  <c r="O34" i="39"/>
  <c r="M34" i="39"/>
  <c r="I34" i="39"/>
  <c r="M30" i="39"/>
  <c r="O30" i="39" s="1"/>
  <c r="I30" i="39"/>
  <c r="O26" i="39"/>
  <c r="M26" i="39"/>
  <c r="I26" i="39"/>
  <c r="M22" i="39"/>
  <c r="O22" i="39" s="1"/>
  <c r="I22" i="39"/>
  <c r="O18" i="39"/>
  <c r="M18" i="39"/>
  <c r="I18" i="39"/>
  <c r="M14" i="39"/>
  <c r="M9" i="39" s="1"/>
  <c r="I14" i="39"/>
  <c r="O10" i="39"/>
  <c r="M10" i="39"/>
  <c r="I10" i="39"/>
  <c r="L9" i="39"/>
  <c r="K9" i="39"/>
  <c r="J9" i="39"/>
  <c r="L8" i="39"/>
  <c r="T7" i="39" s="1"/>
  <c r="K8" i="39"/>
  <c r="M46" i="38"/>
  <c r="O46" i="38" s="1"/>
  <c r="I46" i="38"/>
  <c r="O42" i="38"/>
  <c r="M42" i="38"/>
  <c r="I42" i="38"/>
  <c r="M38" i="38"/>
  <c r="O38" i="38" s="1"/>
  <c r="I38" i="38"/>
  <c r="M34" i="38"/>
  <c r="O34" i="38" s="1"/>
  <c r="I34" i="38"/>
  <c r="M30" i="38"/>
  <c r="O30" i="38" s="1"/>
  <c r="I30" i="38"/>
  <c r="O26" i="38"/>
  <c r="M26" i="38"/>
  <c r="I26" i="38"/>
  <c r="M22" i="38"/>
  <c r="O22" i="38" s="1"/>
  <c r="I22" i="38"/>
  <c r="M18" i="38"/>
  <c r="O18" i="38" s="1"/>
  <c r="I18" i="38"/>
  <c r="M14" i="38"/>
  <c r="O14" i="38" s="1"/>
  <c r="I14" i="38"/>
  <c r="O10" i="38"/>
  <c r="M10" i="38"/>
  <c r="I10" i="38"/>
  <c r="L9" i="38"/>
  <c r="K9" i="38"/>
  <c r="J9" i="38"/>
  <c r="L8" i="38"/>
  <c r="T7" i="38" s="1"/>
  <c r="K8" i="38"/>
  <c r="J8" i="38"/>
  <c r="O331" i="37"/>
  <c r="M331" i="37"/>
  <c r="I331" i="37"/>
  <c r="O327" i="37"/>
  <c r="M327" i="37"/>
  <c r="I327" i="37"/>
  <c r="M323" i="37"/>
  <c r="O323" i="37" s="1"/>
  <c r="I323" i="37"/>
  <c r="M319" i="37"/>
  <c r="O319" i="37" s="1"/>
  <c r="I319" i="37"/>
  <c r="L318" i="37"/>
  <c r="K318" i="37"/>
  <c r="J318" i="37"/>
  <c r="O314" i="37"/>
  <c r="M314" i="37"/>
  <c r="I314" i="37"/>
  <c r="O310" i="37"/>
  <c r="M310" i="37"/>
  <c r="M309" i="37" s="1"/>
  <c r="I310" i="37"/>
  <c r="L309" i="37"/>
  <c r="K309" i="37"/>
  <c r="J309" i="37"/>
  <c r="M305" i="37"/>
  <c r="O305" i="37" s="1"/>
  <c r="I305" i="37"/>
  <c r="M301" i="37"/>
  <c r="O301" i="37" s="1"/>
  <c r="I301" i="37"/>
  <c r="O297" i="37"/>
  <c r="M297" i="37"/>
  <c r="I297" i="37"/>
  <c r="O293" i="37"/>
  <c r="M293" i="37"/>
  <c r="I293" i="37"/>
  <c r="M289" i="37"/>
  <c r="O289" i="37" s="1"/>
  <c r="I289" i="37"/>
  <c r="M285" i="37"/>
  <c r="O285" i="37" s="1"/>
  <c r="I285" i="37"/>
  <c r="O281" i="37"/>
  <c r="M281" i="37"/>
  <c r="I281" i="37"/>
  <c r="L280" i="37"/>
  <c r="K280" i="37"/>
  <c r="J280" i="37"/>
  <c r="O276" i="37"/>
  <c r="M276" i="37"/>
  <c r="I276" i="37"/>
  <c r="M272" i="37"/>
  <c r="O272" i="37" s="1"/>
  <c r="I272" i="37"/>
  <c r="M268" i="37"/>
  <c r="O268" i="37" s="1"/>
  <c r="I268" i="37"/>
  <c r="O264" i="37"/>
  <c r="M264" i="37"/>
  <c r="I264" i="37"/>
  <c r="O260" i="37"/>
  <c r="M260" i="37"/>
  <c r="I260" i="37"/>
  <c r="M256" i="37"/>
  <c r="O256" i="37" s="1"/>
  <c r="I256" i="37"/>
  <c r="M252" i="37"/>
  <c r="O252" i="37" s="1"/>
  <c r="I252" i="37"/>
  <c r="O248" i="37"/>
  <c r="M248" i="37"/>
  <c r="I248" i="37"/>
  <c r="O244" i="37"/>
  <c r="M244" i="37"/>
  <c r="I244" i="37"/>
  <c r="M240" i="37"/>
  <c r="O240" i="37" s="1"/>
  <c r="I240" i="37"/>
  <c r="M236" i="37"/>
  <c r="O236" i="37" s="1"/>
  <c r="I236" i="37"/>
  <c r="O232" i="37"/>
  <c r="M232" i="37"/>
  <c r="I232" i="37"/>
  <c r="O228" i="37"/>
  <c r="M228" i="37"/>
  <c r="I228" i="37"/>
  <c r="M224" i="37"/>
  <c r="O224" i="37" s="1"/>
  <c r="I224" i="37"/>
  <c r="M220" i="37"/>
  <c r="O220" i="37" s="1"/>
  <c r="I220" i="37"/>
  <c r="O216" i="37"/>
  <c r="M216" i="37"/>
  <c r="I216" i="37"/>
  <c r="O212" i="37"/>
  <c r="M212" i="37"/>
  <c r="I212" i="37"/>
  <c r="M208" i="37"/>
  <c r="O208" i="37" s="1"/>
  <c r="I208" i="37"/>
  <c r="M204" i="37"/>
  <c r="O204" i="37" s="1"/>
  <c r="I204" i="37"/>
  <c r="O200" i="37"/>
  <c r="M200" i="37"/>
  <c r="I200" i="37"/>
  <c r="O196" i="37"/>
  <c r="M196" i="37"/>
  <c r="I196" i="37"/>
  <c r="M192" i="37"/>
  <c r="O192" i="37" s="1"/>
  <c r="I192" i="37"/>
  <c r="M188" i="37"/>
  <c r="O188" i="37" s="1"/>
  <c r="I188" i="37"/>
  <c r="O184" i="37"/>
  <c r="M184" i="37"/>
  <c r="I184" i="37"/>
  <c r="L183" i="37"/>
  <c r="K183" i="37"/>
  <c r="J183" i="37"/>
  <c r="O179" i="37"/>
  <c r="M179" i="37"/>
  <c r="I179" i="37"/>
  <c r="M175" i="37"/>
  <c r="O175" i="37" s="1"/>
  <c r="I175" i="37"/>
  <c r="M171" i="37"/>
  <c r="O171" i="37" s="1"/>
  <c r="I171" i="37"/>
  <c r="O167" i="37"/>
  <c r="M167" i="37"/>
  <c r="I167" i="37"/>
  <c r="O163" i="37"/>
  <c r="M163" i="37"/>
  <c r="I163" i="37"/>
  <c r="M159" i="37"/>
  <c r="O159" i="37" s="1"/>
  <c r="I159" i="37"/>
  <c r="M155" i="37"/>
  <c r="O155" i="37" s="1"/>
  <c r="I155" i="37"/>
  <c r="O151" i="37"/>
  <c r="M151" i="37"/>
  <c r="I151" i="37"/>
  <c r="O147" i="37"/>
  <c r="M147" i="37"/>
  <c r="I147" i="37"/>
  <c r="M143" i="37"/>
  <c r="O143" i="37" s="1"/>
  <c r="I143" i="37"/>
  <c r="M139" i="37"/>
  <c r="O139" i="37" s="1"/>
  <c r="I139" i="37"/>
  <c r="O135" i="37"/>
  <c r="M135" i="37"/>
  <c r="I135" i="37"/>
  <c r="O131" i="37"/>
  <c r="M131" i="37"/>
  <c r="I131" i="37"/>
  <c r="M127" i="37"/>
  <c r="O127" i="37" s="1"/>
  <c r="I127" i="37"/>
  <c r="M123" i="37"/>
  <c r="O123" i="37" s="1"/>
  <c r="I123" i="37"/>
  <c r="O119" i="37"/>
  <c r="M119" i="37"/>
  <c r="I119" i="37"/>
  <c r="O115" i="37"/>
  <c r="M115" i="37"/>
  <c r="I115" i="37"/>
  <c r="M111" i="37"/>
  <c r="O111" i="37" s="1"/>
  <c r="I111" i="37"/>
  <c r="M107" i="37"/>
  <c r="O107" i="37" s="1"/>
  <c r="I107" i="37"/>
  <c r="O103" i="37"/>
  <c r="M103" i="37"/>
  <c r="I103" i="37"/>
  <c r="O99" i="37"/>
  <c r="M99" i="37"/>
  <c r="I99" i="37"/>
  <c r="M95" i="37"/>
  <c r="O95" i="37" s="1"/>
  <c r="I95" i="37"/>
  <c r="O91" i="37"/>
  <c r="M91" i="37"/>
  <c r="I91" i="37"/>
  <c r="O87" i="37"/>
  <c r="M87" i="37"/>
  <c r="I87" i="37"/>
  <c r="O83" i="37"/>
  <c r="M83" i="37"/>
  <c r="M82" i="37" s="1"/>
  <c r="I83" i="37"/>
  <c r="L82" i="37"/>
  <c r="L8" i="37" s="1"/>
  <c r="T7" i="37" s="1"/>
  <c r="K82" i="37"/>
  <c r="J82" i="37"/>
  <c r="M78" i="37"/>
  <c r="O78" i="37" s="1"/>
  <c r="I78" i="37"/>
  <c r="O74" i="37"/>
  <c r="M74" i="37"/>
  <c r="I74" i="37"/>
  <c r="O70" i="37"/>
  <c r="M70" i="37"/>
  <c r="I70" i="37"/>
  <c r="O66" i="37"/>
  <c r="M66" i="37"/>
  <c r="I66" i="37"/>
  <c r="M62" i="37"/>
  <c r="O62" i="37" s="1"/>
  <c r="I62" i="37"/>
  <c r="O58" i="37"/>
  <c r="M58" i="37"/>
  <c r="I58" i="37"/>
  <c r="O54" i="37"/>
  <c r="M54" i="37"/>
  <c r="I54" i="37"/>
  <c r="O50" i="37"/>
  <c r="M50" i="37"/>
  <c r="I50" i="37"/>
  <c r="M46" i="37"/>
  <c r="O46" i="37" s="1"/>
  <c r="I46" i="37"/>
  <c r="O42" i="37"/>
  <c r="M42" i="37"/>
  <c r="I42" i="37"/>
  <c r="O38" i="37"/>
  <c r="M38" i="37"/>
  <c r="I38" i="37"/>
  <c r="O34" i="37"/>
  <c r="M34" i="37"/>
  <c r="I34" i="37"/>
  <c r="M30" i="37"/>
  <c r="O30" i="37" s="1"/>
  <c r="I30" i="37"/>
  <c r="O26" i="37"/>
  <c r="M26" i="37"/>
  <c r="I26" i="37"/>
  <c r="O22" i="37"/>
  <c r="M22" i="37"/>
  <c r="I22" i="37"/>
  <c r="O18" i="37"/>
  <c r="M18" i="37"/>
  <c r="I18" i="37"/>
  <c r="M14" i="37"/>
  <c r="I14" i="37"/>
  <c r="O10" i="37"/>
  <c r="M10" i="37"/>
  <c r="I10" i="37"/>
  <c r="L9" i="37"/>
  <c r="K9" i="37"/>
  <c r="J9" i="37"/>
  <c r="J8" i="37" s="1"/>
  <c r="K8" i="37"/>
  <c r="M80" i="36"/>
  <c r="I80" i="36"/>
  <c r="L79" i="36"/>
  <c r="K79" i="36"/>
  <c r="J79" i="36"/>
  <c r="O75" i="36"/>
  <c r="M75" i="36"/>
  <c r="I75" i="36"/>
  <c r="O71" i="36"/>
  <c r="M71" i="36"/>
  <c r="I71" i="36"/>
  <c r="O67" i="36"/>
  <c r="M67" i="36"/>
  <c r="I67" i="36"/>
  <c r="M63" i="36"/>
  <c r="O63" i="36" s="1"/>
  <c r="I63" i="36"/>
  <c r="O59" i="36"/>
  <c r="M59" i="36"/>
  <c r="I59" i="36"/>
  <c r="O55" i="36"/>
  <c r="M55" i="36"/>
  <c r="I55" i="36"/>
  <c r="O51" i="36"/>
  <c r="M51" i="36"/>
  <c r="I51" i="36"/>
  <c r="M47" i="36"/>
  <c r="O47" i="36" s="1"/>
  <c r="I47" i="36"/>
  <c r="O43" i="36"/>
  <c r="M43" i="36"/>
  <c r="I43" i="36"/>
  <c r="O39" i="36"/>
  <c r="M39" i="36"/>
  <c r="I39" i="36"/>
  <c r="O35" i="36"/>
  <c r="M35" i="36"/>
  <c r="I35" i="36"/>
  <c r="M31" i="36"/>
  <c r="O31" i="36" s="1"/>
  <c r="I31" i="36"/>
  <c r="O27" i="36"/>
  <c r="M27" i="36"/>
  <c r="I27" i="36"/>
  <c r="O23" i="36"/>
  <c r="M23" i="36"/>
  <c r="I23" i="36"/>
  <c r="O19" i="36"/>
  <c r="M19" i="36"/>
  <c r="I19" i="36"/>
  <c r="M15" i="36"/>
  <c r="I15" i="36"/>
  <c r="L14" i="36"/>
  <c r="K14" i="36"/>
  <c r="K8" i="36" s="1"/>
  <c r="J14" i="36"/>
  <c r="O10" i="36"/>
  <c r="M10" i="36"/>
  <c r="I10" i="36"/>
  <c r="M9" i="36"/>
  <c r="L9" i="36"/>
  <c r="K9" i="36"/>
  <c r="J9" i="36"/>
  <c r="J8" i="36" s="1"/>
  <c r="L8" i="36"/>
  <c r="T7" i="36"/>
  <c r="M141" i="35"/>
  <c r="I141" i="35"/>
  <c r="L140" i="35"/>
  <c r="K140" i="35"/>
  <c r="J140" i="35"/>
  <c r="O136" i="35"/>
  <c r="M136" i="35"/>
  <c r="I136" i="35"/>
  <c r="O132" i="35"/>
  <c r="M132" i="35"/>
  <c r="I132" i="35"/>
  <c r="O128" i="35"/>
  <c r="M128" i="35"/>
  <c r="I128" i="35"/>
  <c r="M124" i="35"/>
  <c r="O124" i="35" s="1"/>
  <c r="I124" i="35"/>
  <c r="O120" i="35"/>
  <c r="M120" i="35"/>
  <c r="I120" i="35"/>
  <c r="O116" i="35"/>
  <c r="M116" i="35"/>
  <c r="I116" i="35"/>
  <c r="M112" i="35"/>
  <c r="O112" i="35" s="1"/>
  <c r="I112" i="35"/>
  <c r="M108" i="35"/>
  <c r="O108" i="35" s="1"/>
  <c r="I108" i="35"/>
  <c r="O104" i="35"/>
  <c r="M104" i="35"/>
  <c r="I104" i="35"/>
  <c r="O100" i="35"/>
  <c r="M100" i="35"/>
  <c r="I100" i="35"/>
  <c r="O96" i="35"/>
  <c r="M96" i="35"/>
  <c r="I96" i="35"/>
  <c r="M92" i="35"/>
  <c r="O92" i="35" s="1"/>
  <c r="I92" i="35"/>
  <c r="O88" i="35"/>
  <c r="M88" i="35"/>
  <c r="I88" i="35"/>
  <c r="O84" i="35"/>
  <c r="M84" i="35"/>
  <c r="I84" i="35"/>
  <c r="O80" i="35"/>
  <c r="M80" i="35"/>
  <c r="I80" i="35"/>
  <c r="M76" i="35"/>
  <c r="O76" i="35" s="1"/>
  <c r="I76" i="35"/>
  <c r="O72" i="35"/>
  <c r="M72" i="35"/>
  <c r="I72" i="35"/>
  <c r="O68" i="35"/>
  <c r="M68" i="35"/>
  <c r="I68" i="35"/>
  <c r="O64" i="35"/>
  <c r="M64" i="35"/>
  <c r="I64" i="35"/>
  <c r="M60" i="35"/>
  <c r="O60" i="35" s="1"/>
  <c r="I60" i="35"/>
  <c r="O56" i="35"/>
  <c r="M56" i="35"/>
  <c r="I56" i="35"/>
  <c r="O52" i="35"/>
  <c r="M52" i="35"/>
  <c r="I52" i="35"/>
  <c r="M48" i="35"/>
  <c r="I48" i="35"/>
  <c r="M44" i="35"/>
  <c r="O44" i="35" s="1"/>
  <c r="I44" i="35"/>
  <c r="O40" i="35"/>
  <c r="M40" i="35"/>
  <c r="I40" i="35"/>
  <c r="O36" i="35"/>
  <c r="M36" i="35"/>
  <c r="I36" i="35"/>
  <c r="O32" i="35"/>
  <c r="M32" i="35"/>
  <c r="I32" i="35"/>
  <c r="M28" i="35"/>
  <c r="O28" i="35" s="1"/>
  <c r="I28" i="35"/>
  <c r="O24" i="35"/>
  <c r="M24" i="35"/>
  <c r="I24" i="35"/>
  <c r="O20" i="35"/>
  <c r="M20" i="35"/>
  <c r="I20" i="35"/>
  <c r="L19" i="35"/>
  <c r="K19" i="35"/>
  <c r="J19" i="35"/>
  <c r="O15" i="35"/>
  <c r="M15" i="35"/>
  <c r="M14" i="35" s="1"/>
  <c r="I15" i="35"/>
  <c r="L14" i="35"/>
  <c r="L8" i="35" s="1"/>
  <c r="K14" i="35"/>
  <c r="J14" i="35"/>
  <c r="M10" i="35"/>
  <c r="O10" i="35" s="1"/>
  <c r="I10" i="35"/>
  <c r="M9" i="35"/>
  <c r="L9" i="35"/>
  <c r="K9" i="35"/>
  <c r="J9" i="35"/>
  <c r="J8" i="35" s="1"/>
  <c r="T7" i="35"/>
  <c r="O190" i="34"/>
  <c r="M190" i="34"/>
  <c r="I190" i="34"/>
  <c r="O186" i="34"/>
  <c r="M186" i="34"/>
  <c r="I186" i="34"/>
  <c r="M182" i="34"/>
  <c r="I182" i="34"/>
  <c r="O178" i="34"/>
  <c r="M178" i="34"/>
  <c r="I178" i="34"/>
  <c r="L177" i="34"/>
  <c r="K177" i="34"/>
  <c r="J177" i="34"/>
  <c r="O173" i="34"/>
  <c r="M173" i="34"/>
  <c r="I173" i="34"/>
  <c r="M172" i="34"/>
  <c r="L172" i="34"/>
  <c r="K172" i="34"/>
  <c r="J172" i="34"/>
  <c r="O168" i="34"/>
  <c r="M168" i="34"/>
  <c r="I168" i="34"/>
  <c r="M164" i="34"/>
  <c r="O164" i="34" s="1"/>
  <c r="I164" i="34"/>
  <c r="O160" i="34"/>
  <c r="M160" i="34"/>
  <c r="I160" i="34"/>
  <c r="O156" i="34"/>
  <c r="M156" i="34"/>
  <c r="I156" i="34"/>
  <c r="O152" i="34"/>
  <c r="M152" i="34"/>
  <c r="I152" i="34"/>
  <c r="M148" i="34"/>
  <c r="O148" i="34" s="1"/>
  <c r="I148" i="34"/>
  <c r="O144" i="34"/>
  <c r="M144" i="34"/>
  <c r="I144" i="34"/>
  <c r="O140" i="34"/>
  <c r="M140" i="34"/>
  <c r="I140" i="34"/>
  <c r="O136" i="34"/>
  <c r="M136" i="34"/>
  <c r="I136" i="34"/>
  <c r="M132" i="34"/>
  <c r="O132" i="34" s="1"/>
  <c r="I132" i="34"/>
  <c r="O128" i="34"/>
  <c r="M128" i="34"/>
  <c r="I128" i="34"/>
  <c r="O124" i="34"/>
  <c r="M124" i="34"/>
  <c r="I124" i="34"/>
  <c r="O120" i="34"/>
  <c r="M120" i="34"/>
  <c r="I120" i="34"/>
  <c r="M116" i="34"/>
  <c r="O116" i="34" s="1"/>
  <c r="I116" i="34"/>
  <c r="O112" i="34"/>
  <c r="M112" i="34"/>
  <c r="I112" i="34"/>
  <c r="O108" i="34"/>
  <c r="M108" i="34"/>
  <c r="I108" i="34"/>
  <c r="O104" i="34"/>
  <c r="M104" i="34"/>
  <c r="I104" i="34"/>
  <c r="M100" i="34"/>
  <c r="O100" i="34" s="1"/>
  <c r="I100" i="34"/>
  <c r="O96" i="34"/>
  <c r="M96" i="34"/>
  <c r="I96" i="34"/>
  <c r="O92" i="34"/>
  <c r="M92" i="34"/>
  <c r="I92" i="34"/>
  <c r="O88" i="34"/>
  <c r="M88" i="34"/>
  <c r="I88" i="34"/>
  <c r="M84" i="34"/>
  <c r="O84" i="34" s="1"/>
  <c r="I84" i="34"/>
  <c r="O80" i="34"/>
  <c r="M80" i="34"/>
  <c r="I80" i="34"/>
  <c r="O76" i="34"/>
  <c r="M76" i="34"/>
  <c r="I76" i="34"/>
  <c r="O72" i="34"/>
  <c r="M72" i="34"/>
  <c r="I72" i="34"/>
  <c r="M68" i="34"/>
  <c r="O68" i="34" s="1"/>
  <c r="I68" i="34"/>
  <c r="O64" i="34"/>
  <c r="M64" i="34"/>
  <c r="I64" i="34"/>
  <c r="O60" i="34"/>
  <c r="M60" i="34"/>
  <c r="I60" i="34"/>
  <c r="O56" i="34"/>
  <c r="M56" i="34"/>
  <c r="I56" i="34"/>
  <c r="M52" i="34"/>
  <c r="O52" i="34" s="1"/>
  <c r="I52" i="34"/>
  <c r="O48" i="34"/>
  <c r="M48" i="34"/>
  <c r="I48" i="34"/>
  <c r="O44" i="34"/>
  <c r="M44" i="34"/>
  <c r="I44" i="34"/>
  <c r="O40" i="34"/>
  <c r="M40" i="34"/>
  <c r="I40" i="34"/>
  <c r="M36" i="34"/>
  <c r="O36" i="34" s="1"/>
  <c r="I36" i="34"/>
  <c r="O32" i="34"/>
  <c r="M32" i="34"/>
  <c r="I32" i="34"/>
  <c r="O28" i="34"/>
  <c r="M28" i="34"/>
  <c r="I28" i="34"/>
  <c r="L27" i="34"/>
  <c r="K27" i="34"/>
  <c r="J27" i="34"/>
  <c r="O23" i="34"/>
  <c r="M23" i="34"/>
  <c r="M22" i="34" s="1"/>
  <c r="I23" i="34"/>
  <c r="L22" i="34"/>
  <c r="L8" i="34" s="1"/>
  <c r="K22" i="34"/>
  <c r="K8" i="34" s="1"/>
  <c r="J22" i="34"/>
  <c r="J8" i="34" s="1"/>
  <c r="M18" i="34"/>
  <c r="O18" i="34" s="1"/>
  <c r="I18" i="34"/>
  <c r="O14" i="34"/>
  <c r="M14" i="34"/>
  <c r="I14" i="34"/>
  <c r="O10" i="34"/>
  <c r="M10" i="34"/>
  <c r="I10" i="34"/>
  <c r="M9" i="34"/>
  <c r="L9" i="34"/>
  <c r="K9" i="34"/>
  <c r="J9" i="34"/>
  <c r="T7" i="34"/>
  <c r="O134" i="33"/>
  <c r="M134" i="33"/>
  <c r="I134" i="33"/>
  <c r="O130" i="33"/>
  <c r="M130" i="33"/>
  <c r="I130" i="33"/>
  <c r="O126" i="33"/>
  <c r="M126" i="33"/>
  <c r="I126" i="33"/>
  <c r="M122" i="33"/>
  <c r="O122" i="33" s="1"/>
  <c r="I122" i="33"/>
  <c r="O118" i="33"/>
  <c r="M118" i="33"/>
  <c r="I118" i="33"/>
  <c r="O114" i="33"/>
  <c r="M114" i="33"/>
  <c r="I114" i="33"/>
  <c r="O110" i="33"/>
  <c r="M110" i="33"/>
  <c r="I110" i="33"/>
  <c r="M106" i="33"/>
  <c r="I106" i="33"/>
  <c r="L105" i="33"/>
  <c r="K105" i="33"/>
  <c r="J105" i="33"/>
  <c r="O101" i="33"/>
  <c r="M101" i="33"/>
  <c r="I101" i="33"/>
  <c r="O97" i="33"/>
  <c r="M97" i="33"/>
  <c r="I97" i="33"/>
  <c r="O93" i="33"/>
  <c r="M93" i="33"/>
  <c r="I93" i="33"/>
  <c r="M89" i="33"/>
  <c r="I89" i="33"/>
  <c r="O85" i="33"/>
  <c r="M85" i="33"/>
  <c r="I85" i="33"/>
  <c r="L84" i="33"/>
  <c r="K84" i="33"/>
  <c r="J84" i="33"/>
  <c r="O80" i="33"/>
  <c r="M80" i="33"/>
  <c r="I80" i="33"/>
  <c r="O76" i="33"/>
  <c r="M76" i="33"/>
  <c r="I76" i="33"/>
  <c r="M72" i="33"/>
  <c r="O72" i="33" s="1"/>
  <c r="I72" i="33"/>
  <c r="O68" i="33"/>
  <c r="M68" i="33"/>
  <c r="I68" i="33"/>
  <c r="O64" i="33"/>
  <c r="M64" i="33"/>
  <c r="I64" i="33"/>
  <c r="O60" i="33"/>
  <c r="M60" i="33"/>
  <c r="I60" i="33"/>
  <c r="M56" i="33"/>
  <c r="O56" i="33" s="1"/>
  <c r="I56" i="33"/>
  <c r="O52" i="33"/>
  <c r="M52" i="33"/>
  <c r="I52" i="33"/>
  <c r="O48" i="33"/>
  <c r="M48" i="33"/>
  <c r="I48" i="33"/>
  <c r="O44" i="33"/>
  <c r="M44" i="33"/>
  <c r="I44" i="33"/>
  <c r="M40" i="33"/>
  <c r="O40" i="33" s="1"/>
  <c r="I40" i="33"/>
  <c r="O36" i="33"/>
  <c r="M36" i="33"/>
  <c r="I36" i="33"/>
  <c r="O32" i="33"/>
  <c r="M32" i="33"/>
  <c r="I32" i="33"/>
  <c r="O28" i="33"/>
  <c r="M28" i="33"/>
  <c r="I28" i="33"/>
  <c r="M24" i="33"/>
  <c r="I24" i="33"/>
  <c r="L23" i="33"/>
  <c r="K23" i="33"/>
  <c r="J23" i="33"/>
  <c r="O19" i="33"/>
  <c r="M19" i="33"/>
  <c r="I19" i="33"/>
  <c r="M18" i="33"/>
  <c r="L18" i="33"/>
  <c r="K18" i="33"/>
  <c r="J18" i="33"/>
  <c r="O14" i="33"/>
  <c r="M14" i="33"/>
  <c r="I14" i="33"/>
  <c r="O10" i="33"/>
  <c r="M10" i="33"/>
  <c r="M9" i="33" s="1"/>
  <c r="I10" i="33"/>
  <c r="L9" i="33"/>
  <c r="L8" i="33" s="1"/>
  <c r="T7" i="33" s="1"/>
  <c r="K9" i="33"/>
  <c r="J9" i="33"/>
  <c r="O1235" i="32"/>
  <c r="M1235" i="32"/>
  <c r="I1235" i="32"/>
  <c r="O1231" i="32"/>
  <c r="M1231" i="32"/>
  <c r="I1231" i="32"/>
  <c r="M1227" i="32"/>
  <c r="I1227" i="32"/>
  <c r="O1223" i="32"/>
  <c r="M1223" i="32"/>
  <c r="I1223" i="32"/>
  <c r="L1222" i="32"/>
  <c r="K1222" i="32"/>
  <c r="J1222" i="32"/>
  <c r="O1218" i="32"/>
  <c r="M1218" i="32"/>
  <c r="I1218" i="32"/>
  <c r="M1217" i="32"/>
  <c r="L1217" i="32"/>
  <c r="K1217" i="32"/>
  <c r="J1217" i="32"/>
  <c r="O1213" i="32"/>
  <c r="M1213" i="32"/>
  <c r="I1213" i="32"/>
  <c r="M1209" i="32"/>
  <c r="I1209" i="32"/>
  <c r="O1205" i="32"/>
  <c r="M1205" i="32"/>
  <c r="I1205" i="32"/>
  <c r="L1204" i="32"/>
  <c r="K1204" i="32"/>
  <c r="J1204" i="32"/>
  <c r="O1200" i="32"/>
  <c r="M1200" i="32"/>
  <c r="I1200" i="32"/>
  <c r="O1196" i="32"/>
  <c r="M1196" i="32"/>
  <c r="I1196" i="32"/>
  <c r="M1192" i="32"/>
  <c r="O1192" i="32" s="1"/>
  <c r="I1192" i="32"/>
  <c r="O1188" i="32"/>
  <c r="M1188" i="32"/>
  <c r="I1188" i="32"/>
  <c r="O1184" i="32"/>
  <c r="M1184" i="32"/>
  <c r="I1184" i="32"/>
  <c r="O1180" i="32"/>
  <c r="M1180" i="32"/>
  <c r="I1180" i="32"/>
  <c r="M1176" i="32"/>
  <c r="O1176" i="32" s="1"/>
  <c r="I1176" i="32"/>
  <c r="O1172" i="32"/>
  <c r="M1172" i="32"/>
  <c r="I1172" i="32"/>
  <c r="O1168" i="32"/>
  <c r="M1168" i="32"/>
  <c r="I1168" i="32"/>
  <c r="O1164" i="32"/>
  <c r="M1164" i="32"/>
  <c r="I1164" i="32"/>
  <c r="L1163" i="32"/>
  <c r="K1163" i="32"/>
  <c r="J1163" i="32"/>
  <c r="M1159" i="32"/>
  <c r="O1159" i="32" s="1"/>
  <c r="I1159" i="32"/>
  <c r="O1155" i="32"/>
  <c r="M1155" i="32"/>
  <c r="I1155" i="32"/>
  <c r="O1151" i="32"/>
  <c r="M1151" i="32"/>
  <c r="I1151" i="32"/>
  <c r="O1147" i="32"/>
  <c r="M1147" i="32"/>
  <c r="I1147" i="32"/>
  <c r="M1143" i="32"/>
  <c r="O1143" i="32" s="1"/>
  <c r="I1143" i="32"/>
  <c r="O1139" i="32"/>
  <c r="M1139" i="32"/>
  <c r="I1139" i="32"/>
  <c r="O1135" i="32"/>
  <c r="M1135" i="32"/>
  <c r="I1135" i="32"/>
  <c r="L1134" i="32"/>
  <c r="K1134" i="32"/>
  <c r="J1134" i="32"/>
  <c r="O1130" i="32"/>
  <c r="M1130" i="32"/>
  <c r="I1130" i="32"/>
  <c r="M1126" i="32"/>
  <c r="O1126" i="32" s="1"/>
  <c r="I1126" i="32"/>
  <c r="O1122" i="32"/>
  <c r="M1122" i="32"/>
  <c r="I1122" i="32"/>
  <c r="O1118" i="32"/>
  <c r="M1118" i="32"/>
  <c r="I1118" i="32"/>
  <c r="O1114" i="32"/>
  <c r="M1114" i="32"/>
  <c r="I1114" i="32"/>
  <c r="M1110" i="32"/>
  <c r="O1110" i="32" s="1"/>
  <c r="I1110" i="32"/>
  <c r="O1106" i="32"/>
  <c r="M1106" i="32"/>
  <c r="I1106" i="32"/>
  <c r="O1102" i="32"/>
  <c r="M1102" i="32"/>
  <c r="I1102" i="32"/>
  <c r="O1098" i="32"/>
  <c r="M1098" i="32"/>
  <c r="I1098" i="32"/>
  <c r="M1094" i="32"/>
  <c r="O1094" i="32" s="1"/>
  <c r="I1094" i="32"/>
  <c r="O1090" i="32"/>
  <c r="M1090" i="32"/>
  <c r="I1090" i="32"/>
  <c r="O1086" i="32"/>
  <c r="M1086" i="32"/>
  <c r="I1086" i="32"/>
  <c r="O1082" i="32"/>
  <c r="M1082" i="32"/>
  <c r="I1082" i="32"/>
  <c r="M1078" i="32"/>
  <c r="I1078" i="32"/>
  <c r="O1074" i="32"/>
  <c r="M1074" i="32"/>
  <c r="I1074" i="32"/>
  <c r="L1073" i="32"/>
  <c r="K1073" i="32"/>
  <c r="J1073" i="32"/>
  <c r="O1069" i="32"/>
  <c r="M1069" i="32"/>
  <c r="I1069" i="32"/>
  <c r="O1065" i="32"/>
  <c r="M1065" i="32"/>
  <c r="I1065" i="32"/>
  <c r="M1061" i="32"/>
  <c r="I1061" i="32"/>
  <c r="O1057" i="32"/>
  <c r="M1057" i="32"/>
  <c r="I1057" i="32"/>
  <c r="L1056" i="32"/>
  <c r="K1056" i="32"/>
  <c r="J1056" i="32"/>
  <c r="O1052" i="32"/>
  <c r="M1052" i="32"/>
  <c r="I1052" i="32"/>
  <c r="M1051" i="32"/>
  <c r="L1051" i="32"/>
  <c r="K1051" i="32"/>
  <c r="J1051" i="32"/>
  <c r="O1047" i="32"/>
  <c r="M1047" i="32"/>
  <c r="I1047" i="32"/>
  <c r="M1043" i="32"/>
  <c r="O1043" i="32" s="1"/>
  <c r="I1043" i="32"/>
  <c r="O1039" i="32"/>
  <c r="M1039" i="32"/>
  <c r="I1039" i="32"/>
  <c r="O1035" i="32"/>
  <c r="M1035" i="32"/>
  <c r="I1035" i="32"/>
  <c r="O1031" i="32"/>
  <c r="M1031" i="32"/>
  <c r="I1031" i="32"/>
  <c r="M1027" i="32"/>
  <c r="O1027" i="32" s="1"/>
  <c r="I1027" i="32"/>
  <c r="O1023" i="32"/>
  <c r="M1023" i="32"/>
  <c r="I1023" i="32"/>
  <c r="O1019" i="32"/>
  <c r="M1019" i="32"/>
  <c r="I1019" i="32"/>
  <c r="O1015" i="32"/>
  <c r="M1015" i="32"/>
  <c r="I1015" i="32"/>
  <c r="M1011" i="32"/>
  <c r="O1011" i="32" s="1"/>
  <c r="I1011" i="32"/>
  <c r="O1007" i="32"/>
  <c r="M1007" i="32"/>
  <c r="I1007" i="32"/>
  <c r="O1003" i="32"/>
  <c r="M1003" i="32"/>
  <c r="I1003" i="32"/>
  <c r="O999" i="32"/>
  <c r="M999" i="32"/>
  <c r="I999" i="32"/>
  <c r="M995" i="32"/>
  <c r="I995" i="32"/>
  <c r="L994" i="32"/>
  <c r="K994" i="32"/>
  <c r="J994" i="32"/>
  <c r="O990" i="32"/>
  <c r="M990" i="32"/>
  <c r="I990" i="32"/>
  <c r="O986" i="32"/>
  <c r="M986" i="32"/>
  <c r="I986" i="32"/>
  <c r="O982" i="32"/>
  <c r="M982" i="32"/>
  <c r="I982" i="32"/>
  <c r="M978" i="32"/>
  <c r="O978" i="32" s="1"/>
  <c r="I978" i="32"/>
  <c r="O974" i="32"/>
  <c r="M974" i="32"/>
  <c r="I974" i="32"/>
  <c r="O970" i="32"/>
  <c r="M970" i="32"/>
  <c r="I970" i="32"/>
  <c r="O966" i="32"/>
  <c r="M966" i="32"/>
  <c r="I966" i="32"/>
  <c r="M962" i="32"/>
  <c r="I962" i="32"/>
  <c r="L961" i="32"/>
  <c r="K961" i="32"/>
  <c r="J961" i="32"/>
  <c r="O957" i="32"/>
  <c r="M957" i="32"/>
  <c r="I957" i="32"/>
  <c r="O953" i="32"/>
  <c r="M953" i="32"/>
  <c r="I953" i="32"/>
  <c r="O949" i="32"/>
  <c r="M949" i="32"/>
  <c r="I949" i="32"/>
  <c r="M945" i="32"/>
  <c r="O945" i="32" s="1"/>
  <c r="I945" i="32"/>
  <c r="O941" i="32"/>
  <c r="M941" i="32"/>
  <c r="I941" i="32"/>
  <c r="O937" i="32"/>
  <c r="M937" i="32"/>
  <c r="I937" i="32"/>
  <c r="O933" i="32"/>
  <c r="M933" i="32"/>
  <c r="I933" i="32"/>
  <c r="M929" i="32"/>
  <c r="I929" i="32"/>
  <c r="O925" i="32"/>
  <c r="M925" i="32"/>
  <c r="I925" i="32"/>
  <c r="L924" i="32"/>
  <c r="K924" i="32"/>
  <c r="J924" i="32"/>
  <c r="O920" i="32"/>
  <c r="M920" i="32"/>
  <c r="I920" i="32"/>
  <c r="O916" i="32"/>
  <c r="M916" i="32"/>
  <c r="I916" i="32"/>
  <c r="M912" i="32"/>
  <c r="I912" i="32"/>
  <c r="O908" i="32"/>
  <c r="M908" i="32"/>
  <c r="I908" i="32"/>
  <c r="L907" i="32"/>
  <c r="K907" i="32"/>
  <c r="J907" i="32"/>
  <c r="O903" i="32"/>
  <c r="M903" i="32"/>
  <c r="I903" i="32"/>
  <c r="O899" i="32"/>
  <c r="M899" i="32"/>
  <c r="I899" i="32"/>
  <c r="M895" i="32"/>
  <c r="O895" i="32" s="1"/>
  <c r="I895" i="32"/>
  <c r="O891" i="32"/>
  <c r="M891" i="32"/>
  <c r="I891" i="32"/>
  <c r="O887" i="32"/>
  <c r="M887" i="32"/>
  <c r="I887" i="32"/>
  <c r="O883" i="32"/>
  <c r="M883" i="32"/>
  <c r="I883" i="32"/>
  <c r="L882" i="32"/>
  <c r="K882" i="32"/>
  <c r="J882" i="32"/>
  <c r="M878" i="32"/>
  <c r="O878" i="32" s="1"/>
  <c r="I878" i="32"/>
  <c r="O874" i="32"/>
  <c r="M874" i="32"/>
  <c r="I874" i="32"/>
  <c r="O870" i="32"/>
  <c r="M870" i="32"/>
  <c r="I870" i="32"/>
  <c r="O866" i="32"/>
  <c r="M866" i="32"/>
  <c r="I866" i="32"/>
  <c r="M862" i="32"/>
  <c r="O862" i="32" s="1"/>
  <c r="I862" i="32"/>
  <c r="O858" i="32"/>
  <c r="M858" i="32"/>
  <c r="I858" i="32"/>
  <c r="O854" i="32"/>
  <c r="M854" i="32"/>
  <c r="I854" i="32"/>
  <c r="O850" i="32"/>
  <c r="M850" i="32"/>
  <c r="I850" i="32"/>
  <c r="M846" i="32"/>
  <c r="O846" i="32" s="1"/>
  <c r="I846" i="32"/>
  <c r="O842" i="32"/>
  <c r="M842" i="32"/>
  <c r="I842" i="32"/>
  <c r="O838" i="32"/>
  <c r="M838" i="32"/>
  <c r="I838" i="32"/>
  <c r="O834" i="32"/>
  <c r="M834" i="32"/>
  <c r="I834" i="32"/>
  <c r="M830" i="32"/>
  <c r="O830" i="32" s="1"/>
  <c r="I830" i="32"/>
  <c r="O826" i="32"/>
  <c r="M826" i="32"/>
  <c r="I826" i="32"/>
  <c r="O822" i="32"/>
  <c r="M822" i="32"/>
  <c r="I822" i="32"/>
  <c r="L821" i="32"/>
  <c r="K821" i="32"/>
  <c r="J821" i="32"/>
  <c r="O817" i="32"/>
  <c r="M817" i="32"/>
  <c r="I817" i="32"/>
  <c r="M813" i="32"/>
  <c r="O813" i="32" s="1"/>
  <c r="I813" i="32"/>
  <c r="O809" i="32"/>
  <c r="M809" i="32"/>
  <c r="I809" i="32"/>
  <c r="O805" i="32"/>
  <c r="M805" i="32"/>
  <c r="I805" i="32"/>
  <c r="M804" i="32"/>
  <c r="L804" i="32"/>
  <c r="K804" i="32"/>
  <c r="J804" i="32"/>
  <c r="O800" i="32"/>
  <c r="M800" i="32"/>
  <c r="I800" i="32"/>
  <c r="M796" i="32"/>
  <c r="O796" i="32" s="1"/>
  <c r="I796" i="32"/>
  <c r="O792" i="32"/>
  <c r="M792" i="32"/>
  <c r="I792" i="32"/>
  <c r="O788" i="32"/>
  <c r="M788" i="32"/>
  <c r="I788" i="32"/>
  <c r="M787" i="32"/>
  <c r="L787" i="32"/>
  <c r="K787" i="32"/>
  <c r="J787" i="32"/>
  <c r="O783" i="32"/>
  <c r="M783" i="32"/>
  <c r="M782" i="32" s="1"/>
  <c r="I783" i="32"/>
  <c r="L782" i="32"/>
  <c r="K782" i="32"/>
  <c r="J782" i="32"/>
  <c r="M778" i="32"/>
  <c r="O778" i="32" s="1"/>
  <c r="I778" i="32"/>
  <c r="O774" i="32"/>
  <c r="M774" i="32"/>
  <c r="I774" i="32"/>
  <c r="O770" i="32"/>
  <c r="M770" i="32"/>
  <c r="I770" i="32"/>
  <c r="O766" i="32"/>
  <c r="M766" i="32"/>
  <c r="I766" i="32"/>
  <c r="M762" i="32"/>
  <c r="O762" i="32" s="1"/>
  <c r="I762" i="32"/>
  <c r="O758" i="32"/>
  <c r="M758" i="32"/>
  <c r="I758" i="32"/>
  <c r="O754" i="32"/>
  <c r="M754" i="32"/>
  <c r="I754" i="32"/>
  <c r="O750" i="32"/>
  <c r="M750" i="32"/>
  <c r="I750" i="32"/>
  <c r="M746" i="32"/>
  <c r="O746" i="32" s="1"/>
  <c r="I746" i="32"/>
  <c r="O742" i="32"/>
  <c r="M742" i="32"/>
  <c r="I742" i="32"/>
  <c r="O738" i="32"/>
  <c r="M738" i="32"/>
  <c r="I738" i="32"/>
  <c r="O734" i="32"/>
  <c r="M734" i="32"/>
  <c r="I734" i="32"/>
  <c r="M730" i="32"/>
  <c r="O730" i="32" s="1"/>
  <c r="I730" i="32"/>
  <c r="O726" i="32"/>
  <c r="M726" i="32"/>
  <c r="I726" i="32"/>
  <c r="O722" i="32"/>
  <c r="M722" i="32"/>
  <c r="I722" i="32"/>
  <c r="O718" i="32"/>
  <c r="M718" i="32"/>
  <c r="I718" i="32"/>
  <c r="M714" i="32"/>
  <c r="O714" i="32" s="1"/>
  <c r="I714" i="32"/>
  <c r="O710" i="32"/>
  <c r="M710" i="32"/>
  <c r="I710" i="32"/>
  <c r="O706" i="32"/>
  <c r="M706" i="32"/>
  <c r="I706" i="32"/>
  <c r="O702" i="32"/>
  <c r="M702" i="32"/>
  <c r="I702" i="32"/>
  <c r="M698" i="32"/>
  <c r="O698" i="32" s="1"/>
  <c r="I698" i="32"/>
  <c r="O694" i="32"/>
  <c r="M694" i="32"/>
  <c r="I694" i="32"/>
  <c r="O690" i="32"/>
  <c r="M690" i="32"/>
  <c r="I690" i="32"/>
  <c r="O686" i="32"/>
  <c r="M686" i="32"/>
  <c r="I686" i="32"/>
  <c r="M682" i="32"/>
  <c r="O682" i="32" s="1"/>
  <c r="I682" i="32"/>
  <c r="O678" i="32"/>
  <c r="M678" i="32"/>
  <c r="I678" i="32"/>
  <c r="O674" i="32"/>
  <c r="M674" i="32"/>
  <c r="I674" i="32"/>
  <c r="O670" i="32"/>
  <c r="M670" i="32"/>
  <c r="I670" i="32"/>
  <c r="M666" i="32"/>
  <c r="O666" i="32" s="1"/>
  <c r="I666" i="32"/>
  <c r="O662" i="32"/>
  <c r="M662" i="32"/>
  <c r="I662" i="32"/>
  <c r="O658" i="32"/>
  <c r="M658" i="32"/>
  <c r="I658" i="32"/>
  <c r="O654" i="32"/>
  <c r="M654" i="32"/>
  <c r="I654" i="32"/>
  <c r="M650" i="32"/>
  <c r="O650" i="32" s="1"/>
  <c r="I650" i="32"/>
  <c r="O646" i="32"/>
  <c r="M646" i="32"/>
  <c r="I646" i="32"/>
  <c r="O642" i="32"/>
  <c r="M642" i="32"/>
  <c r="I642" i="32"/>
  <c r="O638" i="32"/>
  <c r="M638" i="32"/>
  <c r="I638" i="32"/>
  <c r="M634" i="32"/>
  <c r="I634" i="32"/>
  <c r="O630" i="32"/>
  <c r="M630" i="32"/>
  <c r="I630" i="32"/>
  <c r="L629" i="32"/>
  <c r="K629" i="32"/>
  <c r="J629" i="32"/>
  <c r="O625" i="32"/>
  <c r="M625" i="32"/>
  <c r="I625" i="32"/>
  <c r="O621" i="32"/>
  <c r="M621" i="32"/>
  <c r="I621" i="32"/>
  <c r="M617" i="32"/>
  <c r="O617" i="32" s="1"/>
  <c r="I617" i="32"/>
  <c r="O613" i="32"/>
  <c r="M613" i="32"/>
  <c r="I613" i="32"/>
  <c r="O609" i="32"/>
  <c r="M609" i="32"/>
  <c r="I609" i="32"/>
  <c r="O605" i="32"/>
  <c r="M605" i="32"/>
  <c r="I605" i="32"/>
  <c r="M601" i="32"/>
  <c r="O601" i="32" s="1"/>
  <c r="I601" i="32"/>
  <c r="O597" i="32"/>
  <c r="M597" i="32"/>
  <c r="I597" i="32"/>
  <c r="O593" i="32"/>
  <c r="M593" i="32"/>
  <c r="I593" i="32"/>
  <c r="O589" i="32"/>
  <c r="M589" i="32"/>
  <c r="I589" i="32"/>
  <c r="M585" i="32"/>
  <c r="O585" i="32" s="1"/>
  <c r="I585" i="32"/>
  <c r="O581" i="32"/>
  <c r="M581" i="32"/>
  <c r="I581" i="32"/>
  <c r="O577" i="32"/>
  <c r="M577" i="32"/>
  <c r="I577" i="32"/>
  <c r="O573" i="32"/>
  <c r="M573" i="32"/>
  <c r="I573" i="32"/>
  <c r="M569" i="32"/>
  <c r="O569" i="32" s="1"/>
  <c r="I569" i="32"/>
  <c r="O565" i="32"/>
  <c r="M565" i="32"/>
  <c r="I565" i="32"/>
  <c r="O561" i="32"/>
  <c r="M561" i="32"/>
  <c r="I561" i="32"/>
  <c r="L560" i="32"/>
  <c r="K560" i="32"/>
  <c r="J560" i="32"/>
  <c r="O556" i="32"/>
  <c r="M556" i="32"/>
  <c r="I556" i="32"/>
  <c r="M552" i="32"/>
  <c r="O552" i="32" s="1"/>
  <c r="I552" i="32"/>
  <c r="O548" i="32"/>
  <c r="M548" i="32"/>
  <c r="I548" i="32"/>
  <c r="O544" i="32"/>
  <c r="M544" i="32"/>
  <c r="I544" i="32"/>
  <c r="O540" i="32"/>
  <c r="M540" i="32"/>
  <c r="I540" i="32"/>
  <c r="M536" i="32"/>
  <c r="I536" i="32"/>
  <c r="L535" i="32"/>
  <c r="K535" i="32"/>
  <c r="J535" i="32"/>
  <c r="O531" i="32"/>
  <c r="M531" i="32"/>
  <c r="I531" i="32"/>
  <c r="O527" i="32"/>
  <c r="M527" i="32"/>
  <c r="I527" i="32"/>
  <c r="O523" i="32"/>
  <c r="M523" i="32"/>
  <c r="I523" i="32"/>
  <c r="M519" i="32"/>
  <c r="O519" i="32" s="1"/>
  <c r="I519" i="32"/>
  <c r="O515" i="32"/>
  <c r="M515" i="32"/>
  <c r="I515" i="32"/>
  <c r="O511" i="32"/>
  <c r="M511" i="32"/>
  <c r="I511" i="32"/>
  <c r="O507" i="32"/>
  <c r="M507" i="32"/>
  <c r="I507" i="32"/>
  <c r="M503" i="32"/>
  <c r="O503" i="32" s="1"/>
  <c r="I503" i="32"/>
  <c r="O499" i="32"/>
  <c r="M499" i="32"/>
  <c r="I499" i="32"/>
  <c r="O495" i="32"/>
  <c r="M495" i="32"/>
  <c r="I495" i="32"/>
  <c r="O491" i="32"/>
  <c r="M491" i="32"/>
  <c r="I491" i="32"/>
  <c r="M487" i="32"/>
  <c r="O487" i="32" s="1"/>
  <c r="I487" i="32"/>
  <c r="O483" i="32"/>
  <c r="M483" i="32"/>
  <c r="I483" i="32"/>
  <c r="O479" i="32"/>
  <c r="M479" i="32"/>
  <c r="I479" i="32"/>
  <c r="O475" i="32"/>
  <c r="M475" i="32"/>
  <c r="I475" i="32"/>
  <c r="M471" i="32"/>
  <c r="O471" i="32" s="1"/>
  <c r="I471" i="32"/>
  <c r="O467" i="32"/>
  <c r="M467" i="32"/>
  <c r="I467" i="32"/>
  <c r="O463" i="32"/>
  <c r="M463" i="32"/>
  <c r="I463" i="32"/>
  <c r="O459" i="32"/>
  <c r="M459" i="32"/>
  <c r="I459" i="32"/>
  <c r="M455" i="32"/>
  <c r="O455" i="32" s="1"/>
  <c r="I455" i="32"/>
  <c r="O451" i="32"/>
  <c r="M451" i="32"/>
  <c r="I451" i="32"/>
  <c r="O447" i="32"/>
  <c r="M447" i="32"/>
  <c r="I447" i="32"/>
  <c r="O443" i="32"/>
  <c r="M443" i="32"/>
  <c r="I443" i="32"/>
  <c r="M439" i="32"/>
  <c r="O439" i="32" s="1"/>
  <c r="I439" i="32"/>
  <c r="O435" i="32"/>
  <c r="M435" i="32"/>
  <c r="I435" i="32"/>
  <c r="O431" i="32"/>
  <c r="M431" i="32"/>
  <c r="I431" i="32"/>
  <c r="O427" i="32"/>
  <c r="M427" i="32"/>
  <c r="I427" i="32"/>
  <c r="M423" i="32"/>
  <c r="O423" i="32" s="1"/>
  <c r="I423" i="32"/>
  <c r="O419" i="32"/>
  <c r="M419" i="32"/>
  <c r="I419" i="32"/>
  <c r="O415" i="32"/>
  <c r="M415" i="32"/>
  <c r="I415" i="32"/>
  <c r="O411" i="32"/>
  <c r="M411" i="32"/>
  <c r="I411" i="32"/>
  <c r="M407" i="32"/>
  <c r="O407" i="32" s="1"/>
  <c r="I407" i="32"/>
  <c r="O403" i="32"/>
  <c r="M403" i="32"/>
  <c r="I403" i="32"/>
  <c r="O399" i="32"/>
  <c r="M399" i="32"/>
  <c r="I399" i="32"/>
  <c r="O395" i="32"/>
  <c r="M395" i="32"/>
  <c r="I395" i="32"/>
  <c r="M391" i="32"/>
  <c r="O391" i="32" s="1"/>
  <c r="I391" i="32"/>
  <c r="O387" i="32"/>
  <c r="M387" i="32"/>
  <c r="I387" i="32"/>
  <c r="O383" i="32"/>
  <c r="M383" i="32"/>
  <c r="I383" i="32"/>
  <c r="O379" i="32"/>
  <c r="M379" i="32"/>
  <c r="I379" i="32"/>
  <c r="M375" i="32"/>
  <c r="O375" i="32" s="1"/>
  <c r="I375" i="32"/>
  <c r="O371" i="32"/>
  <c r="M371" i="32"/>
  <c r="I371" i="32"/>
  <c r="O367" i="32"/>
  <c r="M367" i="32"/>
  <c r="I367" i="32"/>
  <c r="O363" i="32"/>
  <c r="M363" i="32"/>
  <c r="I363" i="32"/>
  <c r="M359" i="32"/>
  <c r="O359" i="32" s="1"/>
  <c r="I359" i="32"/>
  <c r="O355" i="32"/>
  <c r="M355" i="32"/>
  <c r="I355" i="32"/>
  <c r="O351" i="32"/>
  <c r="M351" i="32"/>
  <c r="I351" i="32"/>
  <c r="O347" i="32"/>
  <c r="M347" i="32"/>
  <c r="I347" i="32"/>
  <c r="M343" i="32"/>
  <c r="I343" i="32"/>
  <c r="O339" i="32"/>
  <c r="M339" i="32"/>
  <c r="I339" i="32"/>
  <c r="L338" i="32"/>
  <c r="K338" i="32"/>
  <c r="J338" i="32"/>
  <c r="O334" i="32"/>
  <c r="M334" i="32"/>
  <c r="I334" i="32"/>
  <c r="O330" i="32"/>
  <c r="M330" i="32"/>
  <c r="I330" i="32"/>
  <c r="M326" i="32"/>
  <c r="O326" i="32" s="1"/>
  <c r="I326" i="32"/>
  <c r="O322" i="32"/>
  <c r="M322" i="32"/>
  <c r="I322" i="32"/>
  <c r="O318" i="32"/>
  <c r="M318" i="32"/>
  <c r="I318" i="32"/>
  <c r="M317" i="32"/>
  <c r="L317" i="32"/>
  <c r="K317" i="32"/>
  <c r="J317" i="32"/>
  <c r="O313" i="32"/>
  <c r="M313" i="32"/>
  <c r="I313" i="32"/>
  <c r="M309" i="32"/>
  <c r="O309" i="32" s="1"/>
  <c r="I309" i="32"/>
  <c r="O305" i="32"/>
  <c r="M305" i="32"/>
  <c r="I305" i="32"/>
  <c r="O301" i="32"/>
  <c r="M301" i="32"/>
  <c r="I301" i="32"/>
  <c r="M300" i="32"/>
  <c r="L300" i="32"/>
  <c r="K300" i="32"/>
  <c r="J300" i="32"/>
  <c r="O296" i="32"/>
  <c r="M296" i="32"/>
  <c r="I296" i="32"/>
  <c r="M292" i="32"/>
  <c r="O292" i="32" s="1"/>
  <c r="I292" i="32"/>
  <c r="O288" i="32"/>
  <c r="M288" i="32"/>
  <c r="I288" i="32"/>
  <c r="O284" i="32"/>
  <c r="M284" i="32"/>
  <c r="I284" i="32"/>
  <c r="O280" i="32"/>
  <c r="M280" i="32"/>
  <c r="I280" i="32"/>
  <c r="M276" i="32"/>
  <c r="O276" i="32" s="1"/>
  <c r="I276" i="32"/>
  <c r="O272" i="32"/>
  <c r="M272" i="32"/>
  <c r="I272" i="32"/>
  <c r="O268" i="32"/>
  <c r="M268" i="32"/>
  <c r="I268" i="32"/>
  <c r="O264" i="32"/>
  <c r="M264" i="32"/>
  <c r="M263" i="32" s="1"/>
  <c r="I264" i="32"/>
  <c r="L263" i="32"/>
  <c r="K263" i="32"/>
  <c r="J263" i="32"/>
  <c r="M259" i="32"/>
  <c r="I259" i="32"/>
  <c r="L258" i="32"/>
  <c r="K258" i="32"/>
  <c r="K8" i="32" s="1"/>
  <c r="J258" i="32"/>
  <c r="O254" i="32"/>
  <c r="M254" i="32"/>
  <c r="I254" i="32"/>
  <c r="O250" i="32"/>
  <c r="M250" i="32"/>
  <c r="I250" i="32"/>
  <c r="O246" i="32"/>
  <c r="M246" i="32"/>
  <c r="I246" i="32"/>
  <c r="M242" i="32"/>
  <c r="O242" i="32" s="1"/>
  <c r="I242" i="32"/>
  <c r="O238" i="32"/>
  <c r="M238" i="32"/>
  <c r="I238" i="32"/>
  <c r="O234" i="32"/>
  <c r="M234" i="32"/>
  <c r="I234" i="32"/>
  <c r="O230" i="32"/>
  <c r="M230" i="32"/>
  <c r="I230" i="32"/>
  <c r="M226" i="32"/>
  <c r="O226" i="32" s="1"/>
  <c r="I226" i="32"/>
  <c r="O222" i="32"/>
  <c r="M222" i="32"/>
  <c r="I222" i="32"/>
  <c r="O218" i="32"/>
  <c r="M218" i="32"/>
  <c r="I218" i="32"/>
  <c r="O214" i="32"/>
  <c r="M214" i="32"/>
  <c r="I214" i="32"/>
  <c r="M210" i="32"/>
  <c r="O210" i="32" s="1"/>
  <c r="I210" i="32"/>
  <c r="O206" i="32"/>
  <c r="M206" i="32"/>
  <c r="I206" i="32"/>
  <c r="O202" i="32"/>
  <c r="M202" i="32"/>
  <c r="I202" i="32"/>
  <c r="O198" i="32"/>
  <c r="M198" i="32"/>
  <c r="I198" i="32"/>
  <c r="M194" i="32"/>
  <c r="O194" i="32" s="1"/>
  <c r="I194" i="32"/>
  <c r="O190" i="32"/>
  <c r="M190" i="32"/>
  <c r="I190" i="32"/>
  <c r="O186" i="32"/>
  <c r="M186" i="32"/>
  <c r="I186" i="32"/>
  <c r="O182" i="32"/>
  <c r="M182" i="32"/>
  <c r="I182" i="32"/>
  <c r="M178" i="32"/>
  <c r="O178" i="32" s="1"/>
  <c r="I178" i="32"/>
  <c r="O174" i="32"/>
  <c r="M174" i="32"/>
  <c r="I174" i="32"/>
  <c r="O170" i="32"/>
  <c r="M170" i="32"/>
  <c r="I170" i="32"/>
  <c r="M166" i="32"/>
  <c r="O166" i="32" s="1"/>
  <c r="I166" i="32"/>
  <c r="M162" i="32"/>
  <c r="O162" i="32" s="1"/>
  <c r="I162" i="32"/>
  <c r="O158" i="32"/>
  <c r="M158" i="32"/>
  <c r="I158" i="32"/>
  <c r="O154" i="32"/>
  <c r="M154" i="32"/>
  <c r="I154" i="32"/>
  <c r="O150" i="32"/>
  <c r="M150" i="32"/>
  <c r="I150" i="32"/>
  <c r="M146" i="32"/>
  <c r="O146" i="32" s="1"/>
  <c r="I146" i="32"/>
  <c r="O142" i="32"/>
  <c r="M142" i="32"/>
  <c r="I142" i="32"/>
  <c r="O138" i="32"/>
  <c r="M138" i="32"/>
  <c r="I138" i="32"/>
  <c r="M134" i="32"/>
  <c r="O134" i="32" s="1"/>
  <c r="I134" i="32"/>
  <c r="M130" i="32"/>
  <c r="O130" i="32" s="1"/>
  <c r="I130" i="32"/>
  <c r="O126" i="32"/>
  <c r="M126" i="32"/>
  <c r="I126" i="32"/>
  <c r="O122" i="32"/>
  <c r="M122" i="32"/>
  <c r="I122" i="32"/>
  <c r="O118" i="32"/>
  <c r="M118" i="32"/>
  <c r="I118" i="32"/>
  <c r="M114" i="32"/>
  <c r="O114" i="32" s="1"/>
  <c r="I114" i="32"/>
  <c r="O110" i="32"/>
  <c r="M110" i="32"/>
  <c r="I110" i="32"/>
  <c r="O106" i="32"/>
  <c r="M106" i="32"/>
  <c r="I106" i="32"/>
  <c r="M102" i="32"/>
  <c r="O102" i="32" s="1"/>
  <c r="I102" i="32"/>
  <c r="M98" i="32"/>
  <c r="O98" i="32" s="1"/>
  <c r="I98" i="32"/>
  <c r="O94" i="32"/>
  <c r="M94" i="32"/>
  <c r="I94" i="32"/>
  <c r="O90" i="32"/>
  <c r="M90" i="32"/>
  <c r="I90" i="32"/>
  <c r="O86" i="32"/>
  <c r="M86" i="32"/>
  <c r="I86" i="32"/>
  <c r="M82" i="32"/>
  <c r="O82" i="32" s="1"/>
  <c r="I82" i="32"/>
  <c r="O78" i="32"/>
  <c r="M78" i="32"/>
  <c r="I78" i="32"/>
  <c r="O74" i="32"/>
  <c r="M74" i="32"/>
  <c r="I74" i="32"/>
  <c r="M70" i="32"/>
  <c r="O70" i="32" s="1"/>
  <c r="I70" i="32"/>
  <c r="M66" i="32"/>
  <c r="O66" i="32" s="1"/>
  <c r="I66" i="32"/>
  <c r="O62" i="32"/>
  <c r="M62" i="32"/>
  <c r="I62" i="32"/>
  <c r="O58" i="32"/>
  <c r="M58" i="32"/>
  <c r="I58" i="32"/>
  <c r="O54" i="32"/>
  <c r="M54" i="32"/>
  <c r="I54" i="32"/>
  <c r="M50" i="32"/>
  <c r="O50" i="32" s="1"/>
  <c r="I50" i="32"/>
  <c r="O46" i="32"/>
  <c r="M46" i="32"/>
  <c r="I46" i="32"/>
  <c r="O42" i="32"/>
  <c r="M42" i="32"/>
  <c r="I42" i="32"/>
  <c r="M38" i="32"/>
  <c r="O38" i="32" s="1"/>
  <c r="I38" i="32"/>
  <c r="M34" i="32"/>
  <c r="O34" i="32" s="1"/>
  <c r="I34" i="32"/>
  <c r="O30" i="32"/>
  <c r="M30" i="32"/>
  <c r="I30" i="32"/>
  <c r="O26" i="32"/>
  <c r="M26" i="32"/>
  <c r="I26" i="32"/>
  <c r="O22" i="32"/>
  <c r="M22" i="32"/>
  <c r="I22" i="32"/>
  <c r="M18" i="32"/>
  <c r="O18" i="32" s="1"/>
  <c r="I18" i="32"/>
  <c r="O14" i="32"/>
  <c r="M14" i="32"/>
  <c r="I14" i="32"/>
  <c r="O10" i="32"/>
  <c r="M10" i="32"/>
  <c r="I10" i="32"/>
  <c r="L9" i="32"/>
  <c r="K9" i="32"/>
  <c r="J9" i="32"/>
  <c r="L8" i="32"/>
  <c r="T7" i="32" s="1"/>
  <c r="O352" i="31"/>
  <c r="M352" i="31"/>
  <c r="I352" i="31"/>
  <c r="O348" i="31"/>
  <c r="M348" i="31"/>
  <c r="I348" i="31"/>
  <c r="M344" i="31"/>
  <c r="O344" i="31" s="1"/>
  <c r="I344" i="31"/>
  <c r="M340" i="31"/>
  <c r="O340" i="31" s="1"/>
  <c r="I340" i="31"/>
  <c r="O336" i="31"/>
  <c r="M336" i="31"/>
  <c r="I336" i="31"/>
  <c r="O332" i="31"/>
  <c r="M332" i="31"/>
  <c r="I332" i="31"/>
  <c r="O328" i="31"/>
  <c r="M328" i="31"/>
  <c r="I328" i="31"/>
  <c r="L327" i="31"/>
  <c r="K327" i="31"/>
  <c r="J327" i="31"/>
  <c r="M323" i="31"/>
  <c r="O323" i="31" s="1"/>
  <c r="I323" i="31"/>
  <c r="O319" i="31"/>
  <c r="M319" i="31"/>
  <c r="I319" i="31"/>
  <c r="O315" i="31"/>
  <c r="M315" i="31"/>
  <c r="I315" i="31"/>
  <c r="O311" i="31"/>
  <c r="M311" i="31"/>
  <c r="I311" i="31"/>
  <c r="M307" i="31"/>
  <c r="O307" i="31" s="1"/>
  <c r="I307" i="31"/>
  <c r="O303" i="31"/>
  <c r="M303" i="31"/>
  <c r="I303" i="31"/>
  <c r="O299" i="31"/>
  <c r="M299" i="31"/>
  <c r="I299" i="31"/>
  <c r="M295" i="31"/>
  <c r="O295" i="31" s="1"/>
  <c r="I295" i="31"/>
  <c r="M291" i="31"/>
  <c r="O291" i="31" s="1"/>
  <c r="I291" i="31"/>
  <c r="O287" i="31"/>
  <c r="M287" i="31"/>
  <c r="I287" i="31"/>
  <c r="L286" i="31"/>
  <c r="K286" i="31"/>
  <c r="J286" i="31"/>
  <c r="O282" i="31"/>
  <c r="M282" i="31"/>
  <c r="I282" i="31"/>
  <c r="O278" i="31"/>
  <c r="M278" i="31"/>
  <c r="I278" i="31"/>
  <c r="M274" i="31"/>
  <c r="I274" i="31"/>
  <c r="L273" i="31"/>
  <c r="K273" i="31"/>
  <c r="J273" i="31"/>
  <c r="O269" i="31"/>
  <c r="M269" i="31"/>
  <c r="I269" i="31"/>
  <c r="O265" i="31"/>
  <c r="M265" i="31"/>
  <c r="I265" i="31"/>
  <c r="M264" i="31"/>
  <c r="L264" i="31"/>
  <c r="K264" i="31"/>
  <c r="J264" i="31"/>
  <c r="O260" i="31"/>
  <c r="M260" i="31"/>
  <c r="M259" i="31" s="1"/>
  <c r="I260" i="31"/>
  <c r="L259" i="31"/>
  <c r="K259" i="31"/>
  <c r="J259" i="31"/>
  <c r="M255" i="31"/>
  <c r="O255" i="31" s="1"/>
  <c r="I255" i="31"/>
  <c r="O251" i="31"/>
  <c r="M251" i="31"/>
  <c r="I251" i="31"/>
  <c r="O247" i="31"/>
  <c r="M247" i="31"/>
  <c r="I247" i="31"/>
  <c r="O243" i="31"/>
  <c r="M243" i="31"/>
  <c r="I243" i="31"/>
  <c r="M239" i="31"/>
  <c r="O239" i="31" s="1"/>
  <c r="I239" i="31"/>
  <c r="O235" i="31"/>
  <c r="M235" i="31"/>
  <c r="I235" i="31"/>
  <c r="O231" i="31"/>
  <c r="M231" i="31"/>
  <c r="I231" i="31"/>
  <c r="M227" i="31"/>
  <c r="O227" i="31" s="1"/>
  <c r="I227" i="31"/>
  <c r="M223" i="31"/>
  <c r="I223" i="31"/>
  <c r="L222" i="31"/>
  <c r="K222" i="31"/>
  <c r="J222" i="31"/>
  <c r="O218" i="31"/>
  <c r="M218" i="31"/>
  <c r="I218" i="31"/>
  <c r="O214" i="31"/>
  <c r="M214" i="31"/>
  <c r="I214" i="31"/>
  <c r="M210" i="31"/>
  <c r="O210" i="31" s="1"/>
  <c r="I210" i="31"/>
  <c r="M206" i="31"/>
  <c r="O206" i="31" s="1"/>
  <c r="I206" i="31"/>
  <c r="O202" i="31"/>
  <c r="M202" i="31"/>
  <c r="I202" i="31"/>
  <c r="O198" i="31"/>
  <c r="M198" i="31"/>
  <c r="I198" i="31"/>
  <c r="O194" i="31"/>
  <c r="M194" i="31"/>
  <c r="I194" i="31"/>
  <c r="L193" i="31"/>
  <c r="K193" i="31"/>
  <c r="J193" i="31"/>
  <c r="M189" i="31"/>
  <c r="O189" i="31" s="1"/>
  <c r="I189" i="31"/>
  <c r="O185" i="31"/>
  <c r="M185" i="31"/>
  <c r="I185" i="31"/>
  <c r="O181" i="31"/>
  <c r="M181" i="31"/>
  <c r="I181" i="31"/>
  <c r="O177" i="31"/>
  <c r="M177" i="31"/>
  <c r="I177" i="31"/>
  <c r="M173" i="31"/>
  <c r="O173" i="31" s="1"/>
  <c r="I173" i="31"/>
  <c r="O169" i="31"/>
  <c r="M169" i="31"/>
  <c r="I169" i="31"/>
  <c r="O165" i="31"/>
  <c r="M165" i="31"/>
  <c r="I165" i="31"/>
  <c r="M161" i="31"/>
  <c r="O161" i="31" s="1"/>
  <c r="I161" i="31"/>
  <c r="M157" i="31"/>
  <c r="I157" i="31"/>
  <c r="L156" i="31"/>
  <c r="K156" i="31"/>
  <c r="J156" i="31"/>
  <c r="J8" i="31" s="1"/>
  <c r="O152" i="31"/>
  <c r="M152" i="31"/>
  <c r="I152" i="31"/>
  <c r="O148" i="31"/>
  <c r="M148" i="31"/>
  <c r="I148" i="31"/>
  <c r="M144" i="31"/>
  <c r="O144" i="31" s="1"/>
  <c r="I144" i="31"/>
  <c r="M140" i="31"/>
  <c r="O140" i="31" s="1"/>
  <c r="I140" i="31"/>
  <c r="O136" i="31"/>
  <c r="M136" i="31"/>
  <c r="I136" i="31"/>
  <c r="O132" i="31"/>
  <c r="M132" i="31"/>
  <c r="I132" i="31"/>
  <c r="O128" i="31"/>
  <c r="M128" i="31"/>
  <c r="M115" i="31" s="1"/>
  <c r="I128" i="31"/>
  <c r="M124" i="31"/>
  <c r="O124" i="31" s="1"/>
  <c r="I124" i="31"/>
  <c r="O120" i="31"/>
  <c r="M120" i="31"/>
  <c r="I120" i="31"/>
  <c r="O116" i="31"/>
  <c r="M116" i="31"/>
  <c r="I116" i="31"/>
  <c r="L115" i="31"/>
  <c r="K115" i="31"/>
  <c r="J115" i="31"/>
  <c r="M111" i="31"/>
  <c r="O111" i="31" s="1"/>
  <c r="I111" i="31"/>
  <c r="M107" i="31"/>
  <c r="O107" i="31" s="1"/>
  <c r="I107" i="31"/>
  <c r="O103" i="31"/>
  <c r="M103" i="31"/>
  <c r="I103" i="31"/>
  <c r="M99" i="31"/>
  <c r="O99" i="31" s="1"/>
  <c r="I99" i="31"/>
  <c r="O95" i="31"/>
  <c r="M95" i="31"/>
  <c r="I95" i="31"/>
  <c r="M91" i="31"/>
  <c r="O91" i="31" s="1"/>
  <c r="I91" i="31"/>
  <c r="O87" i="31"/>
  <c r="M87" i="31"/>
  <c r="I87" i="31"/>
  <c r="O83" i="31"/>
  <c r="M83" i="31"/>
  <c r="I83" i="31"/>
  <c r="L82" i="31"/>
  <c r="L8" i="31" s="1"/>
  <c r="T7" i="31" s="1"/>
  <c r="K82" i="31"/>
  <c r="J82" i="31"/>
  <c r="M78" i="31"/>
  <c r="O78" i="31" s="1"/>
  <c r="I78" i="31"/>
  <c r="M74" i="31"/>
  <c r="O74" i="31" s="1"/>
  <c r="I74" i="31"/>
  <c r="O70" i="31"/>
  <c r="M70" i="31"/>
  <c r="I70" i="31"/>
  <c r="M66" i="31"/>
  <c r="O66" i="31" s="1"/>
  <c r="I66" i="31"/>
  <c r="O62" i="31"/>
  <c r="M62" i="31"/>
  <c r="I62" i="31"/>
  <c r="M58" i="31"/>
  <c r="O58" i="31" s="1"/>
  <c r="I58" i="31"/>
  <c r="O54" i="31"/>
  <c r="M54" i="31"/>
  <c r="I54" i="31"/>
  <c r="O50" i="31"/>
  <c r="M50" i="31"/>
  <c r="I50" i="31"/>
  <c r="M46" i="31"/>
  <c r="O46" i="31" s="1"/>
  <c r="I46" i="31"/>
  <c r="M42" i="31"/>
  <c r="O42" i="31" s="1"/>
  <c r="I42" i="31"/>
  <c r="O38" i="31"/>
  <c r="M38" i="31"/>
  <c r="I38" i="31"/>
  <c r="M34" i="31"/>
  <c r="O34" i="31" s="1"/>
  <c r="I34" i="31"/>
  <c r="O30" i="31"/>
  <c r="M30" i="31"/>
  <c r="I30" i="31"/>
  <c r="M26" i="31"/>
  <c r="O26" i="31" s="1"/>
  <c r="I26" i="31"/>
  <c r="O22" i="31"/>
  <c r="M22" i="31"/>
  <c r="I22" i="31"/>
  <c r="O18" i="31"/>
  <c r="M18" i="31"/>
  <c r="I18" i="31"/>
  <c r="M14" i="31"/>
  <c r="O14" i="31" s="1"/>
  <c r="I14" i="31"/>
  <c r="M10" i="31"/>
  <c r="O10" i="31" s="1"/>
  <c r="I10" i="31"/>
  <c r="M9" i="31"/>
  <c r="L9" i="31"/>
  <c r="K9" i="31"/>
  <c r="K8" i="31" s="1"/>
  <c r="J9" i="31"/>
  <c r="O933" i="30"/>
  <c r="M933" i="30"/>
  <c r="I933" i="30"/>
  <c r="M929" i="30"/>
  <c r="O929" i="30" s="1"/>
  <c r="I929" i="30"/>
  <c r="O925" i="30"/>
  <c r="M925" i="30"/>
  <c r="I925" i="30"/>
  <c r="O921" i="30"/>
  <c r="M921" i="30"/>
  <c r="I921" i="30"/>
  <c r="M920" i="30"/>
  <c r="L920" i="30"/>
  <c r="K920" i="30"/>
  <c r="J920" i="30"/>
  <c r="M916" i="30"/>
  <c r="O916" i="30" s="1"/>
  <c r="I916" i="30"/>
  <c r="M912" i="30"/>
  <c r="O912" i="30" s="1"/>
  <c r="I912" i="30"/>
  <c r="O908" i="30"/>
  <c r="M908" i="30"/>
  <c r="I908" i="30"/>
  <c r="M904" i="30"/>
  <c r="O904" i="30" s="1"/>
  <c r="I904" i="30"/>
  <c r="O900" i="30"/>
  <c r="M900" i="30"/>
  <c r="I900" i="30"/>
  <c r="M896" i="30"/>
  <c r="O896" i="30" s="1"/>
  <c r="I896" i="30"/>
  <c r="O892" i="30"/>
  <c r="M892" i="30"/>
  <c r="I892" i="30"/>
  <c r="O888" i="30"/>
  <c r="M888" i="30"/>
  <c r="I888" i="30"/>
  <c r="M884" i="30"/>
  <c r="O884" i="30" s="1"/>
  <c r="I884" i="30"/>
  <c r="M880" i="30"/>
  <c r="O880" i="30" s="1"/>
  <c r="I880" i="30"/>
  <c r="O876" i="30"/>
  <c r="M876" i="30"/>
  <c r="I876" i="30"/>
  <c r="M872" i="30"/>
  <c r="O872" i="30" s="1"/>
  <c r="I872" i="30"/>
  <c r="O868" i="30"/>
  <c r="M868" i="30"/>
  <c r="I868" i="30"/>
  <c r="M864" i="30"/>
  <c r="O864" i="30" s="1"/>
  <c r="I864" i="30"/>
  <c r="O860" i="30"/>
  <c r="M860" i="30"/>
  <c r="I860" i="30"/>
  <c r="O856" i="30"/>
  <c r="M856" i="30"/>
  <c r="I856" i="30"/>
  <c r="M852" i="30"/>
  <c r="O852" i="30" s="1"/>
  <c r="I852" i="30"/>
  <c r="M848" i="30"/>
  <c r="O848" i="30" s="1"/>
  <c r="I848" i="30"/>
  <c r="O844" i="30"/>
  <c r="M844" i="30"/>
  <c r="I844" i="30"/>
  <c r="M840" i="30"/>
  <c r="O840" i="30" s="1"/>
  <c r="I840" i="30"/>
  <c r="O836" i="30"/>
  <c r="M836" i="30"/>
  <c r="I836" i="30"/>
  <c r="M832" i="30"/>
  <c r="O832" i="30" s="1"/>
  <c r="I832" i="30"/>
  <c r="O828" i="30"/>
  <c r="M828" i="30"/>
  <c r="I828" i="30"/>
  <c r="O824" i="30"/>
  <c r="M824" i="30"/>
  <c r="I824" i="30"/>
  <c r="M820" i="30"/>
  <c r="O820" i="30" s="1"/>
  <c r="I820" i="30"/>
  <c r="M816" i="30"/>
  <c r="O816" i="30" s="1"/>
  <c r="I816" i="30"/>
  <c r="O812" i="30"/>
  <c r="M812" i="30"/>
  <c r="I812" i="30"/>
  <c r="M808" i="30"/>
  <c r="O808" i="30" s="1"/>
  <c r="I808" i="30"/>
  <c r="O804" i="30"/>
  <c r="M804" i="30"/>
  <c r="I804" i="30"/>
  <c r="M800" i="30"/>
  <c r="O800" i="30" s="1"/>
  <c r="I800" i="30"/>
  <c r="O796" i="30"/>
  <c r="M796" i="30"/>
  <c r="I796" i="30"/>
  <c r="O792" i="30"/>
  <c r="M792" i="30"/>
  <c r="M791" i="30" s="1"/>
  <c r="I792" i="30"/>
  <c r="L791" i="30"/>
  <c r="K791" i="30"/>
  <c r="J791" i="30"/>
  <c r="M787" i="30"/>
  <c r="O787" i="30" s="1"/>
  <c r="I787" i="30"/>
  <c r="M783" i="30"/>
  <c r="O783" i="30" s="1"/>
  <c r="I783" i="30"/>
  <c r="O779" i="30"/>
  <c r="M779" i="30"/>
  <c r="I779" i="30"/>
  <c r="M775" i="30"/>
  <c r="O775" i="30" s="1"/>
  <c r="I775" i="30"/>
  <c r="O771" i="30"/>
  <c r="M771" i="30"/>
  <c r="I771" i="30"/>
  <c r="M767" i="30"/>
  <c r="O767" i="30" s="1"/>
  <c r="I767" i="30"/>
  <c r="O763" i="30"/>
  <c r="M763" i="30"/>
  <c r="I763" i="30"/>
  <c r="O759" i="30"/>
  <c r="M759" i="30"/>
  <c r="I759" i="30"/>
  <c r="M755" i="30"/>
  <c r="O755" i="30" s="1"/>
  <c r="I755" i="30"/>
  <c r="M751" i="30"/>
  <c r="O751" i="30" s="1"/>
  <c r="I751" i="30"/>
  <c r="O747" i="30"/>
  <c r="M747" i="30"/>
  <c r="I747" i="30"/>
  <c r="M743" i="30"/>
  <c r="O743" i="30" s="1"/>
  <c r="I743" i="30"/>
  <c r="O739" i="30"/>
  <c r="M739" i="30"/>
  <c r="I739" i="30"/>
  <c r="M735" i="30"/>
  <c r="O735" i="30" s="1"/>
  <c r="I735" i="30"/>
  <c r="O731" i="30"/>
  <c r="M731" i="30"/>
  <c r="I731" i="30"/>
  <c r="O727" i="30"/>
  <c r="M727" i="30"/>
  <c r="I727" i="30"/>
  <c r="M723" i="30"/>
  <c r="O723" i="30" s="1"/>
  <c r="I723" i="30"/>
  <c r="M719" i="30"/>
  <c r="O719" i="30" s="1"/>
  <c r="I719" i="30"/>
  <c r="O715" i="30"/>
  <c r="M715" i="30"/>
  <c r="I715" i="30"/>
  <c r="M711" i="30"/>
  <c r="O711" i="30" s="1"/>
  <c r="I711" i="30"/>
  <c r="O707" i="30"/>
  <c r="M707" i="30"/>
  <c r="I707" i="30"/>
  <c r="M703" i="30"/>
  <c r="O703" i="30" s="1"/>
  <c r="I703" i="30"/>
  <c r="O699" i="30"/>
  <c r="M699" i="30"/>
  <c r="I699" i="30"/>
  <c r="O695" i="30"/>
  <c r="M695" i="30"/>
  <c r="I695" i="30"/>
  <c r="M691" i="30"/>
  <c r="O691" i="30" s="1"/>
  <c r="I691" i="30"/>
  <c r="M687" i="30"/>
  <c r="O687" i="30" s="1"/>
  <c r="I687" i="30"/>
  <c r="O683" i="30"/>
  <c r="M683" i="30"/>
  <c r="I683" i="30"/>
  <c r="M679" i="30"/>
  <c r="O679" i="30" s="1"/>
  <c r="I679" i="30"/>
  <c r="O675" i="30"/>
  <c r="M675" i="30"/>
  <c r="I675" i="30"/>
  <c r="M671" i="30"/>
  <c r="O671" i="30" s="1"/>
  <c r="I671" i="30"/>
  <c r="O667" i="30"/>
  <c r="M667" i="30"/>
  <c r="I667" i="30"/>
  <c r="O663" i="30"/>
  <c r="M663" i="30"/>
  <c r="I663" i="30"/>
  <c r="M659" i="30"/>
  <c r="O659" i="30" s="1"/>
  <c r="I659" i="30"/>
  <c r="M655" i="30"/>
  <c r="O655" i="30" s="1"/>
  <c r="I655" i="30"/>
  <c r="O651" i="30"/>
  <c r="M651" i="30"/>
  <c r="I651" i="30"/>
  <c r="M647" i="30"/>
  <c r="O647" i="30" s="1"/>
  <c r="I647" i="30"/>
  <c r="O643" i="30"/>
  <c r="M643" i="30"/>
  <c r="I643" i="30"/>
  <c r="M639" i="30"/>
  <c r="O639" i="30" s="1"/>
  <c r="I639" i="30"/>
  <c r="O635" i="30"/>
  <c r="M635" i="30"/>
  <c r="I635" i="30"/>
  <c r="O631" i="30"/>
  <c r="M631" i="30"/>
  <c r="I631" i="30"/>
  <c r="M627" i="30"/>
  <c r="O627" i="30" s="1"/>
  <c r="I627" i="30"/>
  <c r="M623" i="30"/>
  <c r="O623" i="30" s="1"/>
  <c r="I623" i="30"/>
  <c r="O619" i="30"/>
  <c r="M619" i="30"/>
  <c r="I619" i="30"/>
  <c r="M615" i="30"/>
  <c r="O615" i="30" s="1"/>
  <c r="I615" i="30"/>
  <c r="O611" i="30"/>
  <c r="M611" i="30"/>
  <c r="I611" i="30"/>
  <c r="M607" i="30"/>
  <c r="O607" i="30" s="1"/>
  <c r="I607" i="30"/>
  <c r="O603" i="30"/>
  <c r="M603" i="30"/>
  <c r="I603" i="30"/>
  <c r="O599" i="30"/>
  <c r="M599" i="30"/>
  <c r="I599" i="30"/>
  <c r="M595" i="30"/>
  <c r="O595" i="30" s="1"/>
  <c r="I595" i="30"/>
  <c r="M591" i="30"/>
  <c r="O591" i="30" s="1"/>
  <c r="I591" i="30"/>
  <c r="O587" i="30"/>
  <c r="M587" i="30"/>
  <c r="I587" i="30"/>
  <c r="M583" i="30"/>
  <c r="O583" i="30" s="1"/>
  <c r="I583" i="30"/>
  <c r="O579" i="30"/>
  <c r="M579" i="30"/>
  <c r="I579" i="30"/>
  <c r="M575" i="30"/>
  <c r="O575" i="30" s="1"/>
  <c r="I575" i="30"/>
  <c r="L574" i="30"/>
  <c r="K574" i="30"/>
  <c r="J574" i="30"/>
  <c r="O570" i="30"/>
  <c r="M570" i="30"/>
  <c r="I570" i="30"/>
  <c r="O566" i="30"/>
  <c r="M566" i="30"/>
  <c r="I566" i="30"/>
  <c r="M565" i="30"/>
  <c r="L565" i="30"/>
  <c r="K565" i="30"/>
  <c r="J565" i="30"/>
  <c r="M561" i="30"/>
  <c r="O561" i="30" s="1"/>
  <c r="I561" i="30"/>
  <c r="M557" i="30"/>
  <c r="O557" i="30" s="1"/>
  <c r="I557" i="30"/>
  <c r="O553" i="30"/>
  <c r="M553" i="30"/>
  <c r="I553" i="30"/>
  <c r="M549" i="30"/>
  <c r="O549" i="30" s="1"/>
  <c r="I549" i="30"/>
  <c r="O545" i="30"/>
  <c r="M545" i="30"/>
  <c r="I545" i="30"/>
  <c r="M541" i="30"/>
  <c r="O541" i="30" s="1"/>
  <c r="I541" i="30"/>
  <c r="O537" i="30"/>
  <c r="M537" i="30"/>
  <c r="I537" i="30"/>
  <c r="O533" i="30"/>
  <c r="M533" i="30"/>
  <c r="I533" i="30"/>
  <c r="M529" i="30"/>
  <c r="O529" i="30" s="1"/>
  <c r="I529" i="30"/>
  <c r="M525" i="30"/>
  <c r="O525" i="30" s="1"/>
  <c r="I525" i="30"/>
  <c r="M524" i="30"/>
  <c r="L524" i="30"/>
  <c r="K524" i="30"/>
  <c r="J524" i="30"/>
  <c r="O520" i="30"/>
  <c r="M520" i="30"/>
  <c r="I520" i="30"/>
  <c r="M519" i="30"/>
  <c r="L519" i="30"/>
  <c r="K519" i="30"/>
  <c r="J519" i="30"/>
  <c r="M515" i="30"/>
  <c r="O515" i="30" s="1"/>
  <c r="I515" i="30"/>
  <c r="O511" i="30"/>
  <c r="M511" i="30"/>
  <c r="I511" i="30"/>
  <c r="M507" i="30"/>
  <c r="O507" i="30" s="1"/>
  <c r="I507" i="30"/>
  <c r="O503" i="30"/>
  <c r="M503" i="30"/>
  <c r="I503" i="30"/>
  <c r="O499" i="30"/>
  <c r="M499" i="30"/>
  <c r="I499" i="30"/>
  <c r="M495" i="30"/>
  <c r="O495" i="30" s="1"/>
  <c r="I495" i="30"/>
  <c r="M491" i="30"/>
  <c r="O491" i="30" s="1"/>
  <c r="I491" i="30"/>
  <c r="O487" i="30"/>
  <c r="M487" i="30"/>
  <c r="I487" i="30"/>
  <c r="M483" i="30"/>
  <c r="O483" i="30" s="1"/>
  <c r="I483" i="30"/>
  <c r="O479" i="30"/>
  <c r="M479" i="30"/>
  <c r="I479" i="30"/>
  <c r="M475" i="30"/>
  <c r="O475" i="30" s="1"/>
  <c r="I475" i="30"/>
  <c r="O471" i="30"/>
  <c r="M471" i="30"/>
  <c r="I471" i="30"/>
  <c r="O467" i="30"/>
  <c r="M467" i="30"/>
  <c r="I467" i="30"/>
  <c r="M463" i="30"/>
  <c r="O463" i="30" s="1"/>
  <c r="I463" i="30"/>
  <c r="M459" i="30"/>
  <c r="O459" i="30" s="1"/>
  <c r="I459" i="30"/>
  <c r="O455" i="30"/>
  <c r="M455" i="30"/>
  <c r="I455" i="30"/>
  <c r="M451" i="30"/>
  <c r="O451" i="30" s="1"/>
  <c r="I451" i="30"/>
  <c r="O447" i="30"/>
  <c r="M447" i="30"/>
  <c r="I447" i="30"/>
  <c r="M443" i="30"/>
  <c r="O443" i="30" s="1"/>
  <c r="I443" i="30"/>
  <c r="O439" i="30"/>
  <c r="M439" i="30"/>
  <c r="I439" i="30"/>
  <c r="O435" i="30"/>
  <c r="M435" i="30"/>
  <c r="I435" i="30"/>
  <c r="M431" i="30"/>
  <c r="O431" i="30" s="1"/>
  <c r="I431" i="30"/>
  <c r="M427" i="30"/>
  <c r="O427" i="30" s="1"/>
  <c r="I427" i="30"/>
  <c r="O423" i="30"/>
  <c r="M423" i="30"/>
  <c r="I423" i="30"/>
  <c r="M419" i="30"/>
  <c r="O419" i="30" s="1"/>
  <c r="I419" i="30"/>
  <c r="O415" i="30"/>
  <c r="M415" i="30"/>
  <c r="I415" i="30"/>
  <c r="M411" i="30"/>
  <c r="O411" i="30" s="1"/>
  <c r="I411" i="30"/>
  <c r="O407" i="30"/>
  <c r="M407" i="30"/>
  <c r="I407" i="30"/>
  <c r="O403" i="30"/>
  <c r="M403" i="30"/>
  <c r="I403" i="30"/>
  <c r="M399" i="30"/>
  <c r="O399" i="30" s="1"/>
  <c r="I399" i="30"/>
  <c r="M395" i="30"/>
  <c r="O395" i="30" s="1"/>
  <c r="I395" i="30"/>
  <c r="O391" i="30"/>
  <c r="M391" i="30"/>
  <c r="I391" i="30"/>
  <c r="M387" i="30"/>
  <c r="O387" i="30" s="1"/>
  <c r="I387" i="30"/>
  <c r="O383" i="30"/>
  <c r="M383" i="30"/>
  <c r="I383" i="30"/>
  <c r="M379" i="30"/>
  <c r="O379" i="30" s="1"/>
  <c r="I379" i="30"/>
  <c r="L378" i="30"/>
  <c r="K378" i="30"/>
  <c r="J378" i="30"/>
  <c r="O374" i="30"/>
  <c r="M374" i="30"/>
  <c r="I374" i="30"/>
  <c r="O370" i="30"/>
  <c r="M370" i="30"/>
  <c r="I370" i="30"/>
  <c r="M366" i="30"/>
  <c r="O366" i="30" s="1"/>
  <c r="I366" i="30"/>
  <c r="M362" i="30"/>
  <c r="O362" i="30" s="1"/>
  <c r="I362" i="30"/>
  <c r="O358" i="30"/>
  <c r="M358" i="30"/>
  <c r="I358" i="30"/>
  <c r="M354" i="30"/>
  <c r="O354" i="30" s="1"/>
  <c r="I354" i="30"/>
  <c r="M353" i="30"/>
  <c r="L353" i="30"/>
  <c r="K353" i="30"/>
  <c r="J353" i="30"/>
  <c r="O349" i="30"/>
  <c r="M349" i="30"/>
  <c r="I349" i="30"/>
  <c r="M345" i="30"/>
  <c r="O345" i="30" s="1"/>
  <c r="I345" i="30"/>
  <c r="M341" i="30"/>
  <c r="O341" i="30" s="1"/>
  <c r="I341" i="30"/>
  <c r="O337" i="30"/>
  <c r="M337" i="30"/>
  <c r="I337" i="30"/>
  <c r="M333" i="30"/>
  <c r="O333" i="30" s="1"/>
  <c r="I333" i="30"/>
  <c r="O329" i="30"/>
  <c r="M329" i="30"/>
  <c r="I329" i="30"/>
  <c r="M325" i="30"/>
  <c r="O325" i="30" s="1"/>
  <c r="I325" i="30"/>
  <c r="O321" i="30"/>
  <c r="M321" i="30"/>
  <c r="I321" i="30"/>
  <c r="M317" i="30"/>
  <c r="O317" i="30" s="1"/>
  <c r="I317" i="30"/>
  <c r="O313" i="30"/>
  <c r="M313" i="30"/>
  <c r="I313" i="30"/>
  <c r="M309" i="30"/>
  <c r="O309" i="30" s="1"/>
  <c r="I309" i="30"/>
  <c r="O305" i="30"/>
  <c r="M305" i="30"/>
  <c r="I305" i="30"/>
  <c r="M301" i="30"/>
  <c r="O301" i="30" s="1"/>
  <c r="I301" i="30"/>
  <c r="O297" i="30"/>
  <c r="M297" i="30"/>
  <c r="I297" i="30"/>
  <c r="M293" i="30"/>
  <c r="O293" i="30" s="1"/>
  <c r="I293" i="30"/>
  <c r="O289" i="30"/>
  <c r="M289" i="30"/>
  <c r="I289" i="30"/>
  <c r="M285" i="30"/>
  <c r="O285" i="30" s="1"/>
  <c r="I285" i="30"/>
  <c r="O281" i="30"/>
  <c r="M281" i="30"/>
  <c r="I281" i="30"/>
  <c r="M277" i="30"/>
  <c r="O277" i="30" s="1"/>
  <c r="I277" i="30"/>
  <c r="O273" i="30"/>
  <c r="M273" i="30"/>
  <c r="I273" i="30"/>
  <c r="M269" i="30"/>
  <c r="O269" i="30" s="1"/>
  <c r="I269" i="30"/>
  <c r="O265" i="30"/>
  <c r="M265" i="30"/>
  <c r="I265" i="30"/>
  <c r="M261" i="30"/>
  <c r="O261" i="30" s="1"/>
  <c r="I261" i="30"/>
  <c r="O257" i="30"/>
  <c r="M257" i="30"/>
  <c r="I257" i="30"/>
  <c r="M253" i="30"/>
  <c r="O253" i="30" s="1"/>
  <c r="I253" i="30"/>
  <c r="O249" i="30"/>
  <c r="M249" i="30"/>
  <c r="I249" i="30"/>
  <c r="M245" i="30"/>
  <c r="O245" i="30" s="1"/>
  <c r="I245" i="30"/>
  <c r="O241" i="30"/>
  <c r="M241" i="30"/>
  <c r="I241" i="30"/>
  <c r="M237" i="30"/>
  <c r="O237" i="30" s="1"/>
  <c r="I237" i="30"/>
  <c r="O233" i="30"/>
  <c r="M233" i="30"/>
  <c r="I233" i="30"/>
  <c r="M229" i="30"/>
  <c r="O229" i="30" s="1"/>
  <c r="I229" i="30"/>
  <c r="O225" i="30"/>
  <c r="M225" i="30"/>
  <c r="I225" i="30"/>
  <c r="M221" i="30"/>
  <c r="O221" i="30" s="1"/>
  <c r="I221" i="30"/>
  <c r="O217" i="30"/>
  <c r="M217" i="30"/>
  <c r="I217" i="30"/>
  <c r="M213" i="30"/>
  <c r="O213" i="30" s="1"/>
  <c r="I213" i="30"/>
  <c r="O209" i="30"/>
  <c r="M209" i="30"/>
  <c r="I209" i="30"/>
  <c r="M205" i="30"/>
  <c r="O205" i="30" s="1"/>
  <c r="I205" i="30"/>
  <c r="O201" i="30"/>
  <c r="M201" i="30"/>
  <c r="I201" i="30"/>
  <c r="M197" i="30"/>
  <c r="O197" i="30" s="1"/>
  <c r="I197" i="30"/>
  <c r="O193" i="30"/>
  <c r="M193" i="30"/>
  <c r="I193" i="30"/>
  <c r="M189" i="30"/>
  <c r="O189" i="30" s="1"/>
  <c r="I189" i="30"/>
  <c r="O185" i="30"/>
  <c r="M185" i="30"/>
  <c r="I185" i="30"/>
  <c r="M181" i="30"/>
  <c r="O181" i="30" s="1"/>
  <c r="I181" i="30"/>
  <c r="O177" i="30"/>
  <c r="M177" i="30"/>
  <c r="I177" i="30"/>
  <c r="M173" i="30"/>
  <c r="O173" i="30" s="1"/>
  <c r="I173" i="30"/>
  <c r="O169" i="30"/>
  <c r="M169" i="30"/>
  <c r="I169" i="30"/>
  <c r="M165" i="30"/>
  <c r="O165" i="30" s="1"/>
  <c r="I165" i="30"/>
  <c r="O161" i="30"/>
  <c r="M161" i="30"/>
  <c r="I161" i="30"/>
  <c r="M157" i="30"/>
  <c r="O157" i="30" s="1"/>
  <c r="I157" i="30"/>
  <c r="O153" i="30"/>
  <c r="M153" i="30"/>
  <c r="I153" i="30"/>
  <c r="M149" i="30"/>
  <c r="O149" i="30" s="1"/>
  <c r="I149" i="30"/>
  <c r="O145" i="30"/>
  <c r="M145" i="30"/>
  <c r="I145" i="30"/>
  <c r="M141" i="30"/>
  <c r="O141" i="30" s="1"/>
  <c r="I141" i="30"/>
  <c r="O137" i="30"/>
  <c r="M137" i="30"/>
  <c r="I137" i="30"/>
  <c r="M133" i="30"/>
  <c r="O133" i="30" s="1"/>
  <c r="I133" i="30"/>
  <c r="O129" i="30"/>
  <c r="M129" i="30"/>
  <c r="I129" i="30"/>
  <c r="M125" i="30"/>
  <c r="O125" i="30" s="1"/>
  <c r="I125" i="30"/>
  <c r="O121" i="30"/>
  <c r="M121" i="30"/>
  <c r="I121" i="30"/>
  <c r="M117" i="30"/>
  <c r="O117" i="30" s="1"/>
  <c r="I117" i="30"/>
  <c r="O113" i="30"/>
  <c r="M113" i="30"/>
  <c r="I113" i="30"/>
  <c r="M109" i="30"/>
  <c r="O109" i="30" s="1"/>
  <c r="I109" i="30"/>
  <c r="O105" i="30"/>
  <c r="M105" i="30"/>
  <c r="I105" i="30"/>
  <c r="M101" i="30"/>
  <c r="O101" i="30" s="1"/>
  <c r="I101" i="30"/>
  <c r="O97" i="30"/>
  <c r="M97" i="30"/>
  <c r="I97" i="30"/>
  <c r="M93" i="30"/>
  <c r="O93" i="30" s="1"/>
  <c r="I93" i="30"/>
  <c r="O89" i="30"/>
  <c r="M89" i="30"/>
  <c r="I89" i="30"/>
  <c r="M85" i="30"/>
  <c r="O85" i="30" s="1"/>
  <c r="I85" i="30"/>
  <c r="O81" i="30"/>
  <c r="M81" i="30"/>
  <c r="I81" i="30"/>
  <c r="M77" i="30"/>
  <c r="O77" i="30" s="1"/>
  <c r="I77" i="30"/>
  <c r="O73" i="30"/>
  <c r="M73" i="30"/>
  <c r="I73" i="30"/>
  <c r="M69" i="30"/>
  <c r="O69" i="30" s="1"/>
  <c r="I69" i="30"/>
  <c r="O65" i="30"/>
  <c r="M65" i="30"/>
  <c r="I65" i="30"/>
  <c r="M61" i="30"/>
  <c r="O61" i="30" s="1"/>
  <c r="I61" i="30"/>
  <c r="O57" i="30"/>
  <c r="M57" i="30"/>
  <c r="I57" i="30"/>
  <c r="M53" i="30"/>
  <c r="O53" i="30" s="1"/>
  <c r="I53" i="30"/>
  <c r="O49" i="30"/>
  <c r="M49" i="30"/>
  <c r="I49" i="30"/>
  <c r="M45" i="30"/>
  <c r="O45" i="30" s="1"/>
  <c r="I45" i="30"/>
  <c r="O41" i="30"/>
  <c r="M41" i="30"/>
  <c r="I41" i="30"/>
  <c r="M37" i="30"/>
  <c r="O37" i="30" s="1"/>
  <c r="I37" i="30"/>
  <c r="O33" i="30"/>
  <c r="M33" i="30"/>
  <c r="I33" i="30"/>
  <c r="M29" i="30"/>
  <c r="M28" i="30" s="1"/>
  <c r="I29" i="30"/>
  <c r="L28" i="30"/>
  <c r="K28" i="30"/>
  <c r="J28" i="30"/>
  <c r="O24" i="30"/>
  <c r="M24" i="30"/>
  <c r="I24" i="30"/>
  <c r="M23" i="30"/>
  <c r="L23" i="30"/>
  <c r="K23" i="30"/>
  <c r="J23" i="30"/>
  <c r="M19" i="30"/>
  <c r="O19" i="30" s="1"/>
  <c r="I19" i="30"/>
  <c r="O15" i="30"/>
  <c r="M15" i="30"/>
  <c r="M14" i="30" s="1"/>
  <c r="I15" i="30"/>
  <c r="L14" i="30"/>
  <c r="L8" i="30" s="1"/>
  <c r="T7" i="30" s="1"/>
  <c r="K14" i="30"/>
  <c r="J14" i="30"/>
  <c r="J8" i="30" s="1"/>
  <c r="M10" i="30"/>
  <c r="M9" i="30" s="1"/>
  <c r="I10" i="30"/>
  <c r="L9" i="30"/>
  <c r="K9" i="30"/>
  <c r="J9" i="30"/>
  <c r="K8" i="30"/>
  <c r="O838" i="29"/>
  <c r="M838" i="29"/>
  <c r="I838" i="29"/>
  <c r="M834" i="29"/>
  <c r="O834" i="29" s="1"/>
  <c r="I834" i="29"/>
  <c r="O830" i="29"/>
  <c r="M830" i="29"/>
  <c r="I830" i="29"/>
  <c r="M826" i="29"/>
  <c r="O826" i="29" s="1"/>
  <c r="I826" i="29"/>
  <c r="O822" i="29"/>
  <c r="M822" i="29"/>
  <c r="M821" i="29" s="1"/>
  <c r="I822" i="29"/>
  <c r="L821" i="29"/>
  <c r="K821" i="29"/>
  <c r="J821" i="29"/>
  <c r="M817" i="29"/>
  <c r="O817" i="29" s="1"/>
  <c r="I817" i="29"/>
  <c r="O813" i="29"/>
  <c r="M813" i="29"/>
  <c r="I813" i="29"/>
  <c r="M809" i="29"/>
  <c r="O809" i="29" s="1"/>
  <c r="I809" i="29"/>
  <c r="O805" i="29"/>
  <c r="M805" i="29"/>
  <c r="M804" i="29" s="1"/>
  <c r="I805" i="29"/>
  <c r="L804" i="29"/>
  <c r="K804" i="29"/>
  <c r="J804" i="29"/>
  <c r="M800" i="29"/>
  <c r="O800" i="29" s="1"/>
  <c r="I800" i="29"/>
  <c r="O796" i="29"/>
  <c r="M796" i="29"/>
  <c r="I796" i="29"/>
  <c r="M792" i="29"/>
  <c r="O792" i="29" s="1"/>
  <c r="I792" i="29"/>
  <c r="O788" i="29"/>
  <c r="M788" i="29"/>
  <c r="I788" i="29"/>
  <c r="M784" i="29"/>
  <c r="O784" i="29" s="1"/>
  <c r="I784" i="29"/>
  <c r="O780" i="29"/>
  <c r="M780" i="29"/>
  <c r="I780" i="29"/>
  <c r="M776" i="29"/>
  <c r="O776" i="29" s="1"/>
  <c r="I776" i="29"/>
  <c r="M775" i="29"/>
  <c r="L775" i="29"/>
  <c r="K775" i="29"/>
  <c r="J775" i="29"/>
  <c r="O771" i="29"/>
  <c r="M771" i="29"/>
  <c r="I771" i="29"/>
  <c r="M767" i="29"/>
  <c r="O767" i="29" s="1"/>
  <c r="I767" i="29"/>
  <c r="O763" i="29"/>
  <c r="M763" i="29"/>
  <c r="I763" i="29"/>
  <c r="M759" i="29"/>
  <c r="O759" i="29" s="1"/>
  <c r="I759" i="29"/>
  <c r="O755" i="29"/>
  <c r="M755" i="29"/>
  <c r="M754" i="29" s="1"/>
  <c r="I755" i="29"/>
  <c r="L754" i="29"/>
  <c r="K754" i="29"/>
  <c r="J754" i="29"/>
  <c r="M750" i="29"/>
  <c r="O750" i="29" s="1"/>
  <c r="I750" i="29"/>
  <c r="O746" i="29"/>
  <c r="M746" i="29"/>
  <c r="I746" i="29"/>
  <c r="M742" i="29"/>
  <c r="O742" i="29" s="1"/>
  <c r="I742" i="29"/>
  <c r="O738" i="29"/>
  <c r="M738" i="29"/>
  <c r="I738" i="29"/>
  <c r="M734" i="29"/>
  <c r="O734" i="29" s="1"/>
  <c r="I734" i="29"/>
  <c r="O730" i="29"/>
  <c r="M730" i="29"/>
  <c r="I730" i="29"/>
  <c r="M726" i="29"/>
  <c r="O726" i="29" s="1"/>
  <c r="I726" i="29"/>
  <c r="O722" i="29"/>
  <c r="M722" i="29"/>
  <c r="I722" i="29"/>
  <c r="M718" i="29"/>
  <c r="O718" i="29" s="1"/>
  <c r="I718" i="29"/>
  <c r="O714" i="29"/>
  <c r="M714" i="29"/>
  <c r="I714" i="29"/>
  <c r="M710" i="29"/>
  <c r="O710" i="29" s="1"/>
  <c r="I710" i="29"/>
  <c r="O706" i="29"/>
  <c r="M706" i="29"/>
  <c r="I706" i="29"/>
  <c r="M702" i="29"/>
  <c r="O702" i="29" s="1"/>
  <c r="I702" i="29"/>
  <c r="O698" i="29"/>
  <c r="M698" i="29"/>
  <c r="I698" i="29"/>
  <c r="M694" i="29"/>
  <c r="O694" i="29" s="1"/>
  <c r="I694" i="29"/>
  <c r="O690" i="29"/>
  <c r="M690" i="29"/>
  <c r="I690" i="29"/>
  <c r="M686" i="29"/>
  <c r="O686" i="29" s="1"/>
  <c r="I686" i="29"/>
  <c r="O682" i="29"/>
  <c r="M682" i="29"/>
  <c r="I682" i="29"/>
  <c r="M678" i="29"/>
  <c r="O678" i="29" s="1"/>
  <c r="I678" i="29"/>
  <c r="O674" i="29"/>
  <c r="M674" i="29"/>
  <c r="I674" i="29"/>
  <c r="M670" i="29"/>
  <c r="O670" i="29" s="1"/>
  <c r="I670" i="29"/>
  <c r="O666" i="29"/>
  <c r="M666" i="29"/>
  <c r="I666" i="29"/>
  <c r="M662" i="29"/>
  <c r="O662" i="29" s="1"/>
  <c r="I662" i="29"/>
  <c r="O658" i="29"/>
  <c r="M658" i="29"/>
  <c r="I658" i="29"/>
  <c r="M654" i="29"/>
  <c r="O654" i="29" s="1"/>
  <c r="I654" i="29"/>
  <c r="O650" i="29"/>
  <c r="M650" i="29"/>
  <c r="I650" i="29"/>
  <c r="M646" i="29"/>
  <c r="O646" i="29" s="1"/>
  <c r="I646" i="29"/>
  <c r="O642" i="29"/>
  <c r="M642" i="29"/>
  <c r="I642" i="29"/>
  <c r="M638" i="29"/>
  <c r="O638" i="29" s="1"/>
  <c r="I638" i="29"/>
  <c r="O634" i="29"/>
  <c r="M634" i="29"/>
  <c r="I634" i="29"/>
  <c r="M630" i="29"/>
  <c r="O630" i="29" s="1"/>
  <c r="I630" i="29"/>
  <c r="O626" i="29"/>
  <c r="M626" i="29"/>
  <c r="I626" i="29"/>
  <c r="M622" i="29"/>
  <c r="O622" i="29" s="1"/>
  <c r="I622" i="29"/>
  <c r="O618" i="29"/>
  <c r="M618" i="29"/>
  <c r="I618" i="29"/>
  <c r="M614" i="29"/>
  <c r="O614" i="29" s="1"/>
  <c r="I614" i="29"/>
  <c r="O610" i="29"/>
  <c r="M610" i="29"/>
  <c r="I610" i="29"/>
  <c r="M606" i="29"/>
  <c r="O606" i="29" s="1"/>
  <c r="I606" i="29"/>
  <c r="O602" i="29"/>
  <c r="M602" i="29"/>
  <c r="I602" i="29"/>
  <c r="M598" i="29"/>
  <c r="O598" i="29" s="1"/>
  <c r="I598" i="29"/>
  <c r="O594" i="29"/>
  <c r="M594" i="29"/>
  <c r="I594" i="29"/>
  <c r="M590" i="29"/>
  <c r="O590" i="29" s="1"/>
  <c r="I590" i="29"/>
  <c r="O586" i="29"/>
  <c r="M586" i="29"/>
  <c r="I586" i="29"/>
  <c r="M582" i="29"/>
  <c r="O582" i="29" s="1"/>
  <c r="I582" i="29"/>
  <c r="O578" i="29"/>
  <c r="M578" i="29"/>
  <c r="I578" i="29"/>
  <c r="M574" i="29"/>
  <c r="O574" i="29" s="1"/>
  <c r="I574" i="29"/>
  <c r="O570" i="29"/>
  <c r="M570" i="29"/>
  <c r="I570" i="29"/>
  <c r="M566" i="29"/>
  <c r="O566" i="29" s="1"/>
  <c r="I566" i="29"/>
  <c r="O562" i="29"/>
  <c r="M562" i="29"/>
  <c r="I562" i="29"/>
  <c r="M558" i="29"/>
  <c r="O558" i="29" s="1"/>
  <c r="I558" i="29"/>
  <c r="O554" i="29"/>
  <c r="M554" i="29"/>
  <c r="I554" i="29"/>
  <c r="M550" i="29"/>
  <c r="O550" i="29" s="1"/>
  <c r="I550" i="29"/>
  <c r="O546" i="29"/>
  <c r="M546" i="29"/>
  <c r="I546" i="29"/>
  <c r="M542" i="29"/>
  <c r="O542" i="29" s="1"/>
  <c r="I542" i="29"/>
  <c r="O538" i="29"/>
  <c r="M538" i="29"/>
  <c r="I538" i="29"/>
  <c r="M534" i="29"/>
  <c r="O534" i="29" s="1"/>
  <c r="I534" i="29"/>
  <c r="O530" i="29"/>
  <c r="M530" i="29"/>
  <c r="I530" i="29"/>
  <c r="M526" i="29"/>
  <c r="O526" i="29" s="1"/>
  <c r="I526" i="29"/>
  <c r="O522" i="29"/>
  <c r="M522" i="29"/>
  <c r="I522" i="29"/>
  <c r="M518" i="29"/>
  <c r="O518" i="29" s="1"/>
  <c r="I518" i="29"/>
  <c r="O514" i="29"/>
  <c r="M514" i="29"/>
  <c r="I514" i="29"/>
  <c r="M510" i="29"/>
  <c r="O510" i="29" s="1"/>
  <c r="I510" i="29"/>
  <c r="O506" i="29"/>
  <c r="M506" i="29"/>
  <c r="I506" i="29"/>
  <c r="M502" i="29"/>
  <c r="O502" i="29" s="1"/>
  <c r="I502" i="29"/>
  <c r="M501" i="29"/>
  <c r="L501" i="29"/>
  <c r="K501" i="29"/>
  <c r="J501" i="29"/>
  <c r="O497" i="29"/>
  <c r="M497" i="29"/>
  <c r="I497" i="29"/>
  <c r="M493" i="29"/>
  <c r="O493" i="29" s="1"/>
  <c r="I493" i="29"/>
  <c r="O489" i="29"/>
  <c r="M489" i="29"/>
  <c r="I489" i="29"/>
  <c r="M485" i="29"/>
  <c r="O485" i="29" s="1"/>
  <c r="I485" i="29"/>
  <c r="O481" i="29"/>
  <c r="M481" i="29"/>
  <c r="I481" i="29"/>
  <c r="M477" i="29"/>
  <c r="O477" i="29" s="1"/>
  <c r="I477" i="29"/>
  <c r="O473" i="29"/>
  <c r="M473" i="29"/>
  <c r="I473" i="29"/>
  <c r="M469" i="29"/>
  <c r="O469" i="29" s="1"/>
  <c r="I469" i="29"/>
  <c r="O465" i="29"/>
  <c r="M465" i="29"/>
  <c r="I465" i="29"/>
  <c r="M461" i="29"/>
  <c r="O461" i="29" s="1"/>
  <c r="I461" i="29"/>
  <c r="O457" i="29"/>
  <c r="M457" i="29"/>
  <c r="I457" i="29"/>
  <c r="M453" i="29"/>
  <c r="O453" i="29" s="1"/>
  <c r="I453" i="29"/>
  <c r="O449" i="29"/>
  <c r="M449" i="29"/>
  <c r="I449" i="29"/>
  <c r="M445" i="29"/>
  <c r="O445" i="29" s="1"/>
  <c r="I445" i="29"/>
  <c r="O441" i="29"/>
  <c r="M441" i="29"/>
  <c r="I441" i="29"/>
  <c r="M437" i="29"/>
  <c r="O437" i="29" s="1"/>
  <c r="I437" i="29"/>
  <c r="O433" i="29"/>
  <c r="M433" i="29"/>
  <c r="I433" i="29"/>
  <c r="M429" i="29"/>
  <c r="O429" i="29" s="1"/>
  <c r="I429" i="29"/>
  <c r="O425" i="29"/>
  <c r="M425" i="29"/>
  <c r="I425" i="29"/>
  <c r="M421" i="29"/>
  <c r="O421" i="29" s="1"/>
  <c r="I421" i="29"/>
  <c r="O417" i="29"/>
  <c r="M417" i="29"/>
  <c r="I417" i="29"/>
  <c r="M413" i="29"/>
  <c r="O413" i="29" s="1"/>
  <c r="I413" i="29"/>
  <c r="O409" i="29"/>
  <c r="M409" i="29"/>
  <c r="I409" i="29"/>
  <c r="M405" i="29"/>
  <c r="O405" i="29" s="1"/>
  <c r="I405" i="29"/>
  <c r="O401" i="29"/>
  <c r="M401" i="29"/>
  <c r="I401" i="29"/>
  <c r="M397" i="29"/>
  <c r="O397" i="29" s="1"/>
  <c r="I397" i="29"/>
  <c r="O393" i="29"/>
  <c r="M393" i="29"/>
  <c r="I393" i="29"/>
  <c r="M389" i="29"/>
  <c r="O389" i="29" s="1"/>
  <c r="I389" i="29"/>
  <c r="O385" i="29"/>
  <c r="M385" i="29"/>
  <c r="I385" i="29"/>
  <c r="M381" i="29"/>
  <c r="O381" i="29" s="1"/>
  <c r="I381" i="29"/>
  <c r="O377" i="29"/>
  <c r="M377" i="29"/>
  <c r="I377" i="29"/>
  <c r="M373" i="29"/>
  <c r="O373" i="29" s="1"/>
  <c r="I373" i="29"/>
  <c r="O369" i="29"/>
  <c r="M369" i="29"/>
  <c r="I369" i="29"/>
  <c r="M365" i="29"/>
  <c r="O365" i="29" s="1"/>
  <c r="I365" i="29"/>
  <c r="O361" i="29"/>
  <c r="M361" i="29"/>
  <c r="I361" i="29"/>
  <c r="M357" i="29"/>
  <c r="O357" i="29" s="1"/>
  <c r="I357" i="29"/>
  <c r="O353" i="29"/>
  <c r="M353" i="29"/>
  <c r="I353" i="29"/>
  <c r="M349" i="29"/>
  <c r="O349" i="29" s="1"/>
  <c r="I349" i="29"/>
  <c r="O345" i="29"/>
  <c r="M345" i="29"/>
  <c r="I345" i="29"/>
  <c r="M341" i="29"/>
  <c r="O341" i="29" s="1"/>
  <c r="I341" i="29"/>
  <c r="O337" i="29"/>
  <c r="M337" i="29"/>
  <c r="I337" i="29"/>
  <c r="M333" i="29"/>
  <c r="O333" i="29" s="1"/>
  <c r="I333" i="29"/>
  <c r="O329" i="29"/>
  <c r="M329" i="29"/>
  <c r="I329" i="29"/>
  <c r="M325" i="29"/>
  <c r="O325" i="29" s="1"/>
  <c r="I325" i="29"/>
  <c r="O321" i="29"/>
  <c r="M321" i="29"/>
  <c r="I321" i="29"/>
  <c r="M317" i="29"/>
  <c r="O317" i="29" s="1"/>
  <c r="I317" i="29"/>
  <c r="O313" i="29"/>
  <c r="M313" i="29"/>
  <c r="I313" i="29"/>
  <c r="M309" i="29"/>
  <c r="O309" i="29" s="1"/>
  <c r="I309" i="29"/>
  <c r="O305" i="29"/>
  <c r="M305" i="29"/>
  <c r="I305" i="29"/>
  <c r="M301" i="29"/>
  <c r="O301" i="29" s="1"/>
  <c r="I301" i="29"/>
  <c r="O297" i="29"/>
  <c r="M297" i="29"/>
  <c r="I297" i="29"/>
  <c r="M293" i="29"/>
  <c r="O293" i="29" s="1"/>
  <c r="I293" i="29"/>
  <c r="O289" i="29"/>
  <c r="M289" i="29"/>
  <c r="I289" i="29"/>
  <c r="M285" i="29"/>
  <c r="O285" i="29" s="1"/>
  <c r="I285" i="29"/>
  <c r="O281" i="29"/>
  <c r="M281" i="29"/>
  <c r="I281" i="29"/>
  <c r="M277" i="29"/>
  <c r="O277" i="29" s="1"/>
  <c r="I277" i="29"/>
  <c r="O273" i="29"/>
  <c r="M273" i="29"/>
  <c r="I273" i="29"/>
  <c r="M269" i="29"/>
  <c r="O269" i="29" s="1"/>
  <c r="I269" i="29"/>
  <c r="O265" i="29"/>
  <c r="M265" i="29"/>
  <c r="I265" i="29"/>
  <c r="M261" i="29"/>
  <c r="O261" i="29" s="1"/>
  <c r="I261" i="29"/>
  <c r="O257" i="29"/>
  <c r="M257" i="29"/>
  <c r="I257" i="29"/>
  <c r="M253" i="29"/>
  <c r="O253" i="29" s="1"/>
  <c r="I253" i="29"/>
  <c r="O249" i="29"/>
  <c r="M249" i="29"/>
  <c r="I249" i="29"/>
  <c r="M245" i="29"/>
  <c r="O245" i="29" s="1"/>
  <c r="I245" i="29"/>
  <c r="O241" i="29"/>
  <c r="M241" i="29"/>
  <c r="I241" i="29"/>
  <c r="M237" i="29"/>
  <c r="O237" i="29" s="1"/>
  <c r="I237" i="29"/>
  <c r="O233" i="29"/>
  <c r="M233" i="29"/>
  <c r="I233" i="29"/>
  <c r="M229" i="29"/>
  <c r="O229" i="29" s="1"/>
  <c r="I229" i="29"/>
  <c r="O225" i="29"/>
  <c r="M225" i="29"/>
  <c r="I225" i="29"/>
  <c r="M221" i="29"/>
  <c r="O221" i="29" s="1"/>
  <c r="I221" i="29"/>
  <c r="O217" i="29"/>
  <c r="M217" i="29"/>
  <c r="I217" i="29"/>
  <c r="M213" i="29"/>
  <c r="O213" i="29" s="1"/>
  <c r="I213" i="29"/>
  <c r="O209" i="29"/>
  <c r="M209" i="29"/>
  <c r="I209" i="29"/>
  <c r="M205" i="29"/>
  <c r="O205" i="29" s="1"/>
  <c r="I205" i="29"/>
  <c r="O201" i="29"/>
  <c r="M201" i="29"/>
  <c r="I201" i="29"/>
  <c r="M197" i="29"/>
  <c r="O197" i="29" s="1"/>
  <c r="I197" i="29"/>
  <c r="O193" i="29"/>
  <c r="M193" i="29"/>
  <c r="I193" i="29"/>
  <c r="M189" i="29"/>
  <c r="O189" i="29" s="1"/>
  <c r="I189" i="29"/>
  <c r="O185" i="29"/>
  <c r="M185" i="29"/>
  <c r="I185" i="29"/>
  <c r="M181" i="29"/>
  <c r="O181" i="29" s="1"/>
  <c r="I181" i="29"/>
  <c r="O177" i="29"/>
  <c r="M177" i="29"/>
  <c r="I177" i="29"/>
  <c r="M173" i="29"/>
  <c r="O173" i="29" s="1"/>
  <c r="I173" i="29"/>
  <c r="O169" i="29"/>
  <c r="M169" i="29"/>
  <c r="I169" i="29"/>
  <c r="M165" i="29"/>
  <c r="O165" i="29" s="1"/>
  <c r="I165" i="29"/>
  <c r="O161" i="29"/>
  <c r="M161" i="29"/>
  <c r="I161" i="29"/>
  <c r="M157" i="29"/>
  <c r="O157" i="29" s="1"/>
  <c r="I157" i="29"/>
  <c r="O153" i="29"/>
  <c r="M153" i="29"/>
  <c r="I153" i="29"/>
  <c r="M149" i="29"/>
  <c r="O149" i="29" s="1"/>
  <c r="I149" i="29"/>
  <c r="L148" i="29"/>
  <c r="K148" i="29"/>
  <c r="K8" i="29" s="1"/>
  <c r="J148" i="29"/>
  <c r="O144" i="29"/>
  <c r="M144" i="29"/>
  <c r="I144" i="29"/>
  <c r="M140" i="29"/>
  <c r="O140" i="29" s="1"/>
  <c r="I140" i="29"/>
  <c r="O136" i="29"/>
  <c r="M136" i="29"/>
  <c r="I136" i="29"/>
  <c r="M132" i="29"/>
  <c r="O132" i="29" s="1"/>
  <c r="I132" i="29"/>
  <c r="O128" i="29"/>
  <c r="M128" i="29"/>
  <c r="I128" i="29"/>
  <c r="M124" i="29"/>
  <c r="O124" i="29" s="1"/>
  <c r="I124" i="29"/>
  <c r="O120" i="29"/>
  <c r="M120" i="29"/>
  <c r="I120" i="29"/>
  <c r="M116" i="29"/>
  <c r="O116" i="29" s="1"/>
  <c r="I116" i="29"/>
  <c r="O112" i="29"/>
  <c r="M112" i="29"/>
  <c r="I112" i="29"/>
  <c r="M108" i="29"/>
  <c r="O108" i="29" s="1"/>
  <c r="I108" i="29"/>
  <c r="O104" i="29"/>
  <c r="M104" i="29"/>
  <c r="I104" i="29"/>
  <c r="M100" i="29"/>
  <c r="O100" i="29" s="1"/>
  <c r="I100" i="29"/>
  <c r="O96" i="29"/>
  <c r="M96" i="29"/>
  <c r="I96" i="29"/>
  <c r="M92" i="29"/>
  <c r="M87" i="29" s="1"/>
  <c r="I92" i="29"/>
  <c r="O88" i="29"/>
  <c r="M88" i="29"/>
  <c r="I88" i="29"/>
  <c r="L87" i="29"/>
  <c r="K87" i="29"/>
  <c r="J87" i="29"/>
  <c r="M83" i="29"/>
  <c r="O83" i="29" s="1"/>
  <c r="I83" i="29"/>
  <c r="O79" i="29"/>
  <c r="M79" i="29"/>
  <c r="I79" i="29"/>
  <c r="M75" i="29"/>
  <c r="O75" i="29" s="1"/>
  <c r="I75" i="29"/>
  <c r="O71" i="29"/>
  <c r="M71" i="29"/>
  <c r="I71" i="29"/>
  <c r="M67" i="29"/>
  <c r="O67" i="29" s="1"/>
  <c r="I67" i="29"/>
  <c r="O63" i="29"/>
  <c r="M63" i="29"/>
  <c r="I63" i="29"/>
  <c r="M59" i="29"/>
  <c r="O59" i="29" s="1"/>
  <c r="I59" i="29"/>
  <c r="O55" i="29"/>
  <c r="M55" i="29"/>
  <c r="M54" i="29" s="1"/>
  <c r="I55" i="29"/>
  <c r="L54" i="29"/>
  <c r="L8" i="29" s="1"/>
  <c r="T7" i="29" s="1"/>
  <c r="K54" i="29"/>
  <c r="J54" i="29"/>
  <c r="J8" i="29" s="1"/>
  <c r="M50" i="29"/>
  <c r="O50" i="29" s="1"/>
  <c r="I50" i="29"/>
  <c r="O46" i="29"/>
  <c r="M46" i="29"/>
  <c r="I46" i="29"/>
  <c r="M42" i="29"/>
  <c r="O42" i="29" s="1"/>
  <c r="I42" i="29"/>
  <c r="O38" i="29"/>
  <c r="M38" i="29"/>
  <c r="I38" i="29"/>
  <c r="M34" i="29"/>
  <c r="O34" i="29" s="1"/>
  <c r="I34" i="29"/>
  <c r="O30" i="29"/>
  <c r="M30" i="29"/>
  <c r="I30" i="29"/>
  <c r="M26" i="29"/>
  <c r="O26" i="29" s="1"/>
  <c r="I26" i="29"/>
  <c r="O22" i="29"/>
  <c r="M22" i="29"/>
  <c r="I22" i="29"/>
  <c r="M18" i="29"/>
  <c r="O18" i="29" s="1"/>
  <c r="I18" i="29"/>
  <c r="O14" i="29"/>
  <c r="M14" i="29"/>
  <c r="I14" i="29"/>
  <c r="M10" i="29"/>
  <c r="O10" i="29" s="1"/>
  <c r="I10" i="29"/>
  <c r="M9" i="29"/>
  <c r="L9" i="29"/>
  <c r="K9" i="29"/>
  <c r="J9" i="29"/>
  <c r="O1530" i="28"/>
  <c r="M1530" i="28"/>
  <c r="I1530" i="28"/>
  <c r="M1526" i="28"/>
  <c r="O1526" i="28" s="1"/>
  <c r="I1526" i="28"/>
  <c r="O1522" i="28"/>
  <c r="M1522" i="28"/>
  <c r="I1522" i="28"/>
  <c r="M1518" i="28"/>
  <c r="O1518" i="28" s="1"/>
  <c r="I1518" i="28"/>
  <c r="O1514" i="28"/>
  <c r="M1514" i="28"/>
  <c r="I1514" i="28"/>
  <c r="M1510" i="28"/>
  <c r="O1510" i="28" s="1"/>
  <c r="I1510" i="28"/>
  <c r="O1506" i="28"/>
  <c r="M1506" i="28"/>
  <c r="I1506" i="28"/>
  <c r="M1502" i="28"/>
  <c r="O1502" i="28" s="1"/>
  <c r="I1502" i="28"/>
  <c r="O1498" i="28"/>
  <c r="M1498" i="28"/>
  <c r="I1498" i="28"/>
  <c r="M1494" i="28"/>
  <c r="O1494" i="28" s="1"/>
  <c r="I1494" i="28"/>
  <c r="O1490" i="28"/>
  <c r="M1490" i="28"/>
  <c r="I1490" i="28"/>
  <c r="M1486" i="28"/>
  <c r="O1486" i="28" s="1"/>
  <c r="I1486" i="28"/>
  <c r="O1482" i="28"/>
  <c r="M1482" i="28"/>
  <c r="I1482" i="28"/>
  <c r="M1478" i="28"/>
  <c r="O1478" i="28" s="1"/>
  <c r="I1478" i="28"/>
  <c r="O1474" i="28"/>
  <c r="M1474" i="28"/>
  <c r="I1474" i="28"/>
  <c r="M1470" i="28"/>
  <c r="O1470" i="28" s="1"/>
  <c r="I1470" i="28"/>
  <c r="O1466" i="28"/>
  <c r="M1466" i="28"/>
  <c r="I1466" i="28"/>
  <c r="M1462" i="28"/>
  <c r="O1462" i="28" s="1"/>
  <c r="I1462" i="28"/>
  <c r="O1458" i="28"/>
  <c r="M1458" i="28"/>
  <c r="I1458" i="28"/>
  <c r="M1454" i="28"/>
  <c r="O1454" i="28" s="1"/>
  <c r="I1454" i="28"/>
  <c r="O1450" i="28"/>
  <c r="M1450" i="28"/>
  <c r="I1450" i="28"/>
  <c r="M1446" i="28"/>
  <c r="O1446" i="28" s="1"/>
  <c r="I1446" i="28"/>
  <c r="O1442" i="28"/>
  <c r="M1442" i="28"/>
  <c r="I1442" i="28"/>
  <c r="M1438" i="28"/>
  <c r="O1438" i="28" s="1"/>
  <c r="I1438" i="28"/>
  <c r="O1434" i="28"/>
  <c r="M1434" i="28"/>
  <c r="I1434" i="28"/>
  <c r="M1430" i="28"/>
  <c r="O1430" i="28" s="1"/>
  <c r="I1430" i="28"/>
  <c r="O1426" i="28"/>
  <c r="M1426" i="28"/>
  <c r="I1426" i="28"/>
  <c r="M1422" i="28"/>
  <c r="O1422" i="28" s="1"/>
  <c r="I1422" i="28"/>
  <c r="O1418" i="28"/>
  <c r="M1418" i="28"/>
  <c r="I1418" i="28"/>
  <c r="M1414" i="28"/>
  <c r="O1414" i="28" s="1"/>
  <c r="I1414" i="28"/>
  <c r="O1410" i="28"/>
  <c r="M1410" i="28"/>
  <c r="I1410" i="28"/>
  <c r="M1406" i="28"/>
  <c r="O1406" i="28" s="1"/>
  <c r="I1406" i="28"/>
  <c r="O1402" i="28"/>
  <c r="M1402" i="28"/>
  <c r="I1402" i="28"/>
  <c r="M1398" i="28"/>
  <c r="O1398" i="28" s="1"/>
  <c r="I1398" i="28"/>
  <c r="O1394" i="28"/>
  <c r="M1394" i="28"/>
  <c r="I1394" i="28"/>
  <c r="M1390" i="28"/>
  <c r="O1390" i="28" s="1"/>
  <c r="I1390" i="28"/>
  <c r="O1386" i="28"/>
  <c r="M1386" i="28"/>
  <c r="I1386" i="28"/>
  <c r="M1382" i="28"/>
  <c r="O1382" i="28" s="1"/>
  <c r="I1382" i="28"/>
  <c r="O1378" i="28"/>
  <c r="M1378" i="28"/>
  <c r="I1378" i="28"/>
  <c r="M1374" i="28"/>
  <c r="O1374" i="28" s="1"/>
  <c r="I1374" i="28"/>
  <c r="O1370" i="28"/>
  <c r="M1370" i="28"/>
  <c r="I1370" i="28"/>
  <c r="M1366" i="28"/>
  <c r="O1366" i="28" s="1"/>
  <c r="I1366" i="28"/>
  <c r="O1362" i="28"/>
  <c r="M1362" i="28"/>
  <c r="I1362" i="28"/>
  <c r="M1358" i="28"/>
  <c r="O1358" i="28" s="1"/>
  <c r="I1358" i="28"/>
  <c r="O1354" i="28"/>
  <c r="M1354" i="28"/>
  <c r="I1354" i="28"/>
  <c r="M1350" i="28"/>
  <c r="O1350" i="28" s="1"/>
  <c r="I1350" i="28"/>
  <c r="O1346" i="28"/>
  <c r="M1346" i="28"/>
  <c r="I1346" i="28"/>
  <c r="M1342" i="28"/>
  <c r="O1342" i="28" s="1"/>
  <c r="I1342" i="28"/>
  <c r="O1338" i="28"/>
  <c r="M1338" i="28"/>
  <c r="I1338" i="28"/>
  <c r="M1334" i="28"/>
  <c r="O1334" i="28" s="1"/>
  <c r="I1334" i="28"/>
  <c r="O1330" i="28"/>
  <c r="M1330" i="28"/>
  <c r="I1330" i="28"/>
  <c r="M1326" i="28"/>
  <c r="O1326" i="28" s="1"/>
  <c r="I1326" i="28"/>
  <c r="O1322" i="28"/>
  <c r="M1322" i="28"/>
  <c r="I1322" i="28"/>
  <c r="M1318" i="28"/>
  <c r="O1318" i="28" s="1"/>
  <c r="I1318" i="28"/>
  <c r="O1314" i="28"/>
  <c r="M1314" i="28"/>
  <c r="I1314" i="28"/>
  <c r="M1310" i="28"/>
  <c r="O1310" i="28" s="1"/>
  <c r="I1310" i="28"/>
  <c r="O1306" i="28"/>
  <c r="M1306" i="28"/>
  <c r="I1306" i="28"/>
  <c r="M1302" i="28"/>
  <c r="O1302" i="28" s="1"/>
  <c r="I1302" i="28"/>
  <c r="O1298" i="28"/>
  <c r="M1298" i="28"/>
  <c r="I1298" i="28"/>
  <c r="M1294" i="28"/>
  <c r="O1294" i="28" s="1"/>
  <c r="I1294" i="28"/>
  <c r="O1290" i="28"/>
  <c r="M1290" i="28"/>
  <c r="I1290" i="28"/>
  <c r="M1286" i="28"/>
  <c r="O1286" i="28" s="1"/>
  <c r="I1286" i="28"/>
  <c r="O1282" i="28"/>
  <c r="M1282" i="28"/>
  <c r="I1282" i="28"/>
  <c r="M1278" i="28"/>
  <c r="O1278" i="28" s="1"/>
  <c r="I1278" i="28"/>
  <c r="O1274" i="28"/>
  <c r="M1274" i="28"/>
  <c r="I1274" i="28"/>
  <c r="M1270" i="28"/>
  <c r="O1270" i="28" s="1"/>
  <c r="I1270" i="28"/>
  <c r="O1266" i="28"/>
  <c r="M1266" i="28"/>
  <c r="I1266" i="28"/>
  <c r="M1262" i="28"/>
  <c r="O1262" i="28" s="1"/>
  <c r="I1262" i="28"/>
  <c r="O1258" i="28"/>
  <c r="M1258" i="28"/>
  <c r="I1258" i="28"/>
  <c r="M1254" i="28"/>
  <c r="O1254" i="28" s="1"/>
  <c r="I1254" i="28"/>
  <c r="O1250" i="28"/>
  <c r="M1250" i="28"/>
  <c r="I1250" i="28"/>
  <c r="M1246" i="28"/>
  <c r="O1246" i="28" s="1"/>
  <c r="I1246" i="28"/>
  <c r="L1245" i="28"/>
  <c r="K1245" i="28"/>
  <c r="J1245" i="28"/>
  <c r="O1241" i="28"/>
  <c r="M1241" i="28"/>
  <c r="I1241" i="28"/>
  <c r="M1237" i="28"/>
  <c r="M1232" i="28" s="1"/>
  <c r="I1237" i="28"/>
  <c r="O1233" i="28"/>
  <c r="M1233" i="28"/>
  <c r="I1233" i="28"/>
  <c r="L1232" i="28"/>
  <c r="K1232" i="28"/>
  <c r="J1232" i="28"/>
  <c r="M1228" i="28"/>
  <c r="O1228" i="28" s="1"/>
  <c r="I1228" i="28"/>
  <c r="L1227" i="28"/>
  <c r="K1227" i="28"/>
  <c r="J1227" i="28"/>
  <c r="O1223" i="28"/>
  <c r="M1223" i="28"/>
  <c r="I1223" i="28"/>
  <c r="M1219" i="28"/>
  <c r="M1214" i="28" s="1"/>
  <c r="I1219" i="28"/>
  <c r="O1215" i="28"/>
  <c r="M1215" i="28"/>
  <c r="I1215" i="28"/>
  <c r="L1214" i="28"/>
  <c r="K1214" i="28"/>
  <c r="J1214" i="28"/>
  <c r="M1210" i="28"/>
  <c r="O1210" i="28" s="1"/>
  <c r="I1210" i="28"/>
  <c r="L1209" i="28"/>
  <c r="K1209" i="28"/>
  <c r="J1209" i="28"/>
  <c r="O1205" i="28"/>
  <c r="M1205" i="28"/>
  <c r="I1205" i="28"/>
  <c r="M1201" i="28"/>
  <c r="O1201" i="28" s="1"/>
  <c r="I1201" i="28"/>
  <c r="O1197" i="28"/>
  <c r="M1197" i="28"/>
  <c r="I1197" i="28"/>
  <c r="M1193" i="28"/>
  <c r="O1193" i="28" s="1"/>
  <c r="I1193" i="28"/>
  <c r="O1189" i="28"/>
  <c r="M1189" i="28"/>
  <c r="M1188" i="28" s="1"/>
  <c r="I1189" i="28"/>
  <c r="L1188" i="28"/>
  <c r="K1188" i="28"/>
  <c r="J1188" i="28"/>
  <c r="M1184" i="28"/>
  <c r="O1184" i="28" s="1"/>
  <c r="I1184" i="28"/>
  <c r="M1183" i="28"/>
  <c r="L1183" i="28"/>
  <c r="K1183" i="28"/>
  <c r="J1183" i="28"/>
  <c r="O1179" i="28"/>
  <c r="M1179" i="28"/>
  <c r="I1179" i="28"/>
  <c r="M1175" i="28"/>
  <c r="O1175" i="28" s="1"/>
  <c r="I1175" i="28"/>
  <c r="L1174" i="28"/>
  <c r="K1174" i="28"/>
  <c r="J1174" i="28"/>
  <c r="O1170" i="28"/>
  <c r="M1170" i="28"/>
  <c r="I1170" i="28"/>
  <c r="M1166" i="28"/>
  <c r="O1166" i="28" s="1"/>
  <c r="I1166" i="28"/>
  <c r="O1162" i="28"/>
  <c r="M1162" i="28"/>
  <c r="I1162" i="28"/>
  <c r="M1158" i="28"/>
  <c r="O1158" i="28" s="1"/>
  <c r="I1158" i="28"/>
  <c r="L1157" i="28"/>
  <c r="K1157" i="28"/>
  <c r="J1157" i="28"/>
  <c r="O1153" i="28"/>
  <c r="M1153" i="28"/>
  <c r="I1153" i="28"/>
  <c r="M1149" i="28"/>
  <c r="O1149" i="28" s="1"/>
  <c r="I1149" i="28"/>
  <c r="O1145" i="28"/>
  <c r="M1145" i="28"/>
  <c r="I1145" i="28"/>
  <c r="M1141" i="28"/>
  <c r="O1141" i="28" s="1"/>
  <c r="I1141" i="28"/>
  <c r="O1137" i="28"/>
  <c r="M1137" i="28"/>
  <c r="I1137" i="28"/>
  <c r="M1133" i="28"/>
  <c r="O1133" i="28" s="1"/>
  <c r="I1133" i="28"/>
  <c r="O1129" i="28"/>
  <c r="M1129" i="28"/>
  <c r="I1129" i="28"/>
  <c r="M1125" i="28"/>
  <c r="O1125" i="28" s="1"/>
  <c r="I1125" i="28"/>
  <c r="O1121" i="28"/>
  <c r="M1121" i="28"/>
  <c r="I1121" i="28"/>
  <c r="M1117" i="28"/>
  <c r="O1117" i="28" s="1"/>
  <c r="I1117" i="28"/>
  <c r="O1113" i="28"/>
  <c r="M1113" i="28"/>
  <c r="I1113" i="28"/>
  <c r="M1109" i="28"/>
  <c r="O1109" i="28" s="1"/>
  <c r="I1109" i="28"/>
  <c r="O1105" i="28"/>
  <c r="M1105" i="28"/>
  <c r="I1105" i="28"/>
  <c r="M1101" i="28"/>
  <c r="O1101" i="28" s="1"/>
  <c r="I1101" i="28"/>
  <c r="O1097" i="28"/>
  <c r="M1097" i="28"/>
  <c r="I1097" i="28"/>
  <c r="M1093" i="28"/>
  <c r="O1093" i="28" s="1"/>
  <c r="I1093" i="28"/>
  <c r="O1089" i="28"/>
  <c r="M1089" i="28"/>
  <c r="I1089" i="28"/>
  <c r="M1085" i="28"/>
  <c r="O1085" i="28" s="1"/>
  <c r="I1085" i="28"/>
  <c r="O1081" i="28"/>
  <c r="M1081" i="28"/>
  <c r="I1081" i="28"/>
  <c r="M1077" i="28"/>
  <c r="O1077" i="28" s="1"/>
  <c r="I1077" i="28"/>
  <c r="O1073" i="28"/>
  <c r="M1073" i="28"/>
  <c r="I1073" i="28"/>
  <c r="M1069" i="28"/>
  <c r="O1069" i="28" s="1"/>
  <c r="I1069" i="28"/>
  <c r="O1065" i="28"/>
  <c r="M1065" i="28"/>
  <c r="I1065" i="28"/>
  <c r="M1061" i="28"/>
  <c r="O1061" i="28" s="1"/>
  <c r="I1061" i="28"/>
  <c r="O1057" i="28"/>
  <c r="M1057" i="28"/>
  <c r="I1057" i="28"/>
  <c r="M1053" i="28"/>
  <c r="O1053" i="28" s="1"/>
  <c r="I1053" i="28"/>
  <c r="O1049" i="28"/>
  <c r="M1049" i="28"/>
  <c r="I1049" i="28"/>
  <c r="M1045" i="28"/>
  <c r="O1045" i="28" s="1"/>
  <c r="I1045" i="28"/>
  <c r="O1041" i="28"/>
  <c r="M1041" i="28"/>
  <c r="I1041" i="28"/>
  <c r="M1037" i="28"/>
  <c r="O1037" i="28" s="1"/>
  <c r="I1037" i="28"/>
  <c r="O1033" i="28"/>
  <c r="M1033" i="28"/>
  <c r="I1033" i="28"/>
  <c r="M1029" i="28"/>
  <c r="O1029" i="28" s="1"/>
  <c r="I1029" i="28"/>
  <c r="O1025" i="28"/>
  <c r="M1025" i="28"/>
  <c r="I1025" i="28"/>
  <c r="M1021" i="28"/>
  <c r="O1021" i="28" s="1"/>
  <c r="I1021" i="28"/>
  <c r="O1017" i="28"/>
  <c r="M1017" i="28"/>
  <c r="I1017" i="28"/>
  <c r="M1013" i="28"/>
  <c r="O1013" i="28" s="1"/>
  <c r="I1013" i="28"/>
  <c r="O1009" i="28"/>
  <c r="M1009" i="28"/>
  <c r="I1009" i="28"/>
  <c r="M1005" i="28"/>
  <c r="O1005" i="28" s="1"/>
  <c r="I1005" i="28"/>
  <c r="O1001" i="28"/>
  <c r="M1001" i="28"/>
  <c r="I1001" i="28"/>
  <c r="M997" i="28"/>
  <c r="O997" i="28" s="1"/>
  <c r="I997" i="28"/>
  <c r="O993" i="28"/>
  <c r="M993" i="28"/>
  <c r="I993" i="28"/>
  <c r="M989" i="28"/>
  <c r="O989" i="28" s="1"/>
  <c r="I989" i="28"/>
  <c r="O985" i="28"/>
  <c r="M985" i="28"/>
  <c r="M984" i="28" s="1"/>
  <c r="I985" i="28"/>
  <c r="L984" i="28"/>
  <c r="K984" i="28"/>
  <c r="J984" i="28"/>
  <c r="M980" i="28"/>
  <c r="O980" i="28" s="1"/>
  <c r="I980" i="28"/>
  <c r="O976" i="28"/>
  <c r="M976" i="28"/>
  <c r="I976" i="28"/>
  <c r="M972" i="28"/>
  <c r="O972" i="28" s="1"/>
  <c r="I972" i="28"/>
  <c r="O968" i="28"/>
  <c r="M968" i="28"/>
  <c r="I968" i="28"/>
  <c r="M964" i="28"/>
  <c r="O964" i="28" s="1"/>
  <c r="I964" i="28"/>
  <c r="O960" i="28"/>
  <c r="M960" i="28"/>
  <c r="I960" i="28"/>
  <c r="M956" i="28"/>
  <c r="O956" i="28" s="1"/>
  <c r="I956" i="28"/>
  <c r="O952" i="28"/>
  <c r="M952" i="28"/>
  <c r="I952" i="28"/>
  <c r="M948" i="28"/>
  <c r="O948" i="28" s="1"/>
  <c r="I948" i="28"/>
  <c r="O944" i="28"/>
  <c r="M944" i="28"/>
  <c r="I944" i="28"/>
  <c r="M940" i="28"/>
  <c r="O940" i="28" s="1"/>
  <c r="I940" i="28"/>
  <c r="O936" i="28"/>
  <c r="M936" i="28"/>
  <c r="I936" i="28"/>
  <c r="M932" i="28"/>
  <c r="O932" i="28" s="1"/>
  <c r="I932" i="28"/>
  <c r="O928" i="28"/>
  <c r="M928" i="28"/>
  <c r="I928" i="28"/>
  <c r="M924" i="28"/>
  <c r="O924" i="28" s="1"/>
  <c r="I924" i="28"/>
  <c r="O920" i="28"/>
  <c r="M920" i="28"/>
  <c r="I920" i="28"/>
  <c r="M916" i="28"/>
  <c r="O916" i="28" s="1"/>
  <c r="I916" i="28"/>
  <c r="O912" i="28"/>
  <c r="M912" i="28"/>
  <c r="I912" i="28"/>
  <c r="M908" i="28"/>
  <c r="O908" i="28" s="1"/>
  <c r="I908" i="28"/>
  <c r="O904" i="28"/>
  <c r="M904" i="28"/>
  <c r="I904" i="28"/>
  <c r="M900" i="28"/>
  <c r="O900" i="28" s="1"/>
  <c r="I900" i="28"/>
  <c r="O896" i="28"/>
  <c r="M896" i="28"/>
  <c r="I896" i="28"/>
  <c r="M892" i="28"/>
  <c r="O892" i="28" s="1"/>
  <c r="I892" i="28"/>
  <c r="O888" i="28"/>
  <c r="M888" i="28"/>
  <c r="I888" i="28"/>
  <c r="M884" i="28"/>
  <c r="O884" i="28" s="1"/>
  <c r="I884" i="28"/>
  <c r="O880" i="28"/>
  <c r="M880" i="28"/>
  <c r="I880" i="28"/>
  <c r="M876" i="28"/>
  <c r="O876" i="28" s="1"/>
  <c r="I876" i="28"/>
  <c r="O872" i="28"/>
  <c r="M872" i="28"/>
  <c r="I872" i="28"/>
  <c r="M868" i="28"/>
  <c r="O868" i="28" s="1"/>
  <c r="I868" i="28"/>
  <c r="O864" i="28"/>
  <c r="M864" i="28"/>
  <c r="I864" i="28"/>
  <c r="M860" i="28"/>
  <c r="O860" i="28" s="1"/>
  <c r="I860" i="28"/>
  <c r="O856" i="28"/>
  <c r="M856" i="28"/>
  <c r="I856" i="28"/>
  <c r="M852" i="28"/>
  <c r="O852" i="28" s="1"/>
  <c r="I852" i="28"/>
  <c r="O848" i="28"/>
  <c r="M848" i="28"/>
  <c r="I848" i="28"/>
  <c r="M844" i="28"/>
  <c r="O844" i="28" s="1"/>
  <c r="I844" i="28"/>
  <c r="O840" i="28"/>
  <c r="M840" i="28"/>
  <c r="I840" i="28"/>
  <c r="M836" i="28"/>
  <c r="O836" i="28" s="1"/>
  <c r="I836" i="28"/>
  <c r="O832" i="28"/>
  <c r="M832" i="28"/>
  <c r="I832" i="28"/>
  <c r="M828" i="28"/>
  <c r="O828" i="28" s="1"/>
  <c r="I828" i="28"/>
  <c r="O824" i="28"/>
  <c r="M824" i="28"/>
  <c r="I824" i="28"/>
  <c r="M820" i="28"/>
  <c r="O820" i="28" s="1"/>
  <c r="I820" i="28"/>
  <c r="O816" i="28"/>
  <c r="M816" i="28"/>
  <c r="I816" i="28"/>
  <c r="M812" i="28"/>
  <c r="O812" i="28" s="1"/>
  <c r="I812" i="28"/>
  <c r="O808" i="28"/>
  <c r="M808" i="28"/>
  <c r="I808" i="28"/>
  <c r="M804" i="28"/>
  <c r="O804" i="28" s="1"/>
  <c r="I804" i="28"/>
  <c r="O800" i="28"/>
  <c r="M800" i="28"/>
  <c r="I800" i="28"/>
  <c r="M796" i="28"/>
  <c r="O796" i="28" s="1"/>
  <c r="I796" i="28"/>
  <c r="O792" i="28"/>
  <c r="M792" i="28"/>
  <c r="I792" i="28"/>
  <c r="M788" i="28"/>
  <c r="O788" i="28" s="1"/>
  <c r="I788" i="28"/>
  <c r="O784" i="28"/>
  <c r="M784" i="28"/>
  <c r="I784" i="28"/>
  <c r="M780" i="28"/>
  <c r="O780" i="28" s="1"/>
  <c r="I780" i="28"/>
  <c r="O776" i="28"/>
  <c r="M776" i="28"/>
  <c r="I776" i="28"/>
  <c r="M772" i="28"/>
  <c r="O772" i="28" s="1"/>
  <c r="I772" i="28"/>
  <c r="O768" i="28"/>
  <c r="M768" i="28"/>
  <c r="I768" i="28"/>
  <c r="M764" i="28"/>
  <c r="O764" i="28" s="1"/>
  <c r="I764" i="28"/>
  <c r="O760" i="28"/>
  <c r="M760" i="28"/>
  <c r="I760" i="28"/>
  <c r="M756" i="28"/>
  <c r="O756" i="28" s="1"/>
  <c r="I756" i="28"/>
  <c r="O752" i="28"/>
  <c r="M752" i="28"/>
  <c r="I752" i="28"/>
  <c r="M748" i="28"/>
  <c r="O748" i="28" s="1"/>
  <c r="I748" i="28"/>
  <c r="O744" i="28"/>
  <c r="M744" i="28"/>
  <c r="I744" i="28"/>
  <c r="M740" i="28"/>
  <c r="O740" i="28" s="1"/>
  <c r="I740" i="28"/>
  <c r="O736" i="28"/>
  <c r="M736" i="28"/>
  <c r="I736" i="28"/>
  <c r="M732" i="28"/>
  <c r="O732" i="28" s="1"/>
  <c r="I732" i="28"/>
  <c r="O728" i="28"/>
  <c r="M728" i="28"/>
  <c r="I728" i="28"/>
  <c r="M724" i="28"/>
  <c r="O724" i="28" s="1"/>
  <c r="I724" i="28"/>
  <c r="O720" i="28"/>
  <c r="M720" i="28"/>
  <c r="I720" i="28"/>
  <c r="M716" i="28"/>
  <c r="O716" i="28" s="1"/>
  <c r="I716" i="28"/>
  <c r="O712" i="28"/>
  <c r="M712" i="28"/>
  <c r="I712" i="28"/>
  <c r="M708" i="28"/>
  <c r="O708" i="28" s="1"/>
  <c r="I708" i="28"/>
  <c r="O704" i="28"/>
  <c r="M704" i="28"/>
  <c r="I704" i="28"/>
  <c r="M700" i="28"/>
  <c r="O700" i="28" s="1"/>
  <c r="I700" i="28"/>
  <c r="O696" i="28"/>
  <c r="M696" i="28"/>
  <c r="I696" i="28"/>
  <c r="M692" i="28"/>
  <c r="O692" i="28" s="1"/>
  <c r="I692" i="28"/>
  <c r="O688" i="28"/>
  <c r="M688" i="28"/>
  <c r="I688" i="28"/>
  <c r="M684" i="28"/>
  <c r="O684" i="28" s="1"/>
  <c r="I684" i="28"/>
  <c r="O680" i="28"/>
  <c r="M680" i="28"/>
  <c r="I680" i="28"/>
  <c r="M676" i="28"/>
  <c r="O676" i="28" s="1"/>
  <c r="I676" i="28"/>
  <c r="O672" i="28"/>
  <c r="M672" i="28"/>
  <c r="I672" i="28"/>
  <c r="M668" i="28"/>
  <c r="O668" i="28" s="1"/>
  <c r="I668" i="28"/>
  <c r="O664" i="28"/>
  <c r="M664" i="28"/>
  <c r="I664" i="28"/>
  <c r="M660" i="28"/>
  <c r="O660" i="28" s="1"/>
  <c r="I660" i="28"/>
  <c r="O656" i="28"/>
  <c r="M656" i="28"/>
  <c r="I656" i="28"/>
  <c r="M652" i="28"/>
  <c r="O652" i="28" s="1"/>
  <c r="I652" i="28"/>
  <c r="O648" i="28"/>
  <c r="M648" i="28"/>
  <c r="I648" i="28"/>
  <c r="M644" i="28"/>
  <c r="O644" i="28" s="1"/>
  <c r="I644" i="28"/>
  <c r="O640" i="28"/>
  <c r="M640" i="28"/>
  <c r="I640" i="28"/>
  <c r="M636" i="28"/>
  <c r="O636" i="28" s="1"/>
  <c r="I636" i="28"/>
  <c r="O632" i="28"/>
  <c r="M632" i="28"/>
  <c r="I632" i="28"/>
  <c r="M628" i="28"/>
  <c r="O628" i="28" s="1"/>
  <c r="I628" i="28"/>
  <c r="O624" i="28"/>
  <c r="M624" i="28"/>
  <c r="I624" i="28"/>
  <c r="M620" i="28"/>
  <c r="O620" i="28" s="1"/>
  <c r="I620" i="28"/>
  <c r="O616" i="28"/>
  <c r="M616" i="28"/>
  <c r="I616" i="28"/>
  <c r="M612" i="28"/>
  <c r="O612" i="28" s="1"/>
  <c r="I612" i="28"/>
  <c r="O608" i="28"/>
  <c r="M608" i="28"/>
  <c r="I608" i="28"/>
  <c r="M604" i="28"/>
  <c r="O604" i="28" s="1"/>
  <c r="I604" i="28"/>
  <c r="O600" i="28"/>
  <c r="M600" i="28"/>
  <c r="I600" i="28"/>
  <c r="M596" i="28"/>
  <c r="O596" i="28" s="1"/>
  <c r="I596" i="28"/>
  <c r="O592" i="28"/>
  <c r="M592" i="28"/>
  <c r="I592" i="28"/>
  <c r="M588" i="28"/>
  <c r="O588" i="28" s="1"/>
  <c r="I588" i="28"/>
  <c r="O584" i="28"/>
  <c r="M584" i="28"/>
  <c r="I584" i="28"/>
  <c r="M580" i="28"/>
  <c r="O580" i="28" s="1"/>
  <c r="I580" i="28"/>
  <c r="O576" i="28"/>
  <c r="M576" i="28"/>
  <c r="I576" i="28"/>
  <c r="M572" i="28"/>
  <c r="O572" i="28" s="1"/>
  <c r="I572" i="28"/>
  <c r="O568" i="28"/>
  <c r="M568" i="28"/>
  <c r="I568" i="28"/>
  <c r="M564" i="28"/>
  <c r="O564" i="28" s="1"/>
  <c r="I564" i="28"/>
  <c r="O560" i="28"/>
  <c r="M560" i="28"/>
  <c r="I560" i="28"/>
  <c r="M556" i="28"/>
  <c r="O556" i="28" s="1"/>
  <c r="I556" i="28"/>
  <c r="O552" i="28"/>
  <c r="M552" i="28"/>
  <c r="I552" i="28"/>
  <c r="M548" i="28"/>
  <c r="O548" i="28" s="1"/>
  <c r="I548" i="28"/>
  <c r="O544" i="28"/>
  <c r="M544" i="28"/>
  <c r="I544" i="28"/>
  <c r="M540" i="28"/>
  <c r="O540" i="28" s="1"/>
  <c r="I540" i="28"/>
  <c r="O536" i="28"/>
  <c r="M536" i="28"/>
  <c r="I536" i="28"/>
  <c r="M532" i="28"/>
  <c r="O532" i="28" s="1"/>
  <c r="I532" i="28"/>
  <c r="O528" i="28"/>
  <c r="M528" i="28"/>
  <c r="I528" i="28"/>
  <c r="M524" i="28"/>
  <c r="O524" i="28" s="1"/>
  <c r="I524" i="28"/>
  <c r="O520" i="28"/>
  <c r="M520" i="28"/>
  <c r="I520" i="28"/>
  <c r="M516" i="28"/>
  <c r="O516" i="28" s="1"/>
  <c r="I516" i="28"/>
  <c r="O512" i="28"/>
  <c r="M512" i="28"/>
  <c r="I512" i="28"/>
  <c r="M508" i="28"/>
  <c r="O508" i="28" s="1"/>
  <c r="I508" i="28"/>
  <c r="O504" i="28"/>
  <c r="M504" i="28"/>
  <c r="I504" i="28"/>
  <c r="M500" i="28"/>
  <c r="O500" i="28" s="1"/>
  <c r="I500" i="28"/>
  <c r="O496" i="28"/>
  <c r="M496" i="28"/>
  <c r="I496" i="28"/>
  <c r="M492" i="28"/>
  <c r="O492" i="28" s="1"/>
  <c r="I492" i="28"/>
  <c r="O488" i="28"/>
  <c r="M488" i="28"/>
  <c r="I488" i="28"/>
  <c r="M484" i="28"/>
  <c r="O484" i="28" s="1"/>
  <c r="I484" i="28"/>
  <c r="O480" i="28"/>
  <c r="M480" i="28"/>
  <c r="I480" i="28"/>
  <c r="M476" i="28"/>
  <c r="O476" i="28" s="1"/>
  <c r="I476" i="28"/>
  <c r="O472" i="28"/>
  <c r="M472" i="28"/>
  <c r="I472" i="28"/>
  <c r="M468" i="28"/>
  <c r="O468" i="28" s="1"/>
  <c r="I468" i="28"/>
  <c r="O464" i="28"/>
  <c r="M464" i="28"/>
  <c r="I464" i="28"/>
  <c r="M460" i="28"/>
  <c r="O460" i="28" s="1"/>
  <c r="I460" i="28"/>
  <c r="O456" i="28"/>
  <c r="M456" i="28"/>
  <c r="I456" i="28"/>
  <c r="M452" i="28"/>
  <c r="O452" i="28" s="1"/>
  <c r="I452" i="28"/>
  <c r="O448" i="28"/>
  <c r="M448" i="28"/>
  <c r="I448" i="28"/>
  <c r="M444" i="28"/>
  <c r="O444" i="28" s="1"/>
  <c r="I444" i="28"/>
  <c r="O440" i="28"/>
  <c r="M440" i="28"/>
  <c r="I440" i="28"/>
  <c r="M436" i="28"/>
  <c r="O436" i="28" s="1"/>
  <c r="I436" i="28"/>
  <c r="O432" i="28"/>
  <c r="M432" i="28"/>
  <c r="I432" i="28"/>
  <c r="M428" i="28"/>
  <c r="O428" i="28" s="1"/>
  <c r="I428" i="28"/>
  <c r="O424" i="28"/>
  <c r="M424" i="28"/>
  <c r="I424" i="28"/>
  <c r="M420" i="28"/>
  <c r="O420" i="28" s="1"/>
  <c r="I420" i="28"/>
  <c r="O416" i="28"/>
  <c r="M416" i="28"/>
  <c r="I416" i="28"/>
  <c r="M412" i="28"/>
  <c r="O412" i="28" s="1"/>
  <c r="I412" i="28"/>
  <c r="O408" i="28"/>
  <c r="M408" i="28"/>
  <c r="I408" i="28"/>
  <c r="M404" i="28"/>
  <c r="O404" i="28" s="1"/>
  <c r="I404" i="28"/>
  <c r="O400" i="28"/>
  <c r="M400" i="28"/>
  <c r="I400" i="28"/>
  <c r="M396" i="28"/>
  <c r="O396" i="28" s="1"/>
  <c r="I396" i="28"/>
  <c r="O392" i="28"/>
  <c r="M392" i="28"/>
  <c r="I392" i="28"/>
  <c r="M388" i="28"/>
  <c r="O388" i="28" s="1"/>
  <c r="I388" i="28"/>
  <c r="O384" i="28"/>
  <c r="M384" i="28"/>
  <c r="I384" i="28"/>
  <c r="M380" i="28"/>
  <c r="O380" i="28" s="1"/>
  <c r="I380" i="28"/>
  <c r="M379" i="28"/>
  <c r="L379" i="28"/>
  <c r="K379" i="28"/>
  <c r="J379" i="28"/>
  <c r="O375" i="28"/>
  <c r="M375" i="28"/>
  <c r="I375" i="28"/>
  <c r="M371" i="28"/>
  <c r="O371" i="28" s="1"/>
  <c r="I371" i="28"/>
  <c r="O367" i="28"/>
  <c r="M367" i="28"/>
  <c r="I367" i="28"/>
  <c r="M363" i="28"/>
  <c r="O363" i="28" s="1"/>
  <c r="I363" i="28"/>
  <c r="O359" i="28"/>
  <c r="M359" i="28"/>
  <c r="I359" i="28"/>
  <c r="M355" i="28"/>
  <c r="O355" i="28" s="1"/>
  <c r="I355" i="28"/>
  <c r="L354" i="28"/>
  <c r="K354" i="28"/>
  <c r="J354" i="28"/>
  <c r="O350" i="28"/>
  <c r="M350" i="28"/>
  <c r="I350" i="28"/>
  <c r="M346" i="28"/>
  <c r="O346" i="28" s="1"/>
  <c r="I346" i="28"/>
  <c r="O342" i="28"/>
  <c r="M342" i="28"/>
  <c r="I342" i="28"/>
  <c r="M338" i="28"/>
  <c r="O338" i="28" s="1"/>
  <c r="I338" i="28"/>
  <c r="O334" i="28"/>
  <c r="M334" i="28"/>
  <c r="I334" i="28"/>
  <c r="M330" i="28"/>
  <c r="O330" i="28" s="1"/>
  <c r="I330" i="28"/>
  <c r="O326" i="28"/>
  <c r="M326" i="28"/>
  <c r="I326" i="28"/>
  <c r="M322" i="28"/>
  <c r="O322" i="28" s="1"/>
  <c r="I322" i="28"/>
  <c r="L321" i="28"/>
  <c r="K321" i="28"/>
  <c r="J321" i="28"/>
  <c r="O317" i="28"/>
  <c r="M317" i="28"/>
  <c r="I317" i="28"/>
  <c r="M316" i="28"/>
  <c r="L316" i="28"/>
  <c r="K316" i="28"/>
  <c r="J316" i="28"/>
  <c r="M312" i="28"/>
  <c r="O312" i="28" s="1"/>
  <c r="I312" i="28"/>
  <c r="O308" i="28"/>
  <c r="M308" i="28"/>
  <c r="I308" i="28"/>
  <c r="M304" i="28"/>
  <c r="O304" i="28" s="1"/>
  <c r="I304" i="28"/>
  <c r="O300" i="28"/>
  <c r="M300" i="28"/>
  <c r="I300" i="28"/>
  <c r="M296" i="28"/>
  <c r="O296" i="28" s="1"/>
  <c r="I296" i="28"/>
  <c r="O292" i="28"/>
  <c r="M292" i="28"/>
  <c r="I292" i="28"/>
  <c r="M288" i="28"/>
  <c r="O288" i="28" s="1"/>
  <c r="I288" i="28"/>
  <c r="O284" i="28"/>
  <c r="M284" i="28"/>
  <c r="I284" i="28"/>
  <c r="M280" i="28"/>
  <c r="O280" i="28" s="1"/>
  <c r="I280" i="28"/>
  <c r="O276" i="28"/>
  <c r="M276" i="28"/>
  <c r="I276" i="28"/>
  <c r="M272" i="28"/>
  <c r="O272" i="28" s="1"/>
  <c r="I272" i="28"/>
  <c r="O268" i="28"/>
  <c r="M268" i="28"/>
  <c r="I268" i="28"/>
  <c r="M264" i="28"/>
  <c r="O264" i="28" s="1"/>
  <c r="I264" i="28"/>
  <c r="O260" i="28"/>
  <c r="M260" i="28"/>
  <c r="I260" i="28"/>
  <c r="M256" i="28"/>
  <c r="O256" i="28" s="1"/>
  <c r="I256" i="28"/>
  <c r="O252" i="28"/>
  <c r="M252" i="28"/>
  <c r="I252" i="28"/>
  <c r="M248" i="28"/>
  <c r="O248" i="28" s="1"/>
  <c r="I248" i="28"/>
  <c r="M247" i="28"/>
  <c r="L247" i="28"/>
  <c r="K247" i="28"/>
  <c r="J247" i="28"/>
  <c r="O243" i="28"/>
  <c r="M243" i="28"/>
  <c r="I243" i="28"/>
  <c r="M239" i="28"/>
  <c r="O239" i="28" s="1"/>
  <c r="I239" i="28"/>
  <c r="O235" i="28"/>
  <c r="M235" i="28"/>
  <c r="I235" i="28"/>
  <c r="M231" i="28"/>
  <c r="O231" i="28" s="1"/>
  <c r="I231" i="28"/>
  <c r="O227" i="28"/>
  <c r="M227" i="28"/>
  <c r="I227" i="28"/>
  <c r="M223" i="28"/>
  <c r="O223" i="28" s="1"/>
  <c r="I223" i="28"/>
  <c r="O219" i="28"/>
  <c r="M219" i="28"/>
  <c r="I219" i="28"/>
  <c r="M215" i="28"/>
  <c r="O215" i="28" s="1"/>
  <c r="I215" i="28"/>
  <c r="O211" i="28"/>
  <c r="M211" i="28"/>
  <c r="I211" i="28"/>
  <c r="M207" i="28"/>
  <c r="O207" i="28" s="1"/>
  <c r="I207" i="28"/>
  <c r="O203" i="28"/>
  <c r="M203" i="28"/>
  <c r="I203" i="28"/>
  <c r="M199" i="28"/>
  <c r="O199" i="28" s="1"/>
  <c r="I199" i="28"/>
  <c r="O195" i="28"/>
  <c r="M195" i="28"/>
  <c r="M194" i="28" s="1"/>
  <c r="I195" i="28"/>
  <c r="L194" i="28"/>
  <c r="K194" i="28"/>
  <c r="J194" i="28"/>
  <c r="M190" i="28"/>
  <c r="O190" i="28" s="1"/>
  <c r="I190" i="28"/>
  <c r="O186" i="28"/>
  <c r="M186" i="28"/>
  <c r="I186" i="28"/>
  <c r="M182" i="28"/>
  <c r="O182" i="28" s="1"/>
  <c r="I182" i="28"/>
  <c r="O178" i="28"/>
  <c r="M178" i="28"/>
  <c r="I178" i="28"/>
  <c r="M174" i="28"/>
  <c r="O174" i="28" s="1"/>
  <c r="I174" i="28"/>
  <c r="O170" i="28"/>
  <c r="M170" i="28"/>
  <c r="I170" i="28"/>
  <c r="M166" i="28"/>
  <c r="O166" i="28" s="1"/>
  <c r="I166" i="28"/>
  <c r="O162" i="28"/>
  <c r="M162" i="28"/>
  <c r="I162" i="28"/>
  <c r="M158" i="28"/>
  <c r="O158" i="28" s="1"/>
  <c r="I158" i="28"/>
  <c r="O154" i="28"/>
  <c r="M154" i="28"/>
  <c r="I154" i="28"/>
  <c r="M150" i="28"/>
  <c r="O150" i="28" s="1"/>
  <c r="I150" i="28"/>
  <c r="O146" i="28"/>
  <c r="M146" i="28"/>
  <c r="I146" i="28"/>
  <c r="M142" i="28"/>
  <c r="O142" i="28" s="1"/>
  <c r="I142" i="28"/>
  <c r="O138" i="28"/>
  <c r="M138" i="28"/>
  <c r="I138" i="28"/>
  <c r="M134" i="28"/>
  <c r="O134" i="28" s="1"/>
  <c r="I134" i="28"/>
  <c r="O130" i="28"/>
  <c r="M130" i="28"/>
  <c r="I130" i="28"/>
  <c r="M126" i="28"/>
  <c r="O126" i="28" s="1"/>
  <c r="I126" i="28"/>
  <c r="O122" i="28"/>
  <c r="M122" i="28"/>
  <c r="I122" i="28"/>
  <c r="M118" i="28"/>
  <c r="O118" i="28" s="1"/>
  <c r="I118" i="28"/>
  <c r="O114" i="28"/>
  <c r="M114" i="28"/>
  <c r="M113" i="28" s="1"/>
  <c r="I114" i="28"/>
  <c r="L113" i="28"/>
  <c r="K113" i="28"/>
  <c r="J113" i="28"/>
  <c r="M109" i="28"/>
  <c r="O109" i="28" s="1"/>
  <c r="I109" i="28"/>
  <c r="O105" i="28"/>
  <c r="M105" i="28"/>
  <c r="I105" i="28"/>
  <c r="L104" i="28"/>
  <c r="K104" i="28"/>
  <c r="J104" i="28"/>
  <c r="M100" i="28"/>
  <c r="O100" i="28" s="1"/>
  <c r="I100" i="28"/>
  <c r="O96" i="28"/>
  <c r="M96" i="28"/>
  <c r="I96" i="28"/>
  <c r="M92" i="28"/>
  <c r="O92" i="28" s="1"/>
  <c r="I92" i="28"/>
  <c r="O88" i="28"/>
  <c r="M88" i="28"/>
  <c r="I88" i="28"/>
  <c r="M84" i="28"/>
  <c r="O84" i="28" s="1"/>
  <c r="I84" i="28"/>
  <c r="O80" i="28"/>
  <c r="M80" i="28"/>
  <c r="I80" i="28"/>
  <c r="M76" i="28"/>
  <c r="I76" i="28"/>
  <c r="L75" i="28"/>
  <c r="K75" i="28"/>
  <c r="J75" i="28"/>
  <c r="O71" i="28"/>
  <c r="M71" i="28"/>
  <c r="I71" i="28"/>
  <c r="M67" i="28"/>
  <c r="M62" i="28" s="1"/>
  <c r="I67" i="28"/>
  <c r="O63" i="28"/>
  <c r="M63" i="28"/>
  <c r="I63" i="28"/>
  <c r="L62" i="28"/>
  <c r="L8" i="28" s="1"/>
  <c r="T7" i="28" s="1"/>
  <c r="K62" i="28"/>
  <c r="J62" i="28"/>
  <c r="M58" i="28"/>
  <c r="O58" i="28" s="1"/>
  <c r="I58" i="28"/>
  <c r="O54" i="28"/>
  <c r="M54" i="28"/>
  <c r="I54" i="28"/>
  <c r="M50" i="28"/>
  <c r="O50" i="28" s="1"/>
  <c r="I50" i="28"/>
  <c r="O46" i="28"/>
  <c r="M46" i="28"/>
  <c r="I46" i="28"/>
  <c r="M42" i="28"/>
  <c r="O42" i="28" s="1"/>
  <c r="I42" i="28"/>
  <c r="O38" i="28"/>
  <c r="M38" i="28"/>
  <c r="I38" i="28"/>
  <c r="M34" i="28"/>
  <c r="O34" i="28" s="1"/>
  <c r="I34" i="28"/>
  <c r="O30" i="28"/>
  <c r="M30" i="28"/>
  <c r="I30" i="28"/>
  <c r="M26" i="28"/>
  <c r="O26" i="28" s="1"/>
  <c r="I26" i="28"/>
  <c r="O22" i="28"/>
  <c r="M22" i="28"/>
  <c r="I22" i="28"/>
  <c r="M18" i="28"/>
  <c r="O18" i="28" s="1"/>
  <c r="I18" i="28"/>
  <c r="O14" i="28"/>
  <c r="M14" i="28"/>
  <c r="I14" i="28"/>
  <c r="M10" i="28"/>
  <c r="I10" i="28"/>
  <c r="L9" i="28"/>
  <c r="K9" i="28"/>
  <c r="K8" i="28" s="1"/>
  <c r="J9" i="28"/>
  <c r="O237" i="27"/>
  <c r="M237" i="27"/>
  <c r="I237" i="27"/>
  <c r="M233" i="27"/>
  <c r="O233" i="27" s="1"/>
  <c r="I233" i="27"/>
  <c r="O229" i="27"/>
  <c r="M229" i="27"/>
  <c r="I229" i="27"/>
  <c r="M225" i="27"/>
  <c r="O225" i="27" s="1"/>
  <c r="I225" i="27"/>
  <c r="O221" i="27"/>
  <c r="M221" i="27"/>
  <c r="I221" i="27"/>
  <c r="M217" i="27"/>
  <c r="I217" i="27"/>
  <c r="O213" i="27"/>
  <c r="M213" i="27"/>
  <c r="I213" i="27"/>
  <c r="L212" i="27"/>
  <c r="K212" i="27"/>
  <c r="J212" i="27"/>
  <c r="M208" i="27"/>
  <c r="O208" i="27" s="1"/>
  <c r="I208" i="27"/>
  <c r="O204" i="27"/>
  <c r="M204" i="27"/>
  <c r="I204" i="27"/>
  <c r="M200" i="27"/>
  <c r="O200" i="27" s="1"/>
  <c r="I200" i="27"/>
  <c r="O196" i="27"/>
  <c r="M196" i="27"/>
  <c r="I196" i="27"/>
  <c r="M192" i="27"/>
  <c r="O192" i="27" s="1"/>
  <c r="I192" i="27"/>
  <c r="O188" i="27"/>
  <c r="M188" i="27"/>
  <c r="I188" i="27"/>
  <c r="M184" i="27"/>
  <c r="I184" i="27"/>
  <c r="O180" i="27"/>
  <c r="M180" i="27"/>
  <c r="I180" i="27"/>
  <c r="L179" i="27"/>
  <c r="K179" i="27"/>
  <c r="J179" i="27"/>
  <c r="M175" i="27"/>
  <c r="O175" i="27" s="1"/>
  <c r="I175" i="27"/>
  <c r="O171" i="27"/>
  <c r="M171" i="27"/>
  <c r="I171" i="27"/>
  <c r="M167" i="27"/>
  <c r="O167" i="27" s="1"/>
  <c r="I167" i="27"/>
  <c r="O163" i="27"/>
  <c r="M163" i="27"/>
  <c r="I163" i="27"/>
  <c r="M159" i="27"/>
  <c r="O159" i="27" s="1"/>
  <c r="I159" i="27"/>
  <c r="O155" i="27"/>
  <c r="M155" i="27"/>
  <c r="I155" i="27"/>
  <c r="M151" i="27"/>
  <c r="O151" i="27" s="1"/>
  <c r="I151" i="27"/>
  <c r="O147" i="27"/>
  <c r="M147" i="27"/>
  <c r="I147" i="27"/>
  <c r="M143" i="27"/>
  <c r="O143" i="27" s="1"/>
  <c r="I143" i="27"/>
  <c r="O139" i="27"/>
  <c r="M139" i="27"/>
  <c r="I139" i="27"/>
  <c r="M135" i="27"/>
  <c r="O135" i="27" s="1"/>
  <c r="I135" i="27"/>
  <c r="O131" i="27"/>
  <c r="M131" i="27"/>
  <c r="I131" i="27"/>
  <c r="M127" i="27"/>
  <c r="M122" i="27" s="1"/>
  <c r="I127" i="27"/>
  <c r="O123" i="27"/>
  <c r="M123" i="27"/>
  <c r="I123" i="27"/>
  <c r="L122" i="27"/>
  <c r="K122" i="27"/>
  <c r="J122" i="27"/>
  <c r="M118" i="27"/>
  <c r="O118" i="27" s="1"/>
  <c r="I118" i="27"/>
  <c r="O114" i="27"/>
  <c r="M114" i="27"/>
  <c r="I114" i="27"/>
  <c r="M110" i="27"/>
  <c r="O110" i="27" s="1"/>
  <c r="I110" i="27"/>
  <c r="O106" i="27"/>
  <c r="M106" i="27"/>
  <c r="I106" i="27"/>
  <c r="M102" i="27"/>
  <c r="O102" i="27" s="1"/>
  <c r="I102" i="27"/>
  <c r="O98" i="27"/>
  <c r="M98" i="27"/>
  <c r="I98" i="27"/>
  <c r="M94" i="27"/>
  <c r="O94" i="27" s="1"/>
  <c r="I94" i="27"/>
  <c r="O90" i="27"/>
  <c r="M90" i="27"/>
  <c r="I90" i="27"/>
  <c r="M86" i="27"/>
  <c r="O86" i="27" s="1"/>
  <c r="I86" i="27"/>
  <c r="O82" i="27"/>
  <c r="M82" i="27"/>
  <c r="I82" i="27"/>
  <c r="M78" i="27"/>
  <c r="O78" i="27" s="1"/>
  <c r="I78" i="27"/>
  <c r="O74" i="27"/>
  <c r="M74" i="27"/>
  <c r="I74" i="27"/>
  <c r="M70" i="27"/>
  <c r="O70" i="27" s="1"/>
  <c r="I70" i="27"/>
  <c r="O66" i="27"/>
  <c r="M66" i="27"/>
  <c r="I66" i="27"/>
  <c r="M62" i="27"/>
  <c r="O62" i="27" s="1"/>
  <c r="I62" i="27"/>
  <c r="O58" i="27"/>
  <c r="M58" i="27"/>
  <c r="I58" i="27"/>
  <c r="M54" i="27"/>
  <c r="O54" i="27" s="1"/>
  <c r="I54" i="27"/>
  <c r="O50" i="27"/>
  <c r="M50" i="27"/>
  <c r="I50" i="27"/>
  <c r="M46" i="27"/>
  <c r="O46" i="27" s="1"/>
  <c r="I46" i="27"/>
  <c r="O42" i="27"/>
  <c r="M42" i="27"/>
  <c r="I42" i="27"/>
  <c r="M38" i="27"/>
  <c r="O38" i="27" s="1"/>
  <c r="I38" i="27"/>
  <c r="O34" i="27"/>
  <c r="M34" i="27"/>
  <c r="I34" i="27"/>
  <c r="M30" i="27"/>
  <c r="O30" i="27" s="1"/>
  <c r="I30" i="27"/>
  <c r="O26" i="27"/>
  <c r="M26" i="27"/>
  <c r="I26" i="27"/>
  <c r="M22" i="27"/>
  <c r="O22" i="27" s="1"/>
  <c r="I22" i="27"/>
  <c r="O18" i="27"/>
  <c r="M18" i="27"/>
  <c r="I18" i="27"/>
  <c r="M14" i="27"/>
  <c r="I14" i="27"/>
  <c r="O10" i="27"/>
  <c r="M10" i="27"/>
  <c r="I10" i="27"/>
  <c r="L9" i="27"/>
  <c r="L8" i="27" s="1"/>
  <c r="T7" i="27" s="1"/>
  <c r="K9" i="27"/>
  <c r="J9" i="27"/>
  <c r="J8" i="27" s="1"/>
  <c r="K8" i="27"/>
  <c r="M282" i="26"/>
  <c r="O282" i="26" s="1"/>
  <c r="I282" i="26"/>
  <c r="O278" i="26"/>
  <c r="M278" i="26"/>
  <c r="I278" i="26"/>
  <c r="M274" i="26"/>
  <c r="O274" i="26" s="1"/>
  <c r="I274" i="26"/>
  <c r="O270" i="26"/>
  <c r="M270" i="26"/>
  <c r="I270" i="26"/>
  <c r="M266" i="26"/>
  <c r="O266" i="26" s="1"/>
  <c r="I266" i="26"/>
  <c r="O262" i="26"/>
  <c r="M262" i="26"/>
  <c r="I262" i="26"/>
  <c r="M258" i="26"/>
  <c r="O258" i="26" s="1"/>
  <c r="I258" i="26"/>
  <c r="L257" i="26"/>
  <c r="K257" i="26"/>
  <c r="J257" i="26"/>
  <c r="O253" i="26"/>
  <c r="M253" i="26"/>
  <c r="I253" i="26"/>
  <c r="M249" i="26"/>
  <c r="O249" i="26" s="1"/>
  <c r="I249" i="26"/>
  <c r="O245" i="26"/>
  <c r="M245" i="26"/>
  <c r="I245" i="26"/>
  <c r="M241" i="26"/>
  <c r="O241" i="26" s="1"/>
  <c r="I241" i="26"/>
  <c r="O237" i="26"/>
  <c r="M237" i="26"/>
  <c r="I237" i="26"/>
  <c r="M233" i="26"/>
  <c r="O233" i="26" s="1"/>
  <c r="I233" i="26"/>
  <c r="O229" i="26"/>
  <c r="M229" i="26"/>
  <c r="I229" i="26"/>
  <c r="M225" i="26"/>
  <c r="O225" i="26" s="1"/>
  <c r="I225" i="26"/>
  <c r="O221" i="26"/>
  <c r="M221" i="26"/>
  <c r="I221" i="26"/>
  <c r="M217" i="26"/>
  <c r="O217" i="26" s="1"/>
  <c r="I217" i="26"/>
  <c r="O213" i="26"/>
  <c r="M213" i="26"/>
  <c r="I213" i="26"/>
  <c r="M209" i="26"/>
  <c r="O209" i="26" s="1"/>
  <c r="I209" i="26"/>
  <c r="O205" i="26"/>
  <c r="M205" i="26"/>
  <c r="I205" i="26"/>
  <c r="M201" i="26"/>
  <c r="O201" i="26" s="1"/>
  <c r="I201" i="26"/>
  <c r="O197" i="26"/>
  <c r="M197" i="26"/>
  <c r="I197" i="26"/>
  <c r="M193" i="26"/>
  <c r="O193" i="26" s="1"/>
  <c r="I193" i="26"/>
  <c r="O189" i="26"/>
  <c r="M189" i="26"/>
  <c r="I189" i="26"/>
  <c r="M185" i="26"/>
  <c r="O185" i="26" s="1"/>
  <c r="I185" i="26"/>
  <c r="O181" i="26"/>
  <c r="M181" i="26"/>
  <c r="I181" i="26"/>
  <c r="M177" i="26"/>
  <c r="O177" i="26" s="1"/>
  <c r="I177" i="26"/>
  <c r="O173" i="26"/>
  <c r="M173" i="26"/>
  <c r="I173" i="26"/>
  <c r="M169" i="26"/>
  <c r="O169" i="26" s="1"/>
  <c r="I169" i="26"/>
  <c r="O165" i="26"/>
  <c r="M165" i="26"/>
  <c r="I165" i="26"/>
  <c r="M161" i="26"/>
  <c r="I161" i="26"/>
  <c r="L160" i="26"/>
  <c r="K160" i="26"/>
  <c r="J160" i="26"/>
  <c r="O156" i="26"/>
  <c r="M156" i="26"/>
  <c r="I156" i="26"/>
  <c r="M152" i="26"/>
  <c r="O152" i="26" s="1"/>
  <c r="I152" i="26"/>
  <c r="M151" i="26"/>
  <c r="L151" i="26"/>
  <c r="K151" i="26"/>
  <c r="J151" i="26"/>
  <c r="O147" i="26"/>
  <c r="M147" i="26"/>
  <c r="I147" i="26"/>
  <c r="M143" i="26"/>
  <c r="O143" i="26" s="1"/>
  <c r="I143" i="26"/>
  <c r="O139" i="26"/>
  <c r="M139" i="26"/>
  <c r="I139" i="26"/>
  <c r="M135" i="26"/>
  <c r="O135" i="26" s="1"/>
  <c r="I135" i="26"/>
  <c r="O131" i="26"/>
  <c r="M131" i="26"/>
  <c r="I131" i="26"/>
  <c r="M127" i="26"/>
  <c r="O127" i="26" s="1"/>
  <c r="I127" i="26"/>
  <c r="O123" i="26"/>
  <c r="M123" i="26"/>
  <c r="I123" i="26"/>
  <c r="M119" i="26"/>
  <c r="O119" i="26" s="1"/>
  <c r="I119" i="26"/>
  <c r="O115" i="26"/>
  <c r="M115" i="26"/>
  <c r="I115" i="26"/>
  <c r="M111" i="26"/>
  <c r="O111" i="26" s="1"/>
  <c r="I111" i="26"/>
  <c r="O107" i="26"/>
  <c r="M107" i="26"/>
  <c r="I107" i="26"/>
  <c r="M103" i="26"/>
  <c r="O103" i="26" s="1"/>
  <c r="I103" i="26"/>
  <c r="O99" i="26"/>
  <c r="M99" i="26"/>
  <c r="I99" i="26"/>
  <c r="M95" i="26"/>
  <c r="I95" i="26"/>
  <c r="L94" i="26"/>
  <c r="K94" i="26"/>
  <c r="K8" i="26" s="1"/>
  <c r="J94" i="26"/>
  <c r="O90" i="26"/>
  <c r="M90" i="26"/>
  <c r="I90" i="26"/>
  <c r="M86" i="26"/>
  <c r="O86" i="26" s="1"/>
  <c r="I86" i="26"/>
  <c r="O82" i="26"/>
  <c r="M82" i="26"/>
  <c r="I82" i="26"/>
  <c r="M78" i="26"/>
  <c r="O78" i="26" s="1"/>
  <c r="I78" i="26"/>
  <c r="O74" i="26"/>
  <c r="M74" i="26"/>
  <c r="I74" i="26"/>
  <c r="M70" i="26"/>
  <c r="O70" i="26" s="1"/>
  <c r="I70" i="26"/>
  <c r="O66" i="26"/>
  <c r="M66" i="26"/>
  <c r="I66" i="26"/>
  <c r="M62" i="26"/>
  <c r="O62" i="26" s="1"/>
  <c r="I62" i="26"/>
  <c r="O58" i="26"/>
  <c r="M58" i="26"/>
  <c r="I58" i="26"/>
  <c r="M54" i="26"/>
  <c r="O54" i="26" s="1"/>
  <c r="I54" i="26"/>
  <c r="O50" i="26"/>
  <c r="M50" i="26"/>
  <c r="I50" i="26"/>
  <c r="M46" i="26"/>
  <c r="O46" i="26" s="1"/>
  <c r="I46" i="26"/>
  <c r="O42" i="26"/>
  <c r="M42" i="26"/>
  <c r="I42" i="26"/>
  <c r="M38" i="26"/>
  <c r="O38" i="26" s="1"/>
  <c r="I38" i="26"/>
  <c r="O34" i="26"/>
  <c r="M34" i="26"/>
  <c r="I34" i="26"/>
  <c r="M30" i="26"/>
  <c r="O30" i="26" s="1"/>
  <c r="I30" i="26"/>
  <c r="O26" i="26"/>
  <c r="M26" i="26"/>
  <c r="I26" i="26"/>
  <c r="M22" i="26"/>
  <c r="O22" i="26" s="1"/>
  <c r="I22" i="26"/>
  <c r="O18" i="26"/>
  <c r="M18" i="26"/>
  <c r="I18" i="26"/>
  <c r="M14" i="26"/>
  <c r="O14" i="26" s="1"/>
  <c r="I14" i="26"/>
  <c r="O10" i="26"/>
  <c r="M10" i="26"/>
  <c r="I10" i="26"/>
  <c r="L9" i="26"/>
  <c r="L8" i="26" s="1"/>
  <c r="T7" i="26" s="1"/>
  <c r="K9" i="26"/>
  <c r="J9" i="26"/>
  <c r="J8" i="26"/>
  <c r="M56" i="25"/>
  <c r="O56" i="25" s="1"/>
  <c r="I56" i="25"/>
  <c r="O52" i="25"/>
  <c r="M52" i="25"/>
  <c r="I52" i="25"/>
  <c r="M48" i="25"/>
  <c r="O48" i="25" s="1"/>
  <c r="I48" i="25"/>
  <c r="O44" i="25"/>
  <c r="M44" i="25"/>
  <c r="I44" i="25"/>
  <c r="M40" i="25"/>
  <c r="I40" i="25"/>
  <c r="O36" i="25"/>
  <c r="M36" i="25"/>
  <c r="I36" i="25"/>
  <c r="L35" i="25"/>
  <c r="K35" i="25"/>
  <c r="J35" i="25"/>
  <c r="M31" i="25"/>
  <c r="O31" i="25" s="1"/>
  <c r="I31" i="25"/>
  <c r="O27" i="25"/>
  <c r="M27" i="25"/>
  <c r="I27" i="25"/>
  <c r="M23" i="25"/>
  <c r="I23" i="25"/>
  <c r="O19" i="25"/>
  <c r="M19" i="25"/>
  <c r="I19" i="25"/>
  <c r="L18" i="25"/>
  <c r="K18" i="25"/>
  <c r="J18" i="25"/>
  <c r="M14" i="25"/>
  <c r="O14" i="25" s="1"/>
  <c r="I14" i="25"/>
  <c r="O10" i="25"/>
  <c r="M10" i="25"/>
  <c r="I10" i="25"/>
  <c r="L9" i="25"/>
  <c r="K9" i="25"/>
  <c r="J9" i="25"/>
  <c r="J8" i="25" s="1"/>
  <c r="L8" i="25"/>
  <c r="T7" i="25" s="1"/>
  <c r="K8" i="25"/>
  <c r="M108" i="24"/>
  <c r="O108" i="24" s="1"/>
  <c r="I108" i="24"/>
  <c r="O104" i="24"/>
  <c r="M104" i="24"/>
  <c r="I104" i="24"/>
  <c r="M100" i="24"/>
  <c r="O100" i="24" s="1"/>
  <c r="I100" i="24"/>
  <c r="O96" i="24"/>
  <c r="M96" i="24"/>
  <c r="I96" i="24"/>
  <c r="M92" i="24"/>
  <c r="O92" i="24" s="1"/>
  <c r="I92" i="24"/>
  <c r="O88" i="24"/>
  <c r="M88" i="24"/>
  <c r="I88" i="24"/>
  <c r="M84" i="24"/>
  <c r="O84" i="24" s="1"/>
  <c r="I84" i="24"/>
  <c r="O80" i="24"/>
  <c r="M80" i="24"/>
  <c r="I80" i="24"/>
  <c r="M76" i="24"/>
  <c r="I76" i="24"/>
  <c r="O72" i="24"/>
  <c r="M72" i="24"/>
  <c r="I72" i="24"/>
  <c r="M68" i="24"/>
  <c r="O68" i="24" s="1"/>
  <c r="I68" i="24"/>
  <c r="L67" i="24"/>
  <c r="K67" i="24"/>
  <c r="J67" i="24"/>
  <c r="O63" i="24"/>
  <c r="M63" i="24"/>
  <c r="I63" i="24"/>
  <c r="M62" i="24"/>
  <c r="L62" i="24"/>
  <c r="L8" i="24" s="1"/>
  <c r="K62" i="24"/>
  <c r="J62" i="24"/>
  <c r="J8" i="24" s="1"/>
  <c r="M58" i="24"/>
  <c r="O58" i="24" s="1"/>
  <c r="I58" i="24"/>
  <c r="O54" i="24"/>
  <c r="M54" i="24"/>
  <c r="I54" i="24"/>
  <c r="M50" i="24"/>
  <c r="O50" i="24" s="1"/>
  <c r="I50" i="24"/>
  <c r="O46" i="24"/>
  <c r="M46" i="24"/>
  <c r="I46" i="24"/>
  <c r="M42" i="24"/>
  <c r="O42" i="24" s="1"/>
  <c r="I42" i="24"/>
  <c r="O38" i="24"/>
  <c r="M38" i="24"/>
  <c r="I38" i="24"/>
  <c r="M34" i="24"/>
  <c r="O34" i="24" s="1"/>
  <c r="I34" i="24"/>
  <c r="O30" i="24"/>
  <c r="M30" i="24"/>
  <c r="I30" i="24"/>
  <c r="M26" i="24"/>
  <c r="O26" i="24" s="1"/>
  <c r="I26" i="24"/>
  <c r="O22" i="24"/>
  <c r="M22" i="24"/>
  <c r="I22" i="24"/>
  <c r="M18" i="24"/>
  <c r="O18" i="24" s="1"/>
  <c r="I18" i="24"/>
  <c r="O14" i="24"/>
  <c r="M14" i="24"/>
  <c r="I14" i="24"/>
  <c r="M10" i="24"/>
  <c r="I10" i="24"/>
  <c r="L9" i="24"/>
  <c r="K9" i="24"/>
  <c r="K8" i="24" s="1"/>
  <c r="J9" i="24"/>
  <c r="T7" i="24"/>
  <c r="O187" i="23"/>
  <c r="M187" i="23"/>
  <c r="I187" i="23"/>
  <c r="M183" i="23"/>
  <c r="O183" i="23" s="1"/>
  <c r="I183" i="23"/>
  <c r="O179" i="23"/>
  <c r="M179" i="23"/>
  <c r="I179" i="23"/>
  <c r="M175" i="23"/>
  <c r="I175" i="23"/>
  <c r="O171" i="23"/>
  <c r="M171" i="23"/>
  <c r="I171" i="23"/>
  <c r="L170" i="23"/>
  <c r="K170" i="23"/>
  <c r="J170" i="23"/>
  <c r="M166" i="23"/>
  <c r="O166" i="23" s="1"/>
  <c r="I166" i="23"/>
  <c r="O162" i="23"/>
  <c r="M162" i="23"/>
  <c r="I162" i="23"/>
  <c r="M158" i="23"/>
  <c r="O158" i="23" s="1"/>
  <c r="I158" i="23"/>
  <c r="O154" i="23"/>
  <c r="M154" i="23"/>
  <c r="I154" i="23"/>
  <c r="M150" i="23"/>
  <c r="O150" i="23" s="1"/>
  <c r="I150" i="23"/>
  <c r="L149" i="23"/>
  <c r="K149" i="23"/>
  <c r="J149" i="23"/>
  <c r="O145" i="23"/>
  <c r="M145" i="23"/>
  <c r="I145" i="23"/>
  <c r="M141" i="23"/>
  <c r="O141" i="23" s="1"/>
  <c r="I141" i="23"/>
  <c r="O137" i="23"/>
  <c r="M137" i="23"/>
  <c r="I137" i="23"/>
  <c r="M133" i="23"/>
  <c r="O133" i="23" s="1"/>
  <c r="I133" i="23"/>
  <c r="O129" i="23"/>
  <c r="M129" i="23"/>
  <c r="I129" i="23"/>
  <c r="M125" i="23"/>
  <c r="O125" i="23" s="1"/>
  <c r="I125" i="23"/>
  <c r="O121" i="23"/>
  <c r="M121" i="23"/>
  <c r="I121" i="23"/>
  <c r="M117" i="23"/>
  <c r="O117" i="23" s="1"/>
  <c r="I117" i="23"/>
  <c r="O113" i="23"/>
  <c r="M113" i="23"/>
  <c r="I113" i="23"/>
  <c r="M109" i="23"/>
  <c r="O109" i="23" s="1"/>
  <c r="I109" i="23"/>
  <c r="O105" i="23"/>
  <c r="M105" i="23"/>
  <c r="I105" i="23"/>
  <c r="M101" i="23"/>
  <c r="O101" i="23" s="1"/>
  <c r="I101" i="23"/>
  <c r="O97" i="23"/>
  <c r="M97" i="23"/>
  <c r="M96" i="23" s="1"/>
  <c r="I97" i="23"/>
  <c r="L96" i="23"/>
  <c r="K96" i="23"/>
  <c r="J96" i="23"/>
  <c r="M92" i="23"/>
  <c r="O92" i="23" s="1"/>
  <c r="I92" i="23"/>
  <c r="O88" i="23"/>
  <c r="M88" i="23"/>
  <c r="I88" i="23"/>
  <c r="M84" i="23"/>
  <c r="O84" i="23" s="1"/>
  <c r="I84" i="23"/>
  <c r="O80" i="23"/>
  <c r="M80" i="23"/>
  <c r="I80" i="23"/>
  <c r="M76" i="23"/>
  <c r="O76" i="23" s="1"/>
  <c r="I76" i="23"/>
  <c r="L75" i="23"/>
  <c r="K75" i="23"/>
  <c r="J75" i="23"/>
  <c r="O71" i="23"/>
  <c r="M71" i="23"/>
  <c r="I71" i="23"/>
  <c r="M70" i="23"/>
  <c r="L70" i="23"/>
  <c r="K70" i="23"/>
  <c r="J70" i="23"/>
  <c r="M66" i="23"/>
  <c r="O66" i="23" s="1"/>
  <c r="I66" i="23"/>
  <c r="O62" i="23"/>
  <c r="M62" i="23"/>
  <c r="I62" i="23"/>
  <c r="M58" i="23"/>
  <c r="O58" i="23" s="1"/>
  <c r="I58" i="23"/>
  <c r="O54" i="23"/>
  <c r="M54" i="23"/>
  <c r="I54" i="23"/>
  <c r="M50" i="23"/>
  <c r="O50" i="23" s="1"/>
  <c r="I50" i="23"/>
  <c r="O46" i="23"/>
  <c r="M46" i="23"/>
  <c r="I46" i="23"/>
  <c r="M42" i="23"/>
  <c r="O42" i="23" s="1"/>
  <c r="I42" i="23"/>
  <c r="O38" i="23"/>
  <c r="M38" i="23"/>
  <c r="I38" i="23"/>
  <c r="M34" i="23"/>
  <c r="O34" i="23" s="1"/>
  <c r="I34" i="23"/>
  <c r="O30" i="23"/>
  <c r="M30" i="23"/>
  <c r="I30" i="23"/>
  <c r="M26" i="23"/>
  <c r="O26" i="23" s="1"/>
  <c r="I26" i="23"/>
  <c r="O22" i="23"/>
  <c r="M22" i="23"/>
  <c r="I22" i="23"/>
  <c r="M18" i="23"/>
  <c r="O18" i="23" s="1"/>
  <c r="I18" i="23"/>
  <c r="O14" i="23"/>
  <c r="M14" i="23"/>
  <c r="I14" i="23"/>
  <c r="M10" i="23"/>
  <c r="O10" i="23" s="1"/>
  <c r="I10" i="23"/>
  <c r="L9" i="23"/>
  <c r="K9" i="23"/>
  <c r="K8" i="23" s="1"/>
  <c r="J9" i="23"/>
  <c r="O92" i="22"/>
  <c r="M92" i="22"/>
  <c r="I92" i="22"/>
  <c r="M88" i="22"/>
  <c r="O88" i="22" s="1"/>
  <c r="I88" i="22"/>
  <c r="O84" i="22"/>
  <c r="M84" i="22"/>
  <c r="I84" i="22"/>
  <c r="M80" i="22"/>
  <c r="O80" i="22" s="1"/>
  <c r="I80" i="22"/>
  <c r="O76" i="22"/>
  <c r="M76" i="22"/>
  <c r="I76" i="22"/>
  <c r="M72" i="22"/>
  <c r="I72" i="22"/>
  <c r="O68" i="22"/>
  <c r="M68" i="22"/>
  <c r="I68" i="22"/>
  <c r="L67" i="22"/>
  <c r="K67" i="22"/>
  <c r="J67" i="22"/>
  <c r="J8" i="22" s="1"/>
  <c r="M63" i="22"/>
  <c r="O63" i="22" s="1"/>
  <c r="I63" i="22"/>
  <c r="M62" i="22"/>
  <c r="L62" i="22"/>
  <c r="K62" i="22"/>
  <c r="K8" i="22" s="1"/>
  <c r="J62" i="22"/>
  <c r="O58" i="22"/>
  <c r="M58" i="22"/>
  <c r="I58" i="22"/>
  <c r="M54" i="22"/>
  <c r="O54" i="22" s="1"/>
  <c r="I54" i="22"/>
  <c r="O50" i="22"/>
  <c r="M50" i="22"/>
  <c r="I50" i="22"/>
  <c r="M46" i="22"/>
  <c r="O46" i="22" s="1"/>
  <c r="I46" i="22"/>
  <c r="O42" i="22"/>
  <c r="M42" i="22"/>
  <c r="I42" i="22"/>
  <c r="M38" i="22"/>
  <c r="O38" i="22" s="1"/>
  <c r="I38" i="22"/>
  <c r="O34" i="22"/>
  <c r="M34" i="22"/>
  <c r="I34" i="22"/>
  <c r="M30" i="22"/>
  <c r="O30" i="22" s="1"/>
  <c r="I30" i="22"/>
  <c r="O26" i="22"/>
  <c r="M26" i="22"/>
  <c r="I26" i="22"/>
  <c r="M22" i="22"/>
  <c r="O22" i="22" s="1"/>
  <c r="I22" i="22"/>
  <c r="O18" i="22"/>
  <c r="M18" i="22"/>
  <c r="I18" i="22"/>
  <c r="M14" i="22"/>
  <c r="O14" i="22" s="1"/>
  <c r="I14" i="22"/>
  <c r="O10" i="22"/>
  <c r="M10" i="22"/>
  <c r="I10" i="22"/>
  <c r="L9" i="22"/>
  <c r="L8" i="22" s="1"/>
  <c r="T7" i="22" s="1"/>
  <c r="K9" i="22"/>
  <c r="J9" i="22"/>
  <c r="M108" i="21"/>
  <c r="O108" i="21" s="1"/>
  <c r="I108" i="21"/>
  <c r="O104" i="21"/>
  <c r="M104" i="21"/>
  <c r="I104" i="21"/>
  <c r="M100" i="21"/>
  <c r="O100" i="21" s="1"/>
  <c r="I100" i="21"/>
  <c r="O96" i="21"/>
  <c r="M96" i="21"/>
  <c r="I96" i="21"/>
  <c r="M92" i="21"/>
  <c r="O92" i="21" s="1"/>
  <c r="I92" i="21"/>
  <c r="O88" i="21"/>
  <c r="M88" i="21"/>
  <c r="I88" i="21"/>
  <c r="M84" i="21"/>
  <c r="O84" i="21" s="1"/>
  <c r="I84" i="21"/>
  <c r="O80" i="21"/>
  <c r="M80" i="21"/>
  <c r="I80" i="21"/>
  <c r="M76" i="21"/>
  <c r="O76" i="21" s="1"/>
  <c r="I76" i="21"/>
  <c r="O72" i="21"/>
  <c r="M72" i="21"/>
  <c r="I72" i="21"/>
  <c r="M68" i="21"/>
  <c r="O68" i="21" s="1"/>
  <c r="I68" i="21"/>
  <c r="L67" i="21"/>
  <c r="K67" i="21"/>
  <c r="J67" i="21"/>
  <c r="O63" i="21"/>
  <c r="M63" i="21"/>
  <c r="I63" i="21"/>
  <c r="M62" i="21"/>
  <c r="L62" i="21"/>
  <c r="L8" i="21" s="1"/>
  <c r="K62" i="21"/>
  <c r="J62" i="21"/>
  <c r="J8" i="21" s="1"/>
  <c r="M58" i="21"/>
  <c r="O58" i="21" s="1"/>
  <c r="I58" i="21"/>
  <c r="O54" i="21"/>
  <c r="M54" i="21"/>
  <c r="I54" i="21"/>
  <c r="M50" i="21"/>
  <c r="O50" i="21" s="1"/>
  <c r="I50" i="21"/>
  <c r="O46" i="21"/>
  <c r="M46" i="21"/>
  <c r="I46" i="21"/>
  <c r="M42" i="21"/>
  <c r="O42" i="21" s="1"/>
  <c r="I42" i="21"/>
  <c r="O38" i="21"/>
  <c r="M38" i="21"/>
  <c r="I38" i="21"/>
  <c r="M34" i="21"/>
  <c r="O34" i="21" s="1"/>
  <c r="I34" i="21"/>
  <c r="O30" i="21"/>
  <c r="M30" i="21"/>
  <c r="I30" i="21"/>
  <c r="M26" i="21"/>
  <c r="O26" i="21" s="1"/>
  <c r="I26" i="21"/>
  <c r="O22" i="21"/>
  <c r="M22" i="21"/>
  <c r="I22" i="21"/>
  <c r="M18" i="21"/>
  <c r="O18" i="21" s="1"/>
  <c r="I18" i="21"/>
  <c r="O14" i="21"/>
  <c r="M14" i="21"/>
  <c r="I14" i="21"/>
  <c r="M10" i="21"/>
  <c r="O10" i="21" s="1"/>
  <c r="I10" i="21"/>
  <c r="M9" i="21"/>
  <c r="L9" i="21"/>
  <c r="K9" i="21"/>
  <c r="K8" i="21" s="1"/>
  <c r="J9" i="21"/>
  <c r="T7" i="21"/>
  <c r="O31" i="20"/>
  <c r="M31" i="20"/>
  <c r="I31" i="20"/>
  <c r="M30" i="20"/>
  <c r="L30" i="20"/>
  <c r="L8" i="20" s="1"/>
  <c r="K30" i="20"/>
  <c r="J30" i="20"/>
  <c r="J8" i="20" s="1"/>
  <c r="M26" i="20"/>
  <c r="O26" i="20" s="1"/>
  <c r="I26" i="20"/>
  <c r="O22" i="20"/>
  <c r="M22" i="20"/>
  <c r="I22" i="20"/>
  <c r="M18" i="20"/>
  <c r="O18" i="20" s="1"/>
  <c r="I18" i="20"/>
  <c r="O14" i="20"/>
  <c r="M14" i="20"/>
  <c r="I14" i="20"/>
  <c r="M10" i="20"/>
  <c r="I10" i="20"/>
  <c r="L9" i="20"/>
  <c r="K9" i="20"/>
  <c r="K8" i="20" s="1"/>
  <c r="J9" i="20"/>
  <c r="T7" i="20"/>
  <c r="O160" i="19"/>
  <c r="M160" i="19"/>
  <c r="I160" i="19"/>
  <c r="M156" i="19"/>
  <c r="O156" i="19" s="1"/>
  <c r="I156" i="19"/>
  <c r="O152" i="19"/>
  <c r="M152" i="19"/>
  <c r="I152" i="19"/>
  <c r="M148" i="19"/>
  <c r="O148" i="19" s="1"/>
  <c r="I148" i="19"/>
  <c r="O144" i="19"/>
  <c r="M144" i="19"/>
  <c r="I144" i="19"/>
  <c r="M140" i="19"/>
  <c r="O140" i="19" s="1"/>
  <c r="I140" i="19"/>
  <c r="O136" i="19"/>
  <c r="M136" i="19"/>
  <c r="I136" i="19"/>
  <c r="M132" i="19"/>
  <c r="O132" i="19" s="1"/>
  <c r="I132" i="19"/>
  <c r="O128" i="19"/>
  <c r="M128" i="19"/>
  <c r="I128" i="19"/>
  <c r="M124" i="19"/>
  <c r="O124" i="19" s="1"/>
  <c r="I124" i="19"/>
  <c r="O120" i="19"/>
  <c r="M120" i="19"/>
  <c r="I120" i="19"/>
  <c r="M116" i="19"/>
  <c r="O116" i="19" s="1"/>
  <c r="I116" i="19"/>
  <c r="O112" i="19"/>
  <c r="M112" i="19"/>
  <c r="I112" i="19"/>
  <c r="M108" i="19"/>
  <c r="O108" i="19" s="1"/>
  <c r="I108" i="19"/>
  <c r="O104" i="19"/>
  <c r="M104" i="19"/>
  <c r="I104" i="19"/>
  <c r="M100" i="19"/>
  <c r="O100" i="19" s="1"/>
  <c r="I100" i="19"/>
  <c r="O96" i="19"/>
  <c r="M96" i="19"/>
  <c r="I96" i="19"/>
  <c r="M92" i="19"/>
  <c r="O92" i="19" s="1"/>
  <c r="I92" i="19"/>
  <c r="O88" i="19"/>
  <c r="M88" i="19"/>
  <c r="I88" i="19"/>
  <c r="M84" i="19"/>
  <c r="O84" i="19" s="1"/>
  <c r="I84" i="19"/>
  <c r="O80" i="19"/>
  <c r="M80" i="19"/>
  <c r="I80" i="19"/>
  <c r="M76" i="19"/>
  <c r="O76" i="19" s="1"/>
  <c r="I76" i="19"/>
  <c r="O72" i="19"/>
  <c r="M72" i="19"/>
  <c r="I72" i="19"/>
  <c r="M68" i="19"/>
  <c r="O68" i="19" s="1"/>
  <c r="I68" i="19"/>
  <c r="L67" i="19"/>
  <c r="K67" i="19"/>
  <c r="J67" i="19"/>
  <c r="O63" i="19"/>
  <c r="M63" i="19"/>
  <c r="I63" i="19"/>
  <c r="M62" i="19"/>
  <c r="L62" i="19"/>
  <c r="L8" i="19" s="1"/>
  <c r="K62" i="19"/>
  <c r="J62" i="19"/>
  <c r="M58" i="19"/>
  <c r="O58" i="19" s="1"/>
  <c r="I58" i="19"/>
  <c r="O54" i="19"/>
  <c r="M54" i="19"/>
  <c r="I54" i="19"/>
  <c r="M50" i="19"/>
  <c r="O50" i="19" s="1"/>
  <c r="I50" i="19"/>
  <c r="O46" i="19"/>
  <c r="M46" i="19"/>
  <c r="I46" i="19"/>
  <c r="M42" i="19"/>
  <c r="O42" i="19" s="1"/>
  <c r="I42" i="19"/>
  <c r="O38" i="19"/>
  <c r="M38" i="19"/>
  <c r="I38" i="19"/>
  <c r="M34" i="19"/>
  <c r="O34" i="19" s="1"/>
  <c r="I34" i="19"/>
  <c r="O30" i="19"/>
  <c r="M30" i="19"/>
  <c r="I30" i="19"/>
  <c r="M26" i="19"/>
  <c r="O26" i="19" s="1"/>
  <c r="I26" i="19"/>
  <c r="O22" i="19"/>
  <c r="M22" i="19"/>
  <c r="I22" i="19"/>
  <c r="M18" i="19"/>
  <c r="O18" i="19" s="1"/>
  <c r="I18" i="19"/>
  <c r="O14" i="19"/>
  <c r="M14" i="19"/>
  <c r="I14" i="19"/>
  <c r="M10" i="19"/>
  <c r="O10" i="19" s="1"/>
  <c r="I10" i="19"/>
  <c r="M9" i="19"/>
  <c r="L9" i="19"/>
  <c r="K9" i="19"/>
  <c r="K8" i="19" s="1"/>
  <c r="J9" i="19"/>
  <c r="J8" i="19" s="1"/>
  <c r="T7" i="19"/>
  <c r="O313" i="18"/>
  <c r="M313" i="18"/>
  <c r="M312" i="18" s="1"/>
  <c r="I313" i="18"/>
  <c r="L312" i="18"/>
  <c r="K312" i="18"/>
  <c r="J312" i="18"/>
  <c r="M308" i="18"/>
  <c r="O308" i="18" s="1"/>
  <c r="I308" i="18"/>
  <c r="O304" i="18"/>
  <c r="M304" i="18"/>
  <c r="I304" i="18"/>
  <c r="M300" i="18"/>
  <c r="I300" i="18"/>
  <c r="M296" i="18"/>
  <c r="O296" i="18" s="1"/>
  <c r="I296" i="18"/>
  <c r="M292" i="18"/>
  <c r="O292" i="18" s="1"/>
  <c r="I292" i="18"/>
  <c r="L291" i="18"/>
  <c r="K291" i="18"/>
  <c r="J291" i="18"/>
  <c r="O287" i="18"/>
  <c r="M287" i="18"/>
  <c r="I287" i="18"/>
  <c r="M283" i="18"/>
  <c r="O283" i="18" s="1"/>
  <c r="I283" i="18"/>
  <c r="M279" i="18"/>
  <c r="O279" i="18" s="1"/>
  <c r="I279" i="18"/>
  <c r="M275" i="18"/>
  <c r="O275" i="18" s="1"/>
  <c r="I275" i="18"/>
  <c r="O271" i="18"/>
  <c r="M271" i="18"/>
  <c r="I271" i="18"/>
  <c r="M267" i="18"/>
  <c r="O267" i="18" s="1"/>
  <c r="I267" i="18"/>
  <c r="O263" i="18"/>
  <c r="M263" i="18"/>
  <c r="I263" i="18"/>
  <c r="M259" i="18"/>
  <c r="O259" i="18" s="1"/>
  <c r="I259" i="18"/>
  <c r="O255" i="18"/>
  <c r="M255" i="18"/>
  <c r="I255" i="18"/>
  <c r="O251" i="18"/>
  <c r="M251" i="18"/>
  <c r="I251" i="18"/>
  <c r="M247" i="18"/>
  <c r="O247" i="18" s="1"/>
  <c r="I247" i="18"/>
  <c r="M243" i="18"/>
  <c r="O243" i="18" s="1"/>
  <c r="I243" i="18"/>
  <c r="O239" i="18"/>
  <c r="M239" i="18"/>
  <c r="I239" i="18"/>
  <c r="M235" i="18"/>
  <c r="O235" i="18" s="1"/>
  <c r="I235" i="18"/>
  <c r="M231" i="18"/>
  <c r="O231" i="18" s="1"/>
  <c r="I231" i="18"/>
  <c r="M227" i="18"/>
  <c r="O227" i="18" s="1"/>
  <c r="I227" i="18"/>
  <c r="O223" i="18"/>
  <c r="M223" i="18"/>
  <c r="I223" i="18"/>
  <c r="M219" i="18"/>
  <c r="O219" i="18" s="1"/>
  <c r="I219" i="18"/>
  <c r="M215" i="18"/>
  <c r="O215" i="18" s="1"/>
  <c r="I215" i="18"/>
  <c r="M211" i="18"/>
  <c r="O211" i="18" s="1"/>
  <c r="I211" i="18"/>
  <c r="O207" i="18"/>
  <c r="M207" i="18"/>
  <c r="I207" i="18"/>
  <c r="M203" i="18"/>
  <c r="O203" i="18" s="1"/>
  <c r="I203" i="18"/>
  <c r="O199" i="18"/>
  <c r="M199" i="18"/>
  <c r="I199" i="18"/>
  <c r="L198" i="18"/>
  <c r="K198" i="18"/>
  <c r="J198" i="18"/>
  <c r="M194" i="18"/>
  <c r="O194" i="18" s="1"/>
  <c r="I194" i="18"/>
  <c r="O190" i="18"/>
  <c r="M190" i="18"/>
  <c r="I190" i="18"/>
  <c r="M186" i="18"/>
  <c r="O186" i="18" s="1"/>
  <c r="I186" i="18"/>
  <c r="M182" i="18"/>
  <c r="O182" i="18" s="1"/>
  <c r="I182" i="18"/>
  <c r="M178" i="18"/>
  <c r="O178" i="18" s="1"/>
  <c r="I178" i="18"/>
  <c r="O174" i="18"/>
  <c r="M174" i="18"/>
  <c r="I174" i="18"/>
  <c r="M170" i="18"/>
  <c r="O170" i="18" s="1"/>
  <c r="I170" i="18"/>
  <c r="M166" i="18"/>
  <c r="O166" i="18" s="1"/>
  <c r="I166" i="18"/>
  <c r="M162" i="18"/>
  <c r="I162" i="18"/>
  <c r="L161" i="18"/>
  <c r="K161" i="18"/>
  <c r="J161" i="18"/>
  <c r="O157" i="18"/>
  <c r="M157" i="18"/>
  <c r="I157" i="18"/>
  <c r="M153" i="18"/>
  <c r="O153" i="18" s="1"/>
  <c r="I153" i="18"/>
  <c r="O149" i="18"/>
  <c r="M149" i="18"/>
  <c r="I149" i="18"/>
  <c r="M145" i="18"/>
  <c r="O145" i="18" s="1"/>
  <c r="I145" i="18"/>
  <c r="O141" i="18"/>
  <c r="M141" i="18"/>
  <c r="I141" i="18"/>
  <c r="O137" i="18"/>
  <c r="M137" i="18"/>
  <c r="I137" i="18"/>
  <c r="M133" i="18"/>
  <c r="O133" i="18" s="1"/>
  <c r="I133" i="18"/>
  <c r="M129" i="18"/>
  <c r="O129" i="18" s="1"/>
  <c r="I129" i="18"/>
  <c r="O125" i="18"/>
  <c r="M125" i="18"/>
  <c r="I125" i="18"/>
  <c r="M121" i="18"/>
  <c r="O121" i="18" s="1"/>
  <c r="I121" i="18"/>
  <c r="M117" i="18"/>
  <c r="O117" i="18" s="1"/>
  <c r="I117" i="18"/>
  <c r="M113" i="18"/>
  <c r="O113" i="18" s="1"/>
  <c r="I113" i="18"/>
  <c r="O109" i="18"/>
  <c r="M109" i="18"/>
  <c r="I109" i="18"/>
  <c r="M105" i="18"/>
  <c r="O105" i="18" s="1"/>
  <c r="I105" i="18"/>
  <c r="M101" i="18"/>
  <c r="I101" i="18"/>
  <c r="L100" i="18"/>
  <c r="K100" i="18"/>
  <c r="J100" i="18"/>
  <c r="M96" i="18"/>
  <c r="O96" i="18" s="1"/>
  <c r="I96" i="18"/>
  <c r="O92" i="18"/>
  <c r="M92" i="18"/>
  <c r="I92" i="18"/>
  <c r="O88" i="18"/>
  <c r="M88" i="18"/>
  <c r="I88" i="18"/>
  <c r="M84" i="18"/>
  <c r="I84" i="18"/>
  <c r="M80" i="18"/>
  <c r="O80" i="18" s="1"/>
  <c r="I80" i="18"/>
  <c r="O76" i="18"/>
  <c r="M76" i="18"/>
  <c r="I76" i="18"/>
  <c r="L75" i="18"/>
  <c r="K75" i="18"/>
  <c r="J75" i="18"/>
  <c r="M71" i="18"/>
  <c r="O71" i="18" s="1"/>
  <c r="I71" i="18"/>
  <c r="M67" i="18"/>
  <c r="O67" i="18" s="1"/>
  <c r="I67" i="18"/>
  <c r="M63" i="18"/>
  <c r="O63" i="18" s="1"/>
  <c r="I63" i="18"/>
  <c r="O59" i="18"/>
  <c r="M59" i="18"/>
  <c r="I59" i="18"/>
  <c r="M55" i="18"/>
  <c r="O55" i="18" s="1"/>
  <c r="I55" i="18"/>
  <c r="M51" i="18"/>
  <c r="O51" i="18" s="1"/>
  <c r="I51" i="18"/>
  <c r="M47" i="18"/>
  <c r="O47" i="18" s="1"/>
  <c r="I47" i="18"/>
  <c r="O43" i="18"/>
  <c r="M43" i="18"/>
  <c r="I43" i="18"/>
  <c r="M39" i="18"/>
  <c r="O39" i="18" s="1"/>
  <c r="I39" i="18"/>
  <c r="O35" i="18"/>
  <c r="M35" i="18"/>
  <c r="I35" i="18"/>
  <c r="M31" i="18"/>
  <c r="O31" i="18" s="1"/>
  <c r="I31" i="18"/>
  <c r="O27" i="18"/>
  <c r="M27" i="18"/>
  <c r="I27" i="18"/>
  <c r="M26" i="18"/>
  <c r="L26" i="18"/>
  <c r="K26" i="18"/>
  <c r="J26" i="18"/>
  <c r="O22" i="18"/>
  <c r="M22" i="18"/>
  <c r="I22" i="18"/>
  <c r="M18" i="18"/>
  <c r="I18" i="18"/>
  <c r="M14" i="18"/>
  <c r="O14" i="18" s="1"/>
  <c r="I14" i="18"/>
  <c r="O10" i="18"/>
  <c r="M10" i="18"/>
  <c r="I10" i="18"/>
  <c r="L9" i="18"/>
  <c r="K9" i="18"/>
  <c r="J9" i="18"/>
  <c r="J8" i="18" s="1"/>
  <c r="L8" i="18"/>
  <c r="T7" i="18" s="1"/>
  <c r="M231" i="17"/>
  <c r="O231" i="17" s="1"/>
  <c r="I231" i="17"/>
  <c r="O227" i="17"/>
  <c r="M227" i="17"/>
  <c r="I227" i="17"/>
  <c r="M223" i="17"/>
  <c r="O223" i="17" s="1"/>
  <c r="I223" i="17"/>
  <c r="O219" i="17"/>
  <c r="M219" i="17"/>
  <c r="I219" i="17"/>
  <c r="M215" i="17"/>
  <c r="O215" i="17" s="1"/>
  <c r="I215" i="17"/>
  <c r="O211" i="17"/>
  <c r="M211" i="17"/>
  <c r="I211" i="17"/>
  <c r="O207" i="17"/>
  <c r="M207" i="17"/>
  <c r="I207" i="17"/>
  <c r="M203" i="17"/>
  <c r="O203" i="17" s="1"/>
  <c r="I203" i="17"/>
  <c r="M199" i="17"/>
  <c r="O199" i="17" s="1"/>
  <c r="I199" i="17"/>
  <c r="O195" i="17"/>
  <c r="M195" i="17"/>
  <c r="I195" i="17"/>
  <c r="M191" i="17"/>
  <c r="O191" i="17" s="1"/>
  <c r="I191" i="17"/>
  <c r="M187" i="17"/>
  <c r="O187" i="17" s="1"/>
  <c r="I187" i="17"/>
  <c r="M183" i="17"/>
  <c r="O183" i="17" s="1"/>
  <c r="I183" i="17"/>
  <c r="O179" i="17"/>
  <c r="M179" i="17"/>
  <c r="I179" i="17"/>
  <c r="M175" i="17"/>
  <c r="O175" i="17" s="1"/>
  <c r="I175" i="17"/>
  <c r="M171" i="17"/>
  <c r="I171" i="17"/>
  <c r="L170" i="17"/>
  <c r="K170" i="17"/>
  <c r="J170" i="17"/>
  <c r="M166" i="17"/>
  <c r="O166" i="17" s="1"/>
  <c r="I166" i="17"/>
  <c r="M162" i="17"/>
  <c r="O162" i="17" s="1"/>
  <c r="I162" i="17"/>
  <c r="O158" i="17"/>
  <c r="M158" i="17"/>
  <c r="I158" i="17"/>
  <c r="M157" i="17"/>
  <c r="L157" i="17"/>
  <c r="K157" i="17"/>
  <c r="J157" i="17"/>
  <c r="O153" i="17"/>
  <c r="M153" i="17"/>
  <c r="I153" i="17"/>
  <c r="M149" i="17"/>
  <c r="O149" i="17" s="1"/>
  <c r="I149" i="17"/>
  <c r="M145" i="17"/>
  <c r="O145" i="17" s="1"/>
  <c r="I145" i="17"/>
  <c r="O141" i="17"/>
  <c r="M141" i="17"/>
  <c r="I141" i="17"/>
  <c r="M137" i="17"/>
  <c r="O137" i="17" s="1"/>
  <c r="I137" i="17"/>
  <c r="M133" i="17"/>
  <c r="O133" i="17" s="1"/>
  <c r="I133" i="17"/>
  <c r="M129" i="17"/>
  <c r="O129" i="17" s="1"/>
  <c r="I129" i="17"/>
  <c r="O125" i="17"/>
  <c r="M125" i="17"/>
  <c r="I125" i="17"/>
  <c r="O121" i="17"/>
  <c r="M121" i="17"/>
  <c r="I121" i="17"/>
  <c r="M117" i="17"/>
  <c r="O117" i="17" s="1"/>
  <c r="I117" i="17"/>
  <c r="M113" i="17"/>
  <c r="O113" i="17" s="1"/>
  <c r="I113" i="17"/>
  <c r="O109" i="17"/>
  <c r="M109" i="17"/>
  <c r="I109" i="17"/>
  <c r="M105" i="17"/>
  <c r="O105" i="17" s="1"/>
  <c r="I105" i="17"/>
  <c r="M101" i="17"/>
  <c r="O101" i="17" s="1"/>
  <c r="I101" i="17"/>
  <c r="M97" i="17"/>
  <c r="O97" i="17" s="1"/>
  <c r="I97" i="17"/>
  <c r="O93" i="17"/>
  <c r="M93" i="17"/>
  <c r="I93" i="17"/>
  <c r="O89" i="17"/>
  <c r="M89" i="17"/>
  <c r="I89" i="17"/>
  <c r="M85" i="17"/>
  <c r="O85" i="17" s="1"/>
  <c r="I85" i="17"/>
  <c r="M81" i="17"/>
  <c r="O81" i="17" s="1"/>
  <c r="I81" i="17"/>
  <c r="M80" i="17"/>
  <c r="L80" i="17"/>
  <c r="K80" i="17"/>
  <c r="J80" i="17"/>
  <c r="J8" i="17" s="1"/>
  <c r="O76" i="17"/>
  <c r="M76" i="17"/>
  <c r="I76" i="17"/>
  <c r="M72" i="17"/>
  <c r="M71" i="17" s="1"/>
  <c r="I72" i="17"/>
  <c r="L71" i="17"/>
  <c r="K71" i="17"/>
  <c r="K8" i="17" s="1"/>
  <c r="J71" i="17"/>
  <c r="M67" i="17"/>
  <c r="O67" i="17" s="1"/>
  <c r="I67" i="17"/>
  <c r="M63" i="17"/>
  <c r="O63" i="17" s="1"/>
  <c r="I63" i="17"/>
  <c r="O59" i="17"/>
  <c r="M59" i="17"/>
  <c r="I59" i="17"/>
  <c r="O55" i="17"/>
  <c r="M55" i="17"/>
  <c r="I55" i="17"/>
  <c r="M51" i="17"/>
  <c r="O51" i="17" s="1"/>
  <c r="I51" i="17"/>
  <c r="M47" i="17"/>
  <c r="O47" i="17" s="1"/>
  <c r="I47" i="17"/>
  <c r="O43" i="17"/>
  <c r="M43" i="17"/>
  <c r="I43" i="17"/>
  <c r="L42" i="17"/>
  <c r="K42" i="17"/>
  <c r="J42" i="17"/>
  <c r="M38" i="17"/>
  <c r="O38" i="17" s="1"/>
  <c r="I38" i="17"/>
  <c r="M34" i="17"/>
  <c r="O34" i="17" s="1"/>
  <c r="I34" i="17"/>
  <c r="M30" i="17"/>
  <c r="O30" i="17" s="1"/>
  <c r="I30" i="17"/>
  <c r="O26" i="17"/>
  <c r="M26" i="17"/>
  <c r="I26" i="17"/>
  <c r="O22" i="17"/>
  <c r="M22" i="17"/>
  <c r="I22" i="17"/>
  <c r="M18" i="17"/>
  <c r="O18" i="17" s="1"/>
  <c r="I18" i="17"/>
  <c r="M14" i="17"/>
  <c r="O14" i="17" s="1"/>
  <c r="I14" i="17"/>
  <c r="O10" i="17"/>
  <c r="M10" i="17"/>
  <c r="I10" i="17"/>
  <c r="L9" i="17"/>
  <c r="K9" i="17"/>
  <c r="J9" i="17"/>
  <c r="L8" i="17"/>
  <c r="T7" i="17"/>
  <c r="M256" i="16"/>
  <c r="O256" i="16" s="1"/>
  <c r="I256" i="16"/>
  <c r="M255" i="16"/>
  <c r="L255" i="16"/>
  <c r="K255" i="16"/>
  <c r="J255" i="16"/>
  <c r="O251" i="16"/>
  <c r="M251" i="16"/>
  <c r="I251" i="16"/>
  <c r="M247" i="16"/>
  <c r="O247" i="16" s="1"/>
  <c r="I247" i="16"/>
  <c r="M243" i="16"/>
  <c r="O243" i="16" s="1"/>
  <c r="I243" i="16"/>
  <c r="M239" i="16"/>
  <c r="O239" i="16" s="1"/>
  <c r="I239" i="16"/>
  <c r="O235" i="16"/>
  <c r="M235" i="16"/>
  <c r="I235" i="16"/>
  <c r="O231" i="16"/>
  <c r="M231" i="16"/>
  <c r="I231" i="16"/>
  <c r="L230" i="16"/>
  <c r="K230" i="16"/>
  <c r="J230" i="16"/>
  <c r="M226" i="16"/>
  <c r="O226" i="16" s="1"/>
  <c r="I226" i="16"/>
  <c r="M222" i="16"/>
  <c r="O222" i="16" s="1"/>
  <c r="I222" i="16"/>
  <c r="O218" i="16"/>
  <c r="M218" i="16"/>
  <c r="I218" i="16"/>
  <c r="M214" i="16"/>
  <c r="O214" i="16" s="1"/>
  <c r="I214" i="16"/>
  <c r="M210" i="16"/>
  <c r="O210" i="16" s="1"/>
  <c r="I210" i="16"/>
  <c r="M206" i="16"/>
  <c r="O206" i="16" s="1"/>
  <c r="I206" i="16"/>
  <c r="O202" i="16"/>
  <c r="M202" i="16"/>
  <c r="I202" i="16"/>
  <c r="O198" i="16"/>
  <c r="M198" i="16"/>
  <c r="I198" i="16"/>
  <c r="M194" i="16"/>
  <c r="O194" i="16" s="1"/>
  <c r="I194" i="16"/>
  <c r="M190" i="16"/>
  <c r="O190" i="16" s="1"/>
  <c r="I190" i="16"/>
  <c r="O186" i="16"/>
  <c r="M186" i="16"/>
  <c r="I186" i="16"/>
  <c r="M182" i="16"/>
  <c r="O182" i="16" s="1"/>
  <c r="I182" i="16"/>
  <c r="M178" i="16"/>
  <c r="O178" i="16" s="1"/>
  <c r="I178" i="16"/>
  <c r="M174" i="16"/>
  <c r="O174" i="16" s="1"/>
  <c r="I174" i="16"/>
  <c r="O170" i="16"/>
  <c r="M170" i="16"/>
  <c r="I170" i="16"/>
  <c r="O166" i="16"/>
  <c r="M166" i="16"/>
  <c r="I166" i="16"/>
  <c r="M162" i="16"/>
  <c r="O162" i="16" s="1"/>
  <c r="I162" i="16"/>
  <c r="M158" i="16"/>
  <c r="O158" i="16" s="1"/>
  <c r="I158" i="16"/>
  <c r="O154" i="16"/>
  <c r="M154" i="16"/>
  <c r="I154" i="16"/>
  <c r="M150" i="16"/>
  <c r="O150" i="16" s="1"/>
  <c r="I150" i="16"/>
  <c r="M146" i="16"/>
  <c r="O146" i="16" s="1"/>
  <c r="I146" i="16"/>
  <c r="M142" i="16"/>
  <c r="O142" i="16" s="1"/>
  <c r="I142" i="16"/>
  <c r="O138" i="16"/>
  <c r="M138" i="16"/>
  <c r="I138" i="16"/>
  <c r="O134" i="16"/>
  <c r="M134" i="16"/>
  <c r="I134" i="16"/>
  <c r="M130" i="16"/>
  <c r="O130" i="16" s="1"/>
  <c r="I130" i="16"/>
  <c r="M126" i="16"/>
  <c r="O126" i="16" s="1"/>
  <c r="I126" i="16"/>
  <c r="O122" i="16"/>
  <c r="M122" i="16"/>
  <c r="I122" i="16"/>
  <c r="L121" i="16"/>
  <c r="K121" i="16"/>
  <c r="J121" i="16"/>
  <c r="M117" i="16"/>
  <c r="O117" i="16" s="1"/>
  <c r="I117" i="16"/>
  <c r="M113" i="16"/>
  <c r="I113" i="16"/>
  <c r="L112" i="16"/>
  <c r="K112" i="16"/>
  <c r="K8" i="16" s="1"/>
  <c r="J112" i="16"/>
  <c r="M108" i="16"/>
  <c r="O108" i="16" s="1"/>
  <c r="I108" i="16"/>
  <c r="O104" i="16"/>
  <c r="M104" i="16"/>
  <c r="I104" i="16"/>
  <c r="M100" i="16"/>
  <c r="O100" i="16" s="1"/>
  <c r="I100" i="16"/>
  <c r="M96" i="16"/>
  <c r="O96" i="16" s="1"/>
  <c r="I96" i="16"/>
  <c r="M92" i="16"/>
  <c r="O92" i="16" s="1"/>
  <c r="I92" i="16"/>
  <c r="O88" i="16"/>
  <c r="M88" i="16"/>
  <c r="I88" i="16"/>
  <c r="L87" i="16"/>
  <c r="K87" i="16"/>
  <c r="J87" i="16"/>
  <c r="O83" i="16"/>
  <c r="M83" i="16"/>
  <c r="I83" i="16"/>
  <c r="M79" i="16"/>
  <c r="O79" i="16" s="1"/>
  <c r="I79" i="16"/>
  <c r="M75" i="16"/>
  <c r="O75" i="16" s="1"/>
  <c r="I75" i="16"/>
  <c r="O71" i="16"/>
  <c r="M71" i="16"/>
  <c r="I71" i="16"/>
  <c r="M67" i="16"/>
  <c r="O67" i="16" s="1"/>
  <c r="I67" i="16"/>
  <c r="M63" i="16"/>
  <c r="O63" i="16" s="1"/>
  <c r="I63" i="16"/>
  <c r="M59" i="16"/>
  <c r="O59" i="16" s="1"/>
  <c r="I59" i="16"/>
  <c r="O55" i="16"/>
  <c r="M55" i="16"/>
  <c r="I55" i="16"/>
  <c r="O51" i="16"/>
  <c r="M51" i="16"/>
  <c r="I51" i="16"/>
  <c r="M47" i="16"/>
  <c r="O47" i="16" s="1"/>
  <c r="I47" i="16"/>
  <c r="M43" i="16"/>
  <c r="O43" i="16" s="1"/>
  <c r="I43" i="16"/>
  <c r="M42" i="16"/>
  <c r="L42" i="16"/>
  <c r="K42" i="16"/>
  <c r="J42" i="16"/>
  <c r="O38" i="16"/>
  <c r="M38" i="16"/>
  <c r="I38" i="16"/>
  <c r="M34" i="16"/>
  <c r="O34" i="16" s="1"/>
  <c r="I34" i="16"/>
  <c r="M30" i="16"/>
  <c r="O30" i="16" s="1"/>
  <c r="I30" i="16"/>
  <c r="M26" i="16"/>
  <c r="O26" i="16" s="1"/>
  <c r="I26" i="16"/>
  <c r="O22" i="16"/>
  <c r="M22" i="16"/>
  <c r="I22" i="16"/>
  <c r="O18" i="16"/>
  <c r="M18" i="16"/>
  <c r="I18" i="16"/>
  <c r="M14" i="16"/>
  <c r="O14" i="16" s="1"/>
  <c r="I14" i="16"/>
  <c r="M10" i="16"/>
  <c r="O10" i="16" s="1"/>
  <c r="I10" i="16"/>
  <c r="M9" i="16"/>
  <c r="L9" i="16"/>
  <c r="K9" i="16"/>
  <c r="J9" i="16"/>
  <c r="J8" i="16" s="1"/>
  <c r="M140" i="15"/>
  <c r="I140" i="15"/>
  <c r="L139" i="15"/>
  <c r="K139" i="15"/>
  <c r="J139" i="15"/>
  <c r="M135" i="15"/>
  <c r="O135" i="15" s="1"/>
  <c r="I135" i="15"/>
  <c r="O131" i="15"/>
  <c r="M131" i="15"/>
  <c r="I131" i="15"/>
  <c r="M127" i="15"/>
  <c r="O127" i="15" s="1"/>
  <c r="I127" i="15"/>
  <c r="M123" i="15"/>
  <c r="I123" i="15"/>
  <c r="L122" i="15"/>
  <c r="K122" i="15"/>
  <c r="J122" i="15"/>
  <c r="M118" i="15"/>
  <c r="O118" i="15" s="1"/>
  <c r="I118" i="15"/>
  <c r="O114" i="15"/>
  <c r="M114" i="15"/>
  <c r="I114" i="15"/>
  <c r="M110" i="15"/>
  <c r="O110" i="15" s="1"/>
  <c r="I110" i="15"/>
  <c r="M106" i="15"/>
  <c r="O106" i="15" s="1"/>
  <c r="I106" i="15"/>
  <c r="M102" i="15"/>
  <c r="O102" i="15" s="1"/>
  <c r="I102" i="15"/>
  <c r="O98" i="15"/>
  <c r="M98" i="15"/>
  <c r="I98" i="15"/>
  <c r="O94" i="15"/>
  <c r="M94" i="15"/>
  <c r="I94" i="15"/>
  <c r="M90" i="15"/>
  <c r="O90" i="15" s="1"/>
  <c r="I90" i="15"/>
  <c r="M86" i="15"/>
  <c r="O86" i="15" s="1"/>
  <c r="I86" i="15"/>
  <c r="O82" i="15"/>
  <c r="M82" i="15"/>
  <c r="I82" i="15"/>
  <c r="M78" i="15"/>
  <c r="O78" i="15" s="1"/>
  <c r="I78" i="15"/>
  <c r="M74" i="15"/>
  <c r="I74" i="15"/>
  <c r="L73" i="15"/>
  <c r="K73" i="15"/>
  <c r="J73" i="15"/>
  <c r="M69" i="15"/>
  <c r="O69" i="15" s="1"/>
  <c r="I69" i="15"/>
  <c r="O65" i="15"/>
  <c r="M65" i="15"/>
  <c r="I65" i="15"/>
  <c r="M61" i="15"/>
  <c r="M52" i="15" s="1"/>
  <c r="I61" i="15"/>
  <c r="M57" i="15"/>
  <c r="O57" i="15" s="1"/>
  <c r="I57" i="15"/>
  <c r="M53" i="15"/>
  <c r="O53" i="15" s="1"/>
  <c r="I53" i="15"/>
  <c r="L52" i="15"/>
  <c r="K52" i="15"/>
  <c r="J52" i="15"/>
  <c r="O48" i="15"/>
  <c r="M48" i="15"/>
  <c r="I48" i="15"/>
  <c r="M44" i="15"/>
  <c r="O44" i="15" s="1"/>
  <c r="I44" i="15"/>
  <c r="M40" i="15"/>
  <c r="O40" i="15" s="1"/>
  <c r="I40" i="15"/>
  <c r="M36" i="15"/>
  <c r="O36" i="15" s="1"/>
  <c r="I36" i="15"/>
  <c r="M35" i="15"/>
  <c r="L35" i="15"/>
  <c r="K35" i="15"/>
  <c r="J35" i="15"/>
  <c r="O31" i="15"/>
  <c r="M31" i="15"/>
  <c r="I31" i="15"/>
  <c r="M27" i="15"/>
  <c r="O27" i="15" s="1"/>
  <c r="I27" i="15"/>
  <c r="M23" i="15"/>
  <c r="O23" i="15" s="1"/>
  <c r="I23" i="15"/>
  <c r="M19" i="15"/>
  <c r="O19" i="15" s="1"/>
  <c r="I19" i="15"/>
  <c r="O15" i="15"/>
  <c r="M15" i="15"/>
  <c r="I15" i="15"/>
  <c r="L14" i="15"/>
  <c r="K14" i="15"/>
  <c r="J14" i="15"/>
  <c r="J8" i="15" s="1"/>
  <c r="M10" i="15"/>
  <c r="M9" i="15" s="1"/>
  <c r="I10" i="15"/>
  <c r="L9" i="15"/>
  <c r="L8" i="15" s="1"/>
  <c r="T7" i="15" s="1"/>
  <c r="K9" i="15"/>
  <c r="J9" i="15"/>
  <c r="K8" i="15"/>
  <c r="O349" i="14"/>
  <c r="M349" i="14"/>
  <c r="I349" i="14"/>
  <c r="M348" i="14"/>
  <c r="L348" i="14"/>
  <c r="K348" i="14"/>
  <c r="J348" i="14"/>
  <c r="M344" i="14"/>
  <c r="O344" i="14" s="1"/>
  <c r="I344" i="14"/>
  <c r="M340" i="14"/>
  <c r="O340" i="14" s="1"/>
  <c r="I340" i="14"/>
  <c r="M336" i="14"/>
  <c r="O336" i="14" s="1"/>
  <c r="I336" i="14"/>
  <c r="M335" i="14"/>
  <c r="L335" i="14"/>
  <c r="K335" i="14"/>
  <c r="J335" i="14"/>
  <c r="O331" i="14"/>
  <c r="M331" i="14"/>
  <c r="I331" i="14"/>
  <c r="M327" i="14"/>
  <c r="O327" i="14" s="1"/>
  <c r="I327" i="14"/>
  <c r="M323" i="14"/>
  <c r="O323" i="14" s="1"/>
  <c r="I323" i="14"/>
  <c r="M319" i="14"/>
  <c r="O319" i="14" s="1"/>
  <c r="I319" i="14"/>
  <c r="O315" i="14"/>
  <c r="M315" i="14"/>
  <c r="I315" i="14"/>
  <c r="M311" i="14"/>
  <c r="O311" i="14" s="1"/>
  <c r="I311" i="14"/>
  <c r="M307" i="14"/>
  <c r="O307" i="14" s="1"/>
  <c r="I307" i="14"/>
  <c r="M303" i="14"/>
  <c r="O303" i="14" s="1"/>
  <c r="I303" i="14"/>
  <c r="O299" i="14"/>
  <c r="M299" i="14"/>
  <c r="I299" i="14"/>
  <c r="M295" i="14"/>
  <c r="O295" i="14" s="1"/>
  <c r="I295" i="14"/>
  <c r="M291" i="14"/>
  <c r="O291" i="14" s="1"/>
  <c r="I291" i="14"/>
  <c r="M287" i="14"/>
  <c r="O287" i="14" s="1"/>
  <c r="I287" i="14"/>
  <c r="O283" i="14"/>
  <c r="M283" i="14"/>
  <c r="I283" i="14"/>
  <c r="M279" i="14"/>
  <c r="O279" i="14" s="1"/>
  <c r="I279" i="14"/>
  <c r="M275" i="14"/>
  <c r="O275" i="14" s="1"/>
  <c r="I275" i="14"/>
  <c r="M271" i="14"/>
  <c r="O271" i="14" s="1"/>
  <c r="I271" i="14"/>
  <c r="O267" i="14"/>
  <c r="M267" i="14"/>
  <c r="I267" i="14"/>
  <c r="M263" i="14"/>
  <c r="O263" i="14" s="1"/>
  <c r="I263" i="14"/>
  <c r="M259" i="14"/>
  <c r="O259" i="14" s="1"/>
  <c r="I259" i="14"/>
  <c r="M255" i="14"/>
  <c r="O255" i="14" s="1"/>
  <c r="I255" i="14"/>
  <c r="O251" i="14"/>
  <c r="M251" i="14"/>
  <c r="I251" i="14"/>
  <c r="M247" i="14"/>
  <c r="O247" i="14" s="1"/>
  <c r="I247" i="14"/>
  <c r="M243" i="14"/>
  <c r="O243" i="14" s="1"/>
  <c r="I243" i="14"/>
  <c r="M239" i="14"/>
  <c r="O239" i="14" s="1"/>
  <c r="I239" i="14"/>
  <c r="O235" i="14"/>
  <c r="M235" i="14"/>
  <c r="I235" i="14"/>
  <c r="M231" i="14"/>
  <c r="M222" i="14" s="1"/>
  <c r="I231" i="14"/>
  <c r="M227" i="14"/>
  <c r="O227" i="14" s="1"/>
  <c r="I227" i="14"/>
  <c r="M223" i="14"/>
  <c r="O223" i="14" s="1"/>
  <c r="I223" i="14"/>
  <c r="L222" i="14"/>
  <c r="K222" i="14"/>
  <c r="J222" i="14"/>
  <c r="O218" i="14"/>
  <c r="M218" i="14"/>
  <c r="I218" i="14"/>
  <c r="M214" i="14"/>
  <c r="O214" i="14" s="1"/>
  <c r="I214" i="14"/>
  <c r="M210" i="14"/>
  <c r="O210" i="14" s="1"/>
  <c r="I210" i="14"/>
  <c r="M206" i="14"/>
  <c r="O206" i="14" s="1"/>
  <c r="I206" i="14"/>
  <c r="O202" i="14"/>
  <c r="M202" i="14"/>
  <c r="I202" i="14"/>
  <c r="M198" i="14"/>
  <c r="M197" i="14" s="1"/>
  <c r="I198" i="14"/>
  <c r="L197" i="14"/>
  <c r="K197" i="14"/>
  <c r="J197" i="14"/>
  <c r="M193" i="14"/>
  <c r="O193" i="14" s="1"/>
  <c r="I193" i="14"/>
  <c r="M189" i="14"/>
  <c r="O189" i="14" s="1"/>
  <c r="I189" i="14"/>
  <c r="O185" i="14"/>
  <c r="M185" i="14"/>
  <c r="I185" i="14"/>
  <c r="O181" i="14"/>
  <c r="M181" i="14"/>
  <c r="I181" i="14"/>
  <c r="M177" i="14"/>
  <c r="O177" i="14" s="1"/>
  <c r="I177" i="14"/>
  <c r="M173" i="14"/>
  <c r="O173" i="14" s="1"/>
  <c r="I173" i="14"/>
  <c r="O169" i="14"/>
  <c r="M169" i="14"/>
  <c r="I169" i="14"/>
  <c r="M165" i="14"/>
  <c r="O165" i="14" s="1"/>
  <c r="I165" i="14"/>
  <c r="M161" i="14"/>
  <c r="O161" i="14" s="1"/>
  <c r="I161" i="14"/>
  <c r="M157" i="14"/>
  <c r="O157" i="14" s="1"/>
  <c r="I157" i="14"/>
  <c r="O153" i="14"/>
  <c r="M153" i="14"/>
  <c r="I153" i="14"/>
  <c r="O149" i="14"/>
  <c r="M149" i="14"/>
  <c r="I149" i="14"/>
  <c r="M145" i="14"/>
  <c r="O145" i="14" s="1"/>
  <c r="I145" i="14"/>
  <c r="M141" i="14"/>
  <c r="O141" i="14" s="1"/>
  <c r="I141" i="14"/>
  <c r="O137" i="14"/>
  <c r="M137" i="14"/>
  <c r="I137" i="14"/>
  <c r="M133" i="14"/>
  <c r="M132" i="14" s="1"/>
  <c r="I133" i="14"/>
  <c r="L132" i="14"/>
  <c r="K132" i="14"/>
  <c r="J132" i="14"/>
  <c r="M128" i="14"/>
  <c r="O128" i="14" s="1"/>
  <c r="I128" i="14"/>
  <c r="M124" i="14"/>
  <c r="O124" i="14" s="1"/>
  <c r="I124" i="14"/>
  <c r="O120" i="14"/>
  <c r="M120" i="14"/>
  <c r="I120" i="14"/>
  <c r="M116" i="14"/>
  <c r="O116" i="14" s="1"/>
  <c r="I116" i="14"/>
  <c r="M112" i="14"/>
  <c r="O112" i="14" s="1"/>
  <c r="I112" i="14"/>
  <c r="M108" i="14"/>
  <c r="O108" i="14" s="1"/>
  <c r="I108" i="14"/>
  <c r="O104" i="14"/>
  <c r="M104" i="14"/>
  <c r="I104" i="14"/>
  <c r="O100" i="14"/>
  <c r="M100" i="14"/>
  <c r="I100" i="14"/>
  <c r="M96" i="14"/>
  <c r="O96" i="14" s="1"/>
  <c r="I96" i="14"/>
  <c r="M92" i="14"/>
  <c r="O92" i="14" s="1"/>
  <c r="I92" i="14"/>
  <c r="O88" i="14"/>
  <c r="M88" i="14"/>
  <c r="I88" i="14"/>
  <c r="M84" i="14"/>
  <c r="M83" i="14" s="1"/>
  <c r="I84" i="14"/>
  <c r="L83" i="14"/>
  <c r="K83" i="14"/>
  <c r="J83" i="14"/>
  <c r="M79" i="14"/>
  <c r="O79" i="14" s="1"/>
  <c r="I79" i="14"/>
  <c r="M75" i="14"/>
  <c r="O75" i="14" s="1"/>
  <c r="I75" i="14"/>
  <c r="O71" i="14"/>
  <c r="M71" i="14"/>
  <c r="I71" i="14"/>
  <c r="O67" i="14"/>
  <c r="M67" i="14"/>
  <c r="I67" i="14"/>
  <c r="M63" i="14"/>
  <c r="O63" i="14" s="1"/>
  <c r="I63" i="14"/>
  <c r="M59" i="14"/>
  <c r="O59" i="14" s="1"/>
  <c r="I59" i="14"/>
  <c r="O55" i="14"/>
  <c r="M55" i="14"/>
  <c r="I55" i="14"/>
  <c r="M51" i="14"/>
  <c r="O51" i="14" s="1"/>
  <c r="I51" i="14"/>
  <c r="M47" i="14"/>
  <c r="O47" i="14" s="1"/>
  <c r="I47" i="14"/>
  <c r="M43" i="14"/>
  <c r="O43" i="14" s="1"/>
  <c r="I43" i="14"/>
  <c r="O39" i="14"/>
  <c r="M39" i="14"/>
  <c r="I39" i="14"/>
  <c r="O35" i="14"/>
  <c r="M35" i="14"/>
  <c r="I35" i="14"/>
  <c r="M31" i="14"/>
  <c r="I31" i="14"/>
  <c r="L30" i="14"/>
  <c r="L8" i="14" s="1"/>
  <c r="K30" i="14"/>
  <c r="J30" i="14"/>
  <c r="M26" i="14"/>
  <c r="O26" i="14" s="1"/>
  <c r="I26" i="14"/>
  <c r="O22" i="14"/>
  <c r="M22" i="14"/>
  <c r="I22" i="14"/>
  <c r="O18" i="14"/>
  <c r="M18" i="14"/>
  <c r="I18" i="14"/>
  <c r="M14" i="14"/>
  <c r="O14" i="14" s="1"/>
  <c r="I14" i="14"/>
  <c r="M10" i="14"/>
  <c r="O10" i="14" s="1"/>
  <c r="I10" i="14"/>
  <c r="M9" i="14"/>
  <c r="L9" i="14"/>
  <c r="K9" i="14"/>
  <c r="J9" i="14"/>
  <c r="J8" i="14" s="1"/>
  <c r="T7" i="14"/>
  <c r="M189" i="13"/>
  <c r="O189" i="13" s="1"/>
  <c r="I189" i="13"/>
  <c r="M185" i="13"/>
  <c r="O185" i="13" s="1"/>
  <c r="I185" i="13"/>
  <c r="O181" i="13"/>
  <c r="M181" i="13"/>
  <c r="I181" i="13"/>
  <c r="M177" i="13"/>
  <c r="O177" i="13" s="1"/>
  <c r="I177" i="13"/>
  <c r="M173" i="13"/>
  <c r="O173" i="13" s="1"/>
  <c r="I173" i="13"/>
  <c r="M169" i="13"/>
  <c r="O169" i="13" s="1"/>
  <c r="I169" i="13"/>
  <c r="L168" i="13"/>
  <c r="K168" i="13"/>
  <c r="J168" i="13"/>
  <c r="O164" i="13"/>
  <c r="M164" i="13"/>
  <c r="I164" i="13"/>
  <c r="O160" i="13"/>
  <c r="M160" i="13"/>
  <c r="I160" i="13"/>
  <c r="M156" i="13"/>
  <c r="O156" i="13" s="1"/>
  <c r="I156" i="13"/>
  <c r="M152" i="13"/>
  <c r="O152" i="13" s="1"/>
  <c r="I152" i="13"/>
  <c r="O148" i="13"/>
  <c r="M148" i="13"/>
  <c r="I148" i="13"/>
  <c r="M144" i="13"/>
  <c r="O144" i="13" s="1"/>
  <c r="I144" i="13"/>
  <c r="M140" i="13"/>
  <c r="O140" i="13" s="1"/>
  <c r="I140" i="13"/>
  <c r="M136" i="13"/>
  <c r="O136" i="13" s="1"/>
  <c r="I136" i="13"/>
  <c r="O132" i="13"/>
  <c r="M132" i="13"/>
  <c r="I132" i="13"/>
  <c r="O128" i="13"/>
  <c r="M128" i="13"/>
  <c r="I128" i="13"/>
  <c r="M124" i="13"/>
  <c r="O124" i="13" s="1"/>
  <c r="I124" i="13"/>
  <c r="M120" i="13"/>
  <c r="O120" i="13" s="1"/>
  <c r="I120" i="13"/>
  <c r="O116" i="13"/>
  <c r="M116" i="13"/>
  <c r="I116" i="13"/>
  <c r="M112" i="13"/>
  <c r="O112" i="13" s="1"/>
  <c r="I112" i="13"/>
  <c r="M108" i="13"/>
  <c r="O108" i="13" s="1"/>
  <c r="I108" i="13"/>
  <c r="M104" i="13"/>
  <c r="O104" i="13" s="1"/>
  <c r="I104" i="13"/>
  <c r="L103" i="13"/>
  <c r="K103" i="13"/>
  <c r="J103" i="13"/>
  <c r="O99" i="13"/>
  <c r="M99" i="13"/>
  <c r="I99" i="13"/>
  <c r="M98" i="13"/>
  <c r="L98" i="13"/>
  <c r="K98" i="13"/>
  <c r="J98" i="13"/>
  <c r="O94" i="13"/>
  <c r="M94" i="13"/>
  <c r="I94" i="13"/>
  <c r="M90" i="13"/>
  <c r="O90" i="13" s="1"/>
  <c r="I90" i="13"/>
  <c r="M86" i="13"/>
  <c r="O86" i="13" s="1"/>
  <c r="I86" i="13"/>
  <c r="O82" i="13"/>
  <c r="M82" i="13"/>
  <c r="I82" i="13"/>
  <c r="L81" i="13"/>
  <c r="K81" i="13"/>
  <c r="J81" i="13"/>
  <c r="M77" i="13"/>
  <c r="O77" i="13" s="1"/>
  <c r="I77" i="13"/>
  <c r="M73" i="13"/>
  <c r="O73" i="13" s="1"/>
  <c r="I73" i="13"/>
  <c r="M69" i="13"/>
  <c r="O69" i="13" s="1"/>
  <c r="I69" i="13"/>
  <c r="O65" i="13"/>
  <c r="M65" i="13"/>
  <c r="I65" i="13"/>
  <c r="O61" i="13"/>
  <c r="M61" i="13"/>
  <c r="I61" i="13"/>
  <c r="M57" i="13"/>
  <c r="O57" i="13" s="1"/>
  <c r="I57" i="13"/>
  <c r="M53" i="13"/>
  <c r="O53" i="13" s="1"/>
  <c r="I53" i="13"/>
  <c r="O49" i="13"/>
  <c r="M49" i="13"/>
  <c r="I49" i="13"/>
  <c r="M45" i="13"/>
  <c r="M44" i="13" s="1"/>
  <c r="I45" i="13"/>
  <c r="L44" i="13"/>
  <c r="K44" i="13"/>
  <c r="J44" i="13"/>
  <c r="M40" i="13"/>
  <c r="O40" i="13" s="1"/>
  <c r="I40" i="13"/>
  <c r="M36" i="13"/>
  <c r="O36" i="13" s="1"/>
  <c r="I36" i="13"/>
  <c r="O32" i="13"/>
  <c r="M32" i="13"/>
  <c r="I32" i="13"/>
  <c r="L31" i="13"/>
  <c r="K31" i="13"/>
  <c r="J31" i="13"/>
  <c r="M27" i="13"/>
  <c r="M18" i="13" s="1"/>
  <c r="I27" i="13"/>
  <c r="M23" i="13"/>
  <c r="O23" i="13" s="1"/>
  <c r="I23" i="13"/>
  <c r="M19" i="13"/>
  <c r="O19" i="13" s="1"/>
  <c r="I19" i="13"/>
  <c r="L18" i="13"/>
  <c r="K18" i="13"/>
  <c r="J18" i="13"/>
  <c r="O14" i="13"/>
  <c r="M14" i="13"/>
  <c r="I14" i="13"/>
  <c r="M10" i="13"/>
  <c r="M9" i="13" s="1"/>
  <c r="I10" i="13"/>
  <c r="L9" i="13"/>
  <c r="L8" i="13" s="1"/>
  <c r="T7" i="13" s="1"/>
  <c r="K9" i="13"/>
  <c r="J9" i="13"/>
  <c r="K8" i="13"/>
  <c r="O152" i="12"/>
  <c r="M152" i="12"/>
  <c r="I152" i="12"/>
  <c r="M148" i="12"/>
  <c r="O148" i="12" s="1"/>
  <c r="I148" i="12"/>
  <c r="M144" i="12"/>
  <c r="O144" i="12" s="1"/>
  <c r="I144" i="12"/>
  <c r="M140" i="12"/>
  <c r="O140" i="12" s="1"/>
  <c r="I140" i="12"/>
  <c r="O136" i="12"/>
  <c r="M136" i="12"/>
  <c r="I136" i="12"/>
  <c r="M132" i="12"/>
  <c r="O132" i="12" s="1"/>
  <c r="I132" i="12"/>
  <c r="M128" i="12"/>
  <c r="O128" i="12" s="1"/>
  <c r="I128" i="12"/>
  <c r="M124" i="12"/>
  <c r="O124" i="12" s="1"/>
  <c r="I124" i="12"/>
  <c r="O120" i="12"/>
  <c r="M120" i="12"/>
  <c r="I120" i="12"/>
  <c r="L119" i="12"/>
  <c r="L8" i="12" s="1"/>
  <c r="K119" i="12"/>
  <c r="J119" i="12"/>
  <c r="M115" i="12"/>
  <c r="O115" i="12" s="1"/>
  <c r="I115" i="12"/>
  <c r="M111" i="12"/>
  <c r="O111" i="12" s="1"/>
  <c r="I111" i="12"/>
  <c r="M107" i="12"/>
  <c r="O107" i="12" s="1"/>
  <c r="I107" i="12"/>
  <c r="O103" i="12"/>
  <c r="M103" i="12"/>
  <c r="I103" i="12"/>
  <c r="M99" i="12"/>
  <c r="O99" i="12" s="1"/>
  <c r="I99" i="12"/>
  <c r="M95" i="12"/>
  <c r="O95" i="12" s="1"/>
  <c r="I95" i="12"/>
  <c r="M91" i="12"/>
  <c r="O91" i="12" s="1"/>
  <c r="I91" i="12"/>
  <c r="O87" i="12"/>
  <c r="M87" i="12"/>
  <c r="I87" i="12"/>
  <c r="M83" i="12"/>
  <c r="O83" i="12" s="1"/>
  <c r="I83" i="12"/>
  <c r="M79" i="12"/>
  <c r="O79" i="12" s="1"/>
  <c r="I79" i="12"/>
  <c r="M75" i="12"/>
  <c r="O75" i="12" s="1"/>
  <c r="I75" i="12"/>
  <c r="O71" i="12"/>
  <c r="M71" i="12"/>
  <c r="I71" i="12"/>
  <c r="M67" i="12"/>
  <c r="O67" i="12" s="1"/>
  <c r="I67" i="12"/>
  <c r="M63" i="12"/>
  <c r="O63" i="12" s="1"/>
  <c r="I63" i="12"/>
  <c r="M59" i="12"/>
  <c r="O59" i="12" s="1"/>
  <c r="I59" i="12"/>
  <c r="O55" i="12"/>
  <c r="M55" i="12"/>
  <c r="I55" i="12"/>
  <c r="M51" i="12"/>
  <c r="O51" i="12" s="1"/>
  <c r="I51" i="12"/>
  <c r="M47" i="12"/>
  <c r="O47" i="12" s="1"/>
  <c r="I47" i="12"/>
  <c r="M43" i="12"/>
  <c r="O43" i="12" s="1"/>
  <c r="I43" i="12"/>
  <c r="M42" i="12"/>
  <c r="L42" i="12"/>
  <c r="K42" i="12"/>
  <c r="J42" i="12"/>
  <c r="O38" i="12"/>
  <c r="M38" i="12"/>
  <c r="I38" i="12"/>
  <c r="M34" i="12"/>
  <c r="O34" i="12" s="1"/>
  <c r="I34" i="12"/>
  <c r="M30" i="12"/>
  <c r="O30" i="12" s="1"/>
  <c r="I30" i="12"/>
  <c r="M26" i="12"/>
  <c r="O26" i="12" s="1"/>
  <c r="I26" i="12"/>
  <c r="O22" i="12"/>
  <c r="M22" i="12"/>
  <c r="I22" i="12"/>
  <c r="M18" i="12"/>
  <c r="O18" i="12" s="1"/>
  <c r="I18" i="12"/>
  <c r="M14" i="12"/>
  <c r="O14" i="12" s="1"/>
  <c r="I14" i="12"/>
  <c r="M10" i="12"/>
  <c r="O10" i="12" s="1"/>
  <c r="I10" i="12"/>
  <c r="M9" i="12"/>
  <c r="L9" i="12"/>
  <c r="K9" i="12"/>
  <c r="J9" i="12"/>
  <c r="K8" i="12"/>
  <c r="J8" i="12"/>
  <c r="T7" i="12"/>
  <c r="M372" i="11"/>
  <c r="O372" i="11" s="1"/>
  <c r="I372" i="11"/>
  <c r="M368" i="11"/>
  <c r="O368" i="11" s="1"/>
  <c r="I368" i="11"/>
  <c r="O364" i="11"/>
  <c r="M364" i="11"/>
  <c r="I364" i="11"/>
  <c r="M360" i="11"/>
  <c r="O360" i="11" s="1"/>
  <c r="I360" i="11"/>
  <c r="M356" i="11"/>
  <c r="O356" i="11" s="1"/>
  <c r="I356" i="11"/>
  <c r="M352" i="11"/>
  <c r="O352" i="11" s="1"/>
  <c r="I352" i="11"/>
  <c r="O348" i="11"/>
  <c r="M348" i="11"/>
  <c r="I348" i="11"/>
  <c r="M344" i="11"/>
  <c r="O344" i="11" s="1"/>
  <c r="I344" i="11"/>
  <c r="M340" i="11"/>
  <c r="O340" i="11" s="1"/>
  <c r="I340" i="11"/>
  <c r="M336" i="11"/>
  <c r="O336" i="11" s="1"/>
  <c r="I336" i="11"/>
  <c r="O332" i="11"/>
  <c r="M332" i="11"/>
  <c r="I332" i="11"/>
  <c r="M328" i="11"/>
  <c r="O328" i="11" s="1"/>
  <c r="I328" i="11"/>
  <c r="M324" i="11"/>
  <c r="O324" i="11" s="1"/>
  <c r="I324" i="11"/>
  <c r="M320" i="11"/>
  <c r="O320" i="11" s="1"/>
  <c r="I320" i="11"/>
  <c r="O316" i="11"/>
  <c r="M316" i="11"/>
  <c r="I316" i="11"/>
  <c r="M312" i="11"/>
  <c r="O312" i="11" s="1"/>
  <c r="I312" i="11"/>
  <c r="M308" i="11"/>
  <c r="O308" i="11" s="1"/>
  <c r="I308" i="11"/>
  <c r="M304" i="11"/>
  <c r="O304" i="11" s="1"/>
  <c r="I304" i="11"/>
  <c r="O300" i="11"/>
  <c r="M300" i="11"/>
  <c r="I300" i="11"/>
  <c r="M296" i="11"/>
  <c r="O296" i="11" s="1"/>
  <c r="I296" i="11"/>
  <c r="M292" i="11"/>
  <c r="O292" i="11" s="1"/>
  <c r="I292" i="11"/>
  <c r="M288" i="11"/>
  <c r="O288" i="11" s="1"/>
  <c r="I288" i="11"/>
  <c r="O284" i="11"/>
  <c r="M284" i="11"/>
  <c r="I284" i="11"/>
  <c r="M280" i="11"/>
  <c r="O280" i="11" s="1"/>
  <c r="I280" i="11"/>
  <c r="M276" i="11"/>
  <c r="O276" i="11" s="1"/>
  <c r="I276" i="11"/>
  <c r="M272" i="11"/>
  <c r="O272" i="11" s="1"/>
  <c r="I272" i="11"/>
  <c r="O268" i="11"/>
  <c r="M268" i="11"/>
  <c r="I268" i="11"/>
  <c r="M264" i="11"/>
  <c r="O264" i="11" s="1"/>
  <c r="I264" i="11"/>
  <c r="M260" i="11"/>
  <c r="O260" i="11" s="1"/>
  <c r="I260" i="11"/>
  <c r="M256" i="11"/>
  <c r="O256" i="11" s="1"/>
  <c r="I256" i="11"/>
  <c r="O252" i="11"/>
  <c r="M252" i="11"/>
  <c r="I252" i="11"/>
  <c r="M248" i="11"/>
  <c r="O248" i="11" s="1"/>
  <c r="I248" i="11"/>
  <c r="M244" i="11"/>
  <c r="O244" i="11" s="1"/>
  <c r="I244" i="11"/>
  <c r="M240" i="11"/>
  <c r="O240" i="11" s="1"/>
  <c r="I240" i="11"/>
  <c r="O236" i="11"/>
  <c r="M236" i="11"/>
  <c r="I236" i="11"/>
  <c r="L235" i="11"/>
  <c r="K235" i="11"/>
  <c r="J235" i="11"/>
  <c r="M231" i="11"/>
  <c r="O231" i="11" s="1"/>
  <c r="I231" i="11"/>
  <c r="M227" i="11"/>
  <c r="O227" i="11" s="1"/>
  <c r="I227" i="11"/>
  <c r="M223" i="11"/>
  <c r="O223" i="11" s="1"/>
  <c r="I223" i="11"/>
  <c r="O219" i="11"/>
  <c r="M219" i="11"/>
  <c r="I219" i="11"/>
  <c r="M215" i="11"/>
  <c r="O215" i="11" s="1"/>
  <c r="I215" i="11"/>
  <c r="M211" i="11"/>
  <c r="O211" i="11" s="1"/>
  <c r="I211" i="11"/>
  <c r="M207" i="11"/>
  <c r="O207" i="11" s="1"/>
  <c r="I207" i="11"/>
  <c r="O203" i="11"/>
  <c r="M203" i="11"/>
  <c r="I203" i="11"/>
  <c r="M199" i="11"/>
  <c r="O199" i="11" s="1"/>
  <c r="I199" i="11"/>
  <c r="M195" i="11"/>
  <c r="O195" i="11" s="1"/>
  <c r="I195" i="11"/>
  <c r="M191" i="11"/>
  <c r="O191" i="11" s="1"/>
  <c r="I191" i="11"/>
  <c r="O187" i="11"/>
  <c r="M187" i="11"/>
  <c r="I187" i="11"/>
  <c r="L186" i="11"/>
  <c r="K186" i="11"/>
  <c r="J186" i="11"/>
  <c r="M182" i="11"/>
  <c r="O182" i="11" s="1"/>
  <c r="I182" i="11"/>
  <c r="M178" i="11"/>
  <c r="I178" i="11"/>
  <c r="L177" i="11"/>
  <c r="K177" i="11"/>
  <c r="J177" i="11"/>
  <c r="M173" i="11"/>
  <c r="O173" i="11" s="1"/>
  <c r="I173" i="11"/>
  <c r="O169" i="11"/>
  <c r="M169" i="11"/>
  <c r="I169" i="11"/>
  <c r="M165" i="11"/>
  <c r="O165" i="11" s="1"/>
  <c r="I165" i="11"/>
  <c r="M161" i="11"/>
  <c r="O161" i="11" s="1"/>
  <c r="I161" i="11"/>
  <c r="M157" i="11"/>
  <c r="O157" i="11" s="1"/>
  <c r="I157" i="11"/>
  <c r="L156" i="11"/>
  <c r="K156" i="11"/>
  <c r="J156" i="11"/>
  <c r="O152" i="11"/>
  <c r="M152" i="11"/>
  <c r="I152" i="11"/>
  <c r="O148" i="11"/>
  <c r="M148" i="11"/>
  <c r="I148" i="11"/>
  <c r="M144" i="11"/>
  <c r="O144" i="11" s="1"/>
  <c r="I144" i="11"/>
  <c r="M140" i="11"/>
  <c r="O140" i="11" s="1"/>
  <c r="I140" i="11"/>
  <c r="O136" i="11"/>
  <c r="M136" i="11"/>
  <c r="I136" i="11"/>
  <c r="M132" i="11"/>
  <c r="O132" i="11" s="1"/>
  <c r="I132" i="11"/>
  <c r="M128" i="11"/>
  <c r="O128" i="11" s="1"/>
  <c r="I128" i="11"/>
  <c r="M124" i="11"/>
  <c r="O124" i="11" s="1"/>
  <c r="I124" i="11"/>
  <c r="L123" i="11"/>
  <c r="K123" i="11"/>
  <c r="J123" i="11"/>
  <c r="J8" i="11" s="1"/>
  <c r="O119" i="11"/>
  <c r="M119" i="11"/>
  <c r="I119" i="11"/>
  <c r="O115" i="11"/>
  <c r="M115" i="11"/>
  <c r="I115" i="11"/>
  <c r="M111" i="11"/>
  <c r="O111" i="11" s="1"/>
  <c r="I111" i="11"/>
  <c r="M107" i="11"/>
  <c r="O107" i="11" s="1"/>
  <c r="I107" i="11"/>
  <c r="O103" i="11"/>
  <c r="M103" i="11"/>
  <c r="I103" i="11"/>
  <c r="M99" i="11"/>
  <c r="O99" i="11" s="1"/>
  <c r="I99" i="11"/>
  <c r="M95" i="11"/>
  <c r="O95" i="11" s="1"/>
  <c r="I95" i="11"/>
  <c r="M91" i="11"/>
  <c r="O91" i="11" s="1"/>
  <c r="I91" i="11"/>
  <c r="O87" i="11"/>
  <c r="M87" i="11"/>
  <c r="I87" i="11"/>
  <c r="O83" i="11"/>
  <c r="M83" i="11"/>
  <c r="I83" i="11"/>
  <c r="M79" i="11"/>
  <c r="O79" i="11" s="1"/>
  <c r="I79" i="11"/>
  <c r="M75" i="11"/>
  <c r="O75" i="11" s="1"/>
  <c r="I75" i="11"/>
  <c r="O71" i="11"/>
  <c r="M71" i="11"/>
  <c r="I71" i="11"/>
  <c r="M67" i="11"/>
  <c r="O67" i="11" s="1"/>
  <c r="I67" i="11"/>
  <c r="M63" i="11"/>
  <c r="I63" i="11"/>
  <c r="L62" i="11"/>
  <c r="K62" i="11"/>
  <c r="K8" i="11" s="1"/>
  <c r="J62" i="11"/>
  <c r="M58" i="11"/>
  <c r="O58" i="11" s="1"/>
  <c r="I58" i="11"/>
  <c r="O54" i="11"/>
  <c r="M54" i="11"/>
  <c r="I54" i="11"/>
  <c r="M50" i="11"/>
  <c r="O50" i="11" s="1"/>
  <c r="I50" i="11"/>
  <c r="M46" i="11"/>
  <c r="O46" i="11" s="1"/>
  <c r="I46" i="11"/>
  <c r="M42" i="11"/>
  <c r="O42" i="11" s="1"/>
  <c r="I42" i="11"/>
  <c r="O38" i="11"/>
  <c r="M38" i="11"/>
  <c r="I38" i="11"/>
  <c r="M34" i="11"/>
  <c r="O34" i="11" s="1"/>
  <c r="I34" i="11"/>
  <c r="M30" i="11"/>
  <c r="O30" i="11" s="1"/>
  <c r="I30" i="11"/>
  <c r="M26" i="11"/>
  <c r="O26" i="11" s="1"/>
  <c r="I26" i="11"/>
  <c r="O22" i="11"/>
  <c r="M22" i="11"/>
  <c r="I22" i="11"/>
  <c r="M18" i="11"/>
  <c r="M9" i="11" s="1"/>
  <c r="I18" i="11"/>
  <c r="M14" i="11"/>
  <c r="O14" i="11" s="1"/>
  <c r="I14" i="11"/>
  <c r="M10" i="11"/>
  <c r="O10" i="11" s="1"/>
  <c r="I10" i="11"/>
  <c r="L9" i="11"/>
  <c r="K9" i="11"/>
  <c r="J9" i="11"/>
  <c r="M140" i="10"/>
  <c r="O140" i="10" s="1"/>
  <c r="I140" i="10"/>
  <c r="M136" i="10"/>
  <c r="O136" i="10" s="1"/>
  <c r="I136" i="10"/>
  <c r="O132" i="10"/>
  <c r="M132" i="10"/>
  <c r="I132" i="10"/>
  <c r="M131" i="10"/>
  <c r="L131" i="10"/>
  <c r="K131" i="10"/>
  <c r="J131" i="10"/>
  <c r="O127" i="10"/>
  <c r="M127" i="10"/>
  <c r="I127" i="10"/>
  <c r="M123" i="10"/>
  <c r="O123" i="10" s="1"/>
  <c r="I123" i="10"/>
  <c r="M119" i="10"/>
  <c r="O119" i="10" s="1"/>
  <c r="I119" i="10"/>
  <c r="M118" i="10"/>
  <c r="L118" i="10"/>
  <c r="K118" i="10"/>
  <c r="J118" i="10"/>
  <c r="O114" i="10"/>
  <c r="M114" i="10"/>
  <c r="I114" i="10"/>
  <c r="M110" i="10"/>
  <c r="O110" i="10" s="1"/>
  <c r="I110" i="10"/>
  <c r="M106" i="10"/>
  <c r="O106" i="10" s="1"/>
  <c r="I106" i="10"/>
  <c r="M102" i="10"/>
  <c r="O102" i="10" s="1"/>
  <c r="I102" i="10"/>
  <c r="L101" i="10"/>
  <c r="K101" i="10"/>
  <c r="J101" i="10"/>
  <c r="O97" i="10"/>
  <c r="M97" i="10"/>
  <c r="I97" i="10"/>
  <c r="O93" i="10"/>
  <c r="M93" i="10"/>
  <c r="I93" i="10"/>
  <c r="M89" i="10"/>
  <c r="O89" i="10" s="1"/>
  <c r="I89" i="10"/>
  <c r="M85" i="10"/>
  <c r="O85" i="10" s="1"/>
  <c r="I85" i="10"/>
  <c r="O81" i="10"/>
  <c r="M81" i="10"/>
  <c r="I81" i="10"/>
  <c r="M77" i="10"/>
  <c r="M76" i="10" s="1"/>
  <c r="I77" i="10"/>
  <c r="L76" i="10"/>
  <c r="K76" i="10"/>
  <c r="J76" i="10"/>
  <c r="M72" i="10"/>
  <c r="O72" i="10" s="1"/>
  <c r="I72" i="10"/>
  <c r="M68" i="10"/>
  <c r="O68" i="10" s="1"/>
  <c r="I68" i="10"/>
  <c r="M67" i="10"/>
  <c r="L67" i="10"/>
  <c r="K67" i="10"/>
  <c r="J67" i="10"/>
  <c r="O63" i="10"/>
  <c r="M63" i="10"/>
  <c r="I63" i="10"/>
  <c r="M59" i="10"/>
  <c r="O59" i="10" s="1"/>
  <c r="I59" i="10"/>
  <c r="M55" i="10"/>
  <c r="O55" i="10" s="1"/>
  <c r="I55" i="10"/>
  <c r="M51" i="10"/>
  <c r="O51" i="10" s="1"/>
  <c r="I51" i="10"/>
  <c r="O47" i="10"/>
  <c r="M47" i="10"/>
  <c r="I47" i="10"/>
  <c r="M43" i="10"/>
  <c r="O43" i="10" s="1"/>
  <c r="I43" i="10"/>
  <c r="L42" i="10"/>
  <c r="K42" i="10"/>
  <c r="J42" i="10"/>
  <c r="M38" i="10"/>
  <c r="O38" i="10" s="1"/>
  <c r="I38" i="10"/>
  <c r="M34" i="10"/>
  <c r="O34" i="10" s="1"/>
  <c r="I34" i="10"/>
  <c r="O30" i="10"/>
  <c r="M30" i="10"/>
  <c r="I30" i="10"/>
  <c r="M26" i="10"/>
  <c r="O26" i="10" s="1"/>
  <c r="I26" i="10"/>
  <c r="M22" i="10"/>
  <c r="O22" i="10" s="1"/>
  <c r="I22" i="10"/>
  <c r="M18" i="10"/>
  <c r="O18" i="10" s="1"/>
  <c r="I18" i="10"/>
  <c r="O14" i="10"/>
  <c r="M14" i="10"/>
  <c r="I14" i="10"/>
  <c r="O10" i="10"/>
  <c r="M10" i="10"/>
  <c r="I10" i="10"/>
  <c r="L9" i="10"/>
  <c r="L8" i="10" s="1"/>
  <c r="T7" i="10" s="1"/>
  <c r="K9" i="10"/>
  <c r="K8" i="10" s="1"/>
  <c r="J9" i="10"/>
  <c r="O73" i="9"/>
  <c r="M73" i="9"/>
  <c r="I73" i="9"/>
  <c r="M72" i="9"/>
  <c r="L72" i="9"/>
  <c r="K72" i="9"/>
  <c r="J72" i="9"/>
  <c r="O68" i="9"/>
  <c r="M68" i="9"/>
  <c r="I68" i="9"/>
  <c r="M64" i="9"/>
  <c r="O64" i="9" s="1"/>
  <c r="I64" i="9"/>
  <c r="M60" i="9"/>
  <c r="O60" i="9" s="1"/>
  <c r="I60" i="9"/>
  <c r="O56" i="9"/>
  <c r="M56" i="9"/>
  <c r="I56" i="9"/>
  <c r="M52" i="9"/>
  <c r="M51" i="9" s="1"/>
  <c r="I52" i="9"/>
  <c r="L51" i="9"/>
  <c r="L8" i="9" s="1"/>
  <c r="K51" i="9"/>
  <c r="J51" i="9"/>
  <c r="M47" i="9"/>
  <c r="O47" i="9" s="1"/>
  <c r="I47" i="9"/>
  <c r="M43" i="9"/>
  <c r="O43" i="9" s="1"/>
  <c r="I43" i="9"/>
  <c r="O39" i="9"/>
  <c r="M39" i="9"/>
  <c r="I39" i="9"/>
  <c r="M35" i="9"/>
  <c r="O35" i="9" s="1"/>
  <c r="I35" i="9"/>
  <c r="M31" i="9"/>
  <c r="I31" i="9"/>
  <c r="L30" i="9"/>
  <c r="K30" i="9"/>
  <c r="J30" i="9"/>
  <c r="M26" i="9"/>
  <c r="O26" i="9" s="1"/>
  <c r="I26" i="9"/>
  <c r="O22" i="9"/>
  <c r="M22" i="9"/>
  <c r="I22" i="9"/>
  <c r="O18" i="9"/>
  <c r="M18" i="9"/>
  <c r="I18" i="9"/>
  <c r="M14" i="9"/>
  <c r="O14" i="9" s="1"/>
  <c r="I14" i="9"/>
  <c r="M10" i="9"/>
  <c r="O10" i="9" s="1"/>
  <c r="I10" i="9"/>
  <c r="M9" i="9"/>
  <c r="L9" i="9"/>
  <c r="K9" i="9"/>
  <c r="J9" i="9"/>
  <c r="J8" i="9"/>
  <c r="T7" i="9"/>
  <c r="M176" i="8"/>
  <c r="O176" i="8" s="1"/>
  <c r="I176" i="8"/>
  <c r="M172" i="8"/>
  <c r="O172" i="8" s="1"/>
  <c r="I172" i="8"/>
  <c r="O168" i="8"/>
  <c r="M168" i="8"/>
  <c r="I168" i="8"/>
  <c r="L167" i="8"/>
  <c r="K167" i="8"/>
  <c r="J167" i="8"/>
  <c r="M163" i="8"/>
  <c r="O163" i="8" s="1"/>
  <c r="I163" i="8"/>
  <c r="M159" i="8"/>
  <c r="I159" i="8"/>
  <c r="O155" i="8"/>
  <c r="M155" i="8"/>
  <c r="I155" i="8"/>
  <c r="L154" i="8"/>
  <c r="K154" i="8"/>
  <c r="J154" i="8"/>
  <c r="O150" i="8"/>
  <c r="M150" i="8"/>
  <c r="I150" i="8"/>
  <c r="O146" i="8"/>
  <c r="M146" i="8"/>
  <c r="I146" i="8"/>
  <c r="M142" i="8"/>
  <c r="O142" i="8" s="1"/>
  <c r="I142" i="8"/>
  <c r="O138" i="8"/>
  <c r="M138" i="8"/>
  <c r="I138" i="8"/>
  <c r="M137" i="8"/>
  <c r="L137" i="8"/>
  <c r="K137" i="8"/>
  <c r="J137" i="8"/>
  <c r="O133" i="8"/>
  <c r="M133" i="8"/>
  <c r="I133" i="8"/>
  <c r="M129" i="8"/>
  <c r="O129" i="8" s="1"/>
  <c r="I129" i="8"/>
  <c r="M125" i="8"/>
  <c r="O125" i="8" s="1"/>
  <c r="I125" i="8"/>
  <c r="O121" i="8"/>
  <c r="M121" i="8"/>
  <c r="I121" i="8"/>
  <c r="O117" i="8"/>
  <c r="M117" i="8"/>
  <c r="I117" i="8"/>
  <c r="M113" i="8"/>
  <c r="I113" i="8"/>
  <c r="L112" i="8"/>
  <c r="K112" i="8"/>
  <c r="J112" i="8"/>
  <c r="M108" i="8"/>
  <c r="O108" i="8" s="1"/>
  <c r="I108" i="8"/>
  <c r="M104" i="8"/>
  <c r="O104" i="8" s="1"/>
  <c r="I104" i="8"/>
  <c r="O100" i="8"/>
  <c r="M100" i="8"/>
  <c r="I100" i="8"/>
  <c r="M96" i="8"/>
  <c r="I96" i="8"/>
  <c r="M92" i="8"/>
  <c r="O92" i="8" s="1"/>
  <c r="I92" i="8"/>
  <c r="O88" i="8"/>
  <c r="M88" i="8"/>
  <c r="I88" i="8"/>
  <c r="L87" i="8"/>
  <c r="K87" i="8"/>
  <c r="J87" i="8"/>
  <c r="O83" i="8"/>
  <c r="M83" i="8"/>
  <c r="I83" i="8"/>
  <c r="M79" i="8"/>
  <c r="O79" i="8" s="1"/>
  <c r="I79" i="8"/>
  <c r="M75" i="8"/>
  <c r="I75" i="8"/>
  <c r="L74" i="8"/>
  <c r="K74" i="8"/>
  <c r="K8" i="8" s="1"/>
  <c r="J74" i="8"/>
  <c r="M70" i="8"/>
  <c r="O70" i="8" s="1"/>
  <c r="I70" i="8"/>
  <c r="O66" i="8"/>
  <c r="M66" i="8"/>
  <c r="I66" i="8"/>
  <c r="M62" i="8"/>
  <c r="I62" i="8"/>
  <c r="M58" i="8"/>
  <c r="O58" i="8" s="1"/>
  <c r="I58" i="8"/>
  <c r="M54" i="8"/>
  <c r="O54" i="8" s="1"/>
  <c r="I54" i="8"/>
  <c r="L53" i="8"/>
  <c r="K53" i="8"/>
  <c r="J53" i="8"/>
  <c r="O49" i="8"/>
  <c r="M49" i="8"/>
  <c r="I49" i="8"/>
  <c r="M48" i="8"/>
  <c r="L48" i="8"/>
  <c r="K48" i="8"/>
  <c r="J48" i="8"/>
  <c r="M44" i="8"/>
  <c r="O44" i="8" s="1"/>
  <c r="I44" i="8"/>
  <c r="M40" i="8"/>
  <c r="I40" i="8"/>
  <c r="L39" i="8"/>
  <c r="K39" i="8"/>
  <c r="J39" i="8"/>
  <c r="M35" i="8"/>
  <c r="O35" i="8" s="1"/>
  <c r="I35" i="8"/>
  <c r="O31" i="8"/>
  <c r="M31" i="8"/>
  <c r="I31" i="8"/>
  <c r="M30" i="8"/>
  <c r="L30" i="8"/>
  <c r="L8" i="8" s="1"/>
  <c r="T7" i="8" s="1"/>
  <c r="K30" i="8"/>
  <c r="J30" i="8"/>
  <c r="M26" i="8"/>
  <c r="O26" i="8" s="1"/>
  <c r="I26" i="8"/>
  <c r="M22" i="8"/>
  <c r="O22" i="8" s="1"/>
  <c r="I22" i="8"/>
  <c r="M18" i="8"/>
  <c r="O18" i="8" s="1"/>
  <c r="I18" i="8"/>
  <c r="O14" i="8"/>
  <c r="M14" i="8"/>
  <c r="I14" i="8"/>
  <c r="M10" i="8"/>
  <c r="I10" i="8"/>
  <c r="L9" i="8"/>
  <c r="K9" i="8"/>
  <c r="J9" i="8"/>
  <c r="O18" i="7"/>
  <c r="M18" i="7"/>
  <c r="I18" i="7"/>
  <c r="M14" i="7"/>
  <c r="O14" i="7" s="1"/>
  <c r="I14" i="7"/>
  <c r="M10" i="7"/>
  <c r="O10" i="7" s="1"/>
  <c r="I10" i="7"/>
  <c r="L9" i="7"/>
  <c r="K9" i="7"/>
  <c r="J9" i="7"/>
  <c r="L8" i="7"/>
  <c r="T7" i="7" s="1"/>
  <c r="K8" i="7"/>
  <c r="J8" i="7"/>
  <c r="M42" i="6"/>
  <c r="O42" i="6" s="1"/>
  <c r="I42" i="6"/>
  <c r="M38" i="6"/>
  <c r="O38" i="6" s="1"/>
  <c r="I38" i="6"/>
  <c r="M34" i="6"/>
  <c r="O34" i="6" s="1"/>
  <c r="I34" i="6"/>
  <c r="O30" i="6"/>
  <c r="M30" i="6"/>
  <c r="I30" i="6"/>
  <c r="M26" i="6"/>
  <c r="O26" i="6" s="1"/>
  <c r="I26" i="6"/>
  <c r="M22" i="6"/>
  <c r="O22" i="6" s="1"/>
  <c r="I22" i="6"/>
  <c r="M18" i="6"/>
  <c r="O18" i="6" s="1"/>
  <c r="I18" i="6"/>
  <c r="O14" i="6"/>
  <c r="M14" i="6"/>
  <c r="I14" i="6"/>
  <c r="M10" i="6"/>
  <c r="I10" i="6"/>
  <c r="L9" i="6"/>
  <c r="K9" i="6"/>
  <c r="K8" i="6" s="1"/>
  <c r="J9" i="6"/>
  <c r="L8" i="6"/>
  <c r="T7" i="6" s="1"/>
  <c r="J8" i="6"/>
  <c r="O787" i="5"/>
  <c r="M787" i="5"/>
  <c r="I787" i="5"/>
  <c r="M783" i="5"/>
  <c r="O783" i="5" s="1"/>
  <c r="I783" i="5"/>
  <c r="M779" i="5"/>
  <c r="O779" i="5" s="1"/>
  <c r="I779" i="5"/>
  <c r="M775" i="5"/>
  <c r="O775" i="5" s="1"/>
  <c r="I775" i="5"/>
  <c r="O771" i="5"/>
  <c r="M771" i="5"/>
  <c r="I771" i="5"/>
  <c r="M767" i="5"/>
  <c r="O767" i="5" s="1"/>
  <c r="I767" i="5"/>
  <c r="M763" i="5"/>
  <c r="O763" i="5" s="1"/>
  <c r="I763" i="5"/>
  <c r="M759" i="5"/>
  <c r="O759" i="5" s="1"/>
  <c r="I759" i="5"/>
  <c r="O755" i="5"/>
  <c r="M755" i="5"/>
  <c r="I755" i="5"/>
  <c r="M751" i="5"/>
  <c r="O751" i="5" s="1"/>
  <c r="I751" i="5"/>
  <c r="M747" i="5"/>
  <c r="O747" i="5" s="1"/>
  <c r="I747" i="5"/>
  <c r="M743" i="5"/>
  <c r="O743" i="5" s="1"/>
  <c r="I743" i="5"/>
  <c r="O739" i="5"/>
  <c r="M739" i="5"/>
  <c r="I739" i="5"/>
  <c r="M735" i="5"/>
  <c r="O735" i="5" s="1"/>
  <c r="I735" i="5"/>
  <c r="M731" i="5"/>
  <c r="O731" i="5" s="1"/>
  <c r="I731" i="5"/>
  <c r="M727" i="5"/>
  <c r="O727" i="5" s="1"/>
  <c r="I727" i="5"/>
  <c r="O723" i="5"/>
  <c r="M723" i="5"/>
  <c r="I723" i="5"/>
  <c r="M719" i="5"/>
  <c r="O719" i="5" s="1"/>
  <c r="I719" i="5"/>
  <c r="M715" i="5"/>
  <c r="O715" i="5" s="1"/>
  <c r="I715" i="5"/>
  <c r="M711" i="5"/>
  <c r="O711" i="5" s="1"/>
  <c r="I711" i="5"/>
  <c r="O707" i="5"/>
  <c r="M707" i="5"/>
  <c r="I707" i="5"/>
  <c r="M703" i="5"/>
  <c r="O703" i="5" s="1"/>
  <c r="I703" i="5"/>
  <c r="M699" i="5"/>
  <c r="O699" i="5" s="1"/>
  <c r="I699" i="5"/>
  <c r="M695" i="5"/>
  <c r="O695" i="5" s="1"/>
  <c r="I695" i="5"/>
  <c r="O691" i="5"/>
  <c r="M691" i="5"/>
  <c r="I691" i="5"/>
  <c r="M687" i="5"/>
  <c r="O687" i="5" s="1"/>
  <c r="I687" i="5"/>
  <c r="M683" i="5"/>
  <c r="O683" i="5" s="1"/>
  <c r="I683" i="5"/>
  <c r="M679" i="5"/>
  <c r="O679" i="5" s="1"/>
  <c r="I679" i="5"/>
  <c r="O675" i="5"/>
  <c r="M675" i="5"/>
  <c r="I675" i="5"/>
  <c r="M671" i="5"/>
  <c r="O671" i="5" s="1"/>
  <c r="I671" i="5"/>
  <c r="M667" i="5"/>
  <c r="O667" i="5" s="1"/>
  <c r="I667" i="5"/>
  <c r="M663" i="5"/>
  <c r="O663" i="5" s="1"/>
  <c r="I663" i="5"/>
  <c r="O659" i="5"/>
  <c r="M659" i="5"/>
  <c r="I659" i="5"/>
  <c r="M655" i="5"/>
  <c r="O655" i="5" s="1"/>
  <c r="I655" i="5"/>
  <c r="M651" i="5"/>
  <c r="O651" i="5" s="1"/>
  <c r="I651" i="5"/>
  <c r="M647" i="5"/>
  <c r="O647" i="5" s="1"/>
  <c r="I647" i="5"/>
  <c r="O643" i="5"/>
  <c r="M643" i="5"/>
  <c r="I643" i="5"/>
  <c r="M639" i="5"/>
  <c r="O639" i="5" s="1"/>
  <c r="I639" i="5"/>
  <c r="M635" i="5"/>
  <c r="O635" i="5" s="1"/>
  <c r="I635" i="5"/>
  <c r="M631" i="5"/>
  <c r="O631" i="5" s="1"/>
  <c r="I631" i="5"/>
  <c r="O627" i="5"/>
  <c r="M627" i="5"/>
  <c r="I627" i="5"/>
  <c r="M623" i="5"/>
  <c r="O623" i="5" s="1"/>
  <c r="I623" i="5"/>
  <c r="M619" i="5"/>
  <c r="O619" i="5" s="1"/>
  <c r="I619" i="5"/>
  <c r="M615" i="5"/>
  <c r="O615" i="5" s="1"/>
  <c r="I615" i="5"/>
  <c r="O611" i="5"/>
  <c r="M611" i="5"/>
  <c r="I611" i="5"/>
  <c r="M607" i="5"/>
  <c r="O607" i="5" s="1"/>
  <c r="I607" i="5"/>
  <c r="M603" i="5"/>
  <c r="O603" i="5" s="1"/>
  <c r="I603" i="5"/>
  <c r="M599" i="5"/>
  <c r="O599" i="5" s="1"/>
  <c r="I599" i="5"/>
  <c r="O595" i="5"/>
  <c r="M595" i="5"/>
  <c r="I595" i="5"/>
  <c r="M591" i="5"/>
  <c r="O591" i="5" s="1"/>
  <c r="I591" i="5"/>
  <c r="M587" i="5"/>
  <c r="O587" i="5" s="1"/>
  <c r="I587" i="5"/>
  <c r="M583" i="5"/>
  <c r="O583" i="5" s="1"/>
  <c r="I583" i="5"/>
  <c r="O579" i="5"/>
  <c r="M579" i="5"/>
  <c r="I579" i="5"/>
  <c r="M575" i="5"/>
  <c r="O575" i="5" s="1"/>
  <c r="I575" i="5"/>
  <c r="M571" i="5"/>
  <c r="O571" i="5" s="1"/>
  <c r="I571" i="5"/>
  <c r="M567" i="5"/>
  <c r="O567" i="5" s="1"/>
  <c r="I567" i="5"/>
  <c r="O563" i="5"/>
  <c r="M563" i="5"/>
  <c r="I563" i="5"/>
  <c r="M559" i="5"/>
  <c r="O559" i="5" s="1"/>
  <c r="I559" i="5"/>
  <c r="M555" i="5"/>
  <c r="O555" i="5" s="1"/>
  <c r="I555" i="5"/>
  <c r="M551" i="5"/>
  <c r="O551" i="5" s="1"/>
  <c r="I551" i="5"/>
  <c r="O547" i="5"/>
  <c r="M547" i="5"/>
  <c r="I547" i="5"/>
  <c r="M543" i="5"/>
  <c r="O543" i="5" s="1"/>
  <c r="I543" i="5"/>
  <c r="M539" i="5"/>
  <c r="O539" i="5" s="1"/>
  <c r="I539" i="5"/>
  <c r="M535" i="5"/>
  <c r="O535" i="5" s="1"/>
  <c r="I535" i="5"/>
  <c r="O531" i="5"/>
  <c r="M531" i="5"/>
  <c r="I531" i="5"/>
  <c r="M527" i="5"/>
  <c r="O527" i="5" s="1"/>
  <c r="I527" i="5"/>
  <c r="M523" i="5"/>
  <c r="O523" i="5" s="1"/>
  <c r="I523" i="5"/>
  <c r="M519" i="5"/>
  <c r="O519" i="5" s="1"/>
  <c r="I519" i="5"/>
  <c r="O515" i="5"/>
  <c r="M515" i="5"/>
  <c r="I515" i="5"/>
  <c r="M511" i="5"/>
  <c r="I511" i="5"/>
  <c r="L510" i="5"/>
  <c r="K510" i="5"/>
  <c r="K8" i="5" s="1"/>
  <c r="J510" i="5"/>
  <c r="M506" i="5"/>
  <c r="O506" i="5" s="1"/>
  <c r="I506" i="5"/>
  <c r="M502" i="5"/>
  <c r="O502" i="5" s="1"/>
  <c r="I502" i="5"/>
  <c r="O498" i="5"/>
  <c r="M498" i="5"/>
  <c r="I498" i="5"/>
  <c r="M494" i="5"/>
  <c r="O494" i="5" s="1"/>
  <c r="I494" i="5"/>
  <c r="M490" i="5"/>
  <c r="O490" i="5" s="1"/>
  <c r="I490" i="5"/>
  <c r="M486" i="5"/>
  <c r="O486" i="5" s="1"/>
  <c r="I486" i="5"/>
  <c r="O482" i="5"/>
  <c r="M482" i="5"/>
  <c r="I482" i="5"/>
  <c r="M478" i="5"/>
  <c r="O478" i="5" s="1"/>
  <c r="I478" i="5"/>
  <c r="M474" i="5"/>
  <c r="O474" i="5" s="1"/>
  <c r="I474" i="5"/>
  <c r="M470" i="5"/>
  <c r="O470" i="5" s="1"/>
  <c r="I470" i="5"/>
  <c r="O466" i="5"/>
  <c r="M466" i="5"/>
  <c r="I466" i="5"/>
  <c r="M462" i="5"/>
  <c r="O462" i="5" s="1"/>
  <c r="I462" i="5"/>
  <c r="M458" i="5"/>
  <c r="O458" i="5" s="1"/>
  <c r="I458" i="5"/>
  <c r="M454" i="5"/>
  <c r="O454" i="5" s="1"/>
  <c r="I454" i="5"/>
  <c r="O450" i="5"/>
  <c r="M450" i="5"/>
  <c r="I450" i="5"/>
  <c r="M446" i="5"/>
  <c r="O446" i="5" s="1"/>
  <c r="I446" i="5"/>
  <c r="M442" i="5"/>
  <c r="O442" i="5" s="1"/>
  <c r="I442" i="5"/>
  <c r="M438" i="5"/>
  <c r="O438" i="5" s="1"/>
  <c r="I438" i="5"/>
  <c r="O434" i="5"/>
  <c r="M434" i="5"/>
  <c r="I434" i="5"/>
  <c r="M430" i="5"/>
  <c r="O430" i="5" s="1"/>
  <c r="I430" i="5"/>
  <c r="M426" i="5"/>
  <c r="O426" i="5" s="1"/>
  <c r="I426" i="5"/>
  <c r="M422" i="5"/>
  <c r="O422" i="5" s="1"/>
  <c r="I422" i="5"/>
  <c r="O418" i="5"/>
  <c r="M418" i="5"/>
  <c r="I418" i="5"/>
  <c r="M414" i="5"/>
  <c r="O414" i="5" s="1"/>
  <c r="I414" i="5"/>
  <c r="M410" i="5"/>
  <c r="O410" i="5" s="1"/>
  <c r="I410" i="5"/>
  <c r="M406" i="5"/>
  <c r="O406" i="5" s="1"/>
  <c r="I406" i="5"/>
  <c r="O402" i="5"/>
  <c r="M402" i="5"/>
  <c r="I402" i="5"/>
  <c r="M398" i="5"/>
  <c r="O398" i="5" s="1"/>
  <c r="I398" i="5"/>
  <c r="M394" i="5"/>
  <c r="O394" i="5" s="1"/>
  <c r="I394" i="5"/>
  <c r="M390" i="5"/>
  <c r="O390" i="5" s="1"/>
  <c r="I390" i="5"/>
  <c r="O386" i="5"/>
  <c r="M386" i="5"/>
  <c r="I386" i="5"/>
  <c r="M382" i="5"/>
  <c r="O382" i="5" s="1"/>
  <c r="I382" i="5"/>
  <c r="M378" i="5"/>
  <c r="O378" i="5" s="1"/>
  <c r="I378" i="5"/>
  <c r="M374" i="5"/>
  <c r="O374" i="5" s="1"/>
  <c r="I374" i="5"/>
  <c r="O370" i="5"/>
  <c r="M370" i="5"/>
  <c r="I370" i="5"/>
  <c r="M366" i="5"/>
  <c r="O366" i="5" s="1"/>
  <c r="I366" i="5"/>
  <c r="M362" i="5"/>
  <c r="O362" i="5" s="1"/>
  <c r="I362" i="5"/>
  <c r="M358" i="5"/>
  <c r="O358" i="5" s="1"/>
  <c r="I358" i="5"/>
  <c r="O354" i="5"/>
  <c r="M354" i="5"/>
  <c r="I354" i="5"/>
  <c r="M350" i="5"/>
  <c r="O350" i="5" s="1"/>
  <c r="I350" i="5"/>
  <c r="M346" i="5"/>
  <c r="O346" i="5" s="1"/>
  <c r="I346" i="5"/>
  <c r="M342" i="5"/>
  <c r="O342" i="5" s="1"/>
  <c r="I342" i="5"/>
  <c r="O338" i="5"/>
  <c r="M338" i="5"/>
  <c r="I338" i="5"/>
  <c r="M334" i="5"/>
  <c r="O334" i="5" s="1"/>
  <c r="I334" i="5"/>
  <c r="M330" i="5"/>
  <c r="O330" i="5" s="1"/>
  <c r="I330" i="5"/>
  <c r="M326" i="5"/>
  <c r="O326" i="5" s="1"/>
  <c r="I326" i="5"/>
  <c r="O322" i="5"/>
  <c r="M322" i="5"/>
  <c r="I322" i="5"/>
  <c r="O318" i="5"/>
  <c r="M318" i="5"/>
  <c r="I318" i="5"/>
  <c r="M314" i="5"/>
  <c r="O314" i="5" s="1"/>
  <c r="I314" i="5"/>
  <c r="M310" i="5"/>
  <c r="O310" i="5" s="1"/>
  <c r="I310" i="5"/>
  <c r="O306" i="5"/>
  <c r="M306" i="5"/>
  <c r="I306" i="5"/>
  <c r="O302" i="5"/>
  <c r="M302" i="5"/>
  <c r="I302" i="5"/>
  <c r="M298" i="5"/>
  <c r="O298" i="5" s="1"/>
  <c r="I298" i="5"/>
  <c r="M294" i="5"/>
  <c r="O294" i="5" s="1"/>
  <c r="I294" i="5"/>
  <c r="O290" i="5"/>
  <c r="M290" i="5"/>
  <c r="I290" i="5"/>
  <c r="O286" i="5"/>
  <c r="M286" i="5"/>
  <c r="I286" i="5"/>
  <c r="M282" i="5"/>
  <c r="O282" i="5" s="1"/>
  <c r="I282" i="5"/>
  <c r="M278" i="5"/>
  <c r="O278" i="5" s="1"/>
  <c r="I278" i="5"/>
  <c r="O274" i="5"/>
  <c r="M274" i="5"/>
  <c r="I274" i="5"/>
  <c r="O270" i="5"/>
  <c r="M270" i="5"/>
  <c r="I270" i="5"/>
  <c r="M266" i="5"/>
  <c r="O266" i="5" s="1"/>
  <c r="I266" i="5"/>
  <c r="M262" i="5"/>
  <c r="O262" i="5" s="1"/>
  <c r="I262" i="5"/>
  <c r="O258" i="5"/>
  <c r="M258" i="5"/>
  <c r="I258" i="5"/>
  <c r="O254" i="5"/>
  <c r="M254" i="5"/>
  <c r="I254" i="5"/>
  <c r="M250" i="5"/>
  <c r="O250" i="5" s="1"/>
  <c r="I250" i="5"/>
  <c r="M246" i="5"/>
  <c r="O246" i="5" s="1"/>
  <c r="I246" i="5"/>
  <c r="O242" i="5"/>
  <c r="M242" i="5"/>
  <c r="I242" i="5"/>
  <c r="O238" i="5"/>
  <c r="M238" i="5"/>
  <c r="I238" i="5"/>
  <c r="M234" i="5"/>
  <c r="O234" i="5" s="1"/>
  <c r="I234" i="5"/>
  <c r="M230" i="5"/>
  <c r="O230" i="5" s="1"/>
  <c r="I230" i="5"/>
  <c r="O226" i="5"/>
  <c r="M226" i="5"/>
  <c r="I226" i="5"/>
  <c r="O222" i="5"/>
  <c r="M222" i="5"/>
  <c r="I222" i="5"/>
  <c r="M218" i="5"/>
  <c r="O218" i="5" s="1"/>
  <c r="I218" i="5"/>
  <c r="M214" i="5"/>
  <c r="O214" i="5" s="1"/>
  <c r="I214" i="5"/>
  <c r="O210" i="5"/>
  <c r="M210" i="5"/>
  <c r="I210" i="5"/>
  <c r="O206" i="5"/>
  <c r="M206" i="5"/>
  <c r="I206" i="5"/>
  <c r="M202" i="5"/>
  <c r="O202" i="5" s="1"/>
  <c r="I202" i="5"/>
  <c r="M198" i="5"/>
  <c r="O198" i="5" s="1"/>
  <c r="I198" i="5"/>
  <c r="O194" i="5"/>
  <c r="M194" i="5"/>
  <c r="I194" i="5"/>
  <c r="O190" i="5"/>
  <c r="M190" i="5"/>
  <c r="I190" i="5"/>
  <c r="M186" i="5"/>
  <c r="O186" i="5" s="1"/>
  <c r="I186" i="5"/>
  <c r="M182" i="5"/>
  <c r="O182" i="5" s="1"/>
  <c r="I182" i="5"/>
  <c r="O178" i="5"/>
  <c r="M178" i="5"/>
  <c r="I178" i="5"/>
  <c r="O174" i="5"/>
  <c r="M174" i="5"/>
  <c r="I174" i="5"/>
  <c r="M170" i="5"/>
  <c r="O170" i="5" s="1"/>
  <c r="I170" i="5"/>
  <c r="M166" i="5"/>
  <c r="O166" i="5" s="1"/>
  <c r="I166" i="5"/>
  <c r="O162" i="5"/>
  <c r="M162" i="5"/>
  <c r="I162" i="5"/>
  <c r="O158" i="5"/>
  <c r="M158" i="5"/>
  <c r="I158" i="5"/>
  <c r="M154" i="5"/>
  <c r="O154" i="5" s="1"/>
  <c r="I154" i="5"/>
  <c r="M150" i="5"/>
  <c r="O150" i="5" s="1"/>
  <c r="I150" i="5"/>
  <c r="O146" i="5"/>
  <c r="M146" i="5"/>
  <c r="I146" i="5"/>
  <c r="O142" i="5"/>
  <c r="M142" i="5"/>
  <c r="I142" i="5"/>
  <c r="M138" i="5"/>
  <c r="O138" i="5" s="1"/>
  <c r="I138" i="5"/>
  <c r="M134" i="5"/>
  <c r="O134" i="5" s="1"/>
  <c r="I134" i="5"/>
  <c r="O130" i="5"/>
  <c r="M130" i="5"/>
  <c r="I130" i="5"/>
  <c r="O126" i="5"/>
  <c r="M126" i="5"/>
  <c r="I126" i="5"/>
  <c r="M122" i="5"/>
  <c r="O122" i="5" s="1"/>
  <c r="I122" i="5"/>
  <c r="M118" i="5"/>
  <c r="O118" i="5" s="1"/>
  <c r="I118" i="5"/>
  <c r="O114" i="5"/>
  <c r="M114" i="5"/>
  <c r="I114" i="5"/>
  <c r="O110" i="5"/>
  <c r="M110" i="5"/>
  <c r="I110" i="5"/>
  <c r="M106" i="5"/>
  <c r="O106" i="5" s="1"/>
  <c r="I106" i="5"/>
  <c r="M102" i="5"/>
  <c r="O102" i="5" s="1"/>
  <c r="I102" i="5"/>
  <c r="O98" i="5"/>
  <c r="M98" i="5"/>
  <c r="I98" i="5"/>
  <c r="O94" i="5"/>
  <c r="M94" i="5"/>
  <c r="I94" i="5"/>
  <c r="M90" i="5"/>
  <c r="O90" i="5" s="1"/>
  <c r="I90" i="5"/>
  <c r="M86" i="5"/>
  <c r="O86" i="5" s="1"/>
  <c r="I86" i="5"/>
  <c r="O82" i="5"/>
  <c r="M82" i="5"/>
  <c r="I82" i="5"/>
  <c r="O78" i="5"/>
  <c r="M78" i="5"/>
  <c r="I78" i="5"/>
  <c r="M74" i="5"/>
  <c r="O74" i="5" s="1"/>
  <c r="I74" i="5"/>
  <c r="M70" i="5"/>
  <c r="O70" i="5" s="1"/>
  <c r="I70" i="5"/>
  <c r="O66" i="5"/>
  <c r="M66" i="5"/>
  <c r="I66" i="5"/>
  <c r="O62" i="5"/>
  <c r="M62" i="5"/>
  <c r="I62" i="5"/>
  <c r="M58" i="5"/>
  <c r="O58" i="5" s="1"/>
  <c r="I58" i="5"/>
  <c r="M54" i="5"/>
  <c r="O54" i="5" s="1"/>
  <c r="I54" i="5"/>
  <c r="O50" i="5"/>
  <c r="M50" i="5"/>
  <c r="I50" i="5"/>
  <c r="O46" i="5"/>
  <c r="M46" i="5"/>
  <c r="I46" i="5"/>
  <c r="M42" i="5"/>
  <c r="O42" i="5" s="1"/>
  <c r="I42" i="5"/>
  <c r="M38" i="5"/>
  <c r="O38" i="5" s="1"/>
  <c r="I38" i="5"/>
  <c r="O34" i="5"/>
  <c r="M34" i="5"/>
  <c r="I34" i="5"/>
  <c r="O30" i="5"/>
  <c r="M30" i="5"/>
  <c r="I30" i="5"/>
  <c r="M26" i="5"/>
  <c r="O26" i="5" s="1"/>
  <c r="I26" i="5"/>
  <c r="M22" i="5"/>
  <c r="O22" i="5" s="1"/>
  <c r="I22" i="5"/>
  <c r="O18" i="5"/>
  <c r="M18" i="5"/>
  <c r="I18" i="5"/>
  <c r="M14" i="5"/>
  <c r="O14" i="5" s="1"/>
  <c r="I14" i="5"/>
  <c r="O10" i="5"/>
  <c r="M10" i="5"/>
  <c r="I10" i="5"/>
  <c r="L9" i="5"/>
  <c r="K9" i="5"/>
  <c r="J9" i="5"/>
  <c r="L8" i="5"/>
  <c r="J8" i="5"/>
  <c r="T7" i="5"/>
  <c r="O622" i="4"/>
  <c r="M622" i="4"/>
  <c r="I622" i="4"/>
  <c r="O618" i="4"/>
  <c r="M618" i="4"/>
  <c r="I618" i="4"/>
  <c r="O614" i="4"/>
  <c r="M614" i="4"/>
  <c r="I614" i="4"/>
  <c r="M610" i="4"/>
  <c r="O610" i="4" s="1"/>
  <c r="I610" i="4"/>
  <c r="O606" i="4"/>
  <c r="M606" i="4"/>
  <c r="I606" i="4"/>
  <c r="O602" i="4"/>
  <c r="M602" i="4"/>
  <c r="I602" i="4"/>
  <c r="O598" i="4"/>
  <c r="M598" i="4"/>
  <c r="M597" i="4" s="1"/>
  <c r="I598" i="4"/>
  <c r="L597" i="4"/>
  <c r="K597" i="4"/>
  <c r="J597" i="4"/>
  <c r="M593" i="4"/>
  <c r="O593" i="4" s="1"/>
  <c r="I593" i="4"/>
  <c r="O589" i="4"/>
  <c r="M589" i="4"/>
  <c r="I589" i="4"/>
  <c r="O585" i="4"/>
  <c r="M585" i="4"/>
  <c r="I585" i="4"/>
  <c r="O581" i="4"/>
  <c r="M581" i="4"/>
  <c r="I581" i="4"/>
  <c r="M577" i="4"/>
  <c r="M572" i="4" s="1"/>
  <c r="I577" i="4"/>
  <c r="O573" i="4"/>
  <c r="M573" i="4"/>
  <c r="I573" i="4"/>
  <c r="L572" i="4"/>
  <c r="K572" i="4"/>
  <c r="J572" i="4"/>
  <c r="O568" i="4"/>
  <c r="M568" i="4"/>
  <c r="I568" i="4"/>
  <c r="O564" i="4"/>
  <c r="M564" i="4"/>
  <c r="I564" i="4"/>
  <c r="M560" i="4"/>
  <c r="O560" i="4" s="1"/>
  <c r="I560" i="4"/>
  <c r="O556" i="4"/>
  <c r="M556" i="4"/>
  <c r="I556" i="4"/>
  <c r="O552" i="4"/>
  <c r="M552" i="4"/>
  <c r="I552" i="4"/>
  <c r="O548" i="4"/>
  <c r="M548" i="4"/>
  <c r="I548" i="4"/>
  <c r="M544" i="4"/>
  <c r="O544" i="4" s="1"/>
  <c r="I544" i="4"/>
  <c r="O540" i="4"/>
  <c r="M540" i="4"/>
  <c r="I540" i="4"/>
  <c r="O536" i="4"/>
  <c r="M536" i="4"/>
  <c r="I536" i="4"/>
  <c r="O532" i="4"/>
  <c r="M532" i="4"/>
  <c r="I532" i="4"/>
  <c r="M528" i="4"/>
  <c r="M527" i="4" s="1"/>
  <c r="I528" i="4"/>
  <c r="L527" i="4"/>
  <c r="K527" i="4"/>
  <c r="J527" i="4"/>
  <c r="M523" i="4"/>
  <c r="O523" i="4" s="1"/>
  <c r="I523" i="4"/>
  <c r="O519" i="4"/>
  <c r="M519" i="4"/>
  <c r="I519" i="4"/>
  <c r="O515" i="4"/>
  <c r="M515" i="4"/>
  <c r="I515" i="4"/>
  <c r="M511" i="4"/>
  <c r="O511" i="4" s="1"/>
  <c r="I511" i="4"/>
  <c r="M507" i="4"/>
  <c r="O507" i="4" s="1"/>
  <c r="I507" i="4"/>
  <c r="O503" i="4"/>
  <c r="M503" i="4"/>
  <c r="I503" i="4"/>
  <c r="O499" i="4"/>
  <c r="M499" i="4"/>
  <c r="I499" i="4"/>
  <c r="M495" i="4"/>
  <c r="O495" i="4" s="1"/>
  <c r="I495" i="4"/>
  <c r="M491" i="4"/>
  <c r="O491" i="4" s="1"/>
  <c r="I491" i="4"/>
  <c r="O487" i="4"/>
  <c r="M487" i="4"/>
  <c r="I487" i="4"/>
  <c r="O483" i="4"/>
  <c r="M483" i="4"/>
  <c r="I483" i="4"/>
  <c r="M479" i="4"/>
  <c r="O479" i="4" s="1"/>
  <c r="I479" i="4"/>
  <c r="M475" i="4"/>
  <c r="O475" i="4" s="1"/>
  <c r="I475" i="4"/>
  <c r="O471" i="4"/>
  <c r="M471" i="4"/>
  <c r="I471" i="4"/>
  <c r="M470" i="4"/>
  <c r="L470" i="4"/>
  <c r="K470" i="4"/>
  <c r="J470" i="4"/>
  <c r="O466" i="4"/>
  <c r="M466" i="4"/>
  <c r="I466" i="4"/>
  <c r="M462" i="4"/>
  <c r="O462" i="4" s="1"/>
  <c r="I462" i="4"/>
  <c r="M458" i="4"/>
  <c r="O458" i="4" s="1"/>
  <c r="I458" i="4"/>
  <c r="O454" i="4"/>
  <c r="M454" i="4"/>
  <c r="I454" i="4"/>
  <c r="O450" i="4"/>
  <c r="M450" i="4"/>
  <c r="I450" i="4"/>
  <c r="M446" i="4"/>
  <c r="O446" i="4" s="1"/>
  <c r="I446" i="4"/>
  <c r="M442" i="4"/>
  <c r="O442" i="4" s="1"/>
  <c r="I442" i="4"/>
  <c r="O438" i="4"/>
  <c r="M438" i="4"/>
  <c r="I438" i="4"/>
  <c r="M437" i="4"/>
  <c r="L437" i="4"/>
  <c r="K437" i="4"/>
  <c r="J437" i="4"/>
  <c r="O433" i="4"/>
  <c r="M433" i="4"/>
  <c r="I433" i="4"/>
  <c r="M429" i="4"/>
  <c r="O429" i="4" s="1"/>
  <c r="I429" i="4"/>
  <c r="M425" i="4"/>
  <c r="O425" i="4" s="1"/>
  <c r="I425" i="4"/>
  <c r="O421" i="4"/>
  <c r="M421" i="4"/>
  <c r="I421" i="4"/>
  <c r="O417" i="4"/>
  <c r="M417" i="4"/>
  <c r="I417" i="4"/>
  <c r="M413" i="4"/>
  <c r="O413" i="4" s="1"/>
  <c r="I413" i="4"/>
  <c r="M409" i="4"/>
  <c r="O409" i="4" s="1"/>
  <c r="I409" i="4"/>
  <c r="O405" i="4"/>
  <c r="M405" i="4"/>
  <c r="I405" i="4"/>
  <c r="O401" i="4"/>
  <c r="M401" i="4"/>
  <c r="I401" i="4"/>
  <c r="M397" i="4"/>
  <c r="M396" i="4" s="1"/>
  <c r="I397" i="4"/>
  <c r="L396" i="4"/>
  <c r="K396" i="4"/>
  <c r="K8" i="4" s="1"/>
  <c r="J396" i="4"/>
  <c r="M392" i="4"/>
  <c r="O392" i="4" s="1"/>
  <c r="I392" i="4"/>
  <c r="O388" i="4"/>
  <c r="M388" i="4"/>
  <c r="I388" i="4"/>
  <c r="O384" i="4"/>
  <c r="M384" i="4"/>
  <c r="I384" i="4"/>
  <c r="M380" i="4"/>
  <c r="O380" i="4" s="1"/>
  <c r="I380" i="4"/>
  <c r="M376" i="4"/>
  <c r="O376" i="4" s="1"/>
  <c r="I376" i="4"/>
  <c r="O372" i="4"/>
  <c r="M372" i="4"/>
  <c r="I372" i="4"/>
  <c r="M371" i="4"/>
  <c r="L371" i="4"/>
  <c r="K371" i="4"/>
  <c r="J371" i="4"/>
  <c r="O367" i="4"/>
  <c r="M367" i="4"/>
  <c r="I367" i="4"/>
  <c r="M363" i="4"/>
  <c r="O363" i="4" s="1"/>
  <c r="I363" i="4"/>
  <c r="M359" i="4"/>
  <c r="O359" i="4" s="1"/>
  <c r="I359" i="4"/>
  <c r="O355" i="4"/>
  <c r="M355" i="4"/>
  <c r="I355" i="4"/>
  <c r="O351" i="4"/>
  <c r="M351" i="4"/>
  <c r="I351" i="4"/>
  <c r="M347" i="4"/>
  <c r="O347" i="4" s="1"/>
  <c r="I347" i="4"/>
  <c r="M343" i="4"/>
  <c r="O343" i="4" s="1"/>
  <c r="I343" i="4"/>
  <c r="O339" i="4"/>
  <c r="M339" i="4"/>
  <c r="I339" i="4"/>
  <c r="O335" i="4"/>
  <c r="M335" i="4"/>
  <c r="I335" i="4"/>
  <c r="M331" i="4"/>
  <c r="O331" i="4" s="1"/>
  <c r="I331" i="4"/>
  <c r="M327" i="4"/>
  <c r="O327" i="4" s="1"/>
  <c r="I327" i="4"/>
  <c r="O323" i="4"/>
  <c r="M323" i="4"/>
  <c r="I323" i="4"/>
  <c r="O319" i="4"/>
  <c r="M319" i="4"/>
  <c r="I319" i="4"/>
  <c r="M315" i="4"/>
  <c r="O315" i="4" s="1"/>
  <c r="I315" i="4"/>
  <c r="M311" i="4"/>
  <c r="O311" i="4" s="1"/>
  <c r="I311" i="4"/>
  <c r="O307" i="4"/>
  <c r="M307" i="4"/>
  <c r="I307" i="4"/>
  <c r="O303" i="4"/>
  <c r="M303" i="4"/>
  <c r="I303" i="4"/>
  <c r="M299" i="4"/>
  <c r="O299" i="4" s="1"/>
  <c r="I299" i="4"/>
  <c r="M295" i="4"/>
  <c r="O295" i="4" s="1"/>
  <c r="I295" i="4"/>
  <c r="O291" i="4"/>
  <c r="M291" i="4"/>
  <c r="I291" i="4"/>
  <c r="O287" i="4"/>
  <c r="M287" i="4"/>
  <c r="I287" i="4"/>
  <c r="M283" i="4"/>
  <c r="M278" i="4" s="1"/>
  <c r="I283" i="4"/>
  <c r="M279" i="4"/>
  <c r="O279" i="4" s="1"/>
  <c r="I279" i="4"/>
  <c r="L278" i="4"/>
  <c r="K278" i="4"/>
  <c r="J278" i="4"/>
  <c r="O274" i="4"/>
  <c r="M274" i="4"/>
  <c r="I274" i="4"/>
  <c r="O270" i="4"/>
  <c r="M270" i="4"/>
  <c r="I270" i="4"/>
  <c r="M266" i="4"/>
  <c r="O266" i="4" s="1"/>
  <c r="I266" i="4"/>
  <c r="O262" i="4"/>
  <c r="M262" i="4"/>
  <c r="I262" i="4"/>
  <c r="O258" i="4"/>
  <c r="M258" i="4"/>
  <c r="I258" i="4"/>
  <c r="O254" i="4"/>
  <c r="M254" i="4"/>
  <c r="I254" i="4"/>
  <c r="M250" i="4"/>
  <c r="O250" i="4" s="1"/>
  <c r="I250" i="4"/>
  <c r="M246" i="4"/>
  <c r="O246" i="4" s="1"/>
  <c r="I246" i="4"/>
  <c r="O242" i="4"/>
  <c r="M242" i="4"/>
  <c r="I242" i="4"/>
  <c r="M241" i="4"/>
  <c r="L241" i="4"/>
  <c r="K241" i="4"/>
  <c r="J241" i="4"/>
  <c r="O237" i="4"/>
  <c r="M237" i="4"/>
  <c r="I237" i="4"/>
  <c r="M233" i="4"/>
  <c r="O233" i="4" s="1"/>
  <c r="I233" i="4"/>
  <c r="M229" i="4"/>
  <c r="O229" i="4" s="1"/>
  <c r="I229" i="4"/>
  <c r="O225" i="4"/>
  <c r="M225" i="4"/>
  <c r="I225" i="4"/>
  <c r="O221" i="4"/>
  <c r="M221" i="4"/>
  <c r="I221" i="4"/>
  <c r="M217" i="4"/>
  <c r="O217" i="4" s="1"/>
  <c r="I217" i="4"/>
  <c r="M213" i="4"/>
  <c r="O213" i="4" s="1"/>
  <c r="I213" i="4"/>
  <c r="O209" i="4"/>
  <c r="M209" i="4"/>
  <c r="I209" i="4"/>
  <c r="O205" i="4"/>
  <c r="M205" i="4"/>
  <c r="M204" i="4" s="1"/>
  <c r="I205" i="4"/>
  <c r="L204" i="4"/>
  <c r="K204" i="4"/>
  <c r="J204" i="4"/>
  <c r="M200" i="4"/>
  <c r="O200" i="4" s="1"/>
  <c r="I200" i="4"/>
  <c r="M196" i="4"/>
  <c r="O196" i="4" s="1"/>
  <c r="I196" i="4"/>
  <c r="O192" i="4"/>
  <c r="M192" i="4"/>
  <c r="I192" i="4"/>
  <c r="O188" i="4"/>
  <c r="M188" i="4"/>
  <c r="I188" i="4"/>
  <c r="M184" i="4"/>
  <c r="O184" i="4" s="1"/>
  <c r="I184" i="4"/>
  <c r="M180" i="4"/>
  <c r="O180" i="4" s="1"/>
  <c r="I180" i="4"/>
  <c r="O176" i="4"/>
  <c r="M176" i="4"/>
  <c r="I176" i="4"/>
  <c r="O172" i="4"/>
  <c r="M172" i="4"/>
  <c r="I172" i="4"/>
  <c r="M168" i="4"/>
  <c r="O168" i="4" s="1"/>
  <c r="I168" i="4"/>
  <c r="M164" i="4"/>
  <c r="O164" i="4" s="1"/>
  <c r="I164" i="4"/>
  <c r="O160" i="4"/>
  <c r="M160" i="4"/>
  <c r="I160" i="4"/>
  <c r="O156" i="4"/>
  <c r="M156" i="4"/>
  <c r="I156" i="4"/>
  <c r="M152" i="4"/>
  <c r="O152" i="4" s="1"/>
  <c r="I152" i="4"/>
  <c r="M148" i="4"/>
  <c r="O148" i="4" s="1"/>
  <c r="I148" i="4"/>
  <c r="O144" i="4"/>
  <c r="M144" i="4"/>
  <c r="I144" i="4"/>
  <c r="M143" i="4"/>
  <c r="L143" i="4"/>
  <c r="K143" i="4"/>
  <c r="J143" i="4"/>
  <c r="O139" i="4"/>
  <c r="M139" i="4"/>
  <c r="I139" i="4"/>
  <c r="M135" i="4"/>
  <c r="O135" i="4" s="1"/>
  <c r="I135" i="4"/>
  <c r="M131" i="4"/>
  <c r="O131" i="4" s="1"/>
  <c r="I131" i="4"/>
  <c r="O127" i="4"/>
  <c r="M127" i="4"/>
  <c r="I127" i="4"/>
  <c r="O123" i="4"/>
  <c r="M123" i="4"/>
  <c r="I123" i="4"/>
  <c r="M119" i="4"/>
  <c r="O119" i="4" s="1"/>
  <c r="I119" i="4"/>
  <c r="M115" i="4"/>
  <c r="O115" i="4" s="1"/>
  <c r="I115" i="4"/>
  <c r="O111" i="4"/>
  <c r="M111" i="4"/>
  <c r="I111" i="4"/>
  <c r="O107" i="4"/>
  <c r="M107" i="4"/>
  <c r="I107" i="4"/>
  <c r="M103" i="4"/>
  <c r="O103" i="4" s="1"/>
  <c r="I103" i="4"/>
  <c r="M99" i="4"/>
  <c r="O99" i="4" s="1"/>
  <c r="I99" i="4"/>
  <c r="O95" i="4"/>
  <c r="M95" i="4"/>
  <c r="I95" i="4"/>
  <c r="O91" i="4"/>
  <c r="M91" i="4"/>
  <c r="I91" i="4"/>
  <c r="M87" i="4"/>
  <c r="M82" i="4" s="1"/>
  <c r="I87" i="4"/>
  <c r="M83" i="4"/>
  <c r="O83" i="4" s="1"/>
  <c r="I83" i="4"/>
  <c r="L82" i="4"/>
  <c r="K82" i="4"/>
  <c r="J82" i="4"/>
  <c r="J8" i="4" s="1"/>
  <c r="O78" i="4"/>
  <c r="M78" i="4"/>
  <c r="I78" i="4"/>
  <c r="O74" i="4"/>
  <c r="M74" i="4"/>
  <c r="I74" i="4"/>
  <c r="M70" i="4"/>
  <c r="O70" i="4" s="1"/>
  <c r="I70" i="4"/>
  <c r="M66" i="4"/>
  <c r="O66" i="4" s="1"/>
  <c r="I66" i="4"/>
  <c r="O62" i="4"/>
  <c r="M62" i="4"/>
  <c r="I62" i="4"/>
  <c r="O58" i="4"/>
  <c r="M58" i="4"/>
  <c r="I58" i="4"/>
  <c r="M54" i="4"/>
  <c r="O54" i="4" s="1"/>
  <c r="I54" i="4"/>
  <c r="M50" i="4"/>
  <c r="O50" i="4" s="1"/>
  <c r="I50" i="4"/>
  <c r="O46" i="4"/>
  <c r="M46" i="4"/>
  <c r="I46" i="4"/>
  <c r="O42" i="4"/>
  <c r="M42" i="4"/>
  <c r="I42" i="4"/>
  <c r="M38" i="4"/>
  <c r="O38" i="4" s="1"/>
  <c r="I38" i="4"/>
  <c r="M34" i="4"/>
  <c r="O34" i="4" s="1"/>
  <c r="I34" i="4"/>
  <c r="O30" i="4"/>
  <c r="M30" i="4"/>
  <c r="I30" i="4"/>
  <c r="O26" i="4"/>
  <c r="M26" i="4"/>
  <c r="I26" i="4"/>
  <c r="M22" i="4"/>
  <c r="O22" i="4" s="1"/>
  <c r="I22" i="4"/>
  <c r="M18" i="4"/>
  <c r="O18" i="4" s="1"/>
  <c r="I18" i="4"/>
  <c r="O14" i="4"/>
  <c r="M14" i="4"/>
  <c r="I14" i="4"/>
  <c r="O10" i="4"/>
  <c r="M10" i="4"/>
  <c r="M9" i="4" s="1"/>
  <c r="I10" i="4"/>
  <c r="L9" i="4"/>
  <c r="K9" i="4"/>
  <c r="J9" i="4"/>
  <c r="L8" i="4"/>
  <c r="T7" i="4" s="1"/>
  <c r="O18" i="3"/>
  <c r="M18" i="3"/>
  <c r="I18" i="3"/>
  <c r="O14" i="3"/>
  <c r="M14" i="3"/>
  <c r="I14" i="3"/>
  <c r="M10" i="3"/>
  <c r="M9" i="3" s="1"/>
  <c r="M8" i="3" s="1"/>
  <c r="I10" i="3"/>
  <c r="L9" i="3"/>
  <c r="K9" i="3"/>
  <c r="K8" i="3" s="1"/>
  <c r="C12" i="1" s="1"/>
  <c r="J9" i="3"/>
  <c r="L8" i="3"/>
  <c r="J8" i="3"/>
  <c r="T7" i="3"/>
  <c r="O81" i="2"/>
  <c r="M81" i="2"/>
  <c r="I81" i="2"/>
  <c r="M77" i="2"/>
  <c r="M72" i="2" s="1"/>
  <c r="I77" i="2"/>
  <c r="M73" i="2"/>
  <c r="O73" i="2" s="1"/>
  <c r="I73" i="2"/>
  <c r="L72" i="2"/>
  <c r="K72" i="2"/>
  <c r="J72" i="2"/>
  <c r="O68" i="2"/>
  <c r="M68" i="2"/>
  <c r="I68" i="2"/>
  <c r="O64" i="2"/>
  <c r="M64" i="2"/>
  <c r="I64" i="2"/>
  <c r="M60" i="2"/>
  <c r="O60" i="2" s="1"/>
  <c r="I60" i="2"/>
  <c r="M56" i="2"/>
  <c r="O56" i="2" s="1"/>
  <c r="I56" i="2"/>
  <c r="O52" i="2"/>
  <c r="M52" i="2"/>
  <c r="I52" i="2"/>
  <c r="O48" i="2"/>
  <c r="M48" i="2"/>
  <c r="I48" i="2"/>
  <c r="M44" i="2"/>
  <c r="O44" i="2" s="1"/>
  <c r="I44" i="2"/>
  <c r="M40" i="2"/>
  <c r="O40" i="2" s="1"/>
  <c r="I40" i="2"/>
  <c r="O36" i="2"/>
  <c r="M36" i="2"/>
  <c r="I36" i="2"/>
  <c r="O32" i="2"/>
  <c r="M32" i="2"/>
  <c r="I32" i="2"/>
  <c r="M28" i="2"/>
  <c r="M23" i="2" s="1"/>
  <c r="I28" i="2"/>
  <c r="M24" i="2"/>
  <c r="O24" i="2" s="1"/>
  <c r="I24" i="2"/>
  <c r="L23" i="2"/>
  <c r="K23" i="2"/>
  <c r="J23" i="2"/>
  <c r="J8" i="2" s="1"/>
  <c r="O19" i="2"/>
  <c r="M19" i="2"/>
  <c r="I19" i="2"/>
  <c r="M18" i="2"/>
  <c r="L18" i="2"/>
  <c r="L8" i="2" s="1"/>
  <c r="T7" i="2" s="1"/>
  <c r="K18" i="2"/>
  <c r="J18" i="2"/>
  <c r="O14" i="2"/>
  <c r="M14" i="2"/>
  <c r="I14" i="2"/>
  <c r="M10" i="2"/>
  <c r="M9" i="2" s="1"/>
  <c r="M8" i="2" s="1"/>
  <c r="I10" i="2"/>
  <c r="L9" i="2"/>
  <c r="K9" i="2"/>
  <c r="J9" i="2"/>
  <c r="K8" i="2"/>
  <c r="D61" i="1"/>
  <c r="C59" i="1"/>
  <c r="D56" i="1"/>
  <c r="D53" i="1"/>
  <c r="D34" i="1"/>
  <c r="D32" i="1"/>
  <c r="D23" i="1"/>
  <c r="D17" i="1"/>
  <c r="M8" i="4" l="1"/>
  <c r="C14" i="1"/>
  <c r="E12" i="1"/>
  <c r="C11" i="1"/>
  <c r="O10" i="2"/>
  <c r="O28" i="2"/>
  <c r="O77" i="2"/>
  <c r="O10" i="3"/>
  <c r="D12" i="1" s="1"/>
  <c r="O87" i="4"/>
  <c r="D14" i="1" s="1"/>
  <c r="O283" i="4"/>
  <c r="O397" i="4"/>
  <c r="O528" i="4"/>
  <c r="O577" i="4"/>
  <c r="M9" i="5"/>
  <c r="M53" i="8"/>
  <c r="O62" i="8"/>
  <c r="J8" i="8"/>
  <c r="O96" i="8"/>
  <c r="M87" i="8"/>
  <c r="O159" i="8"/>
  <c r="M154" i="8"/>
  <c r="M510" i="5"/>
  <c r="O511" i="5"/>
  <c r="D15" i="1" s="1"/>
  <c r="M9" i="6"/>
  <c r="M8" i="6" s="1"/>
  <c r="C16" i="1" s="1"/>
  <c r="E16" i="1" s="1"/>
  <c r="O10" i="6"/>
  <c r="D16" i="1" s="1"/>
  <c r="M39" i="8"/>
  <c r="O40" i="8"/>
  <c r="M9" i="8"/>
  <c r="O10" i="8"/>
  <c r="M9" i="7"/>
  <c r="M8" i="7" s="1"/>
  <c r="C17" i="1" s="1"/>
  <c r="E17" i="1" s="1"/>
  <c r="M74" i="8"/>
  <c r="O75" i="8"/>
  <c r="M167" i="8"/>
  <c r="K8" i="9"/>
  <c r="M9" i="10"/>
  <c r="M101" i="10"/>
  <c r="M62" i="11"/>
  <c r="M8" i="11" s="1"/>
  <c r="C22" i="1" s="1"/>
  <c r="O63" i="11"/>
  <c r="M123" i="11"/>
  <c r="M156" i="11"/>
  <c r="M186" i="11"/>
  <c r="M119" i="12"/>
  <c r="M8" i="12" s="1"/>
  <c r="C23" i="1" s="1"/>
  <c r="E23" i="1" s="1"/>
  <c r="O10" i="13"/>
  <c r="J8" i="13"/>
  <c r="M103" i="13"/>
  <c r="M168" i="13"/>
  <c r="O10" i="15"/>
  <c r="M14" i="15"/>
  <c r="M73" i="15"/>
  <c r="O74" i="15"/>
  <c r="M87" i="16"/>
  <c r="M112" i="16"/>
  <c r="O113" i="16"/>
  <c r="D28" i="1" s="1"/>
  <c r="O84" i="18"/>
  <c r="M75" i="18"/>
  <c r="O162" i="18"/>
  <c r="M161" i="18"/>
  <c r="O76" i="24"/>
  <c r="M67" i="24"/>
  <c r="O95" i="26"/>
  <c r="M94" i="26"/>
  <c r="M177" i="11"/>
  <c r="O178" i="11"/>
  <c r="M122" i="15"/>
  <c r="O123" i="15"/>
  <c r="O300" i="18"/>
  <c r="M291" i="18"/>
  <c r="O10" i="24"/>
  <c r="M9" i="24"/>
  <c r="M8" i="24" s="1"/>
  <c r="C37" i="1" s="1"/>
  <c r="M112" i="8"/>
  <c r="J8" i="10"/>
  <c r="O18" i="11"/>
  <c r="M235" i="11"/>
  <c r="O27" i="13"/>
  <c r="M31" i="13"/>
  <c r="M30" i="14"/>
  <c r="M8" i="14" s="1"/>
  <c r="O31" i="14"/>
  <c r="O84" i="14"/>
  <c r="O198" i="14"/>
  <c r="O231" i="14"/>
  <c r="O61" i="15"/>
  <c r="M139" i="15"/>
  <c r="O140" i="15"/>
  <c r="O72" i="17"/>
  <c r="O10" i="20"/>
  <c r="D33" i="1" s="1"/>
  <c r="M9" i="20"/>
  <c r="M8" i="20" s="1"/>
  <c r="C33" i="1" s="1"/>
  <c r="E33" i="1" s="1"/>
  <c r="O23" i="25"/>
  <c r="M18" i="25"/>
  <c r="O113" i="8"/>
  <c r="M30" i="9"/>
  <c r="M8" i="9" s="1"/>
  <c r="O31" i="9"/>
  <c r="O52" i="9"/>
  <c r="M42" i="10"/>
  <c r="O77" i="10"/>
  <c r="D21" i="1" s="1"/>
  <c r="L8" i="11"/>
  <c r="T7" i="11" s="1"/>
  <c r="O45" i="13"/>
  <c r="M81" i="13"/>
  <c r="M8" i="13" s="1"/>
  <c r="C25" i="1" s="1"/>
  <c r="K8" i="14"/>
  <c r="C26" i="1" s="1"/>
  <c r="O133" i="14"/>
  <c r="M8" i="15"/>
  <c r="C27" i="1" s="1"/>
  <c r="L8" i="16"/>
  <c r="T7" i="16" s="1"/>
  <c r="M121" i="16"/>
  <c r="M230" i="16"/>
  <c r="M9" i="17"/>
  <c r="M42" i="17"/>
  <c r="O18" i="18"/>
  <c r="M9" i="18"/>
  <c r="O161" i="26"/>
  <c r="M160" i="26"/>
  <c r="M170" i="17"/>
  <c r="M100" i="18"/>
  <c r="M9" i="22"/>
  <c r="M257" i="26"/>
  <c r="O184" i="27"/>
  <c r="M179" i="27"/>
  <c r="O76" i="28"/>
  <c r="M75" i="28"/>
  <c r="O171" i="17"/>
  <c r="K8" i="18"/>
  <c r="O101" i="18"/>
  <c r="M198" i="18"/>
  <c r="M67" i="19"/>
  <c r="M8" i="19" s="1"/>
  <c r="C32" i="1" s="1"/>
  <c r="M67" i="21"/>
  <c r="M8" i="21" s="1"/>
  <c r="C34" i="1" s="1"/>
  <c r="E34" i="1" s="1"/>
  <c r="O72" i="22"/>
  <c r="D35" i="1" s="1"/>
  <c r="M67" i="22"/>
  <c r="M9" i="23"/>
  <c r="L8" i="23"/>
  <c r="T7" i="23" s="1"/>
  <c r="M75" i="23"/>
  <c r="M149" i="23"/>
  <c r="O175" i="23"/>
  <c r="D36" i="1" s="1"/>
  <c r="M170" i="23"/>
  <c r="M9" i="26"/>
  <c r="M8" i="26" s="1"/>
  <c r="C40" i="1" s="1"/>
  <c r="M9" i="27"/>
  <c r="O14" i="27"/>
  <c r="J8" i="28"/>
  <c r="O10" i="28"/>
  <c r="M9" i="28"/>
  <c r="J8" i="23"/>
  <c r="M9" i="25"/>
  <c r="M8" i="25" s="1"/>
  <c r="C38" i="1" s="1"/>
  <c r="O40" i="25"/>
  <c r="M35" i="25"/>
  <c r="O217" i="27"/>
  <c r="M212" i="27"/>
  <c r="M321" i="28"/>
  <c r="M354" i="28"/>
  <c r="M1157" i="28"/>
  <c r="M1174" i="28"/>
  <c r="M1209" i="28"/>
  <c r="M1227" i="28"/>
  <c r="M1245" i="28"/>
  <c r="M148" i="29"/>
  <c r="M8" i="29" s="1"/>
  <c r="C44" i="1" s="1"/>
  <c r="E44" i="1" s="1"/>
  <c r="M156" i="31"/>
  <c r="O157" i="31"/>
  <c r="D46" i="1" s="1"/>
  <c r="M924" i="32"/>
  <c r="O929" i="32"/>
  <c r="M23" i="33"/>
  <c r="M8" i="33" s="1"/>
  <c r="O24" i="33"/>
  <c r="O127" i="27"/>
  <c r="O67" i="28"/>
  <c r="M104" i="28"/>
  <c r="O1219" i="28"/>
  <c r="O1237" i="28"/>
  <c r="O92" i="29"/>
  <c r="D44" i="1" s="1"/>
  <c r="O10" i="30"/>
  <c r="D45" i="1" s="1"/>
  <c r="O29" i="30"/>
  <c r="M378" i="30"/>
  <c r="M574" i="30"/>
  <c r="M8" i="30" s="1"/>
  <c r="C45" i="1" s="1"/>
  <c r="E45" i="1" s="1"/>
  <c r="M82" i="31"/>
  <c r="M273" i="31"/>
  <c r="O274" i="31"/>
  <c r="M9" i="32"/>
  <c r="J8" i="32"/>
  <c r="M258" i="32"/>
  <c r="O259" i="32"/>
  <c r="M535" i="32"/>
  <c r="O536" i="32"/>
  <c r="M821" i="32"/>
  <c r="M961" i="32"/>
  <c r="O962" i="32"/>
  <c r="M1056" i="32"/>
  <c r="O1061" i="32"/>
  <c r="M1204" i="32"/>
  <c r="O1209" i="32"/>
  <c r="J8" i="33"/>
  <c r="K8" i="33"/>
  <c r="M105" i="33"/>
  <c r="O106" i="33"/>
  <c r="M27" i="34"/>
  <c r="M8" i="34" s="1"/>
  <c r="C49" i="1" s="1"/>
  <c r="E49" i="1" s="1"/>
  <c r="M222" i="31"/>
  <c r="O223" i="31"/>
  <c r="M338" i="32"/>
  <c r="O343" i="32"/>
  <c r="M629" i="32"/>
  <c r="O634" i="32"/>
  <c r="M907" i="32"/>
  <c r="O912" i="32"/>
  <c r="M994" i="32"/>
  <c r="O995" i="32"/>
  <c r="K8" i="35"/>
  <c r="M19" i="35"/>
  <c r="O48" i="35"/>
  <c r="M193" i="31"/>
  <c r="M286" i="31"/>
  <c r="M327" i="31"/>
  <c r="M560" i="32"/>
  <c r="M882" i="32"/>
  <c r="M1073" i="32"/>
  <c r="O1078" i="32"/>
  <c r="M1134" i="32"/>
  <c r="M1163" i="32"/>
  <c r="M1222" i="32"/>
  <c r="O1227" i="32"/>
  <c r="M84" i="33"/>
  <c r="O89" i="33"/>
  <c r="M177" i="34"/>
  <c r="O182" i="34"/>
  <c r="D49" i="1" s="1"/>
  <c r="O80" i="36"/>
  <c r="M79" i="36"/>
  <c r="O15" i="36"/>
  <c r="D51" i="1" s="1"/>
  <c r="M14" i="36"/>
  <c r="M8" i="36" s="1"/>
  <c r="C51" i="1" s="1"/>
  <c r="E51" i="1" s="1"/>
  <c r="M183" i="37"/>
  <c r="M280" i="37"/>
  <c r="O141" i="35"/>
  <c r="M140" i="35"/>
  <c r="O14" i="37"/>
  <c r="D52" i="1" s="1"/>
  <c r="M9" i="37"/>
  <c r="M9" i="40"/>
  <c r="O55" i="40"/>
  <c r="D55" i="1" s="1"/>
  <c r="M254" i="40"/>
  <c r="M383" i="40"/>
  <c r="M916" i="40"/>
  <c r="M9" i="41"/>
  <c r="M8" i="41" s="1"/>
  <c r="C56" i="1" s="1"/>
  <c r="E56" i="1" s="1"/>
  <c r="M318" i="37"/>
  <c r="O14" i="39"/>
  <c r="D54" i="1" s="1"/>
  <c r="M9" i="42"/>
  <c r="M218" i="42"/>
  <c r="M9" i="38"/>
  <c r="M8" i="38" s="1"/>
  <c r="C53" i="1" s="1"/>
  <c r="E53" i="1" s="1"/>
  <c r="M491" i="39"/>
  <c r="M8" i="39" s="1"/>
  <c r="C54" i="1" s="1"/>
  <c r="E54" i="1" s="1"/>
  <c r="M63" i="40"/>
  <c r="M193" i="40"/>
  <c r="M468" i="40"/>
  <c r="M581" i="40"/>
  <c r="M646" i="40"/>
  <c r="M807" i="40"/>
  <c r="M423" i="41"/>
  <c r="M456" i="41"/>
  <c r="M1084" i="42"/>
  <c r="O1294" i="42"/>
  <c r="M1293" i="42"/>
  <c r="M1428" i="42"/>
  <c r="O1429" i="42"/>
  <c r="O14" i="42"/>
  <c r="O223" i="42"/>
  <c r="O658" i="42"/>
  <c r="M913" i="42"/>
  <c r="M750" i="42"/>
  <c r="M880" i="42"/>
  <c r="M946" i="42"/>
  <c r="O1327" i="42"/>
  <c r="M1326" i="42"/>
  <c r="M2153" i="42"/>
  <c r="M8" i="45"/>
  <c r="C60" i="1" s="1"/>
  <c r="M8" i="43"/>
  <c r="C58" i="1" s="1"/>
  <c r="M2052" i="42"/>
  <c r="O2053" i="42"/>
  <c r="M2314" i="42"/>
  <c r="M9" i="46"/>
  <c r="M8" i="46" s="1"/>
  <c r="C61" i="1" s="1"/>
  <c r="E61" i="1" s="1"/>
  <c r="O2521" i="42"/>
  <c r="O2764" i="42"/>
  <c r="O2958" i="42"/>
  <c r="O15" i="43"/>
  <c r="O113" i="43"/>
  <c r="O36" i="45"/>
  <c r="D60" i="1" s="1"/>
  <c r="O10" i="44"/>
  <c r="O27" i="44"/>
  <c r="D13" i="1" l="1"/>
  <c r="D58" i="1"/>
  <c r="E58" i="1" s="1"/>
  <c r="M8" i="42"/>
  <c r="C57" i="1" s="1"/>
  <c r="E57" i="1" s="1"/>
  <c r="D59" i="1"/>
  <c r="E59" i="1" s="1"/>
  <c r="E60" i="1"/>
  <c r="M8" i="37"/>
  <c r="C52" i="1" s="1"/>
  <c r="E52" i="1" s="1"/>
  <c r="D47" i="1"/>
  <c r="M8" i="28"/>
  <c r="C43" i="1" s="1"/>
  <c r="D41" i="1"/>
  <c r="M8" i="23"/>
  <c r="C36" i="1" s="1"/>
  <c r="E36" i="1" s="1"/>
  <c r="E32" i="1"/>
  <c r="M8" i="18"/>
  <c r="D29" i="1"/>
  <c r="D22" i="1"/>
  <c r="E22" i="1" s="1"/>
  <c r="D37" i="1"/>
  <c r="D31" i="1" s="1"/>
  <c r="D40" i="1"/>
  <c r="D39" i="1" s="1"/>
  <c r="D18" i="1"/>
  <c r="D11" i="1"/>
  <c r="D10" i="1" s="1"/>
  <c r="C10" i="1"/>
  <c r="E14" i="1"/>
  <c r="D50" i="1"/>
  <c r="C48" i="1"/>
  <c r="D43" i="1"/>
  <c r="M8" i="27"/>
  <c r="C41" i="1" s="1"/>
  <c r="E41" i="1" s="1"/>
  <c r="D30" i="1"/>
  <c r="D20" i="1"/>
  <c r="D19" i="1" s="1"/>
  <c r="D38" i="1"/>
  <c r="E38" i="1" s="1"/>
  <c r="M8" i="16"/>
  <c r="C28" i="1" s="1"/>
  <c r="E28" i="1" s="1"/>
  <c r="D27" i="1"/>
  <c r="D25" i="1"/>
  <c r="M8" i="10"/>
  <c r="C21" i="1" s="1"/>
  <c r="E21" i="1" s="1"/>
  <c r="M8" i="8"/>
  <c r="C18" i="1" s="1"/>
  <c r="E18" i="1" s="1"/>
  <c r="M8" i="35"/>
  <c r="M8" i="31"/>
  <c r="C46" i="1" s="1"/>
  <c r="E46" i="1" s="1"/>
  <c r="D48" i="1"/>
  <c r="E40" i="1"/>
  <c r="C39" i="1"/>
  <c r="C20" i="1"/>
  <c r="M8" i="40"/>
  <c r="C55" i="1" s="1"/>
  <c r="E55" i="1" s="1"/>
  <c r="C50" i="1"/>
  <c r="E50" i="1" s="1"/>
  <c r="M8" i="32"/>
  <c r="C47" i="1" s="1"/>
  <c r="E47" i="1" s="1"/>
  <c r="C30" i="1"/>
  <c r="E30" i="1" s="1"/>
  <c r="M8" i="22"/>
  <c r="C35" i="1" s="1"/>
  <c r="E35" i="1" s="1"/>
  <c r="M8" i="17"/>
  <c r="C29" i="1" s="1"/>
  <c r="E29" i="1" s="1"/>
  <c r="E27" i="1"/>
  <c r="D26" i="1"/>
  <c r="E26" i="1" s="1"/>
  <c r="E37" i="1"/>
  <c r="M8" i="5"/>
  <c r="C15" i="1" s="1"/>
  <c r="E15" i="1" s="1"/>
  <c r="C13" i="1" l="1"/>
  <c r="E31" i="1"/>
  <c r="D42" i="1"/>
  <c r="E13" i="1"/>
  <c r="E20" i="1"/>
  <c r="E19" i="1" s="1"/>
  <c r="C19" i="1"/>
  <c r="M3" i="27"/>
  <c r="M3" i="26"/>
  <c r="E39" i="1"/>
  <c r="C24" i="1"/>
  <c r="D24" i="1"/>
  <c r="E48" i="1"/>
  <c r="M3" i="3"/>
  <c r="M3" i="2"/>
  <c r="E11" i="1"/>
  <c r="E10" i="1" s="1"/>
  <c r="C31" i="1"/>
  <c r="C42" i="1"/>
  <c r="E43" i="1"/>
  <c r="E42" i="1" s="1"/>
  <c r="E25" i="1"/>
  <c r="E24" i="1" s="1"/>
  <c r="M3" i="46" l="1"/>
  <c r="M3" i="45"/>
  <c r="M3" i="44"/>
  <c r="M3" i="43"/>
  <c r="M3" i="41"/>
  <c r="M3" i="40"/>
  <c r="M3" i="35"/>
  <c r="M3" i="42"/>
  <c r="M3" i="39"/>
  <c r="M3" i="38"/>
  <c r="M3" i="37"/>
  <c r="M3" i="36"/>
  <c r="M3" i="34"/>
  <c r="M3" i="31"/>
  <c r="M3" i="28"/>
  <c r="M3" i="33"/>
  <c r="M3" i="32"/>
  <c r="M3" i="30"/>
  <c r="M3" i="29"/>
  <c r="M3" i="18"/>
  <c r="M3" i="16"/>
  <c r="M3" i="14"/>
  <c r="M3" i="17"/>
  <c r="M3" i="15"/>
  <c r="M3" i="13"/>
  <c r="M3" i="12"/>
  <c r="M3" i="11"/>
  <c r="M3" i="9"/>
  <c r="M3" i="10"/>
  <c r="M3" i="23"/>
  <c r="M3" i="24"/>
  <c r="M3" i="21"/>
  <c r="M3" i="20"/>
  <c r="M3" i="19"/>
  <c r="M3" i="25"/>
  <c r="M3" i="22"/>
  <c r="C6" i="1"/>
  <c r="M3" i="7"/>
  <c r="M3" i="8"/>
  <c r="M3" i="6"/>
  <c r="M3" i="5"/>
  <c r="M3" i="4"/>
  <c r="C7" i="1"/>
</calcChain>
</file>

<file path=xl/sharedStrings.xml><?xml version="1.0" encoding="utf-8"?>
<sst xmlns="http://schemas.openxmlformats.org/spreadsheetml/2006/main" count="54124" uniqueCount="7863">
  <si>
    <t xml:space="preserve">             Aspe</t>
  </si>
  <si>
    <t>Soupis objektů s DPH</t>
  </si>
  <si>
    <t>3273214901</t>
  </si>
  <si>
    <t>Rekonstrukce výpravní budovy v žst. České Budějovice hl.n.</t>
  </si>
  <si>
    <t>ZŘ</t>
  </si>
  <si>
    <t/>
  </si>
  <si>
    <t>Odbytová cena:</t>
  </si>
  <si>
    <t>OC+DPH:</t>
  </si>
  <si>
    <t>Objekt</t>
  </si>
  <si>
    <t>Popis</t>
  </si>
  <si>
    <t>OC</t>
  </si>
  <si>
    <t>DPH</t>
  </si>
  <si>
    <t>OC+DPH</t>
  </si>
  <si>
    <t>D.2</t>
  </si>
  <si>
    <t>Železniční sdělovací zařízení</t>
  </si>
  <si>
    <t xml:space="preserve">           Aspe</t>
  </si>
  <si>
    <t xml:space="preserve">  D.2.2</t>
  </si>
  <si>
    <t xml:space="preserve">  Rozhlasové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</si>
  <si>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</si>
  <si>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</si>
  <si>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</si>
  <si>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</si>
  <si>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</si>
  <si>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</si>
  <si>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</si>
  <si>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</si>
  <si>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</si>
  <si>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</si>
  <si>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</si>
  <si>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</si>
  <si>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</si>
  <si>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</si>
  <si>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</si>
  <si>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</si>
  <si>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</si>
  <si>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</si>
  <si>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</si>
  <si>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</si>
  <si>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</si>
  <si>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</si>
  <si>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</si>
  <si>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</si>
  <si>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</si>
  <si>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</si>
  <si>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Počet položek s nulovou cenou</t>
  </si>
  <si>
    <t>O1</t>
  </si>
  <si>
    <t>D.2.2</t>
  </si>
  <si>
    <t>Rozhlasové zařízení</t>
  </si>
  <si>
    <t>SD</t>
  </si>
  <si>
    <t>0</t>
  </si>
  <si>
    <t>Všeobecné konstrukce a práce</t>
  </si>
  <si>
    <t>P</t>
  </si>
  <si>
    <t>1</t>
  </si>
  <si>
    <t>015310</t>
  </si>
  <si>
    <t>POPLATKY ZA LIKVIDACŮ ODPADŮ NEKONTAMINOVANÝCH - 16 02 14 ELEKTROŠROT (VYŘAZENÁ EL. ZAŘÍZENÍ A PŘÍSTR. - AL, CU A VZ. KOVY)</t>
  </si>
  <si>
    <t>T</t>
  </si>
  <si>
    <t>2019_OTSKP</t>
  </si>
  <si>
    <t>PP</t>
  </si>
  <si>
    <t>VV</t>
  </si>
  <si>
    <t>Poznámka k položce: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</si>
  <si>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015420</t>
  </si>
  <si>
    <t>POPLATKY ZA LIKVIDACŮ ODPADŮ NEKONTAMINOVANÝCH - 17 06 04 ZBYTKY IZOLAČNÍCH MATERIÁLŮ</t>
  </si>
  <si>
    <t>6</t>
  </si>
  <si>
    <t>Úpravy povrchů, podlahy, výplně otvorů</t>
  </si>
  <si>
    <t>5</t>
  </si>
  <si>
    <t>61444</t>
  </si>
  <si>
    <t>ÚPRAVY POVRCHŮ VNITŘ KONSTR ZDĚNÝCH OMÍTKOU ŠTUKOVOU</t>
  </si>
  <si>
    <t>M2</t>
  </si>
  <si>
    <t>Poznámka k položce:    
položka zahrnuje:   dodávku veškerého materiálu potřebného pro předepsanou úpravu v předepsané kvalitě   nutné vyspravení podkladu, případně zatření spar zdiva   položení vrstvy v předepsané tloušťce   potřebná lešení a podpěrné konstrukce</t>
  </si>
  <si>
    <t>7</t>
  </si>
  <si>
    <t>Přidružená stavební výroba</t>
  </si>
  <si>
    <t>702521</t>
  </si>
  <si>
    <t>PRŮRAZ ZDIVEM (PŘÍČKOU) BETONOVÝM TLOUŠŤKY DO 45 CM</t>
  </si>
  <si>
    <t>KUS</t>
  </si>
  <si>
    <t>Poznámka k položce:    
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</si>
  <si>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703412</t>
  </si>
  <si>
    <t>ELEKTROINSTALAČNÍ TRUBKA PLASTOVÁ VČETNĚ UPEVNĚNÍ A PŘÍSLUŠENSTVÍ DN PRŮMĚRU PŘES 25 DO 40 MM</t>
  </si>
  <si>
    <t>M</t>
  </si>
  <si>
    <t>Poznámka k položce:    
1. Položka obsahuje:    – přípravu podkladu pro osazení   2. Položka neobsahuje:    X   3. Způsob měření:   Měří se metr délkový.</t>
  </si>
  <si>
    <t>8</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</si>
  <si>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</si>
  <si>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</si>
  <si>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</si>
  <si>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9</t>
  </si>
  <si>
    <t>74F332</t>
  </si>
  <si>
    <t>VÝKON ORGANIZAČNÍCH JEDNOTEK SPRÁVCE</t>
  </si>
  <si>
    <t>HOD</t>
  </si>
  <si>
    <t>Poznámka k položce:    
1. Položka obsahuje:    – zajištění pracoviště správcem TV (zkratování TV), zajištění přejezdů správcem TV vč. nájmu pracovníků a poUŽITÝch mechanismů nutných k výkonu   2. Položka neobsahuje:    X   3. Způsob měření:   Udává se čas v hodinách.</t>
  </si>
  <si>
    <t>10</t>
  </si>
  <si>
    <t>75IJ11</t>
  </si>
  <si>
    <t>MĚŘENÍ - ZŘÍZENÍ VÝVODU KABELOVÉHO PLÁŠTĚ PRO MĚŘENÍ</t>
  </si>
  <si>
    <t>Poznámka k položce:    
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</si>
  <si>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t>
  </si>
  <si>
    <t>75L166</t>
  </si>
  <si>
    <t>ROZHLASOVÉ PŘÍSLUŠENSTVÍ - GALVANICKÉ ODDĚLENÍ ROZHLASOVÝCH KABELOVÝCH ROZVODŮ</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</si>
  <si>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</si>
  <si>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13</t>
  </si>
  <si>
    <t>75L16X</t>
  </si>
  <si>
    <t>ROZHLASOVÉ PŘÍSLUŠENSTVÍ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</si>
  <si>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</si>
  <si>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t>
  </si>
  <si>
    <t>75L19X</t>
  </si>
  <si>
    <t>KABEL SILOVÝ PRO ROZHLAS - MONTÁŽ</t>
  </si>
  <si>
    <t>kmžíla</t>
  </si>
  <si>
    <t>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</si>
  <si>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15</t>
  </si>
  <si>
    <t>75L1B1</t>
  </si>
  <si>
    <t>ZKOUŠENÍ, NASTAVENÍ HLASITOSTI ROZHLASOVÉHO ZAŘÍZENÍ</t>
  </si>
  <si>
    <t>KOMPLET</t>
  </si>
  <si>
    <t>Poznámka k položce:    
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</si>
  <si>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16</t>
  </si>
  <si>
    <t>75L1B2</t>
  </si>
  <si>
    <t>ZKOUŠENÍ, NASTAVENÍ A UVEDENÍ ROZHLASOVÉHO ZAŘÍZENÍ DO PROVOZU</t>
  </si>
  <si>
    <t>Poznámka k položce: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</si>
  <si>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17</t>
  </si>
  <si>
    <t>75L1C1</t>
  </si>
  <si>
    <t>DEMONTÁŽ ROZHLASOVÉHO ZAŘÍZENÍ VNITŘNÍ KABELOVÉ ROZVODY</t>
  </si>
  <si>
    <t>Poznámka k položce:    
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</si>
  <si>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18</t>
  </si>
  <si>
    <t>75L1C3</t>
  </si>
  <si>
    <t>DEMONTÁŽ ROZHLASOVÉHO ZAŘÍZENÍ DO 300 W</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</si>
  <si>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</si>
  <si>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Ostatní konstrukce a práce</t>
  </si>
  <si>
    <t>19</t>
  </si>
  <si>
    <t>75J23X</t>
  </si>
  <si>
    <t>KABEL SDĚLOVACÍ, MONTÁŽ A UPEVNĚNÍ</t>
  </si>
  <si>
    <t>[bez vazby na CS]</t>
  </si>
  <si>
    <t>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</si>
  <si>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20</t>
  </si>
  <si>
    <t>75J311</t>
  </si>
  <si>
    <t>KABEL SDĚLOVACÍ PRO STRUKTUROVANOU KABELÁŽ UTP</t>
  </si>
  <si>
    <t>KMPÁR</t>
  </si>
  <si>
    <t>Poznámka k položce:    
cat 6 22(23) AWG    
1. Položka obsahuje:    – dodávku specifikované kabelizace včetně potřebného drobného montážního materiálu    – dopravu a skladování   2. Položka neobsahuje:    X   3. Způsob měření:   Dodávka specifikované kabelizace se měří v délce udané v kmpárech.</t>
  </si>
  <si>
    <t>21</t>
  </si>
  <si>
    <t>96813</t>
  </si>
  <si>
    <t>VYSEKÁNÍ OTVORŮ, KAPES, RÝH V CIHELNÉM ZDIVU</t>
  </si>
  <si>
    <t>M3</t>
  </si>
  <si>
    <t>Poznámka k položce:    
-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</si>
  <si>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D.2.8</t>
  </si>
  <si>
    <t xml:space="preserve">  Traťové radiové spojení</t>
  </si>
  <si>
    <t>D.2.8</t>
  </si>
  <si>
    <t>Traťové radiové spojení</t>
  </si>
  <si>
    <t>D.4.3.1.4</t>
  </si>
  <si>
    <t>Kabelové trasy</t>
  </si>
  <si>
    <t>4</t>
  </si>
  <si>
    <t>741171</t>
  </si>
  <si>
    <t>KRABICE (ROZVODKA) INSTALAČNÍ KABELOVÁ VE VYŠŠÍM KRYTÍ - MIN. IP 44 VČETNĚ PRŮCHODEK PRÁZDNÁ</t>
  </si>
  <si>
    <t>Poznámka k položce:    
1. Položka obsahuje:    – přípravu podkladu pro osazení    – veškerý materiál a práce pro upevnění nebo uchycení krabice   2. Položka neobsahuje:    X   3. Způsob měření:   Udává se počet kusů kompletní konstrukce nebo práce.</t>
  </si>
  <si>
    <t>Poznámka k položce:    
včetně poplatků za skládku    
-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</si>
  <si>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D.3</t>
  </si>
  <si>
    <t>Silnoproudá technologie včetně DŘT</t>
  </si>
  <si>
    <t xml:space="preserve">  D.3.1.1</t>
  </si>
  <si>
    <t xml:space="preserve">  DŘT - provizorní dopravní kancelář - JOP</t>
  </si>
  <si>
    <t>D.3.1.1</t>
  </si>
  <si>
    <t>DŘT - provizorní dopravní kancelář - JOP</t>
  </si>
  <si>
    <t>01</t>
  </si>
  <si>
    <t>Provizorní dopravní kancelář České Budějovice</t>
  </si>
  <si>
    <t>75B211</t>
  </si>
  <si>
    <t>JEDNOTNÉ OVLÁDACÍ PRACOVIŠTĚ (JOP), TECHNOLOGIE, NEZÁLOHOVANÉ - DODÁVKA</t>
  </si>
  <si>
    <t>Technická specifikace položky odpovídá příslušné cenové soustavě.</t>
  </si>
  <si>
    <t>75B217</t>
  </si>
  <si>
    <t>JEDNOTNÉ OVLÁDACÍ PRACOVIŠTĚ (JOP), TECHNOLOGIE, NEZÁLOHOVANÉ - MONTÁŽ</t>
  </si>
  <si>
    <t>75B218</t>
  </si>
  <si>
    <t>JEDNOTNÉ OVLÁDACÍ PRACOVIŠTĚ (JOP), TECHNOLOGIE, NEZÁLOHOVANÉ - DEMONTÁŽ</t>
  </si>
  <si>
    <t>75B231</t>
  </si>
  <si>
    <t>GRAFICKO-TECHNOLOGICKÁ NADSTAVBA - DODÁVKA</t>
  </si>
  <si>
    <t>75B237</t>
  </si>
  <si>
    <t>GRAFICKO-TECHNOLOGICKÁ NADSTAVBA - MONTÁŽ</t>
  </si>
  <si>
    <t>75B238</t>
  </si>
  <si>
    <t>GRAFICKO-TECHNOLOGICKÁ NADSTAVBA  - DEMONTÁŽ</t>
  </si>
  <si>
    <t>75B271</t>
  </si>
  <si>
    <t>NÁBYTEK PRO JOP A SERVISNÍ A DIAGNOSTICKÉ PRACOVIŠTĚ - STOLY VÝŠKOVĚ STAVITELNÉ PRO JEDNO PRACOVIŠTĚ - DODÁVKA</t>
  </si>
  <si>
    <t>75B277</t>
  </si>
  <si>
    <t>NÁBYTEK PRO JOP A SERVISNÍ A DIAGNOSTICKÉ PRACOVIŠTĚ - STOLY VÝŠKOVĚ STAVITELNÉ PRO JEDNO PRACOVIŠTĚ - MONTÁŽ</t>
  </si>
  <si>
    <t>75B278</t>
  </si>
  <si>
    <t>NÁBYTEK PRO JOP A SERVISNÍ A DIAGNOSTICKÉ PRACOVIŠTĚ - STOLY VÝŠKOVĚ STAVITELNÉ PRO JEDNO PRACOVIŠTĚ - DEMONTÁŽ</t>
  </si>
  <si>
    <t>75B311</t>
  </si>
  <si>
    <t>PULT NOUZOVÉ OBSLUHY - DODÁVKA</t>
  </si>
  <si>
    <t>11</t>
  </si>
  <si>
    <t>75B317</t>
  </si>
  <si>
    <t>PULT NOUZOVÉ OBSLUHY - MONTÁŽ</t>
  </si>
  <si>
    <t>75B318</t>
  </si>
  <si>
    <t>PULT NOUZOVÉ OBSLUHY - DEMONTÁŽ</t>
  </si>
  <si>
    <t>75IEE1</t>
  </si>
  <si>
    <t>OPTICKÝ ROZVADĚČ 19" PROVEDENÍ DO 12 VLÁKEN</t>
  </si>
  <si>
    <t>75IEEX</t>
  </si>
  <si>
    <t>OPTICKÝ ROZVADĚČ 19" PROVEDENÍ - MONTÁŽ</t>
  </si>
  <si>
    <t>75IEEY</t>
  </si>
  <si>
    <t>OPTICKÝ ROZVADĚČ 19" PROVEDENÍ - DEMONTÁŽ</t>
  </si>
  <si>
    <t>75IEG1</t>
  </si>
  <si>
    <t>KAZETA PRO ULOŽENÍ SVÁRŮ - DODÁVKA</t>
  </si>
  <si>
    <t>75IEGX</t>
  </si>
  <si>
    <t>KAZETA PRO ULOŽENÍ SVÁRŮ - MONTÁŽ</t>
  </si>
  <si>
    <t>75IH61</t>
  </si>
  <si>
    <t>UKONČENÍ KABELU OPTICKÉHO DO 12 VLÁKEN</t>
  </si>
  <si>
    <t>02</t>
  </si>
  <si>
    <t>Provizorní dopravní kancelář pro DOZ Horní Dvořiště</t>
  </si>
  <si>
    <t>22</t>
  </si>
  <si>
    <t>23</t>
  </si>
  <si>
    <t>24</t>
  </si>
  <si>
    <t>25</t>
  </si>
  <si>
    <t>26</t>
  </si>
  <si>
    <t>27</t>
  </si>
  <si>
    <t>28</t>
  </si>
  <si>
    <t>29</t>
  </si>
  <si>
    <t>30</t>
  </si>
  <si>
    <t>31</t>
  </si>
  <si>
    <t>32</t>
  </si>
  <si>
    <t>33</t>
  </si>
  <si>
    <t>03</t>
  </si>
  <si>
    <t>Provizorní dopravní kacelář pro DOZ České Velenice</t>
  </si>
  <si>
    <t>34</t>
  </si>
  <si>
    <t>35</t>
  </si>
  <si>
    <t>36</t>
  </si>
  <si>
    <t>37</t>
  </si>
  <si>
    <t>38</t>
  </si>
  <si>
    <t>39</t>
  </si>
  <si>
    <t>40</t>
  </si>
  <si>
    <t>41</t>
  </si>
  <si>
    <t>42</t>
  </si>
  <si>
    <t>43</t>
  </si>
  <si>
    <t>75IEE2</t>
  </si>
  <si>
    <t>OPTICKÝ ROZVADĚČ 19" PROVEDENÍ 24 VLÁKEN</t>
  </si>
  <si>
    <t>44</t>
  </si>
  <si>
    <t>45</t>
  </si>
  <si>
    <t>46</t>
  </si>
  <si>
    <t>47</t>
  </si>
  <si>
    <t>48</t>
  </si>
  <si>
    <t>75IH62</t>
  </si>
  <si>
    <t>UKONČENÍ KABELU OPTICKÉHO DO 36 VLÁKEN</t>
  </si>
  <si>
    <t>04</t>
  </si>
  <si>
    <t>Stávající dopravní kancelář ve výpravní budově</t>
  </si>
  <si>
    <t>49</t>
  </si>
  <si>
    <t>702412</t>
  </si>
  <si>
    <t>KABELOVÝ PROSTUP DO OBJEKTU PŘES ZÁKLAD ZDĚNÝ SVĚTLÉ ŠÍŘKY PŘES 100 DO 200 MM</t>
  </si>
  <si>
    <t>50</t>
  </si>
  <si>
    <t>75B138</t>
  </si>
  <si>
    <t>VNITŘNÍ KABELOVÉ ROZVODY PŘES 50 KABELŮ - DEMONTÁŽ</t>
  </si>
  <si>
    <t>51</t>
  </si>
  <si>
    <t>52</t>
  </si>
  <si>
    <t>53</t>
  </si>
  <si>
    <t>54</t>
  </si>
  <si>
    <t>55</t>
  </si>
  <si>
    <t>56</t>
  </si>
  <si>
    <t>57</t>
  </si>
  <si>
    <t>R0001</t>
  </si>
  <si>
    <t>Zastavění kabelového prostupu</t>
  </si>
  <si>
    <t>05</t>
  </si>
  <si>
    <t>Stará zkušebna ve výpravní budově</t>
  </si>
  <si>
    <t>58</t>
  </si>
  <si>
    <t>75I811</t>
  </si>
  <si>
    <t>KABEL OPTICKÝ SINGLEMODE DO 12 VLÁKEN</t>
  </si>
  <si>
    <t>KMVLÁKNO</t>
  </si>
  <si>
    <t>Poznámka k položce:    
3x 2-vláknový kabel od ZPC DOZ Č. Velenice - Č. Budějovice</t>
  </si>
  <si>
    <t>59</t>
  </si>
  <si>
    <t>75I81X</t>
  </si>
  <si>
    <t>KABEL OPTICKÝ SINGLEMODE - MONTÁŽ</t>
  </si>
  <si>
    <t>Poznámka k položce:    
Poznámka: 3x 2-vláknový kabel od ZPC DOZ Č. Velenice - Č. Budějovice</t>
  </si>
  <si>
    <t>60</t>
  </si>
  <si>
    <t>75I81Y</t>
  </si>
  <si>
    <t>KABEL OPTICKÝ SINGLEMODE - DEMONTÁŽ</t>
  </si>
  <si>
    <t>Poznámka k položce:    
Poznámka: Demontáž stávajících optických kabelů do DOZ ZPC</t>
  </si>
  <si>
    <t>61</t>
  </si>
  <si>
    <t>62</t>
  </si>
  <si>
    <t>63</t>
  </si>
  <si>
    <t>64</t>
  </si>
  <si>
    <t>65</t>
  </si>
  <si>
    <t>66</t>
  </si>
  <si>
    <t>06</t>
  </si>
  <si>
    <t>Provizorní kabely metalické a optické</t>
  </si>
  <si>
    <t>67</t>
  </si>
  <si>
    <t>742F12</t>
  </si>
  <si>
    <t>KABEL NN NEBO VODIČ JEDNOŽÍLOVÝ CU S PLASTOVOU IZOLACÍ OD 4 DO 16 MM2</t>
  </si>
  <si>
    <t>68</t>
  </si>
  <si>
    <t>75A141</t>
  </si>
  <si>
    <t>KABEL METALICKÝ DVOUPLÁŠŤOVÝ PŘES 12 PÁRŮ - DODÁVKA</t>
  </si>
  <si>
    <t>69</t>
  </si>
  <si>
    <t>75A227</t>
  </si>
  <si>
    <t>ZATAŽENÍ A SPOJKOVÁNÍ KABELŮ PŘES 12 PÁRŮ - MONTÁŽ</t>
  </si>
  <si>
    <t>70</t>
  </si>
  <si>
    <t>75A228</t>
  </si>
  <si>
    <t>ZATAŽENÍ A SPOJKOVÁNÍ KABELŮ PŘES 12 PÁRŮ - DEMONTÁŽ</t>
  </si>
  <si>
    <t>72</t>
  </si>
  <si>
    <t>75A312</t>
  </si>
  <si>
    <t>KABELOVÁ FORMA (UKONČENÍ KABELŮ) PRO KABELY ZABEZPEČOVACÍ PŘES 12 PÁRŮ</t>
  </si>
  <si>
    <t>75I812</t>
  </si>
  <si>
    <t>KABEL OPTICKÝ SINGLEMODE DO 36 VLÁKEN</t>
  </si>
  <si>
    <t>73</t>
  </si>
  <si>
    <t>74</t>
  </si>
  <si>
    <t>75</t>
  </si>
  <si>
    <t>75I821</t>
  </si>
  <si>
    <t>KABEL OPTICKÝ MULTIMODE DO 12 VLÁKEN</t>
  </si>
  <si>
    <t>76</t>
  </si>
  <si>
    <t>75I82X</t>
  </si>
  <si>
    <t>KABEL OPTICKÝ MULTIMODE - MONTÁŽ</t>
  </si>
  <si>
    <t>77</t>
  </si>
  <si>
    <t>75I82Y</t>
  </si>
  <si>
    <t>KABEL OPTICKÝ MULTIMODE - DEMONTÁŽ</t>
  </si>
  <si>
    <t>78</t>
  </si>
  <si>
    <t>75I911</t>
  </si>
  <si>
    <t>OPTOTRUBKA HDPE PRŮMĚRU DO 40 MM</t>
  </si>
  <si>
    <t>79</t>
  </si>
  <si>
    <t>75I91X</t>
  </si>
  <si>
    <t>OPTOTRUBKA HDPE - MONTÁŽ</t>
  </si>
  <si>
    <t>80</t>
  </si>
  <si>
    <t>75I91Y</t>
  </si>
  <si>
    <t>OPTOTRUBKA HDPE - DEMONTÁŽ</t>
  </si>
  <si>
    <t>81</t>
  </si>
  <si>
    <t>75I961</t>
  </si>
  <si>
    <t>OPTOTRUBKA - HERMETIZACE ÚSEKU DO 2000 M</t>
  </si>
  <si>
    <t>ÚSEK</t>
  </si>
  <si>
    <t>82</t>
  </si>
  <si>
    <t>75I962</t>
  </si>
  <si>
    <t>OPTOTRUBKA - KALIBRACE</t>
  </si>
  <si>
    <t>83</t>
  </si>
  <si>
    <t>75IA51</t>
  </si>
  <si>
    <t>OPTOTRUBKOVÁ KONCOVKA PRŮMĚRU DO 40 MM</t>
  </si>
  <si>
    <t>84</t>
  </si>
  <si>
    <t>75IA5X</t>
  </si>
  <si>
    <t>OPTOTRUBKOVÁ KONCOVKA - MONTÁŽ</t>
  </si>
  <si>
    <t>85</t>
  </si>
  <si>
    <t>75IA61</t>
  </si>
  <si>
    <t>OPTOTRUBKOVÁ KONCOKA S VENTILKEM PRŮMĚRU DO 40 MM</t>
  </si>
  <si>
    <t>86</t>
  </si>
  <si>
    <t>75IA6X</t>
  </si>
  <si>
    <t>OPTOTRUBKOVÁ KONCOKA S VENTILKEM - MONTÁŽ</t>
  </si>
  <si>
    <t>87</t>
  </si>
  <si>
    <t>75II11</t>
  </si>
  <si>
    <t>SPOJKA PRO CELOPLASTOVÉ KABELY BEZ PANCÍŘE DO 100 ŽIL</t>
  </si>
  <si>
    <t>88</t>
  </si>
  <si>
    <t>75II21</t>
  </si>
  <si>
    <t>SPOJKA PRO CELOPLASTOVÉ KABELY S PANCÍŘEM DO 100 ŽIL</t>
  </si>
  <si>
    <t>89</t>
  </si>
  <si>
    <t>75II71</t>
  </si>
  <si>
    <t>SPOJKA OPTICKÁ DO 72 VLÁKEN</t>
  </si>
  <si>
    <t>07</t>
  </si>
  <si>
    <t>Kabelová trasa</t>
  </si>
  <si>
    <t>90</t>
  </si>
  <si>
    <t>702111</t>
  </si>
  <si>
    <t>KABELOVÝ ŽLAB ZEMNÍ VČETNĚ KRYTU SVĚTLÉ ŠÍŘKY DO 120 MM</t>
  </si>
  <si>
    <t>91</t>
  </si>
  <si>
    <t>702112</t>
  </si>
  <si>
    <t>KABELOVÝ ŽLAB ZEMNÍ VČETNĚ KRYTU SVĚTLÉ ŠÍŘKY PŘES 120 DO 250 MM</t>
  </si>
  <si>
    <t>92</t>
  </si>
  <si>
    <t>703755</t>
  </si>
  <si>
    <t>PROTIPOŽÁRNÍ UCPÁVKA PROSTUPU KABELOVÉHO PR. DO 200MM, DO EI 90 MIN.</t>
  </si>
  <si>
    <t>93</t>
  </si>
  <si>
    <t>709611</t>
  </si>
  <si>
    <t>DEMONTÁŽ KABELOVÉHO ŽLABU/LIŠTY VČETNĚ KRYTU</t>
  </si>
  <si>
    <t>94</t>
  </si>
  <si>
    <t>R0002</t>
  </si>
  <si>
    <t>OCHRANA ŽLABU V MÍSTĚ CHODNÍKU Z RECYKLOVANÉHO PLSTU</t>
  </si>
  <si>
    <t>95</t>
  </si>
  <si>
    <t>R0003</t>
  </si>
  <si>
    <t>OCHRANA ŽLABU V MÍSTĚ VCHODU DO BUDOVY Z RECYKLOVANÉHO PLSTU</t>
  </si>
  <si>
    <t>08</t>
  </si>
  <si>
    <t>DK Hlavní služba</t>
  </si>
  <si>
    <t>96</t>
  </si>
  <si>
    <t>97</t>
  </si>
  <si>
    <t>98</t>
  </si>
  <si>
    <t>99</t>
  </si>
  <si>
    <t>100</t>
  </si>
  <si>
    <t>101</t>
  </si>
  <si>
    <t>102</t>
  </si>
  <si>
    <t>103</t>
  </si>
  <si>
    <t>104</t>
  </si>
  <si>
    <t>105</t>
  </si>
  <si>
    <t>09</t>
  </si>
  <si>
    <t>DK dispečeři DOZ</t>
  </si>
  <si>
    <t>106</t>
  </si>
  <si>
    <t>107</t>
  </si>
  <si>
    <t>108</t>
  </si>
  <si>
    <t>109</t>
  </si>
  <si>
    <t>110</t>
  </si>
  <si>
    <t>111</t>
  </si>
  <si>
    <t>112</t>
  </si>
  <si>
    <t>113</t>
  </si>
  <si>
    <t>Rozvaděče RZ1 a RS1 u dispečerů DOZ ve výpravní budově</t>
  </si>
  <si>
    <t>114</t>
  </si>
  <si>
    <t>741312</t>
  </si>
  <si>
    <t>ZÁSUVKA INSTALAČNÍ JEDNODUCHÁ, NÁSTĚNNÁ VE VYŠŠÍM KRYTÍ - MIN. IP 44</t>
  </si>
  <si>
    <t>115</t>
  </si>
  <si>
    <t>741Z08</t>
  </si>
  <si>
    <t>DEMONTÁŽ STÁVAJÍCÍ ELEKTROINSTALACE - KABELY, SVÍTIDLA, VYPÍNAČE, ZÁSUVKY, KRABICE APOD.</t>
  </si>
  <si>
    <t>116</t>
  </si>
  <si>
    <t>117</t>
  </si>
  <si>
    <t>742L11</t>
  </si>
  <si>
    <t>UKONČENÍ DVOU AŽ PĚTIŽÍLOVÉHO KABELU V ROZVADĚČI NEBO NA PŘÍSTROJI DO 2,5 MM2</t>
  </si>
  <si>
    <t>118</t>
  </si>
  <si>
    <t>742P15</t>
  </si>
  <si>
    <t>OZNAČOVACÍ ŠTÍTEK NA KABEL</t>
  </si>
  <si>
    <t>119</t>
  </si>
  <si>
    <t>744113</t>
  </si>
  <si>
    <t>ROZVODNICE NN MODULÁRNÍ, MIN. IP 30, OD 37 DO 72 MODULŮ</t>
  </si>
  <si>
    <t>120</t>
  </si>
  <si>
    <t>744621</t>
  </si>
  <si>
    <t>JISTIČ DVOUPÓLOVÝ (1+N, 10 KA) DO 2 A</t>
  </si>
  <si>
    <t>121</t>
  </si>
  <si>
    <t>744622</t>
  </si>
  <si>
    <t>JISTIČ DVOUPÓLOVÝ (1+N, 10 KA) OD 4 DO 10 A</t>
  </si>
  <si>
    <t>122</t>
  </si>
  <si>
    <t>744J41</t>
  </si>
  <si>
    <t>SILOVÝ KOMPLETNÍ PŘEPÍNAČ 1-0-1 TŘÍ-ČTYŘPÓLOVÝ DO 32 A</t>
  </si>
  <si>
    <t>123</t>
  </si>
  <si>
    <t>744Z01</t>
  </si>
  <si>
    <t>DEMONTÁŽ ROZVODNICE NN</t>
  </si>
  <si>
    <t>124</t>
  </si>
  <si>
    <t>744Z02</t>
  </si>
  <si>
    <t>DEMONTÁŽ 1 KS POLE ROZVADĚČE NN</t>
  </si>
  <si>
    <t>125</t>
  </si>
  <si>
    <t>747211</t>
  </si>
  <si>
    <t>CELKOVÁ PROHLÍDKA, ZKOUŠENÍ, MĚŘENÍ A VYHOTOVENÍ VÝCHOZÍ REVIZNÍ ZPRÁVY, PRO OBJEM IN DO 100 TIS. KČ</t>
  </si>
  <si>
    <t>126</t>
  </si>
  <si>
    <t>747301</t>
  </si>
  <si>
    <t>PROVEDENÍ PROHLÍDKY A ZKOUŠKY PRÁVNICKOU OSOBOU, VYDÁNÍ PRŮKAZU ZPŮSOBILOSTI</t>
  </si>
  <si>
    <t>Poznámka k položce:    
Poznámka: Pro rozvaděče RZ1 a RS1</t>
  </si>
  <si>
    <t>127</t>
  </si>
  <si>
    <t>R0004</t>
  </si>
  <si>
    <t>Přepěťová ochrana</t>
  </si>
  <si>
    <t>Poznámka k položce:    
Položka obsahuje kompletní dodváku a montáž prvků II. a III. stupně přeˇěťové ochrany včetně tlumivek.</t>
  </si>
  <si>
    <t>Rozvaděče RZ1P a RS1P v dopravní kanceláři v buňkovišti</t>
  </si>
  <si>
    <t>128</t>
  </si>
  <si>
    <t>129</t>
  </si>
  <si>
    <t>130</t>
  </si>
  <si>
    <t>131</t>
  </si>
  <si>
    <t>132</t>
  </si>
  <si>
    <t>133</t>
  </si>
  <si>
    <t>134</t>
  </si>
  <si>
    <t>135</t>
  </si>
  <si>
    <t>136</t>
  </si>
  <si>
    <t>137</t>
  </si>
  <si>
    <t>Poznámka k položce:    
Poznámka: Pro rozvaděče RZ1P a RS1P v buňkovišti</t>
  </si>
  <si>
    <t>138</t>
  </si>
  <si>
    <t>R0005</t>
  </si>
  <si>
    <t>Zkoušky a dokumentace</t>
  </si>
  <si>
    <t>139</t>
  </si>
  <si>
    <t>140</t>
  </si>
  <si>
    <t>75E127</t>
  </si>
  <si>
    <t>CELKOVÁ PROHLÍDKA ZAŘÍZENÍ A VYHOTOVENÍ REVIZNÍ ZPRÁVY</t>
  </si>
  <si>
    <t>141</t>
  </si>
  <si>
    <t>75E1B7</t>
  </si>
  <si>
    <t>REGULACE A ZKOUŠENÍ ZABEZPEČOVACÍHO ZAŘÍZENÍ</t>
  </si>
  <si>
    <t>142</t>
  </si>
  <si>
    <t>75E1C7</t>
  </si>
  <si>
    <t>PROTOKOL UTZ</t>
  </si>
  <si>
    <t>143</t>
  </si>
  <si>
    <t>75IJ12</t>
  </si>
  <si>
    <t>MĚŘENÍ JEDNOSMĚRNÉ NA SDĚLOVACÍM KABELU</t>
  </si>
  <si>
    <t>144</t>
  </si>
  <si>
    <t>75IK21</t>
  </si>
  <si>
    <t>MĚŘENÍ KOMPLEXNÍ OPTICKÉHO KABELU</t>
  </si>
  <si>
    <t>VLÁKNO</t>
  </si>
  <si>
    <t>Poznámka k položce:    
Poznámka: Obsahuje měření jak pro provizorní stav, tak měření při návratu do výpravní budovy. Tj. měření optických kabelů proběhne dvakrát.</t>
  </si>
  <si>
    <t>Provizorní DK – ovládání silnoproudých zařízení</t>
  </si>
  <si>
    <t>145</t>
  </si>
  <si>
    <t>746698</t>
  </si>
  <si>
    <t>PRACOVNÍ STŮL</t>
  </si>
  <si>
    <t>Poznámka k položce:      
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</si>
  <si>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146</t>
  </si>
  <si>
    <t>746699</t>
  </si>
  <si>
    <t>ŽIDLE</t>
  </si>
  <si>
    <t>Poznámka k položce:      
1. Položka obsahuje: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</si>
  <si>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147</t>
  </si>
  <si>
    <t>75O932</t>
  </si>
  <si>
    <t>DDTS ŽDC, KLIENTSKÉ PRACOVIŠTĚ STACIONÁRNÍ</t>
  </si>
  <si>
    <t>Poznámka k položce:      
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</si>
  <si>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148</t>
  </si>
  <si>
    <t>75O933</t>
  </si>
  <si>
    <t>DDTS ŽDC, SW PRO STACIONÁRNÍHO KLIENTA</t>
  </si>
  <si>
    <t>Poznámka k položce:      
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</si>
  <si>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149</t>
  </si>
  <si>
    <t>75O952</t>
  </si>
  <si>
    <t>DDTS ŽDC, PARAMETRIZACE A NAPLNĚNÍ DATOVÝCH STRUKTUR</t>
  </si>
  <si>
    <t>Poznámka k položce:      
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</si>
  <si>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150</t>
  </si>
  <si>
    <t>75O956</t>
  </si>
  <si>
    <t>DDTS ŽDC, KONFIGURACE PŘENOSŮ DAT JEDNOTLIVÝCH TLS</t>
  </si>
  <si>
    <t>Poznámka k položce:      
1. Položka obsahuje:  - konfigurace přenosů dat ze systémů TLS do datových struktur - odladění a ověření - funkční zkoušky - náklady na mzdy - programátorské práce 2. Položka neobsahuje:  X 3. Způsob měření: Udává se počet kusů integrovaných TLS</t>
  </si>
  <si>
    <t>151</t>
  </si>
  <si>
    <t>75O963</t>
  </si>
  <si>
    <t>DDTS ŽDC, ODZKOUŠENÍ PROGRAMOVÉHO VYBAVENÍ</t>
  </si>
  <si>
    <t>Poznámka k položce:      
1. Položka obsahuje:  -odzkoušení programového vybavení, ověření uživatelských funkcí na úplné implementaci, verifikace přenášených dat - náklady na mzdy - programátorské práce 2. Položka neobsahuje:  X 3. Způsob měření: Udává se poč</t>
  </si>
  <si>
    <t xml:space="preserve">  D.3.1.2</t>
  </si>
  <si>
    <t xml:space="preserve">  DŘT - provizorní dopravní kancelář - Sdělovací zařízení</t>
  </si>
  <si>
    <t>D.3.1.2</t>
  </si>
  <si>
    <t>DŘT - provizorní dopravní kancelář - Sdělovací zařízení</t>
  </si>
  <si>
    <t>Přenesení sdělovacího zařízení do provizorní dopravní kanceláře</t>
  </si>
  <si>
    <t>Poznámka k položce:    
Technická specifikace položky odpovídá příslušné cenové soustavě</t>
  </si>
  <si>
    <t>75IA5Y</t>
  </si>
  <si>
    <t>OPTOTRUBKOVÁ KONCOVKA - DEMONTÁŽ</t>
  </si>
  <si>
    <t>75IA71</t>
  </si>
  <si>
    <t>OPTOTRUBKOVÁ PRŮCHODKA PRŮMĚRU DO 40 MM</t>
  </si>
  <si>
    <t>75IA7X</t>
  </si>
  <si>
    <t>OPTOTRUBKOVÁ PRŮCHODKA - MONTÁŽ</t>
  </si>
  <si>
    <t>703452</t>
  </si>
  <si>
    <t>ELEKTROINSTALAČNÍ TRUBKA S FUNKČNÍ ODOLNOSTÍ PŘI POŽÁRU VČETNĚ UPEVNĚNÍ A PŘÍSLUŠENSTVÍ DN PRŮMĚRU PŘES 25 DO 40 MM</t>
  </si>
  <si>
    <t>75I841</t>
  </si>
  <si>
    <t>KABEL OPTICKÝ - REZERVA DO 500 MM</t>
  </si>
  <si>
    <t>75I84X</t>
  </si>
  <si>
    <t>KABEL OPTICKÝ - REZERVA DO 500 MM - MONTÁŽ</t>
  </si>
  <si>
    <t>75J821</t>
  </si>
  <si>
    <t>OPTICKÝ PIGTAIL SINGLEMODE DO 2 M</t>
  </si>
  <si>
    <t>75J82X</t>
  </si>
  <si>
    <t>OPTICKÝ PIGTAIL SINGLEMODE - MONTÁŽ</t>
  </si>
  <si>
    <t>75I412</t>
  </si>
  <si>
    <t>KABEL ZEMNÍ DATOVÝ PRŮMĚRU ŽÍLY 0,6 MM PŘES 4 PÁRY</t>
  </si>
  <si>
    <t>75I41X</t>
  </si>
  <si>
    <t>KABEL ZEMNÍ DATOVÝ PRŮMĚRU ŽÍLY 0,6 MM - MONTÁŽ</t>
  </si>
  <si>
    <t>75J213</t>
  </si>
  <si>
    <t>KABEL SDĚLOVACÍ PRO VNITŘNÍ POUŽITÍ DO 10 PÁRŮ PRŮMĚRU DO 0,8 MM</t>
  </si>
  <si>
    <t>75I311</t>
  </si>
  <si>
    <t>KABEL ZEMNÍ DVOUPLÁŠŤOVÝ S PANCÍŘEM PRŮMĚRU ŽÍLY 0,6 MM DO 5XN</t>
  </si>
  <si>
    <t>KMČTYŘKA</t>
  </si>
  <si>
    <t>75I312</t>
  </si>
  <si>
    <t>KABEL ZEMNÍ DVOUPLÁŠŤOVÝ S PANCÍŘEM PRŮMĚRU ŽÍLY 0,6 MM DO 25XN</t>
  </si>
  <si>
    <t>R</t>
  </si>
  <si>
    <t>KABEL ZEMNÍ DVOUPLÁŠŤOVÝ PRŮMĚRU ŽÍLY 1 MM 24 žil- DODÁVKA</t>
  </si>
  <si>
    <t>KABEL ZEMNÍ DVOUPLÁŠŤOVÝ PRŮMĚRU ŽÍLY 1MM - MONTÁŽ</t>
  </si>
  <si>
    <t>75I31X</t>
  </si>
  <si>
    <t>KABEL ZEMNÍ DVOUPLÁŠŤOVÝ S PANCÍŘEM PRŮMĚRU ŽÍLY 0,6 MM - MONTÁŽ</t>
  </si>
  <si>
    <t>75IF41</t>
  </si>
  <si>
    <t>MONTÁŽNÍ RÁM DO 10+1</t>
  </si>
  <si>
    <t>75IF4X</t>
  </si>
  <si>
    <t>MONTÁŽNÍ RÁM DO 10+1 - MONTÁŽ</t>
  </si>
  <si>
    <t>75IF21</t>
  </si>
  <si>
    <t>ROZPOJOVACÍ SVORKOVNICE 2/10, 2/8</t>
  </si>
  <si>
    <t>75IF2X</t>
  </si>
  <si>
    <t>ROZPOJOVACÍ SVORKOVNICE 2/10, 2/8 - MONTÁŽ</t>
  </si>
  <si>
    <t>75IFA1</t>
  </si>
  <si>
    <t>NOSNÍK BLESKOJISTEK</t>
  </si>
  <si>
    <t>75IFAX</t>
  </si>
  <si>
    <t>NOSNÍK BLESKOJISTEK - MONTÁŽ</t>
  </si>
  <si>
    <t>75IFB1</t>
  </si>
  <si>
    <t>BLESKOJISTKA</t>
  </si>
  <si>
    <t>75IFBX</t>
  </si>
  <si>
    <t>BLESKOJISTKA - MONTÁŽ</t>
  </si>
  <si>
    <t>75IH21</t>
  </si>
  <si>
    <t>UKONČENÍ KABELU CELOPLASTOVÝHO S PANCÍŘEM DO 40 ŽIL</t>
  </si>
  <si>
    <t>75IH22</t>
  </si>
  <si>
    <t>UKONČENÍ KABELU CELOPLASTOVÝHO S PANCÍŘEM DO 100 ŽIL</t>
  </si>
  <si>
    <t>75IH31</t>
  </si>
  <si>
    <t>UKONČENÍ KABELU FORMA KABELOVÁ DÉLKY DO 0,5 M DO 5XN</t>
  </si>
  <si>
    <t>75IH32</t>
  </si>
  <si>
    <t>UKONČENÍ KABELU FORMA KABELOVÁ DÉLKY DO 0,5 M DO 25XN</t>
  </si>
  <si>
    <t>75IJ13</t>
  </si>
  <si>
    <t>MĚŘENÍ ÚTLUMU PŘESLECHU NA BLÍZKÉM KONCI NA MÍSTNÍM SDĚL. KABELU ZA 1 ČTYŘKU XN A 1 MĚŘENÝ ÚSEK</t>
  </si>
  <si>
    <t>75IJ23</t>
  </si>
  <si>
    <t>MĚŘENÍ ZÁVĚREČNÉ DÁLKOVÝCH KABELŮ V OBOU SMĚRECH V PLNÉM ROZSAHU BEZ PROVOZU</t>
  </si>
  <si>
    <t>ČTYŘKA</t>
  </si>
  <si>
    <t>75JB23</t>
  </si>
  <si>
    <t>DATOVÝ ROZVADĚČ 19" 600X800 DO 47 U</t>
  </si>
  <si>
    <t>75JB2X</t>
  </si>
  <si>
    <t>DATOVÝ ROZVADĚČ 19" 600X800 - MONTÁŽ</t>
  </si>
  <si>
    <t>75IF91</t>
  </si>
  <si>
    <t>KONSTRUKCE DO SKŘÍNĚ 19"" PRO UPEVNĚNÍ ZAŘÍZENÍ</t>
  </si>
  <si>
    <t>75IF9X</t>
  </si>
  <si>
    <t>KONSTRUKCE DO SKŘÍNĚ 19"" PRO UPEVNĚNÍ ZAŘÍZENÍ - MONTÁŽ</t>
  </si>
  <si>
    <t>703222</t>
  </si>
  <si>
    <t>KABELOVÝ ŽLAB NOSNÝ/DRÁTĚNÝ NEREZOVÝ VČETNĚ UPEVNĚNÍ A PŘÍSLUŠENSTVÍ SVĚTLÉ ŠÍŘKY PŘES 100 DO 250 MM</t>
  </si>
  <si>
    <t>703511</t>
  </si>
  <si>
    <t>ELEKTROINSTALAČNÍ LIŠTA ŠÍŘKY DO 30 MM</t>
  </si>
  <si>
    <t>703512</t>
  </si>
  <si>
    <t>ELEKTROINSTALAČNÍ LIŠTA ŠÍŘKY PŘES 30 DO 60 MM</t>
  </si>
  <si>
    <t>75IF31</t>
  </si>
  <si>
    <t>ZEMNÍCÍ SVORKOVNICE</t>
  </si>
  <si>
    <t>75IF3X</t>
  </si>
  <si>
    <t>ZEMNÍCÍ SVORKOVNICE - MONTÁŽ</t>
  </si>
  <si>
    <t>75L231</t>
  </si>
  <si>
    <t>HODINY PODRUŽNÉ NEBO AUTONOMNÍ VNITŘNÍ RUČIČKOVÉ JEDNOSTRANNÉ DO 50 CM</t>
  </si>
  <si>
    <t>75L23X</t>
  </si>
  <si>
    <t>HODINY PODRUŽNÉ NEBO AUTONOMNÍ VNITŘNÍ - MONTÁŽ</t>
  </si>
  <si>
    <t>75L251</t>
  </si>
  <si>
    <t>ZÁVĚS PRO PODRUŽNÉ HODINY RUČIČKOVÉ JEDNOSTRANNÉ DO 50 CM</t>
  </si>
  <si>
    <t>75L25X</t>
  </si>
  <si>
    <t>ZÁVĚS PRO PODRUŽNÉ HODINY - MONTÁŽ</t>
  </si>
  <si>
    <t>75L271</t>
  </si>
  <si>
    <t>PŘEZKOUŠENÍ, UVEDENÍ FUNKCÍ A NASTAVENÍ HODIN NA PŘESNÝ ČAS</t>
  </si>
  <si>
    <t>75L272</t>
  </si>
  <si>
    <t>PŘEZKOUŠENÍ, UVEDENÍ HODINOVÉHO ZAŘÍZENÍ DO PROVOZU</t>
  </si>
  <si>
    <t>741311</t>
  </si>
  <si>
    <t>ZÁSUVKA 230V AC</t>
  </si>
  <si>
    <t>75N11Y</t>
  </si>
  <si>
    <t>TRS, RADIOSTANICE ZÁKLADNOVÁ - DEMONTÁŽ</t>
  </si>
  <si>
    <t>75N11X</t>
  </si>
  <si>
    <t>TRS, RADIOSTANICE ZÁKLADNOVÁ - MONTÁŽ</t>
  </si>
  <si>
    <t>75N17Y</t>
  </si>
  <si>
    <t>TRS, OVLÁDACÍ PRACOVIŠTĚ vč. příslušenství - DEMONTÁŽ</t>
  </si>
  <si>
    <t>75N17X</t>
  </si>
  <si>
    <t>TRS, OVLÁDACÍ PRACOVIŠTĚ vč. příslušenství - MONTÁŽ</t>
  </si>
  <si>
    <t>71</t>
  </si>
  <si>
    <t>75N1F1</t>
  </si>
  <si>
    <t>TRS, SYSTÉMOVÝ KABEL</t>
  </si>
  <si>
    <t>75N1FX</t>
  </si>
  <si>
    <t>TRS, SYSTÉMOVÝ KABEL - MONTÁŽ</t>
  </si>
  <si>
    <t>75M26Y</t>
  </si>
  <si>
    <t>TELEFONNÍ ZAPOJOVAČ ANALOGOVÝ, NÁHRADNÍ ZAPOJOVAČ - DEMONTÁŽ</t>
  </si>
  <si>
    <t>Poznámka k položce:    
Technická specifikace položky odpovídá příslušné cenové soustavě.</t>
  </si>
  <si>
    <t>75M26X</t>
  </si>
  <si>
    <t>TELEFONNÍ ZAPOJOVAČ ANALOGOVÝ, NÁHRADNÍ ZAPOJOVAČ - MONTÁŽ</t>
  </si>
  <si>
    <t>75M42Y</t>
  </si>
  <si>
    <t>TELEFONNÍ ZAPOJOVAČ DIGITÁLNÍ, DISPEČERSKÝ TERMINÁL VOIP - DEMONTÁŽ</t>
  </si>
  <si>
    <t>75M42X</t>
  </si>
  <si>
    <t>TELEFONNÍ ZAPOJOVAČ DIGITÁLNÍ, DISPEČERSKÝ TERMINÁL VOIP - MONTÁŽ</t>
  </si>
  <si>
    <t>75M12Y</t>
  </si>
  <si>
    <t>TELEFONNÍ PŘÍSTROJ AUT - DEMONTÁŽ</t>
  </si>
  <si>
    <t>75M12X</t>
  </si>
  <si>
    <t>TELEFONNÍ PŘÍSTROJ AUT - MONTÁŽ</t>
  </si>
  <si>
    <t>75M33Y</t>
  </si>
  <si>
    <t>DIGITÁLNÍ TELEFONIE A VOIP, TELEFONNÍ PŘÍSTOJ VOIP ZÁKLADNÍ - DEMONTÁŽ</t>
  </si>
  <si>
    <t>75M33X</t>
  </si>
  <si>
    <t>DIGITÁLNÍ TELEFONIE A VOIP, TELEFONNÍ PŘÍSTOJ VOIP ZÁKLADNÍ - MONTÁŽ</t>
  </si>
  <si>
    <t>75L3DY</t>
  </si>
  <si>
    <t>HW PRO ŘÍZENÍ SYSTÉMU (IS, KS, TECHLAN, INTRANET, DDTS)- DEMONTÁŽ</t>
  </si>
  <si>
    <t>75L3DX</t>
  </si>
  <si>
    <t>HW PRO ŘÍZENÍ SYSTÉMU (IS, KS, TECHLAN, INTRANET, DDTS)- MONTÁŽ</t>
  </si>
  <si>
    <t>75L47Y</t>
  </si>
  <si>
    <t>MONITOR - DEMONTÁŽ</t>
  </si>
  <si>
    <t>75L47X</t>
  </si>
  <si>
    <t>MONITOR - MONTÁŽ</t>
  </si>
  <si>
    <t>75L14Y</t>
  </si>
  <si>
    <t>ROZHLASOVÝ OVLÁDACÍ PRVEK - DEMONTÁŽ</t>
  </si>
  <si>
    <t>75L14X</t>
  </si>
  <si>
    <t>ROZHLASOVÝ OVLÁDACÍ PRVEK - MONTÁŽ</t>
  </si>
  <si>
    <t>75M862</t>
  </si>
  <si>
    <t>PŘEVODNÍK - RS232/RS485</t>
  </si>
  <si>
    <t>75M86X</t>
  </si>
  <si>
    <t>PŘEVODNÍK - MONTÁŽ</t>
  </si>
  <si>
    <t>75M857</t>
  </si>
  <si>
    <t>MEDIAKONVERTOR - ETHERNET, SAMOSTATNÝ</t>
  </si>
  <si>
    <t>75M85X</t>
  </si>
  <si>
    <t>MEDIAKONVERTOR - MONTÁŽ</t>
  </si>
  <si>
    <t>75M912</t>
  </si>
  <si>
    <t>DATOVÁ INFRASTRUKTURA LAN, SWITCH ETHERNET L2 - 24X10/100 + 2XUPLINK</t>
  </si>
  <si>
    <t>75M914</t>
  </si>
  <si>
    <t>DATOVÁ INFRASTRUKTURA LAN, SWITCH ETHERNET L2 - 24X10/100 POE + 2XUPLINK</t>
  </si>
  <si>
    <t>75M91X</t>
  </si>
  <si>
    <t>DATOVÁ INFRASTRUKTURA LAN, SWITCH ETHERNET L2 - MONTÁŽ</t>
  </si>
  <si>
    <t>75M91Y</t>
  </si>
  <si>
    <t>DATOVÁ INFRASTRUKTURA LAN, SWITCH ETHERNET L2 - DEMONTÁŽ</t>
  </si>
  <si>
    <t>75K331</t>
  </si>
  <si>
    <t>ZÁLOŽNÍ ZDROJ UPS 230 V DO 3000 VA - DODÁVKA</t>
  </si>
  <si>
    <t>Doplnění SNMP modulu do UPS</t>
  </si>
  <si>
    <t>R-položky</t>
  </si>
  <si>
    <t>75K33X</t>
  </si>
  <si>
    <t>ZÁLOŽNÍ ZDROJ UPS 230 V DO 3000 VA - MONTÁŽ</t>
  </si>
  <si>
    <t>PANEL JISTIČOVÝ 3U DO 19" SKŘÍNĚ</t>
  </si>
  <si>
    <t>R-položka</t>
  </si>
  <si>
    <t>PANEL JISTIČOVÝ 3U DO 19" SKŘÍNĚ - MONTÁŽ</t>
  </si>
  <si>
    <t>Přenesení signalizačního modulu aktivního nahrávání k záznamovému zařízení (demontáž, montáž, oživení)</t>
  </si>
  <si>
    <t>75JA23</t>
  </si>
  <si>
    <t>ZÁSUVKA DATOVÁ RJ45 DO LIŠTOVÉHO ROZVODU</t>
  </si>
  <si>
    <t>75JA2X</t>
  </si>
  <si>
    <t>ZÁSUVKA DATOVÁ RJ45 - MONTÁŽ</t>
  </si>
  <si>
    <t>75JA53</t>
  </si>
  <si>
    <t>ROZVADĚČ STRUKT. KABELÁŽE, PATCHPANEL, 24 ZÁSUVEK, DODÁVKA</t>
  </si>
  <si>
    <t>75JA51</t>
  </si>
  <si>
    <t>ROZVADĚČ STRUKT. KABELÁŽE, ORGANIZAR-DODÁVKA</t>
  </si>
  <si>
    <t>75JA5X</t>
  </si>
  <si>
    <t>ROZVADĚČ STRUKT. KABELÁŽE, MONTÁŽ ORGANIZARU, PATCHPANELU</t>
  </si>
  <si>
    <t>75J921</t>
  </si>
  <si>
    <t>OPTICKÝ PATCHCORD SINGLEMODE DO 5 M</t>
  </si>
  <si>
    <t>75J92X</t>
  </si>
  <si>
    <t>OPTICKÝ PATCHCORD SINGLEMODE - MONTÁŽ</t>
  </si>
  <si>
    <t>75J321</t>
  </si>
  <si>
    <t>KABEL SDĚLOVACÍ PRO STRUKTUROVANOU KABELÁŽ FTP/STP</t>
  </si>
  <si>
    <t>75J32X</t>
  </si>
  <si>
    <t>KABEL SDĚLOVACÍ PRO STRUKTUROVANOU KABELÁŽ FTP/STP - MONTÁŽ</t>
  </si>
  <si>
    <t>Patch kabel Cat.5E FTP/STP</t>
  </si>
  <si>
    <t>744612</t>
  </si>
  <si>
    <t>JISTIČ JEDNOPÓLOVÝ (10 KA) OD 4 DO 10 A</t>
  </si>
  <si>
    <t>744613</t>
  </si>
  <si>
    <t>JISTIČ JEDNOPÓLOVÝ (10 KA) OD 13 DO 20 A</t>
  </si>
  <si>
    <t>741C04</t>
  </si>
  <si>
    <t>OCHRANNÉ POSPOJOVÁNÍ CU VODIČEM DO 16 MM2</t>
  </si>
  <si>
    <t>747701</t>
  </si>
  <si>
    <t>DOKONČOVACÍ MONTÁŽNÍ PRÁCE NA ELEKTRICKÉM ZAŘÍZENÍ</t>
  </si>
  <si>
    <t>747702</t>
  </si>
  <si>
    <t>ÚPRAVA ZAPOJENÍ STÁVAJÍCÍCH KABELOVÝCH SKŘÍNÍ/ROZVADĚČŮ</t>
  </si>
  <si>
    <t>Měření strukturované kabeláže vč. vystavení protokolu</t>
  </si>
  <si>
    <t>KPL</t>
  </si>
  <si>
    <t>75O961</t>
  </si>
  <si>
    <t>DDTS ŽDC, SPOLUPRÁCE ZHOTOVITELE URČENÉHO ZAŘÍZENÍ PŘI INTEGRACI DO DDTS</t>
  </si>
  <si>
    <t>74F322</t>
  </si>
  <si>
    <t>REVIZNÍ ZPRÁVA</t>
  </si>
  <si>
    <t>74F323</t>
  </si>
  <si>
    <t>747705</t>
  </si>
  <si>
    <t>MANIPULACE NA ZAŘÍZENÍCH PROVÁDĚNÉ PROVOZOVATELEM</t>
  </si>
  <si>
    <t>ÚPRAVA STÁVAJÍCÍ PŘENOSOVÉ A DATOVÉ SÍTĚ (KONFIGURACE, NASTAVENÍ)</t>
  </si>
  <si>
    <t>74665C</t>
  </si>
  <si>
    <t>PŘIPOJENÍ, OŽIVENÍ A ZPROVOZNĚNÍ PŘENOSOVÉ CESTY V OBJEKTU ŽST</t>
  </si>
  <si>
    <t>Ostatní</t>
  </si>
  <si>
    <t>75IA7Y</t>
  </si>
  <si>
    <t>OPTOTRUBKOVÁ PRŮCHODKA - DEMONTÁŽ</t>
  </si>
  <si>
    <t>709612</t>
  </si>
  <si>
    <t>DEMONTÁŽ CHRÁNIČKY/TRUBKY HFXP</t>
  </si>
  <si>
    <t>75I84Y</t>
  </si>
  <si>
    <t>KABEL OPTICKÝ - REZERVA DO 500 MM - DEMONTÁŽ</t>
  </si>
  <si>
    <t>75IEGY</t>
  </si>
  <si>
    <t>KAZETA PRO ULOŽENÍ SVÁRŮ - DEMONTÁŽ</t>
  </si>
  <si>
    <t>75J82Y</t>
  </si>
  <si>
    <t>OPTICKÝ PIGTAIL SINGLEMODE - DEMONTÁŽ</t>
  </si>
  <si>
    <t>75IH6Y</t>
  </si>
  <si>
    <t>UKONČENÍ KABELU OPTICKÉHO - DEMONTÁŽ</t>
  </si>
  <si>
    <t>75I41Y</t>
  </si>
  <si>
    <t>KABEL ZEMNÍ DATOVÝ PRŮMĚRU ŽÍLY 0,6 MM - DEMONTÁŽ</t>
  </si>
  <si>
    <t>75I31Y</t>
  </si>
  <si>
    <t>KABEL ZEMNÍ DVOUPLÁŠŤOVÝ S PANCÍŘEM PRŮMĚRU ŽÍLY 0,6 MM - DEMONTÁŽ</t>
  </si>
  <si>
    <t>75IF4Y</t>
  </si>
  <si>
    <t>MONTÁŽNÍ RÁM DO 10+1 - DEMONTÁŽ</t>
  </si>
  <si>
    <t>75IF2Y</t>
  </si>
  <si>
    <t>ROZPOJOVACÍ SVORKOVNICE 2/10, 2/8 - DEMONTÁŽ</t>
  </si>
  <si>
    <t>75IFAY</t>
  </si>
  <si>
    <t>NOSNÍK BLESKOJISTEK - DEMONTÁŽ</t>
  </si>
  <si>
    <t>75IFBY</t>
  </si>
  <si>
    <t>BLESKOJISTKA - DEMONTÁŽ</t>
  </si>
  <si>
    <t>75IH2Y</t>
  </si>
  <si>
    <t>UKONČENÍ KABELU CELOPLASTOVÝHO S PANCÍŘEM - DEMONTÁŽ</t>
  </si>
  <si>
    <t>75IH3Y</t>
  </si>
  <si>
    <t>UKONČENÍ KABELU FORMA KABELOVÁ DÉLKY DO 0,5 M - DEMONTÁŽ</t>
  </si>
  <si>
    <t>75JB2Y</t>
  </si>
  <si>
    <t>DATOVÝ ROZVADĚČ 19" 600X800 - DEMONTÁŽ</t>
  </si>
  <si>
    <t>75IF9Y</t>
  </si>
  <si>
    <t>KONSTRUKCE DO SKŘÍNĚ 19" PRO UPEVNĚNÍ ZAŘÍZENÍ - DEMONTÁŽ</t>
  </si>
  <si>
    <t>75IF3Y</t>
  </si>
  <si>
    <t>ZEMNÍCÍ SVORKOVNICE - DEMONTÁŽ</t>
  </si>
  <si>
    <t>75L23Y</t>
  </si>
  <si>
    <t>HODINY PODRUŽNÉ NEBO AUTONOMNÍ VNITŘNÍ - DEMONTÁŽ</t>
  </si>
  <si>
    <t>75L25Y</t>
  </si>
  <si>
    <t>ZÁVĚS PRO PODRUŽNÉ HODINY - DEMONTÁŽ</t>
  </si>
  <si>
    <t>152</t>
  </si>
  <si>
    <t>153</t>
  </si>
  <si>
    <t>154</t>
  </si>
  <si>
    <t>155</t>
  </si>
  <si>
    <t>156</t>
  </si>
  <si>
    <t>157</t>
  </si>
  <si>
    <t>158</t>
  </si>
  <si>
    <t>159</t>
  </si>
  <si>
    <t>160</t>
  </si>
  <si>
    <t>161</t>
  </si>
  <si>
    <t>162</t>
  </si>
  <si>
    <t>163</t>
  </si>
  <si>
    <t>164</t>
  </si>
  <si>
    <t>165</t>
  </si>
  <si>
    <t>166</t>
  </si>
  <si>
    <t>167</t>
  </si>
  <si>
    <t>168</t>
  </si>
  <si>
    <t>169</t>
  </si>
  <si>
    <t>75L3CY</t>
  </si>
  <si>
    <t>PŘEVODNÍK - DEMONTÁŽ</t>
  </si>
  <si>
    <t>170</t>
  </si>
  <si>
    <t>171</t>
  </si>
  <si>
    <t>75M85Y</t>
  </si>
  <si>
    <t>MEDIAKONVERTOR - DEMONTÁŽ</t>
  </si>
  <si>
    <t>172</t>
  </si>
  <si>
    <t>173</t>
  </si>
  <si>
    <t>174</t>
  </si>
  <si>
    <t>175</t>
  </si>
  <si>
    <t>75K33Y</t>
  </si>
  <si>
    <t>ZÁLOŽNÍ ZDROJ UPS 230 V DO 3000 VA - DEMONTÁŽ</t>
  </si>
  <si>
    <t>176</t>
  </si>
  <si>
    <t>177</t>
  </si>
  <si>
    <t>PANEL JISTIČOVÝ 3U DO 19" SKŘÍNĚ - DEMONTÁŽ</t>
  </si>
  <si>
    <t>178</t>
  </si>
  <si>
    <t>179</t>
  </si>
  <si>
    <t>75JA2Y</t>
  </si>
  <si>
    <t>ZÁSUVKA DATOVÁ RJ45 - DEMONTÁŽ</t>
  </si>
  <si>
    <t>180</t>
  </si>
  <si>
    <t>75JA5Y</t>
  </si>
  <si>
    <t>ROZVADĚČ STRUKT. KABELÁŽE, DEMONTÁŽ ORGANIZARU, PATCHPANELU</t>
  </si>
  <si>
    <t>181</t>
  </si>
  <si>
    <t>182</t>
  </si>
  <si>
    <t>75J92Y</t>
  </si>
  <si>
    <t>OPTICKÝ PATCHCORD SINGLEMODE - DEMONTÁŽ</t>
  </si>
  <si>
    <t>183</t>
  </si>
  <si>
    <t>184</t>
  </si>
  <si>
    <t>75J32Y</t>
  </si>
  <si>
    <t>KABEL SDĚLOVACÍ PRO STRUKTUROVANOU KABELÁŽ FTP/STP - DEMONTÁŽ</t>
  </si>
  <si>
    <t>185</t>
  </si>
  <si>
    <t>Patch kabel Cat.5E FTP/STP demontáž</t>
  </si>
  <si>
    <t>186</t>
  </si>
  <si>
    <t>742Z23</t>
  </si>
  <si>
    <t>DEMONTÁŽ KABELOVÉHO VEDENÍ NN</t>
  </si>
  <si>
    <t>187</t>
  </si>
  <si>
    <t>188</t>
  </si>
  <si>
    <t>189</t>
  </si>
  <si>
    <t>190</t>
  </si>
  <si>
    <t>191</t>
  </si>
  <si>
    <t>192</t>
  </si>
  <si>
    <t>193</t>
  </si>
  <si>
    <t>194</t>
  </si>
  <si>
    <t>195</t>
  </si>
  <si>
    <t xml:space="preserve">  D.3.1.3</t>
  </si>
  <si>
    <t xml:space="preserve">  DŘT - provizorní dopravní kancelář - Ovládání silnoproudých zařízení</t>
  </si>
  <si>
    <t>D.3.1.3</t>
  </si>
  <si>
    <t>DŘT - provizorní dopravní kancelář - Ovládání silnoproudých zařízení</t>
  </si>
  <si>
    <t>Poznámka k položce:    
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</si>
  <si>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Poznámka k položce:    
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</si>
  <si>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75O93Y</t>
  </si>
  <si>
    <t>DDTS ŽDC, KLIENTSKÉ PRACOVIŠTĚ STACIONÁRNÍ - DEMONTÁŽ</t>
  </si>
  <si>
    <t>Poznámka k položce:    
1. Položka obsahuje:  - demontáž (pro další využití/do šrotu) stacionární klientské stanice DDTS včetně potřebného drobného pomocného materiálu  - veškeré potřebné mechanizmy, včetně obsluhy, náklady na mzdy a přibližné (průměrné) náklady na pořízení potřebných materiálů  - odvoz demontovaného bloku/zařízení a skladování, případně ekologické likvidace bloku/zařízení  2. Položka neobsahuje:  X  3. Způsob měření: Udává se počet kusů kompletní práce.</t>
  </si>
  <si>
    <t>75O93X</t>
  </si>
  <si>
    <t>DDTS ŽDC, KLIENTSKÉ PRACOVIŠTĚ STACIONÁRNÍ - MONTÁŽ</t>
  </si>
  <si>
    <t>Poznámka k položce:    
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</si>
  <si>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Poznámka k položce:    
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</si>
  <si>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Poznámka k položce:    
1. Položka obsahuje:  - konfigurace přenosů dat ze systémů TLS do datových struktur - odladění a ověření - funkční zkoušky - náklady na mzdy - programátorské práce 2. Položka neobsahuje:  X 3. Způsob měření: Udává se počet kusů integrovaných TLS</t>
  </si>
  <si>
    <t>Poznámka k položce:    
1. Položka obsahuje:  -odzkoušení programového vybavení, ověření uživatelských funkcí na úplné implementaci, verifikace přenášených dat - náklady na mzdy - programátorské práce 2. Položka neobsahuje:  X 3. Způsob měření: Udává se poč</t>
  </si>
  <si>
    <t>Poznámka k položce:    
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</si>
  <si>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Poznámka k položce:    
1. Položka obsahuje: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</si>
  <si>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 xml:space="preserve">  D.3.1.4</t>
  </si>
  <si>
    <t xml:space="preserve">  DŘT - provizorní dopravní kancelář - Stavební část</t>
  </si>
  <si>
    <t>D.3.1.4</t>
  </si>
  <si>
    <t>DŘT - provizorní dopravní kancelář - Stavební část</t>
  </si>
  <si>
    <t>KS</t>
  </si>
  <si>
    <t>Kontejnerová sestava</t>
  </si>
  <si>
    <t>KS-001</t>
  </si>
  <si>
    <t>Provizorní kancelář - sestava kontejnerů - komplet dle přílohy 1 a přílohy 2 ZOV, vč. úpravy zábradlí, napojení na sítě (přípojky) a ostatní návazné p</t>
  </si>
  <si>
    <t>ráce a dodávky - zřízení    
~</t>
  </si>
  <si>
    <t>KS-002</t>
  </si>
  <si>
    <t>Provizorní kancelář - sestava kontejnerů - komplet dle přílohy 1 a přílohy 2 ZOV - pronájem (údržba)</t>
  </si>
  <si>
    <t>MĚSÍC</t>
  </si>
  <si>
    <t>KS-003</t>
  </si>
  <si>
    <t>ráce a dodávky - odstranění    
~</t>
  </si>
  <si>
    <t xml:space="preserve">  D.3.5</t>
  </si>
  <si>
    <t xml:space="preserve">  Technologie transformačních stanic VN/NN (energetika)</t>
  </si>
  <si>
    <t>D.3.5</t>
  </si>
  <si>
    <t>Technologie transformačních stanic VN/NN (energetika)</t>
  </si>
  <si>
    <t>D.3.5.1</t>
  </si>
  <si>
    <t>Rozvaděče VN</t>
  </si>
  <si>
    <t>7451A1</t>
  </si>
  <si>
    <t>MODULÁRNÍ ROZVADĚČ 3-F DO UN 25KV, 630A, DO 20KA/1S, ŽIVÉ ČÁSTI A SPÍNACÍ PRVKY BEZ IZOLACE PLYNU SF6, POLE PŘÍMÉHO PŘIPOJENÍ</t>
  </si>
  <si>
    <t>Poznámka k položce: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</si>
  <si>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7451A2</t>
  </si>
  <si>
    <t>MODULÁRNÍ ROZVADĚČ 3-F DO UN 25KV, 630A, DO 20KA/1S, ŽIVÉ ČÁSTI A SPÍNACÍ PRVKY BEZ IZOLACE PLYNU SF6, KABELOVÉ POLE S ODPÍNAČEM</t>
  </si>
  <si>
    <t>7451A4</t>
  </si>
  <si>
    <t>MODULÁRNÍ ROZVADĚČ 3-F DO UN 25KV, 630A, DO 20KA/1S, ŽIVÉ ČÁSTI A SPÍNACÍ PRVKY BEZ IZOLACE PLYNU SF6, POLE S VYPÍNAČEM, PROUDOVÝMI MĚNIČI A S MOTOROV</t>
  </si>
  <si>
    <t>ÝM POHONEM    
~</t>
  </si>
  <si>
    <t>7451AB</t>
  </si>
  <si>
    <t>MODULÁRNÍ ROZVADĚČ 3-F DO UN 25KV, 630A, DO 20KA/1S, ŽIVÉ ČÁSTI A SPÍNACÍ PRVKY BEZ IZOLACE PLYNU SF6, POLE MĚŘENÍ S PROUDOVÝMI A NAPĚŤOVÝMI MĚNIČI</t>
  </si>
  <si>
    <t>7451D8</t>
  </si>
  <si>
    <t>OVLÁDACÍ SKŘÍŇ NA VN ROZVADĚČ - OVLÁDÁNÍ S PLC, S OCHRANOU - PROUDOVÉ A NAPĚŤOVÉ FUNKCE</t>
  </si>
  <si>
    <t>Poznámka k položce:    
Položka obsahuje : Dodávku a montáž zařízení včetně podružného materiálu, dovozu a manipulace se zařízením, uvedení zařízení do provozu včetně výpočtu a nastavení ochran, předepsaných zkoušek a vystavení protokolů a výchozí revize. Dále obsahuje uživatelskou úpravu SW PLC, parametrizaci, nastavení PLC a uvedení do provozu nebo komplexní přenastavení PLC stávajícího po úpravách technologie, nastavení komunikace PLC versus zobrazovací jednotka, touchscreen a  nastavení komunikace PLC - nadřízený ŘS vč. úpravy nebo definice protokolu, účasti na komplexním vyzkoušení ŘS jako celku. Dále obsahuje cenu dodavatelskou dokumentaci a pom. mechanismy včetně všech ostatních vedlejších nákladů.</t>
  </si>
  <si>
    <t>D.3.5.2</t>
  </si>
  <si>
    <t>Transformátory</t>
  </si>
  <si>
    <t>745434</t>
  </si>
  <si>
    <t>TRANSFORMÁTOR 3-F, 22/0,4 KV, OLEJOVÝ HERMETIZOVANÝ PŘES 1000 DO 2000 KVA</t>
  </si>
  <si>
    <t>Poznámka k položce:    
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</si>
  <si>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R008</t>
  </si>
  <si>
    <t>Multifukční ochranné relé olejových transformátorů pro sledování hladiny, teploty a tlaku oleje s údaji kritická a havarijní hladina</t>
  </si>
  <si>
    <t>D.3.5.3</t>
  </si>
  <si>
    <t>Rozvaděče NN</t>
  </si>
  <si>
    <t>R009</t>
  </si>
  <si>
    <t>RTC Přepojovací rozvodnice pro dálkové ovládání a signalizaci havarijních stavů do nadřazeného systému přes rozvaděč RS2 a DT1</t>
  </si>
  <si>
    <t>Poznámka k položce:    
nástěnná oceloplechová skříň, navržená a vyrobená společně s výrobcem rozvaděče VN, napájení z rozvaděče RUPS159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</si>
  <si>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R040</t>
  </si>
  <si>
    <t>Rozvaděč dieselagregátu RDA, skříňový š/v/h 800/2000+150/400</t>
  </si>
  <si>
    <t>Poznámka k položce:    
navržen dle schématu zapojení v příloze, detaily propojení s rozvaděčem DA návrhem výrobce DA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</si>
  <si>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D.3.5.4</t>
  </si>
  <si>
    <t>Přípojnicový systém 400V/1600A</t>
  </si>
  <si>
    <t>R010</t>
  </si>
  <si>
    <t>Zapouzdřené přípojnice TNC 3xL+PEN 400V/2500A</t>
  </si>
  <si>
    <t>SOUBOR</t>
  </si>
  <si>
    <t>obsahuje: Prvek pro vstup do rozvaděče horem   KUS   2 Příruba připojení do rozvaděče   KUS   2 Prvek pro připojení do transformátoru   KUS   2 L- díl vertikální   KUS   2 L - díl levý   KUS   4 Z-díl vertikální   KUS   2 Přímý díl 3 m   KUS   11 Přímý díl na míru   KUS   4 Protipožární přepážka   KUS   4 Upevňovací u profil s příslušenstvím   KUS   26 Flexibary pro připojení trafa sada 4 kusy   KUS   2 Podpůrné konstrukce pro uvevnění upevňovacích profilů, ocel, nátěr, spojovací materiál - hmoždinky šrouby   KG   30 1=</t>
  </si>
  <si>
    <t>Poznámka k položce:    
Technická data uvedená v technické zprávě. Vybraný systém může mít lepší technické parametry, nikoliv horší. Celková délka obou sběrnic je ca 55 m.  Níže je uveden stručný systém jednlivých prvků (položky R10.1-R10.11).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</si>
  <si>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D.3.5.5</t>
  </si>
  <si>
    <t>Kabely</t>
  </si>
  <si>
    <t>7425A2</t>
  </si>
  <si>
    <t>KABEL VN - JEDNOŽÍLOVÝ, 35-AXEKVCE(Y) OD 95 DO 150 MM2</t>
  </si>
  <si>
    <t>R023</t>
  </si>
  <si>
    <t>Kabel signalizační CYKY 12x1,5</t>
  </si>
  <si>
    <t>Poznámka k položce:    
1. Položka obsahuje:    – všechny práce spojené s úpravou kabelů pro montáž včetně veškerého příslušentsví      2. Položka neobsahuje:    X   3. Způsob měření:   Udává se počet kusů kompletní konstrukce nebo práce.</t>
  </si>
  <si>
    <t>742722</t>
  </si>
  <si>
    <t>KABELOVÁ SPOJKA VN JEDNOŽÍLOVÁ PRO KABELY PŘES 6 KV OD 95 DO 150 MM2</t>
  </si>
  <si>
    <t>Poznámka k položce:    
1. Položka obsahuje:   – manipulace a uložení kabelu (do země, chráničky, kanálu, na rošty, na TV a pod.)  – příchytky, spojky, koncovky, chráničky apod.  2. Položka neobsahuje:   X  3. Způsob měření:  Měří se metr délkový.</t>
  </si>
  <si>
    <t>742A22</t>
  </si>
  <si>
    <t>KABELOVÁ KONCOVKA VN VNITŘNÍ JEDNOŽÍLOVÁ PRO KABELY PŘES 6 KV OD 95 DO 150 MM2</t>
  </si>
  <si>
    <t>R025</t>
  </si>
  <si>
    <t>UTP kabel vnější cat 6</t>
  </si>
  <si>
    <t>D.3.5.5.1</t>
  </si>
  <si>
    <t>703211</t>
  </si>
  <si>
    <t>KABELOVÝ ŽLAB NOSNÝ/DRÁTĚNÝ ŽÁROVĚ ZINKOVANÝ VČETNĚ UPEVNĚNÍ A PŘÍSLUŠENSTVÍ SVĚTLÉ ŠÍŘKY DO 100 MM</t>
  </si>
  <si>
    <t>Poznámka k položce:    
100x100mm    
1. Položka obsahuje:    – kompletní montáž, rozměření, upevnění, sváření, řezání, spojování a pod.     – veškerý spojovací a montážní materiál    – pomocné mechanismy a nátěr   2. Položka neobsahuje:    X   3. Způsob měření:   Měří se metr délkový.</t>
  </si>
  <si>
    <t>Poznámka k položce:    
50x50mm    
1. Položka obsahuje:    – kompletní montáž, rozměření, upevnění, sváření, řezání, spojování a pod.     – veškerý spojovací a montážní materiál    – pomocné mechanismy a nátěr   2. Položka neobsahuje:    X   3. Způsob měření:   Měří se metr délkový.</t>
  </si>
  <si>
    <t>R028</t>
  </si>
  <si>
    <t>Držáky kabelů VN a podpůrné ocelové konstrukce</t>
  </si>
  <si>
    <t>KG</t>
  </si>
  <si>
    <t>Poznámka k položce:    
1. Položka obsahuje:   – kompletní montáž, rozměření, upevnění, řezání, spojování a pod.    – veškerý spojovací a montážní materiál vč. upevňovacího materiálu ( držáky apod.)   – pomocné mechanismy  2. Položka neobsahuje:   X</t>
  </si>
  <si>
    <t>D.3.5.5.2</t>
  </si>
  <si>
    <t>Úprava rozvodny VN a místností trafa</t>
  </si>
  <si>
    <t>R029</t>
  </si>
  <si>
    <t>Detalní návrh stavebních úprav včetně ocelových konstrukcí podle požadavků výrobců vybraných komponetů rozvodny VN transformátorů</t>
  </si>
  <si>
    <t>Poznámka k položce:    
zahrnuje veškeré náklady spojené s objednatelem požadovanými pracemi</t>
  </si>
  <si>
    <t>R030</t>
  </si>
  <si>
    <t>Zvýšená podlaha min 550 mm nad původní</t>
  </si>
  <si>
    <t>Poznámka k položce:    
navrženo a dodáno výrobcem kioskových trafostanic    
1. Položka obsahuje:   – kompletní montáž, rozměření, upevnění, řezání, spojování a pod.    – veškerý spojovací a montážní materiál vč. upevňovacího materiálu ( držáky apod.)   – pomocné mechanismy  2. Položka neobsahuje:   X  3. Způsob měření:  Měří se metr čtvereční plochy.</t>
  </si>
  <si>
    <t>R031</t>
  </si>
  <si>
    <t>Ocelové nosné konstrukce pro transformátory, včetně detailního návrhu a statického výpočtu</t>
  </si>
  <si>
    <t>Poznámka k položce:    
1. Položka obsahuje:   – kompletní montáž, rozměření, upevnění, řezání, spojování a pod.    – veškerý spojovací a montážní materiál vč. upevňovacího materiálu ( držáky apod.)   – pomocné mechanismy   – zhotovení výrobní dokumentace, detailního návrhu, statických výpočtů  2. Položka neobsahuje:   X  3. Způsob měření:  Měří se metr čtvereční plochy.</t>
  </si>
  <si>
    <t>R032</t>
  </si>
  <si>
    <t>Zabetonování vnějších olejových jímek a kanálů v rozvodně VN SŽDC cca 4 m3</t>
  </si>
  <si>
    <t>KPLD</t>
  </si>
  <si>
    <t>Poznámka k položce:    
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</si>
  <si>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R033</t>
  </si>
  <si>
    <t>Zhotovení příčkových a oddělovacích železobetonových zdí tl. 150mm</t>
  </si>
  <si>
    <t>Poznámka k položce:    
ocelová výztuž d 16 mm propojena typizovanými svorkami na uzemňovací vodiče nerez 30x3,5 a vyvedeno na uzemňovací body    
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</si>
  <si>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R034</t>
  </si>
  <si>
    <t>Práce zedníka - zhotovení prostupů, opravy zdí po instalaci kabelových tras a rozvaděčů</t>
  </si>
  <si>
    <t>D.3.5.5.3</t>
  </si>
  <si>
    <t>Zemnící vodiče</t>
  </si>
  <si>
    <t>741A21</t>
  </si>
  <si>
    <t>UZEMŇOVACÍ VODIČ V ZÁKLADECH NEREZOVÝ (V4A) DO 120 MM2</t>
  </si>
  <si>
    <t>Poznámka k položce:    
pro obvodovou zemnící sběrnici a napojení rozvaděčů p NN 04R1N FeZn 30x4    
1. Položka obsahuje:    – uchycení vodiče na povrch vč. podpěr, konzol, svorek a pod.    – měření, dělení, spojování    – nátěr   2. Položka neobsahuje:    X   3. Způsob měření:   Měří se metr délkový.</t>
  </si>
  <si>
    <t>741811</t>
  </si>
  <si>
    <t>UZEMŇOVACÍ VODIČ NA POVRCHU FEZN DO 120 MM2</t>
  </si>
  <si>
    <t>Poznámka k položce:    
30x3,5 mm    
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</si>
  <si>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R037</t>
  </si>
  <si>
    <t>YY50</t>
  </si>
  <si>
    <t>Poznámka k položce:    
1. Položka obsahuje:   – manipulace a uložení kabelu (do země, chráničky, kanálu, na rošty, na TV a pod.)  2. Položka neobsahuje:   – příchytky, spojky, koncovky, chráničky apod.  3. Způsob měření:  Měří se metr délkový.</t>
  </si>
  <si>
    <t>R038</t>
  </si>
  <si>
    <t>YY25</t>
  </si>
  <si>
    <t>R039</t>
  </si>
  <si>
    <t>YY10</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</si>
  <si>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</si>
  <si>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D.3.5.6</t>
  </si>
  <si>
    <t>Dieselagregát</t>
  </si>
  <si>
    <t>R041</t>
  </si>
  <si>
    <t>Dieselagregát DA s trvalým maximálním výkon prime 200 kVA a stand-by 250 kVA</t>
  </si>
  <si>
    <t>Poznámka k položce:    
celková délka do 20 m    
1. Položka obsahuje:   – kompletní montáž, rozměření, upevnění, řezání, spojování a pod.    – veškerý spojovací a montážní materiál vč. upevňovacího materiálu ( držáky apod.)   – pomocné mechanismy  2. Položka neobsahuje:   X</t>
  </si>
  <si>
    <t>R042</t>
  </si>
  <si>
    <t>Systém potrubí odkouření</t>
  </si>
  <si>
    <t>Poznámka k položce:    
včetně poplatků za skládku    
-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</si>
  <si>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R043</t>
  </si>
  <si>
    <t>Poznámka k položce:    
včetně výpočtu zkratových proudů a impedancí smyček a vypínacích charakteristik přístrojů - jističů, pojistek. Případné snížení výkonových paramertů je nutné upravit změnovým listem podle předem definované závislosti cena =fce (výkon)    
zahrnuje veškeré náklady spojené s objednatelem požadovanými pracemi</t>
  </si>
  <si>
    <t>Optimalizační návrh výkonu DA vybranného výrobce pro seznam navržených a stávajících spotřebičů</t>
  </si>
  <si>
    <t>Poznámka k položce:    
maximální proud STBY 400A, jištění 400A,  Dodávka vč. kapoty rozměry max. d/v/š 4000/2200/1400 mm, max hmotnost vč paliva 3500 ks, vč. rozvaděče vlatní spotřeby automatického startu atd, - jedná se o stroj o maximálních parametrech. Vybraný dodadatel musí definovat závislost výkonu stroje na ceně pro optimalizaci - cena=fce(výkon) v rozmezí výkonů 50 až 200 kVA v režimu prime, která bude upletně v případné vyhotovení změnového listu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</si>
  <si>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D.4.3.1.7</t>
  </si>
  <si>
    <t>Demontáže stávajících zařízení</t>
  </si>
  <si>
    <t>R044</t>
  </si>
  <si>
    <t>Demontáž trafa do 400 kVA</t>
  </si>
  <si>
    <t>Poznámka k položce:    
1. Položka obsahuje:   – všechny náklady na demontáž stávajícího zařízení se všemi pomocnými doplňujícími úpravami pro jeho likvidaci   – naložení vybouraného materiálu na dopravní prostředek   – poplatek za likvidaci odpadů  2. Položka neobsahuje:  X  3. Způsob měření:  Udává se počet kusů kompletní konstrukce nebo práce.</t>
  </si>
  <si>
    <t>R045</t>
  </si>
  <si>
    <t>Demontáž dalších zařízení místnoti trafa</t>
  </si>
  <si>
    <t>Poznámka k položce:    
1. Položka obsahuje:   – všechny náklady na demontáž stávajícího zařízení se všemi pomocnými doplňujícími úpravami pro jeho likvidaci   – naložení vybouraného materiálu na dopravní prostředek   – poplatek za likvidaci odpadů  2. Položka neobsahuje:  X  3. Způsob měření:  Měří se v hodinách.</t>
  </si>
  <si>
    <t>R046</t>
  </si>
  <si>
    <t>Odvoz demontovaného materiálu</t>
  </si>
  <si>
    <t>tkm</t>
  </si>
  <si>
    <t>Poznámka k položce:    
1. Položka obsahuje:   – odvoz jakýmkoliv dopravním prostředkem a složení   – případné překládky na trase  2. Položka neobsahuje:   – naložení vybouraného materiálu na dopravní prostředek (je zahrnuto ve zdrojové položce)   – poplatky za likvidaci odpadů, (je zahrnuto ve zdrojové položce)  3. Způsob měření:  Výměra je součtem součinů metrů krychlových tun vybouraného materiálu v původním stavu a jednotlivých vzdáleností v kilometrech.</t>
  </si>
  <si>
    <t>D.4.3.1.8</t>
  </si>
  <si>
    <t>Ostatní náklady</t>
  </si>
  <si>
    <t>R048</t>
  </si>
  <si>
    <t>Uvedení do provozu včetně všech potřebných provozních zkoušek</t>
  </si>
  <si>
    <t>Poznámka k položce:    
1. Položka obsahuje:   – cenu za kontrolu, revizi, seřízení a uvedení do provozu zařízení dle příslušných norem a předpisů, včetně vystavení protokolu  2. Položka neobsahuje:   X  3. Způsob měření:  Udává se počet hodin práce.</t>
  </si>
  <si>
    <t>R049</t>
  </si>
  <si>
    <t>Výchozí revize elektrického zařízení</t>
  </si>
  <si>
    <t>R050</t>
  </si>
  <si>
    <t>Náklady na dopravu vybouraného materiálu</t>
  </si>
  <si>
    <t>Poznámka k položce:    
1. Položka obsahuje:   – odvoz jakýmkoliv dopravním prostředkem a složení   – případné překládky na trase  2. Položka neobsahuje:   – naložení vybouraného materiálu na dopravní prostředek (je zahrnuto ve zdrojové položce)  3. Způsob měření:  Výměra je součtem součinů metrů krychlových tun materiálu a jednotlivých vzdáleností v kilometrech.</t>
  </si>
  <si>
    <t>D.4</t>
  </si>
  <si>
    <t>Ostatní technologická zařízení</t>
  </si>
  <si>
    <t xml:space="preserve">  D.4.1</t>
  </si>
  <si>
    <t xml:space="preserve">  Osobní výtahy</t>
  </si>
  <si>
    <t>D.4.1</t>
  </si>
  <si>
    <t>Osobní výtahy</t>
  </si>
  <si>
    <t>Osobní výtah V1</t>
  </si>
  <si>
    <t>V1-001</t>
  </si>
  <si>
    <t>Výtah V1 - osobní výtah třídy I</t>
  </si>
  <si>
    <t>Poznámka k položce:    
Dodávka výtahu, vč. kompletní technologické elektroinstalace, dopravy na místo instalace a montáže s komplexním uvedením do provozu se základními parametry: provedení pro vnitřní prostředí (OK - prosklená šachta v provedení dle směrnice SŽDC S10), technologie - výtah elektrický lanový (trakční) s výtahovým strojem s plynulou regulací frekvenčním měničem (automatické dorovnávání polohy kabiny ve stanici, provedení bez strojovny), nosnost ~ 400 kg (4 osoby) / rychlost 1,0 m/s / zdvih dle technické specifikace / počet stanic - 4 / počet nástupišť - 4 / neprůchozí kabina, půdorys kabiny 750 x 1100 mm, výška kabiny ~2100 mm, dveře 700/2000 mm – stranově suvné, teleskopické / základní materiálový standard – broušená nerezová ocel, provedení v max. míře dle směrnice SŽDC S10 (nepředpokládá se provedení pro osoby podle vyhlášky č. 398/2009 Sb. a antivandal - neveřejný výtah, řízení simplex, s úsporným režimem, provozní signalizace, chybová hlášení a ovládání, dálkové ovládání dle směrnice SŽDC S10; dodávka a vybavení výtahu v souladu s ČSN EN 81-20 a 81-50, 81-28. Zahrnuje dopravu na místo instalace a dodávku zařízení a kompletní montáž, vč. prostředků a přípravků pro transport a montáž, lešení, geodetické zaměření, dodávka vč. průvodní dokumentace, piktogramů, atestů a revizí, revizní zprávy, revizní knihy, nářadí pro montáž a údržbu, katalogu náhradních dílů, součástí dodávky je provedení zkoušek, revizí, vydání prohlášení o shodě dle zákona č.22/1997 Sb., komplexní uvedení do provozu, vč. integrace do navazujících systému TZB a zajištění vydání průkazu UTZ Drážním úřadem. Navazující detailní požadavky viz TZ [technická zpráva], TS [technická specifikace] a výkresové přílohy. Ekologická likvidace odpadu. VŠ1 je součástí CHÚC a bude mít konstrukce druhu DP1 a výtahovou klec z výrobků třídy reakce na oheň A1-A2.</t>
  </si>
  <si>
    <t>V1-002</t>
  </si>
  <si>
    <t>Přípravné práce pro Výtah V1</t>
  </si>
  <si>
    <t>Poznámka k položce:    
Průzkum a příprava, geodetické zaměření současného stavu / resp. reálného nového, výchozího stavu - jako podklad pro vypracování výrobní (dílenské) dokumentace. Koordinace se stavbou a profesemi TZB. Dílenská (výrobní) dokumentace (v jazyce českém, otevřené a uzavřené formáty - dwg, doc, xls, pdf), tištěná i elektronická forma / počet paré 6.</t>
  </si>
  <si>
    <t>V1-003</t>
  </si>
  <si>
    <t>Komplexní zkoušky zařízení pro Výtah V1</t>
  </si>
  <si>
    <t>Poznámka k položce:    
Zahrnuje dílčí a komplexní přezkoušení zařízení, vč. protokolů o dílčích zkouškách a celkové zkoušce s návaznostmi na ostatní profese. Individuální a komplexní zkoušky. Individuální zkoušky včetně provádění potřebných měření, obstarávání atestů a revizí za účelem prokázání kvality a funkčnosti díla. Provádění a výsledek zkoušek bude zachycován v zápisech. O ukončení individuálních zkoušek bude sepsán závěrečný protokol s celkovým vyhodnocením celého díla. Komplexní zkoušky celého díla za účelem prokázání kvality, funkčnosti a parametrů dodaného předmětu díla. Komplexní zkouškou se rozumí vyzkoušení vzájemně propojených a na sebe navazujících systémů (vč. majáčků), které byly předem úspěšně individuálně odzkoušeny, mají potřebné atesty, měření a revize. Provádění a výsledek zkoušek bude zachycován v zápisech. Na závěr komplexních zkoušek bude sepsán závěrečný protokol, ve kterém bude vyhodnoceno provedení a kvalita zkoušeného díla.</t>
  </si>
  <si>
    <t>V1-004</t>
  </si>
  <si>
    <t>Zaškolení pracovníků pro provoz a údržbu zařízení pro Výtah V1</t>
  </si>
  <si>
    <t>Poznámka k položce:    
Zahrnuje školení v českém jazyce. Samostatně pro provoz a samostatně pro údržbu. Zaškolení pracovníků, kteří budou předaná zařízení obsluhovat a provozovat. Zaškolení pracovníků údržby, kteří budou zajišťovat údržbu a preventivní prohlídky systému. Školení bude v českém jazyce, budou dodány tištěné návody k obsluze a údržbě, včetně provozního řádu (provoz, mimořádné události).</t>
  </si>
  <si>
    <t>V1-005</t>
  </si>
  <si>
    <t>Technická prohlídka a zkouška + Průkaz způsobilosti pro Výtah V1</t>
  </si>
  <si>
    <t>Poznámka k položce:    
Zahrnuje technickou prohlídku autorizovanou osobou, předání zařízení, vč. protokolu o prohlídce a vydání průkazu UTZ způsobilosti na zařízení Drážním úřadem.</t>
  </si>
  <si>
    <t>Osobní výtah V2</t>
  </si>
  <si>
    <t>V2-001</t>
  </si>
  <si>
    <t>Výtah V2 - osobní výtah třídy II = výtah určený pro dopravu osob s možností občasné přepravy nákladu (kola, úklidové vozíky, ruční vozíky plošinové a</t>
  </si>
  <si>
    <t>paletové, servis)    
~</t>
  </si>
  <si>
    <t>Poznámka k položce:    
Dodávka výtahu, vč. kompletní technologické elektroinstalace, dopravy na místo instalace a montáže s komplexním uvedením do provozu se základními parametry: provedení pro venkovní prostředí (ŽB šachta v 1.NP / OK - prosklená šachta v 2.NP, v provedení dle směrnice SŽDC S10), technologie - výtah elektrický lanový (trakční) s výtahovým strojem s plynulou regulací frekvenčním měničem (automatické dorovnávání polohy kabiny ve stanici, provedení bez strojovny), nosnost ~ 1150 kg (15 osob) / rychlost 1,0 m/s / zdvih dle technické specifikace / počet stanic - 2 / počet nástupišť - 3 / průchozí kabina, půdorys kabiny 1200 x 2100 mm, výška kabiny 2200 mm, dveře 1000/2100 mm – stranově suvné, teleskopické / základní materiálový standard – provedení dle směrnice SŽDC S10, nerezová ocel, antivandal v rozsahu min. dle S10, řízení jednoduché, s úsporným režimem, provozní signalizace, chybová hlášení a ovládání, dálkové ovládání dle směrnice SŽDC S10; dodávka a vybavení výtahu v souladu se dle směrnicí SŽDC S10 a dle ČSN EN 81-20 a 81-50, 81-70, 81-28, 81-71, vyhlášky. č. 398/2009 Sb., ČSN EN 60034-30-1 a TSI. Zahrnuje dopravu na místo instalace a dodávku zařízení a kompletní montáž, vč. prostředků a přípravků pro transport a montáž, lešení, geodetické zaměření, dodávka vč. průvodní dokumentace, piktogramů, atestů a revizí, revizní zprávy, revizní knihy, nářadí pro montáž a údržbu, katalogu náhradních dílů, součástí dodávky je provedení zkoušek, revizí, vydání prohlášení o shodě dle zákona č.22/1997 Sb., komplexní uvedení do provozu, vč. integrace do navazujících systému TZB a zajištění vydání průkazu UTZ Drážním úřadem. Detailní specifikace viz S10, TZ [technická zpráva], TS [technická specifikace]  a výkresové přílohy. Ekologická likvidace odpadu. Prostupy elektroinstalace vč. certifikovaného protipožárního utěsnění (min. EI 30DP1), výtahové dveře min. EW15DP1. Doplňky: výtah bude používán také pro transport vozíků ("tranzito") = na bočních a čelních stěnách stěnách budou ochranné nerezové lišty ve třech úrovních (prostor mezi okopovým nerezovým soklem a zábradlím).</t>
  </si>
  <si>
    <t>V2-002</t>
  </si>
  <si>
    <t>Přípravné práce pro Výtah V2</t>
  </si>
  <si>
    <t>V2-003</t>
  </si>
  <si>
    <t>Komplexní zkoušky zařízení pro Výtah V2</t>
  </si>
  <si>
    <t>V2-004</t>
  </si>
  <si>
    <t>Zaškolení pracovníků pro provoz a údržbu zařízení pro Výtah V2</t>
  </si>
  <si>
    <t>V2-005</t>
  </si>
  <si>
    <t>Technická prohlídka a zkouška + Průkaz způsobilosti pro Výtah V2</t>
  </si>
  <si>
    <t>Poznámka k položce:    
Zahrnuje technickou prohlídku autorizovanou osobou, předání zařízení, vč. protokolu o prohlídce a vydání průkazu UTZ způsobilosti na zařízení Drážním úřadem. Vč. posouzení shody výtahu V2 s TSI-PRM (prohlášení o shodě).</t>
  </si>
  <si>
    <t>Osobní výtah V3</t>
  </si>
  <si>
    <t>V3-001</t>
  </si>
  <si>
    <t>Výtah V3 - osobní výtah třídy I</t>
  </si>
  <si>
    <t>Poznámka k položce:    
Dodávka výtahu, vč. kompletní technologické elektroinstalace, dopravy na místo instalace a montáže s komplexním uvedením do provozu se základními parametry: provedení pro vnitřní prostředí (zděná šachta v provedení dle směrnice SŽDC S10), technologie - výtah elektrický lanový (trakční) s výtahovým strojem s plynulou regulací frekvenčním měničem (automatické dorovnávání polohy kabiny ve stanici, provedení bez strojovny), nosnost ~ 400 kg (4 osoby) / rychlost 1,0 m/s / zdvih dle technické specifikace / počet stanic - 4 / počet nástupišť - 4 / neprůchozí kabina, půdorys kabiny 1200 x 880 mm, výška kabiny ~2100 mm, dveře ~850/2000 mm – centrální / základní materiálový standard – broušená nerezová ocel, provedení v max. míře dle směrnice SŽDC S10 (nepředpokládá se provedení pro osoby podle vyhlášky č. 398/2009 Sb. a antivandal - neveřejný výtah, řízení simplex, s úsporným režimem, provozní signalizace, chybová hlášení a ovládání, dálkové ovládání dle směrnice SŽDC S10; dodávka a vybavení výtahu v souladu s ČSN EN 81-20 a 81-50, 81-28. Zahrnuje dopravu na místo instalace a dodávku zařízení a kompletní montáž, vč. prostředků a přípravků pro transport a montáž, lešení, geodetické zaměření, dodávka vč. průvodní dokumentace, piktogramů, atestů a revizí, revizní zprávy, revizní knihy, nářadí pro montáž a údržbu, katalogu náhradních dílů, součástí dodávky je provedení zkoušek, revizí, vydání prohlášení o shodě dle zákona č.22/1997 Sb., komplexní uvedení do provozu, vč. integrace do navazujících systému TZB a zajištění vydání průkazu UTZ Drážním úřadem. Navazující detailní požadavky viz TZ [technická zpráva], TS [technická specifikace] a výkresové přílohy. Ekologická likvidace odpadu. Prostupy elektroinstalace vč. certifikovaného protipožárního utěsnění (min. EI 30DP1), výtahové dveře min. EW15DP1.</t>
  </si>
  <si>
    <t>V3-002</t>
  </si>
  <si>
    <t>Přípravné práce pro Výtah V3</t>
  </si>
  <si>
    <t>V3-003</t>
  </si>
  <si>
    <t>Komplexní zkoušky zařízení pro Výtah V3</t>
  </si>
  <si>
    <t>V3-004</t>
  </si>
  <si>
    <t>Zaškolení pracovníků pro provoz a údržbu zařízení pro Výtah V3</t>
  </si>
  <si>
    <t>V3-005</t>
  </si>
  <si>
    <t>Technická prohlídka a zkouška + Průkaz způsobilosti pro Výtah V3</t>
  </si>
  <si>
    <t>Bourání</t>
  </si>
  <si>
    <t>4-001</t>
  </si>
  <si>
    <t>Demontáž výtahové technologie stávajícího (osobního, nákladního a stolového) výtahu - demontáž technologie vč. příslušenství a všech souvisejících prv</t>
  </si>
  <si>
    <t>ků, ekologická likvidace (vč. poplatků), doprava staveništní a mimostaveništní, vč. prostředků a přípravků pro transport a demontáž, lešení    
~</t>
  </si>
  <si>
    <t xml:space="preserve">  D.4.3.1</t>
  </si>
  <si>
    <t xml:space="preserve">  EPS</t>
  </si>
  <si>
    <t>D.4.3.1</t>
  </si>
  <si>
    <t>EPS</t>
  </si>
  <si>
    <t>D.4.3.1.1</t>
  </si>
  <si>
    <t>Ústředna EPS</t>
  </si>
  <si>
    <t>75O113</t>
  </si>
  <si>
    <t>EPS (ZPDP), ÚSTŘEDNA ADRESOVATELNÁ DO 1024 ADRES</t>
  </si>
  <si>
    <t>Poznámka k položce:    
do 8 smyček po 126 adresami, další obvyklá rozhraní , kontakty relé, včetně možnost propojení sítí  TCP/IP ethernet, vnitřní UPS zdroj - 24 hodin, uloženo v nástěnné skříni s požaární odolnosto dle požadavků PBŘ, vše v souladu s EN 54…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</si>
  <si>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75O141</t>
  </si>
  <si>
    <t>EPS (ZPDP), OBSLUŽNÉ POLE POŽÁRNÍ OCHRANY (OPPO)</t>
  </si>
  <si>
    <t>Poznámka k položce:    
datové připojení po smyčce ve skříni se zdrojem UPS 24V DC vše v souladu s EN54..., vstup do VB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</si>
  <si>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75O131</t>
  </si>
  <si>
    <t>EPS (ZPDP), TABLO OBSLUHY</t>
  </si>
  <si>
    <t>Poznámka k položce:    
Ovládací zobrazovací tablo k ústředně EPS datové připojení po smyčce ve skříni se zdrojem UPS 24V DC vše v souladu s EN54..., Velín security a DK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</si>
  <si>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R005</t>
  </si>
  <si>
    <t>Vzdálený terminál k ústřednám EPS připojený po síti ethernet - velín Nemanice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</si>
  <si>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</si>
  <si>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</si>
  <si>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</si>
  <si>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Poznámka k položce:    
Převodník sítě ethernet metalického kabelu na optické vlákno instalované v místnosti ústřeny + napájecí zdoj s UPS, vše v souladu s EN 54…    
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</si>
  <si>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Poznámka k položce:    
Převodník sítě ethernet optickíého vlákna na metalický kabel instalovano v místnosti velínu NEMANICE, + napájecí zdoj s UPS, vše v souladu s EN 54…    
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</si>
  <si>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75K223</t>
  </si>
  <si>
    <t>NAPÁJECÍ ZDROJ 24 V DC PŘES 10 A</t>
  </si>
  <si>
    <t>Poznámka k položce:    
Samostatný napájecí zdroj 24V DC + UPS, ca 70W v požárně odolné skříní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</si>
  <si>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KTPO</t>
  </si>
  <si>
    <t>Klíčový trezor požární ochrany v souladu s EN54..., vstup do VB</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</si>
  <si>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</si>
  <si>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D.4.3.1.2</t>
  </si>
  <si>
    <t>Hlásiče</t>
  </si>
  <si>
    <t>75O251</t>
  </si>
  <si>
    <t>ASHS, OPTICKO-AKUSTICKÁ SIGNALIZACE - DODÁVKA</t>
  </si>
  <si>
    <t>Poznámka k položce:    
Opticko- kouřový hlášič adresovatelný, automatická adresace při spouštění, spolehlivá detekce vznikajících požárů, vestavěný izolátor proti zkratu, včetně nutného příslušenství pro montáž na strop a do podhledů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</si>
  <si>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75O1AA</t>
  </si>
  <si>
    <t>EPS (ZPDP), HLÁSIČ MULTISENZOROVÝ - LEHKÉ PROVEDENÍ</t>
  </si>
  <si>
    <t>Poznámka k položce:    
Multisenzorový hlášič adresovatelný, automatická adresace při spouštění, spolehlivá detekce vznikajících požárů, vestavěný izolátor proti zkratu, včetně nutného příslušenství pro montáž na strop a do podhledů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</si>
  <si>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75O1A4</t>
  </si>
  <si>
    <t>EPS (ZPDP), HLÁSIČ TEPLOTNÍ - LEHKÉ PROVEDENÍ</t>
  </si>
  <si>
    <t>Poznámka k položce:    
Tepelný hlásič hlášič adresovatelný, automatická adresace při spouštění, spolehlivá detekce vznikajících požárů, vestavěný izolátor proti zkratu, včetně nutného příslušenství pro montáž na strop a do podhledů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</si>
  <si>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75O421</t>
  </si>
  <si>
    <t>LINEÁRNÍ TEPLOTNÍ HLÁSIČE, ODRAZOVÁ VERZE</t>
  </si>
  <si>
    <t>Poznámka k položce:    
automatická adresace při spouštění, spolehlivá detekce vznikajících požárů, vestavěný izolátor proti zkratu, včetně nutného příslušenství pro montáž na zeď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</si>
  <si>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R013</t>
  </si>
  <si>
    <t>Zrcátko k linaeárnímu hlásiči</t>
  </si>
  <si>
    <t>75O1B4</t>
  </si>
  <si>
    <t>EPS (ZPDP), HLÁSIČ TLAČÍTKOVÝ - SPECIÁLNÍ</t>
  </si>
  <si>
    <t>Poznámka k položce:    
odrazná verze, automatická adresace při spouštění, spolehlivá detekce vznikajících požárů, vestavěný izolátor proti zkratu, včetně nutného příslušenství pro montáž na zeď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</si>
  <si>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D.4.3.1.3</t>
  </si>
  <si>
    <t>Signalizační prvky a prvky rozhraní</t>
  </si>
  <si>
    <t>75O1C1</t>
  </si>
  <si>
    <t>EPS (ZPDP), SIRÉNA VNITŘNÍ</t>
  </si>
  <si>
    <t>Poznámka k položce:    
Adresovatelný maják se sirénou, automatická adresace při spouštění, spolehlivá detekce vznikajících požárů, vestavěný izolátor proti zkratu, včetně nutného příslušenství pro montáž na zeď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</si>
  <si>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R017</t>
  </si>
  <si>
    <t>Adresovatelný vstupně/výstupní prvek pro rozhraní Total stop a central stop a dalších zařízení, vzduchotechnické jednotky, systém MaR, CBS, 2x vstup,</t>
  </si>
  <si>
    <t>2x výstup    
~</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</si>
  <si>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</si>
  <si>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Evakuční rozhlas - nouzové zvukové zařízení dle EN54-4, EN 54-16 a ČSN EN 60 849</t>
  </si>
  <si>
    <t>R018</t>
  </si>
  <si>
    <t>Kompaktní ústředna evakučního rozhlasu</t>
  </si>
  <si>
    <t>Poznámka k položce:    
4 zóny, 3xzesilovač 60W, mikrofon, sluchátka, ethernet, vnitřní UPS zdroj - 24 hodin, připojení na EPS, USB, RS232, ca 12x AUX výstupy, podpora A/B redundance, záloha zesilovačů, napájení, monitorovýní , měření a dohled pomocí PC, napojení na staniční rozhlas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</si>
  <si>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R019</t>
  </si>
  <si>
    <t>Konzola evakučního rozhlasu s mikrofónem, reproduktorem a sirénou v místnosti DK</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</si>
  <si>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</si>
  <si>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75L187</t>
  </si>
  <si>
    <t>REPRODUKTOR VNITŘNÍ STROPNÍ PRO EVAKUAČNÍ ROZHLAS</t>
  </si>
  <si>
    <t>Poznámka k položce:    
NER, regulace výkonu návrh dle akustické studie, montáž do podhledu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</si>
  <si>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75L184</t>
  </si>
  <si>
    <t>REPRODUKTOR VNITŘNÍ SKŘÍŇKOVÝ PRO EVAKUAČNÍ ROZHLAS</t>
  </si>
  <si>
    <t>Poznámka k položce:    
Nástěnný reproduktor NER, - reprosoustava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</si>
  <si>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R024</t>
  </si>
  <si>
    <t>Kabel, požárně funkční pro konzole nouzového evakučního rozhlasu 3x4x0,8 min. třídy reakce na oheň B2ca-s1-d1 a třídy funkčnosti P15-R</t>
  </si>
  <si>
    <t>Konzola nouzového evakuačního rozhlasu pro hasiče ve skříňce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</si>
  <si>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</si>
  <si>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D.4.3.1.5</t>
  </si>
  <si>
    <t>Kabeláž EPS</t>
  </si>
  <si>
    <t>SYKFY 1x2x0,8</t>
  </si>
  <si>
    <t>R026</t>
  </si>
  <si>
    <t>Smyčkový EPS kabel fukční při požáru 1x2x0,8</t>
  </si>
  <si>
    <t>Poznámka k položce:    
min. třídy reakce na oheň B2ca-s1-d1 a třídy funkčnosti P15-R    
1. Položka obsahuje:   – manipulace a uložení kabelu (do země, chráničky, kanálu, na rošty, na TV a pod.)  – příchytky, spojky, koncovky, chráničky apod.  2. Položka neobsahuje:   X  3. Způsob měření:  Měří se metr délkový.</t>
  </si>
  <si>
    <t>R027</t>
  </si>
  <si>
    <t>Funční při požáru 2x1,5</t>
  </si>
  <si>
    <t>UTP funkční při požáru 2x4x0,5, cat6</t>
  </si>
  <si>
    <t>D.4.3.1.6</t>
  </si>
  <si>
    <t>Hliníkové instalační trukby d 25 vč. spojek kolen a upevnění</t>
  </si>
  <si>
    <t>Poznámka k položce:    
trasa musí splňovat požadavky funkčnosti při požáru del PBŘ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</si>
  <si>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Zednické práce, sekání drážek v cihlové zdi, zahození a štukování, prostupy stěnami a stropy</t>
  </si>
  <si>
    <t>R23</t>
  </si>
  <si>
    <t>Požárně odolný systém oceloplechových perforovaných žlabů 100x50mm</t>
  </si>
  <si>
    <t>Poznámka k položce:    
vč. spojek, kolen a upevnění - trasa musí splňovat požadavky funkčnosti při požáru dle PBŘ pro použitý kabelový soubor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</si>
  <si>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Ostaní náklady</t>
  </si>
  <si>
    <t>Vypracování dokumentace skutečného provedení</t>
  </si>
  <si>
    <t>Poznámka k položce:    
včetně schémat pro vybrané typy zařízení EPS, která bude předložena ke schválení HZS    
zahrnuje veškeré náklady spojené s objednatelem požadovanými pracemi</t>
  </si>
  <si>
    <t>Uvedení systému EPS do provozu</t>
  </si>
  <si>
    <t>Poznámka k položce:    
včetně programování ústředen EPS a všech potřebných provozních zkoušek    
1. Položka obsahuje:   – cenu za kontrolu, revizi, seřízení a uvedení do provozu zařízení dle příslušných norem a předpisů, včetně vystavení protokolu  2. Položka neobsahuje:   X  3. Způsob měření:  Udává se počet hodin práce.</t>
  </si>
  <si>
    <t xml:space="preserve">  D.4.3.2</t>
  </si>
  <si>
    <t xml:space="preserve">  MaR</t>
  </si>
  <si>
    <t>D.4.3.2</t>
  </si>
  <si>
    <t>MaR</t>
  </si>
  <si>
    <t>D.4.3.2.1</t>
  </si>
  <si>
    <t>Náklady na MaR pro nájemní jednotku severní část 2NP čm. 2.12-2.14,2.22</t>
  </si>
  <si>
    <t>MAR-PRO</t>
  </si>
  <si>
    <t>Uvedení systému MaR do provozu včetně programování ústředen MaR a všech potřebných provozních zkoušek</t>
  </si>
  <si>
    <t>REV-EL</t>
  </si>
  <si>
    <t>RMR212</t>
  </si>
  <si>
    <t>Rozvaděč MaR pro NJ 2NP - PČR</t>
  </si>
  <si>
    <t>Poznámka k položce:    
Nástěnná skříň, rozměry 1000x1200x250, zdroj UPS 24V DC, 15 A, 30 min, procesorová jednotka- rozhraní na síť ethernet, komunkace s nadřazeným PC a WEB klienty, modul KNX sběrnice pro další prvky  Vstupy a výstupy: AI=2, AO=10, DI=6, DO=4, PT1000=2  Počet připojených KNX jednotek =14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</si>
  <si>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PJK</t>
  </si>
  <si>
    <t>Prostorová jednotka vnitřní jednotky klimatizace napojena na sběrnici KNX, displej a ovládací tlačítka</t>
  </si>
  <si>
    <t>MS</t>
  </si>
  <si>
    <t>Vnitřní prostorové čidlo teploty, CO2 a relativní vlhkosti bez ovládacích prvků - sběrnice KNX</t>
  </si>
  <si>
    <t>TL</t>
  </si>
  <si>
    <t>Ovladač zapínací (tlačítko), řazení 1/0So, 250V, 10AX stejný design jako přístroje v E.2.10</t>
  </si>
  <si>
    <t>Poznámka k položce:    
1. Položka obsahuje:   – přípravu podkladu pro osazení   – veškerý materiál a práce pro upevnění nebo uchycení krabice  2. Položka neobsahuje:   X  3. Způsob měření:  Udává se počet kusů kompletní konstrukce nebo práce.</t>
  </si>
  <si>
    <t>CYKY</t>
  </si>
  <si>
    <t>CYKY 3x1,5</t>
  </si>
  <si>
    <t>Poznámka k položce:    
Položka obsahuje : Dodávku a montáž kabelu včetně dovozu, manipulace a uložení kabelu (do trubky, na rošty, pod omítku, do rozvaděče ). Dále obsahuje cenu za pom. mechanismy včetně všech ostatních vedlejších nákladů</t>
  </si>
  <si>
    <t>CYKY 12x1,5</t>
  </si>
  <si>
    <t>SYKFY</t>
  </si>
  <si>
    <t>TZ</t>
  </si>
  <si>
    <t>Telefonní zemní 3x4x0,8</t>
  </si>
  <si>
    <t>742J29</t>
  </si>
  <si>
    <t>KABEL SDĚLOVACÍ LAN UTP/FTP UKONČENÝ KONEKTORY RJ45</t>
  </si>
  <si>
    <t>ZED</t>
  </si>
  <si>
    <t>PJV</t>
  </si>
  <si>
    <t>Prostorová jednotka s čidly teploty, CO2 a relativní vlhkosti s displejem a ovládacími tlačítky (nebo dotykový displej) pro ovládání větrání a topení</t>
  </si>
  <si>
    <t>- sběrnice KNX    
~</t>
  </si>
  <si>
    <t>D.4.3.2.2</t>
  </si>
  <si>
    <t>Prostorové jednotky, čidla a další prvky</t>
  </si>
  <si>
    <t>Poznámka k položce:    
Vnitřní čidlo teploty, ovládání jednotky kontakty a výstupními analogovými signály 0-10V - motor + ventil, spíná čerpadlo kondenzátu - přesný návrh dle dodavé klimatizační jednotky.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</si>
  <si>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PJKV</t>
  </si>
  <si>
    <t>Prostorová jednotka vzduchové clony napojena na sběrnici KNX bez ovládacích prvků - ovládání po sběrnici KNX</t>
  </si>
  <si>
    <t>Prostorové čidlo teploty do místnosti PT1000 (Ni1000…)</t>
  </si>
  <si>
    <t>TP</t>
  </si>
  <si>
    <t>Příložné čidlo teploty na potrubí PT1000 (Ni1000…), 0-135 °C</t>
  </si>
  <si>
    <t>METE</t>
  </si>
  <si>
    <t>Kompletní meterologická stanice</t>
  </si>
  <si>
    <t>Poznámka k položce:    
měření vnější teploty, rychlost větru, relativní vlhkosti, amosférického tlaku, srážek, intenzitislunečního svitu, času DSF, napájení 24V, 1A vč. topení, napojená na sběrnici KNX, včetně příslušenství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</si>
  <si>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Snímač tlaku do vzduchotechnického potrubí - měřící rozsah dle návrhu dodavatele vzduchotechniky, výstup 0-10V</t>
  </si>
  <si>
    <t>PD</t>
  </si>
  <si>
    <t>Snímač diferenčního tlaku před a za filtrem sání vzduchotechnických jednotek, výstup 0-10V</t>
  </si>
  <si>
    <t>LL</t>
  </si>
  <si>
    <t>Snímač hluku vnější klima jednotky , výstup 0-10V</t>
  </si>
  <si>
    <t>PTR</t>
  </si>
  <si>
    <t>Termoelektrický regulační pohon, napájení 24V DC, regulace 0-10V, upevnění na použitý ventil rozdělovače DN150</t>
  </si>
  <si>
    <t>PNRV</t>
  </si>
  <si>
    <t>Pohon natočení regulačních ventilů DN150 míchacích uzlů vzduchotechnických jednotek, napájení 20V DC, regulace 0-10V, moment dle návrhu dodavatele jed</t>
  </si>
  <si>
    <t>notky    
~</t>
  </si>
  <si>
    <t>PNT</t>
  </si>
  <si>
    <t>Pohon natočení klapek vzduchotechnických jednotek, napájení 230V AC, regulace 0-10V, moment dle návrhu dodavatele jednotky</t>
  </si>
  <si>
    <t>PNZK</t>
  </si>
  <si>
    <t>Pohon natočení zónových klapek vzduchotechniky, napájení 24V DC, regulace 0-10V, moment dle návrhu dodavatele jednotky</t>
  </si>
  <si>
    <t>D.4.3.2.3</t>
  </si>
  <si>
    <t>Kabeláž MaR</t>
  </si>
  <si>
    <t>Poznámka k položce:    
UTP 2x4x0,5, cat6    
Položka obsahuje : Dodávku a montáž kabelu včetně dovozu, manipulace a uložení kabelu (do trubky, na rošty, pod omítku, do rozvaděče ). Dále obsahuje cenu za pom. mechanismy včetně všech ostatních vedlejších nákladů</t>
  </si>
  <si>
    <t>CYKY 7x1,5</t>
  </si>
  <si>
    <t>CYKY 3x4</t>
  </si>
  <si>
    <t>Telefonní zemní 1x4x0,8</t>
  </si>
  <si>
    <t>D.4.3.2.4</t>
  </si>
  <si>
    <t>703411</t>
  </si>
  <si>
    <t>ELEKTROINSTALAČNÍ TRUBKA PLASTOVÁ VČETNĚ UPEVNĚNÍ A PŘÍSLUŠENSTVÍ DN PRŮMĚRU DO 25 MM</t>
  </si>
  <si>
    <t>741111</t>
  </si>
  <si>
    <t>KRABICE (ROZVODKA) INSTALAČNÍ PŘÍSTROJOVÁ PRÁZDNÁ</t>
  </si>
  <si>
    <t>703232</t>
  </si>
  <si>
    <t>KABELOVÝ ŽLAB NOSNÝ/DRÁTĚNÝ S FUNKČNÍ ODOLNOSTÍ PŘI POŽÁRU VČETNĚ UPEVNĚNÍ A PŘÍSLUŠENSTVÍ SVĚTLÉ ŠÍŘKY PŘES 100 DO 250 MM</t>
  </si>
  <si>
    <t>Poznámka k položce:    
1. Položka obsahuje:    – kompletní montáž, rozměření, upevnění, sváření, řezání, spojování a pod.     – veškerý spojovací a montážní materiál    – pomocné mechanismy a nátěr   2. Položka neobsahuje:    X   3. Způsob měření:   Měří se metr délkový.</t>
  </si>
  <si>
    <t>D.4.3.2.5</t>
  </si>
  <si>
    <t>D.4.3.2.6</t>
  </si>
  <si>
    <t>Náklady na MaR pro nájemní jednotku čm. 143 RELAY</t>
  </si>
  <si>
    <t>RMR143</t>
  </si>
  <si>
    <t>Rozvaděč NJ RELLAY</t>
  </si>
  <si>
    <t>Poznámka k položce:    
Nástěnná skříň, rozměry 1000x1200x250, zdroj UPS 24V DC, 10 A, 30 min, procesorová jednotka- rozhraní na síť ethernet, komunkace s nadřazeným PC a WEB klienty, modul KNX sběrnice pro další prvky  Vstupy a výstupy: AI=2, AO=6, DI=2, DO=6, PT1000=2  Počet připojených KNX jednotek =2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</si>
  <si>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D.4.3.2.7</t>
  </si>
  <si>
    <t>Rozvaděče MaR</t>
  </si>
  <si>
    <t>RMR195</t>
  </si>
  <si>
    <t>Rozvaděč výměník</t>
  </si>
  <si>
    <t>Poznámka k položce:    
Nástěnná skříň, rozměry 1000x1200x250, zdroj UPS 24V DC, 15 A, 30 min, procesorová jednotka- rozhraní na síť ethernet, komunkace s nadřazeným PC a WEB klienty, modul KNX sběrnice pro další prvky.  Vstupy a výstupy: AI=6, AO=6, DI=6, DO=6, PT1000=4.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</si>
  <si>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RMR192</t>
  </si>
  <si>
    <t>Rozvaděč MaR pro větrání jižního přístavku VB</t>
  </si>
  <si>
    <t>Poznámka k položce:    
Nástěnná skříň, rozměry 1000x1200x250, zdroj UPS 24V DC, 15 A, 30 min, procesorová jednotka- rozhraní na síť ethernet, komunkace s nadřazeným PC a WEB klienty, modul KNX sběrnice pro další prvky.  Vstupy a výstupy: AI=2, AO=2, DI=16, DO=12, PT1000=12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</si>
  <si>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RMR159</t>
  </si>
  <si>
    <t>Rozvaděč MaR pro klimatizaci rozvoden VN a větrání místnosti UPS</t>
  </si>
  <si>
    <t>Poznámka k položce:    
Skříňový rozvaděč, rozměry 800x2000x4000, redundatní zdroj 24V DC, 20A, redundantní procesorová jednotka- rozhraní na síť ethernet, komunkace s nadřazeným PC a WEB klienty, modul KNX sběrnice pro další prvky.  Redundantní vstupy a výstupy: AI=4, AO=2, DI=36, DO=17, PT1000=6.  Počet připojených KNX jednotek =8.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</si>
  <si>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RMR112</t>
  </si>
  <si>
    <t>Rozvaděč MaR pro rozdělovač podlahového topení</t>
  </si>
  <si>
    <t>Poznámka k položce:    
Zápustná skříň, rozměry 800x1200x250, zdroj 24V DC, 15 A, procesorová jednotka- rozhraní na síť ethernet, komunkace s nadřazeným PC a WEB klienty, modul KNX sběrnice pro další prvky  Vstupy a výstupy: AI=2, AO=6, DI=6, DO=12, PT1000=6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</si>
  <si>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</si>
  <si>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RMR114</t>
  </si>
  <si>
    <t>Poznámka k položce:    
Zápustná skříň, rozměry 800x1200x250, zdroj UPS 24V DC, 15 A, 30 min, procesorová jednotka- rozhraní na síť ethernet, komunkace s nadřazeným PC a WEB klienty, modul KNX sběrnice pro další prvky.  Vstupy a výstupy: AI=2, AO=6, DI=4, DO=6, PT1000=6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</si>
  <si>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PT1000=4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</si>
  <si>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</si>
  <si>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RMR156</t>
  </si>
  <si>
    <t>Poznámka k položce:    
Zápustná skříň, rozměry 800x1200x250, zdroj UPS 24V DC, 15 A, 30 min, procesorová jednotka- rozhraní na síť ethernet, komunkace s nadřazeným PC a WEB klienty, modul KNX sběrnice pro další prvky.  Vstupy a výstupy: AI=2, AO=6, DI=4, DO=6, PT1000=4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</si>
  <si>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=3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</si>
  <si>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Poznámka k položce:    
Zápustná skříň, rozměry 800x1200x250, zdroj UPS 24V DC, 15 A, 30 min, procesorová jednotka- rozhraní na síť ethernet, komunkace s nadřazeným PC a WEB klienty, modul KNX sběrnice pro další prvky.  Vstupy a výstupy: AI=2, AO=6, DI=4, DO=6, PT1000=5  Počet připojených KNX jednotek =2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</si>
  <si>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RMR-116</t>
  </si>
  <si>
    <t>Rozvaděč MaR pro vzduchotechniku VZT 1</t>
  </si>
  <si>
    <t>Poznámka k položce:    
Nástěnná skříň, rozměry 1000x1200x250, zdroj UPS 24V DC, 15 A, 30 min, procesorová jednotka- rozhraní na síť ethernet, komunkace s nadřazeným PC a WEB klienty, modul KNX sběrnice pro další prvky.  Vstupy a výstupy: AI=7, AO=12, DI=12, DO=8, PT1000=8  Počet připojených KNX jednotek =1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</si>
  <si>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RMR119</t>
  </si>
  <si>
    <t>Rozvaděč MaR pro denní místnosti NJ</t>
  </si>
  <si>
    <t>Poznámka k položce:    
Nástěnná skříň, rozměry 1000x1200x250, zdroj UPS 24V DC, 15 A, 30 min, procesorová jednotka- rozhraní na síť ethernet, komunkace s nadřazeným PC a WEB klienty, modul KNX sběrnice pro další prvky.  Vstupy a výstupy: AI=2, AO=6, DI=8, DO=8, PT1000=4  Počet připojených KNX jednotek =5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</si>
  <si>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RMR132</t>
  </si>
  <si>
    <t>Rozvaděč MaR pro místnosti pokladen, transito 1NP</t>
  </si>
  <si>
    <t>Poznámka k položce:    
Nástěnná skříň, rozměry 1000x1200x250, zdroj UPS 24V DC, 15 A, 30 min, procesorová jednotka- rozhraní na síť ethernet, komunkace s nadřazeným PC a WEB klienty, modul KNX sběrnice pro další prvky.  Vstupy a výstupy: AI=2, AO=12, DI=4, DO=6, PT1000=4  Počet připojených KNX jednotek =20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</si>
  <si>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RMR142</t>
  </si>
  <si>
    <t>Rozvaděče ČD Info</t>
  </si>
  <si>
    <t>Poznámka k položce:    
Nástěnná skříň, rozměry 1000x1200x250, zdroj UPS 24V DC, 15 A, 30 min, procesorová jednotka- rozhraní na síť ethernet, komunkace s nadřazeným PC a WEB klienty, modul KNX sběrnice pro další prvky.  Vstupy a výstupy: AI=2, AO=6, DI=2, DO=6, PT1000=2  Počet připojených KNX jednotek =2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</si>
  <si>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RMR150b</t>
  </si>
  <si>
    <t>Rozvaděč MaR pro místnosti veřejného WC</t>
  </si>
  <si>
    <t>Poznámka k položce:    
Nástěnná skříň, rozměry 1000x1200x250, zdroj UPS 24V DC, 15 A, 30 min, procesorová jednotka- rozhraní na síť ethernet, komunkace s nadřazeným PC a WEB klienty, modul KNX sběrnice pro další prvky.  Vstupy a výstupy: AI=2, AO=8, DI=2, DO=6, PT1000=4  Počet připojených KNX jednotek =4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</si>
  <si>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RMR164</t>
  </si>
  <si>
    <t>Rozvaděč MaR pro místnosti již. věže 1NP</t>
  </si>
  <si>
    <t>Poznámka k položce:    
Nástěnná skříň, rozměry 1000x1200x250, zdroj UPS 24V DC, 15 A, 30 min, procesorová jednotka- rozhraní na síť ethernet, komunkace s nadřazeným PC a WEB klienty, modul KNX sběrnice pro další prvky.  Vstupy a výstupy: AI=2, AO=8, DI=8, DO=2, PT1000=2  Počet připojených KNX jednotek =18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</si>
  <si>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RMR206</t>
  </si>
  <si>
    <t>Rozvaděč MaR pro severní věž 2NP, velín a technologie a vzduchotechniku 19</t>
  </si>
  <si>
    <t>Poznámka k položce:    
Nástěnná skříň, rozměry 1000x1200x250, zdroj UPS 24V DC, 15 A, 30 min, procesorová jednotka- rozhraní na síť ethernet, komunkace s nadřazeným PC a WEB klienty, modul KNX sběrnice pro další prvky.  Vstupy a výstupy: AI=2, AO=10, DI=6, DO=4, PT1000=2  Počet připojených KNX jednotek =14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</si>
  <si>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RMR215</t>
  </si>
  <si>
    <t>Rozvaděč MaR pro denní místnost ČD strojvůdci</t>
  </si>
  <si>
    <t>Poznámka k položce:    
Nástěnná skříň, rozměry 800x1200x250, zdroj UPS 24V DC, 15 A, 30 min, procesorová jednotka- rozhraní na síť ethernet, komunkace s nadřazeným PC a WEB klienty, modul KNX sběrnice pro další prvky.  Vstupy a výstupy: AI=2, AO=4, DI=6, DO=4, PT1000=2  Počet připojených KNX jednotek =8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</si>
  <si>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RMR226</t>
  </si>
  <si>
    <t>Rozvaděč MaR pro Rozvaděč MaR pro security, velín</t>
  </si>
  <si>
    <t>Poznámka k položce:    
Nástěnná skříň, rozměry 800x1200x250, zdroj UPS 24V DC, 15 A, 30 min, procesorová jednotka- rozhraní na síť ethernet, komunkace s nadřazeným PC a WEB klienty, modul KNX sběrnice pro další prvky.  Vstupy a výstupy: AI=2, AO=6, DI=4, DO=2, PT1000=2  Počet připojených KNX jednotek =8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</si>
  <si>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RMR237</t>
  </si>
  <si>
    <t>Rozvaděč MaR pro místnosti již. věže 2NP</t>
  </si>
  <si>
    <t>Poznámka k položce:    
Nástěnná skříň, rozměry 800x1200x250, zdroj UPS 24V DC, 15 A, 30 min, procesorová jednotka- rozhraní na síť ethernet, komunkace s nadřazeným PC a WEB klienty, modul KNX sběrnice pro další prvky.  Vstupy a výstupy: AI=0, AO=8, DI=2, DO=2, PT1000=4  Počet připojených KNX jednotek =21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</si>
  <si>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RMR314</t>
  </si>
  <si>
    <t>Rozvaděč MaR pro severní věž 3NP, velín a technologie a vzduchotechniku 19</t>
  </si>
  <si>
    <t>Poznámka k položce:    
Nástěnná skříň, rozměry 1000x1200x250, zdroj UPS 24V DC, 15 A, 30 min, procesorová jednotka- rozhraní na síť ethernet, komunkace s nadřazeným PC a WEB klienty, modul KNX sběrnice pro další prvky.  Vstupy a výstupy: AI=4, AO=13, DI=9, DO=9, PT1000=7  Počet připojených KNX jednotek =20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</si>
  <si>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RMR317</t>
  </si>
  <si>
    <t>Rozvaděč MaR pro severní rizolit 3NP, ubytovna</t>
  </si>
  <si>
    <t>Poznámka k položce:    
Nástěnná skříň, rozměry 1000x1200x250, zdroj UPS 24V DC, 15 A, 30 min, procesorová jednotka- rozhraní na síť ethernet, komunkace s nadřazeným PC a WEB klienty, modul KNX sběrnice pro další prvky.  Vstupy a výstupy: AI=2, AO=6, DI=2, DO=2, PT1000=2  Počet připojených KNX jednotek =16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</si>
  <si>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RMR331</t>
  </si>
  <si>
    <t>Rozvaděč MaR pro jížní rizolit 3NP, velín a technologie a vzduchotechniku 19</t>
  </si>
  <si>
    <t>Poznámka k položce:    
Nástěnná skříň, rozměry 1000x1200x250, zdroj UPS 24V DC, 15 A, 30 min, procesorová jednotka- rozhraní na síť ethernet, komunkace s nadřazeným PC a WEB klienty, modul KNX sběrnice pro další prvky.  Vstupy a výstupy: AI=5, AO=10, DI=6, DO=6, PT1000=4  Počet připojených KNX jednotek =6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</si>
  <si>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RMR334</t>
  </si>
  <si>
    <t>Rozvaděč MaR pro jižní věž 3NP</t>
  </si>
  <si>
    <t>Poznámka k položce:    
Nástěnná skříň, rozměry 1000x1200x250, zdroj UPS 24V DC, 15 A, 30 min, procesorová jednotka- rozhraní na síť ethernet, komunkace s nadřazeným PC a WEB klienty, modul KNX sběrnice pro další prvky.  Vstupy a výstupy: AI=2, AO=8, DI=4, DO=4, PT1000=4  Počet připojených KNX jednotek =17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</si>
  <si>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RMR414</t>
  </si>
  <si>
    <t>Poznámka k položce:    
Nástěnná skříň, rozměry 1000x1200x250, zdroj UPS 24V DC, 15 A, 30 min, procesorová jednotka- rozhraní na síť ethernet, komunkace s nadřazeným PC a WEB klienty, modul KNX sběrnice pro další prvky.  Vstupy a výstupy: AI=5, AO=10, DI=8, DO=8, PT1000=8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</si>
  <si>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RMR335CH</t>
  </si>
  <si>
    <t>Rozvaděč MaR pro vnější chladící jednotky</t>
  </si>
  <si>
    <t>Poznámka k položce:    
Skříňový rozvaděč, rozměry 800x2000x400, IP 55, zdroj UPS 24V DC, 20 A, 30 min, procesorová jednotka- rozhraní na síť ethernet, komunkace s nadřazeným PC a WEB klienty, modul KNX sběrnice pro další prvky.  Vstupy a výstupy: AI=11, AO=6, DI=31, DO=41, PT1000=0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</si>
  <si>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ADA</t>
  </si>
  <si>
    <t>Adaptér externí regulace pro venkovní jednotku</t>
  </si>
  <si>
    <t>Poznámka k položce:    
umožňuje aktivovat Nízkohlučný provoz a tři úrovně limitování požadavku pomocí externích suchých kontaktů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</si>
  <si>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PC sever</t>
  </si>
  <si>
    <t>PC s aplikací pro řízení a programování použitého sytému řídícího MaR - klient -server</t>
  </si>
  <si>
    <t>PC klient</t>
  </si>
  <si>
    <t>PC s aplikací pro řízení a programování použitého sytému řídícího MaR - klient</t>
  </si>
  <si>
    <t>Panel</t>
  </si>
  <si>
    <t>Panel s grafickým displejem na dveře rozvaděče Mar vč. připojovacích kabelů</t>
  </si>
  <si>
    <t>RMR315CH</t>
  </si>
  <si>
    <t>Poznámka k položce:    
Skříňový rozvaděč, rozměry 800x2000x400, IP 55, zdroj UPS 24V DC, 20 A, 30 min, procesorová jednotka- rozhraní na síť ethernet, komunkace s nadřazeným PC a WEB klienty, modul KNX sběrnice pro další prvky.  Vstupy a výstupy: AI=6, AO=2, DI=16, DO=15, PT1000=0  Počet připojených KNX jednotek =0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</si>
  <si>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Rozvaděč MaR pro NJ severní část 2NP</t>
  </si>
  <si>
    <t>Poznámka k položce:    
Nástěnná skříň, rozměry 1000x1200x250, zdroj UPS 24V DC, 15 A, 30 min, procesorová jednotka- rozhraní na síť ethernet, komunkace s nadřazeným PC a WEB klienty, modul KNX sběrnice pro další prvky  Vstupy a výstupy: AI=2, AO=10, DI=6, DO=4, PT1000=2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</si>
  <si>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 xml:space="preserve">  SO 98-98</t>
  </si>
  <si>
    <t xml:space="preserve">  Vedlejší a ostatní náklady</t>
  </si>
  <si>
    <t>SO 98-98</t>
  </si>
  <si>
    <t>Vedlejší a ostatní náklady</t>
  </si>
  <si>
    <t>Dokumentace stavby</t>
  </si>
  <si>
    <t>VSEOB001</t>
  </si>
  <si>
    <t>Geodetická dokumentace skutečného provedení stavby</t>
  </si>
  <si>
    <t>Poznámka k položce: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</si>
  <si>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</si>
  <si>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</si>
  <si>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Poznámka k položce: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</si>
  <si>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</si>
  <si>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</si>
  <si>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Poznámka k položce:    
Poznámka k položce: Položka zahrnuje veškeré činnosti nezbytné k vypracování kompletní elketroniké dokumentace skutečného provedení dle SOD na zhotovení stavby a v rozsahu vyhlášky č. 499/2006 Sb. v platném znění a dle požadavků VTP a ZTP.</t>
  </si>
  <si>
    <t>VSEOB004</t>
  </si>
  <si>
    <t>Dopracování projektové dokumentace pro provádění stavby (RDS)</t>
  </si>
  <si>
    <t>Poznámka k položce:    
Poznámka k položce: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Vzhledem k rekonstrukci hostorické budovy se předpokládá dopracování realizační dokumnetace u všech stavebních objektů a provozních souborů</t>
  </si>
  <si>
    <t>PDPS-1</t>
  </si>
  <si>
    <t>Vypracování projektové dokumentace pro provedení stavby na přeložku parovodu (plocha sever), s vyjímkou SO 01-03</t>
  </si>
  <si>
    <t>PDPS-2</t>
  </si>
  <si>
    <t>Vypracování projektové dokumentace pro provedení stavby na cyklověž</t>
  </si>
  <si>
    <t>VSEOB005</t>
  </si>
  <si>
    <t>Vzorkování maleb,stěrek,povrchových úprav a detailů oken a dveří,podlah</t>
  </si>
  <si>
    <t>VSEOB006</t>
  </si>
  <si>
    <t>Dodatečný stavebně technický průzkum</t>
  </si>
  <si>
    <t>VSEOB007</t>
  </si>
  <si>
    <t>Osvědčení o shodě notifikovanou osobou</t>
  </si>
  <si>
    <t>VSEOB008</t>
  </si>
  <si>
    <t>Osvědčení o bezpečnosti před uvedením do provozu</t>
  </si>
  <si>
    <t>VSEOB009</t>
  </si>
  <si>
    <t>Publicita</t>
  </si>
  <si>
    <t>Poznámka k položce:    
Poznámka k položce: Zhotovitel zajistí ihned po předání staveniště výrobu a instalaci informačních materiálů, jejichž obsahem bude informace pro cestující veřejnost o realizované stavbě, na místě dočasného zařízení staveniště (např. lešení, oplocení apod.) dle možností umístění. Veškeré grafické zpracování bude provedeno dle pokynů Objednavatele. Grafické návrhy, použitý materiál, umístění musí odsouhlasit vždy Objednavatel.  Typy informačních materiálů: • informační mesh banner (dle možnosti objednavatel preferuje uchycení na lešení) ve velikosti šíře 3 – 15 m x výška 2 – 10 m v počtu 1 – 3 ks, dle rozsahu stavby • informační bannery ve velikosti šíře až 3 m x výška až 2 m s oky po 50 cm, v počtu 5 ks, dle možnosti umístění • informační plachty, přebaly a Dibond desky na oplocení ve velikosti šíře až 3 m x výška až 3 m v počtu 6 - 30 ks, dle možnosti umístění Informační materiály budou instalovány ihned po předání staveniště a po celou dobu realizace stavby budou zhotovitelem udržovány v bezvadném stavu. V případě jejich poškození, nebo výrazném znečistění, budou nahrazeny novými identickými materiály.  Umístění materiálů s logem Zhotovitele bude možné pouze po konzultaci a po odsouhlasení Objednavatelem. V rámci stavby bude instalován na veřejně přístupném místě multimediální panel, kde bude zhotovitelem zpracován a průběžně aktualizován informační materiál se základními informacemi o průběhu stavby apod. Zhotovitel zajistí 1x za 6 měsíců pořízení videodokumentace stavby prostřednictvím dronu, které bude zpracováno do několikaminutového propagačního šotu. Ten bude opatřen logem SŽDC, případně doplněn mluveným komentářem, dle dohody s Objednavatelem. Video bude pořízeno minimálně ve 4K kvalitě a více. Objednavatel požaduje natočení stávajícího stavu, natáčení v průběhu realizace a po jejím dokončení. Do 14 dnů od ukončení každé dílčí části natáčení Zhotovitel předá zpracovanou videodokumentaci Objednavateli. Objednavatel si vyhrazuje právo schválení finální podoby předmětného propagačního šotu. Výsledný produkt je majetkem Objednavatele. Pro potřeby ŘKD zhotovitel zajistí prostřednictvím dronu, krátké video dokumentující aktuální průběh realizačních prací a připraví krátkou grafickou prezentaci do vzoru předaného objednavatelem. Zhotovitel je povinen si veškerá povolení k výrobě i k umístění informačních materiálů zajistit s dotčenými orgány včetně povolení k natáčení dronem.</t>
  </si>
  <si>
    <t>VSEOB010</t>
  </si>
  <si>
    <t>Zkušební provoz</t>
  </si>
  <si>
    <t>VSEOB011</t>
  </si>
  <si>
    <t>Hlukové měření po dokončení stavby v rámci zkušebního provozu</t>
  </si>
  <si>
    <t>VSEOB012</t>
  </si>
  <si>
    <t>Informační a orientační systém pro cestující po dobu stavby</t>
  </si>
  <si>
    <t>VSEOB013</t>
  </si>
  <si>
    <t>Vytvoření provizorních prostor pro pokladny ČD</t>
  </si>
  <si>
    <t>VSEOB014</t>
  </si>
  <si>
    <t>Přemístění pokladen ČD do provizorních prostor</t>
  </si>
  <si>
    <t>VSEOB015</t>
  </si>
  <si>
    <t>Přemístění pokladen ČD do definitivních prostor</t>
  </si>
  <si>
    <t>VSEOB016</t>
  </si>
  <si>
    <t>Likvidace provizorních prostor pro pokladny ČD</t>
  </si>
  <si>
    <t>VSEOB017</t>
  </si>
  <si>
    <t>Vytvoření provizorních prostor pro zázemí ČD</t>
  </si>
  <si>
    <t>VSEOB018</t>
  </si>
  <si>
    <t>Přemístění zázemí ČD do provizorních prostor</t>
  </si>
  <si>
    <t>VSEOB019</t>
  </si>
  <si>
    <t>Přemístění zázemí ČD do definitivních prostor</t>
  </si>
  <si>
    <t>VSEOB020</t>
  </si>
  <si>
    <t>Likvidace provizorních prostor pro zázemí ČD</t>
  </si>
  <si>
    <t>VSEOB021</t>
  </si>
  <si>
    <t>Vytvoření provizorních prostor pro obchodní jednotku RELAY</t>
  </si>
  <si>
    <t>VSEOB022</t>
  </si>
  <si>
    <t>Přemístění obchodní jednotky RELAY do provizorních prostor</t>
  </si>
  <si>
    <t>VSEOB023</t>
  </si>
  <si>
    <t>Přemístění obchodní jednotky RELAY do definitivních prostor</t>
  </si>
  <si>
    <t>VSEOB024</t>
  </si>
  <si>
    <t>Likvidace provizorních prostor pro obchodní jednotku RELAY</t>
  </si>
  <si>
    <t>VSEOB025</t>
  </si>
  <si>
    <t>Demontáž, přesun a montáž pamětních desek spolufinancování z EU do provizorního umístění</t>
  </si>
  <si>
    <t>3ks nástupiště, 1ks hala</t>
  </si>
  <si>
    <t>PK</t>
  </si>
  <si>
    <t>Provizorní koridory pro pěší</t>
  </si>
  <si>
    <t>PK-001</t>
  </si>
  <si>
    <t>Zřízení provizorního koridoru pro pěší přes místnost S 10.45 (nově 1.27) v 1.NP - vč. veškerých opatření proti vlivům stavby, osvětlení</t>
  </si>
  <si>
    <t>Délka 16,5 m Plocha 37,35 m2 1=</t>
  </si>
  <si>
    <t>PK-002</t>
  </si>
  <si>
    <t>Údržba provizorního koridoru pro pěší přes místnost S 10.45 (nově 1.27) v 1.NP - vč. veškerých opatření proti vlivům stavby, osvětlení</t>
  </si>
  <si>
    <t>PK-003</t>
  </si>
  <si>
    <t>Odstranění provizorního koridoru pro pěší přes místnost S 10.45 (nově 1.27) v 1.NP - vč. veškerých opatření proti vlivům stavby, osvětlení, vč. odvozu</t>
  </si>
  <si>
    <t>a likvidace    
~</t>
  </si>
  <si>
    <t>PK-004</t>
  </si>
  <si>
    <t>Zřízení provizorního koridoru pro pěší přes místnost S 20.11 (2.12) ve 2.NP - vč. veškerých opatření proti vlivům stavby, osvětlení</t>
  </si>
  <si>
    <t>Délka 8,8 m Plocha 13,1 m2 1=</t>
  </si>
  <si>
    <t>PK-005</t>
  </si>
  <si>
    <t>Údržba provizorního koridoru pro pěší přes místnost S 20.11 (2.12) ve 2.NP - vč. veškerých opatření proti vlivům stavby, osvětlení</t>
  </si>
  <si>
    <t>PK-006</t>
  </si>
  <si>
    <t>Odstranění provizorního koridoru pro pěší přes místnost S 20.11 (2.12) ve 2.NP - vč. veškerých opatření proti vlivům stavby, osvětlení, vč. odvozu a l</t>
  </si>
  <si>
    <t>ikvidace    
~</t>
  </si>
  <si>
    <t>PK-007</t>
  </si>
  <si>
    <t>Zřízení provizorního koridoru pro pěší přes halu v centrální části C 10.06 (1.41) v 1.NP - vč. veškerých opatření proti vlivům stavby, osvětlení</t>
  </si>
  <si>
    <t>Délka 16,8 m Plocha 26,2  m2 1=</t>
  </si>
  <si>
    <t>PK-008</t>
  </si>
  <si>
    <t>Údržba provizorního koridoru pro pěší přes halu v centrální části C 10.06 (1.41) v 1.NP - vč. veškerých opatření proti vlivům stavby, osvětlení</t>
  </si>
  <si>
    <t>PK-009</t>
  </si>
  <si>
    <t>Odstranění provizorního koridoru pro pěší přes halu v centrální části C 10.06 (1.41) v 1.NP - vč. veškerých opatření proti vlivům stavby, osvětlení, v</t>
  </si>
  <si>
    <t>č. odvozu a likvidace    
~</t>
  </si>
  <si>
    <t>E.1.5</t>
  </si>
  <si>
    <t>Ostatní inženýrské objekty</t>
  </si>
  <si>
    <t xml:space="preserve">  SO 04</t>
  </si>
  <si>
    <t xml:space="preserve">  Přeložky SSZ</t>
  </si>
  <si>
    <t>SO 04</t>
  </si>
  <si>
    <t>Přeložky SSZ</t>
  </si>
  <si>
    <t>Bourání a demontáže</t>
  </si>
  <si>
    <t>1-001</t>
  </si>
  <si>
    <t>bourání konstrukce dlážděného chodníku</t>
  </si>
  <si>
    <t>1-002</t>
  </si>
  <si>
    <t>demontáž kabelové trasy</t>
  </si>
  <si>
    <t>Zemní práce - výkopy</t>
  </si>
  <si>
    <t>2-001</t>
  </si>
  <si>
    <t>výkop kabelové rýhy š. 0,65 v chodníku, v zeleném pásu</t>
  </si>
  <si>
    <t>2-002</t>
  </si>
  <si>
    <t>odvoz výkopku</t>
  </si>
  <si>
    <t>2-003</t>
  </si>
  <si>
    <t>uložení na skládku (m3)</t>
  </si>
  <si>
    <t>Zemní práce - vrstvy, zásypy a obsyby</t>
  </si>
  <si>
    <t>3-001</t>
  </si>
  <si>
    <t>kabelové lože ze štd v rýze 0,65 tl. 0,1m</t>
  </si>
  <si>
    <t>3-002</t>
  </si>
  <si>
    <t>obsyp a zásyp štd v rýze 0,65 tl. 0,2 m</t>
  </si>
  <si>
    <t>3-003</t>
  </si>
  <si>
    <t>zásyp výkopkem v rýze 0,65</t>
  </si>
  <si>
    <t>Zemní práce technologie</t>
  </si>
  <si>
    <t>pokládka trubky PE 110</t>
  </si>
  <si>
    <t>4-002</t>
  </si>
  <si>
    <t>pokládka trubky HDPE 40</t>
  </si>
  <si>
    <t>4-003</t>
  </si>
  <si>
    <t>zatažení lana do kanálku</t>
  </si>
  <si>
    <t>4-004</t>
  </si>
  <si>
    <t>osazení pružné spojky</t>
  </si>
  <si>
    <t>4-005</t>
  </si>
  <si>
    <t>osazení krycího víčka k PE rourám</t>
  </si>
  <si>
    <t>4-006</t>
  </si>
  <si>
    <t>zajištění kabelu při souběhu ve výkopu</t>
  </si>
  <si>
    <t>4-007</t>
  </si>
  <si>
    <t>zajištění kabelu při křížení ve výkopu</t>
  </si>
  <si>
    <t>4-008</t>
  </si>
  <si>
    <t>zajištění potrubí při souběhu ve výkopu</t>
  </si>
  <si>
    <t>4-009</t>
  </si>
  <si>
    <t>zajištění potrubí při křížení</t>
  </si>
  <si>
    <t>Zemní práce dodávky</t>
  </si>
  <si>
    <t>5-001</t>
  </si>
  <si>
    <t>trubka PE 110 mm</t>
  </si>
  <si>
    <t>5-002</t>
  </si>
  <si>
    <t>trubka HDPE 40 mm</t>
  </si>
  <si>
    <t>5-003</t>
  </si>
  <si>
    <t>pružná spojka 113mm/300mm</t>
  </si>
  <si>
    <t>5-004</t>
  </si>
  <si>
    <t>krycí víčko k PE rourám 110mm</t>
  </si>
  <si>
    <t>Zpětné úpravy montáž + dodávka</t>
  </si>
  <si>
    <t>6-001</t>
  </si>
  <si>
    <t>konstrukce dlážděného chodníku</t>
  </si>
  <si>
    <t>Technologie SSZ - montáž</t>
  </si>
  <si>
    <t>7-001</t>
  </si>
  <si>
    <t>pokládka kabelu CYKY 3C×2,5mm2</t>
  </si>
  <si>
    <t>7-002</t>
  </si>
  <si>
    <t>pokládka kabelu CYKY 12C×1,5 mm2</t>
  </si>
  <si>
    <t>7-003</t>
  </si>
  <si>
    <t>pokládka kabelu TCEPKPFLEZE 25×4×0,8 mm2</t>
  </si>
  <si>
    <t>7-004</t>
  </si>
  <si>
    <t>označení kabelu štítkem</t>
  </si>
  <si>
    <t>7-005</t>
  </si>
  <si>
    <t>ukončení kabelu do 5×4</t>
  </si>
  <si>
    <t>7-006</t>
  </si>
  <si>
    <t>ukončení kabelu do 12×1,5</t>
  </si>
  <si>
    <t>7-007</t>
  </si>
  <si>
    <t>ukončení kabelu do 25×4×0,8</t>
  </si>
  <si>
    <t>7-008</t>
  </si>
  <si>
    <t>přepnutí SSZ na BŽ</t>
  </si>
  <si>
    <t>7-009</t>
  </si>
  <si>
    <t>uvedení SSZ do provozu</t>
  </si>
  <si>
    <t>7-010</t>
  </si>
  <si>
    <t>připojení SSZ do koordinované skupiny</t>
  </si>
  <si>
    <t>7-011</t>
  </si>
  <si>
    <t>kontrola SSZ v podřízeném režimu</t>
  </si>
  <si>
    <t>7-012</t>
  </si>
  <si>
    <t>kontrolní a závěrečné měření na kabelu</t>
  </si>
  <si>
    <t>žíla</t>
  </si>
  <si>
    <t>7-013</t>
  </si>
  <si>
    <t>pokládka optotrubka 40mm šedá vč. Spojek a koncovek</t>
  </si>
  <si>
    <t>7-014</t>
  </si>
  <si>
    <t>dtto s 1. černým pruhem</t>
  </si>
  <si>
    <t>7-015</t>
  </si>
  <si>
    <t>drátová forma do 37×1,5</t>
  </si>
  <si>
    <t>7-016</t>
  </si>
  <si>
    <t>drátová forma do 25×4×0,8</t>
  </si>
  <si>
    <t>Technologie SSZ - dodávka</t>
  </si>
  <si>
    <t>8-001</t>
  </si>
  <si>
    <t>optotrubka 40mm šedá vč. Spojek a koncovek</t>
  </si>
  <si>
    <t>8-002</t>
  </si>
  <si>
    <t>optotrubka 40mm vč. Spojek a koncovek</t>
  </si>
  <si>
    <t>8-003</t>
  </si>
  <si>
    <t>kabel CYKY 3C×2,5mm2</t>
  </si>
  <si>
    <t>8-004</t>
  </si>
  <si>
    <t>kabel CYKY 12C×1,5 mm2</t>
  </si>
  <si>
    <t>8-005</t>
  </si>
  <si>
    <t>kabel TCEPKPFLEZE 25×4×0,8 mm2</t>
  </si>
  <si>
    <t>8-006</t>
  </si>
  <si>
    <t>štítek na označení kabelů</t>
  </si>
  <si>
    <t xml:space="preserve">  SO 05</t>
  </si>
  <si>
    <t xml:space="preserve">  Veřejné osvětlení</t>
  </si>
  <si>
    <t>SO 05</t>
  </si>
  <si>
    <t>Veřejné osvětlení</t>
  </si>
  <si>
    <t>Dodávky zařízení</t>
  </si>
  <si>
    <t>000560202</t>
  </si>
  <si>
    <t>stožár osvětlov bezpatic třístup. AMAKO 10m žárZn</t>
  </si>
  <si>
    <t>000574224</t>
  </si>
  <si>
    <t>výložník osvětlovací obloukový AMAKO</t>
  </si>
  <si>
    <t>Poznámka k položce:    
V2-1500/180Z žárZn</t>
  </si>
  <si>
    <t>000530001</t>
  </si>
  <si>
    <t>svítidlo SITECO SL20 maxi</t>
  </si>
  <si>
    <t>000727361</t>
  </si>
  <si>
    <t>zapínací bod VO ZB 7+0 /FE 3D oceloplech 870852</t>
  </si>
  <si>
    <t>000727431</t>
  </si>
  <si>
    <t>zapínací bod VO/ podstavec 600mm pod 3D nerez 830401</t>
  </si>
  <si>
    <t>Materiál elektromontážní</t>
  </si>
  <si>
    <t>000192310</t>
  </si>
  <si>
    <t>koncovka 1kV plast KSCZ4X/6-25(4x16)</t>
  </si>
  <si>
    <t>000192311</t>
  </si>
  <si>
    <t>koncovka 1kV plast KSCZ4X/16-50(4x25)</t>
  </si>
  <si>
    <t>000579243</t>
  </si>
  <si>
    <t>stožárová výzbroj SV-B 6.16.4 průchozí/TNC 1xE27</t>
  </si>
  <si>
    <t>000431151</t>
  </si>
  <si>
    <t>pojistková patrona E27 (2-4A)</t>
  </si>
  <si>
    <t>000579247</t>
  </si>
  <si>
    <t>stožárová výzbroj SV-B 9.16.4 odbočná/TNC 1xE27</t>
  </si>
  <si>
    <t>000101305</t>
  </si>
  <si>
    <t>kabel CYKY 5x1,5</t>
  </si>
  <si>
    <t>000101211</t>
  </si>
  <si>
    <t>kabel 1kV CYKY 4x25</t>
  </si>
  <si>
    <t>000101209</t>
  </si>
  <si>
    <t>kabel CYKY 4x10</t>
  </si>
  <si>
    <t>000199512</t>
  </si>
  <si>
    <t>štítek kabelový 40x15mm střední</t>
  </si>
  <si>
    <t>000321501</t>
  </si>
  <si>
    <t>roura korugovaná KOPOFLEX KF09050 pr.50/41mm</t>
  </si>
  <si>
    <t>000295011</t>
  </si>
  <si>
    <t>vedení FeZn pr.10mm(0,63kg/m)</t>
  </si>
  <si>
    <t>000295075</t>
  </si>
  <si>
    <t>svorka pásku drátu zemnící SR3b 4šrouby FeZn</t>
  </si>
  <si>
    <t>Materiál zemní+stavební</t>
  </si>
  <si>
    <t>000046112</t>
  </si>
  <si>
    <t>štěrkopísek 0-16mm</t>
  </si>
  <si>
    <t>000046511</t>
  </si>
  <si>
    <t>roura korugovaná KOPODUR KD09050 pr.50/41mm</t>
  </si>
  <si>
    <t>000046521</t>
  </si>
  <si>
    <t>/roura korugovaná 09050/ spojka 02050</t>
  </si>
  <si>
    <t>000046515</t>
  </si>
  <si>
    <t>roura korugovaná KOPODUR KD09110 pr.110/94mm</t>
  </si>
  <si>
    <t>000046525</t>
  </si>
  <si>
    <t>roura korugovaná 09110/ spojka 02110</t>
  </si>
  <si>
    <t>000046131</t>
  </si>
  <si>
    <t>beton B5</t>
  </si>
  <si>
    <t>000046133</t>
  </si>
  <si>
    <t>beton B10</t>
  </si>
  <si>
    <t>000046134</t>
  </si>
  <si>
    <t>beton B13,5</t>
  </si>
  <si>
    <t>000046456</t>
  </si>
  <si>
    <t>stožárové pouzdro plast SP315/1500</t>
  </si>
  <si>
    <t>Elektromontáže</t>
  </si>
  <si>
    <t>210100641</t>
  </si>
  <si>
    <t>koncovka 1kV staniční plast do 4x35</t>
  </si>
  <si>
    <t>210204011</t>
  </si>
  <si>
    <t>stožár osvětlovací ocelový do 12m</t>
  </si>
  <si>
    <t>210204105</t>
  </si>
  <si>
    <t>výložník na stožár 2-ramenný do 70kg</t>
  </si>
  <si>
    <t>210204201</t>
  </si>
  <si>
    <t>elektrovýzbroj stožárů pro 1 okruh</t>
  </si>
  <si>
    <t>210202103</t>
  </si>
  <si>
    <t>svítidlo výbojkové venkovní na výložník</t>
  </si>
  <si>
    <t>210810048</t>
  </si>
  <si>
    <t>kabel(-CYKY) pevně uložený do 3x6/4x4/7x2,5</t>
  </si>
  <si>
    <t>210810081</t>
  </si>
  <si>
    <t>kabel Cu(-1kV CYKY) volně uložený do 3x35/4x25</t>
  </si>
  <si>
    <t>210810013</t>
  </si>
  <si>
    <t>kabel(-CYKY) volně ulož.do 5x10/12x4/19x2,5/24x1,5</t>
  </si>
  <si>
    <t>210100102</t>
  </si>
  <si>
    <t>ukončení na svorkovnici vodič do 50mm2</t>
  </si>
  <si>
    <t>210100101</t>
  </si>
  <si>
    <t>ukončení na svorkovnici vodič do 16mm2</t>
  </si>
  <si>
    <t>210950101</t>
  </si>
  <si>
    <t>označovací štítek na kabel</t>
  </si>
  <si>
    <t>210990076</t>
  </si>
  <si>
    <t>označení stožáru štítkem</t>
  </si>
  <si>
    <t>210191561</t>
  </si>
  <si>
    <t>skříň osvětlení RVO /osazení bez ukončení vodičů</t>
  </si>
  <si>
    <t>210010123</t>
  </si>
  <si>
    <t>trubka plast volně uložená do pr.50mm</t>
  </si>
  <si>
    <t>210220022</t>
  </si>
  <si>
    <t>uzemňov.vedení v zemi úplná mtž FeZn pr.8-10mm</t>
  </si>
  <si>
    <t>Demontáže</t>
  </si>
  <si>
    <t>210190071</t>
  </si>
  <si>
    <t>rozvaděč nedělitelný do hmotnosti 500kg /dmtž</t>
  </si>
  <si>
    <t>210810083</t>
  </si>
  <si>
    <t>kabel Cu(-1kV CYKY)volně uložený do 3x70/4x5 /dmtž</t>
  </si>
  <si>
    <t>210100701</t>
  </si>
  <si>
    <t>koncovka 1kV venkovní plast do 4x35 /dmtž</t>
  </si>
  <si>
    <t>svítidlo výbojkové venkovní na výložník /dmtž</t>
  </si>
  <si>
    <t>210204103</t>
  </si>
  <si>
    <t>výložník na stožár 1-ramenný do 35kg /dmtž</t>
  </si>
  <si>
    <t>elektrovýzbroj stožárů pro 1 okruh /dmtž</t>
  </si>
  <si>
    <t>Zemní práce</t>
  </si>
  <si>
    <t>460200143</t>
  </si>
  <si>
    <t>výkop kabel.rýhy šířka 35/hloubka 60cm tz.3/ko1.2</t>
  </si>
  <si>
    <t>460030036</t>
  </si>
  <si>
    <t>vytrhání beton dlaždic v písku</t>
  </si>
  <si>
    <t>460510031</t>
  </si>
  <si>
    <t>kabelový prostup z ohebné roury plast pr.110mm</t>
  </si>
  <si>
    <t>460600001</t>
  </si>
  <si>
    <t>odvoz zeminy do 10km vč.poplatku za skládku</t>
  </si>
  <si>
    <t>460650015</t>
  </si>
  <si>
    <t>podklad nebo zához štěrkopískem</t>
  </si>
  <si>
    <t>460650054</t>
  </si>
  <si>
    <t>dlažba betonová zámková pokládka bez materiálu</t>
  </si>
  <si>
    <t>460200163</t>
  </si>
  <si>
    <t>výkop kabel.rýhy šířka 35/hloubka 80cm tz.3/ko1.2</t>
  </si>
  <si>
    <t>460200304</t>
  </si>
  <si>
    <t>výkop kabel.rýhy šířka 50/hloubka 120cm tz.4/ko1.0</t>
  </si>
  <si>
    <t>460030071</t>
  </si>
  <si>
    <t>bourání živičných povrchů 3-5cm</t>
  </si>
  <si>
    <t>460030082</t>
  </si>
  <si>
    <t>řezání spáry v betonu do 10cm</t>
  </si>
  <si>
    <t>460080103</t>
  </si>
  <si>
    <t>bourání betonu tl.10cm</t>
  </si>
  <si>
    <t>460650016</t>
  </si>
  <si>
    <t>podklad nebo zához betonem</t>
  </si>
  <si>
    <t>460650017</t>
  </si>
  <si>
    <t>podklad a obetonování chrániček</t>
  </si>
  <si>
    <t>460650022</t>
  </si>
  <si>
    <t>betonová vozovka vrstva 10cm vč.materiálu</t>
  </si>
  <si>
    <t>460650046</t>
  </si>
  <si>
    <t>litý asfalt tl.4cm vč.materiálu</t>
  </si>
  <si>
    <t>460100003</t>
  </si>
  <si>
    <t>pouzdrový základ VO mimo trasu kabelu pr.0,3/1,5m</t>
  </si>
  <si>
    <t>460050703</t>
  </si>
  <si>
    <t>výkop jámy do 2m3 pro stožár VO ruční tz.3/ko1.2</t>
  </si>
  <si>
    <t>460080002</t>
  </si>
  <si>
    <t>základ pro ZM vč. průchodek a termoizolační desky</t>
  </si>
  <si>
    <t>460010024</t>
  </si>
  <si>
    <t>vytyčení trasy kabelu v zastavěném prostoru vč.mat</t>
  </si>
  <si>
    <t>KM</t>
  </si>
  <si>
    <t>460710003</t>
  </si>
  <si>
    <t>geodetické zaměření skutečné polohy-členitá trasa</t>
  </si>
  <si>
    <t>218009001</t>
  </si>
  <si>
    <t>poplatek za recyklaci svítidla přes 50cm</t>
  </si>
  <si>
    <t>219990065</t>
  </si>
  <si>
    <t>součinnost správce sítě</t>
  </si>
  <si>
    <t>219990063</t>
  </si>
  <si>
    <t>dozory správců inženýrských sítí</t>
  </si>
  <si>
    <t>Revize</t>
  </si>
  <si>
    <t>217309013</t>
  </si>
  <si>
    <t>vypracování zprávy VR/cena akce do 1.000.000 kč</t>
  </si>
  <si>
    <t xml:space="preserve">  SO 21</t>
  </si>
  <si>
    <t xml:space="preserve">  Přeložky kabelů NN</t>
  </si>
  <si>
    <t>SO 21</t>
  </si>
  <si>
    <t>Přeložky kabelů NN</t>
  </si>
  <si>
    <t>000722314</t>
  </si>
  <si>
    <t>rozvaděč EP1.3P /63A/SP02 elektroměrový sestava</t>
  </si>
  <si>
    <t>000192309</t>
  </si>
  <si>
    <t>koncovka 1kV plast KSCZ4X/6-25(4x10)</t>
  </si>
  <si>
    <t>000190109</t>
  </si>
  <si>
    <t>kabelové oko Cu lisovací 10x6 KU</t>
  </si>
  <si>
    <t>000433361</t>
  </si>
  <si>
    <t>pojistková patrona PNA2(35-63A)gG</t>
  </si>
  <si>
    <t>000046381</t>
  </si>
  <si>
    <t>výstražná fólie šířka 0,2m</t>
  </si>
  <si>
    <t>/roura korugovaná 09110/ spojka 02110</t>
  </si>
  <si>
    <t>210120103</t>
  </si>
  <si>
    <t>patrona nožové pojistky do 630A</t>
  </si>
  <si>
    <t>210191531</t>
  </si>
  <si>
    <t>kabelová skříň elektroměrová ER /osaz.bez ukončení</t>
  </si>
  <si>
    <t>460490011</t>
  </si>
  <si>
    <t>výstražná fólie šířka do 30cm</t>
  </si>
  <si>
    <t>460560163</t>
  </si>
  <si>
    <t>zához kabelové rýhy šířka 35/hloubka 80cm tz.3</t>
  </si>
  <si>
    <t>základ sestavy ES</t>
  </si>
  <si>
    <t>460050603</t>
  </si>
  <si>
    <t>výkop jámy ruční třída zeminy 3/ko1.0</t>
  </si>
  <si>
    <t>219990073</t>
  </si>
  <si>
    <t>dopracování dokumentace pro realizaci stavby</t>
  </si>
  <si>
    <t>219990074</t>
  </si>
  <si>
    <t>dokumentace skutečného provedení stavby</t>
  </si>
  <si>
    <t>217309012</t>
  </si>
  <si>
    <t>vypracování zprávy VR/cena akce do 100.000 kč</t>
  </si>
  <si>
    <t xml:space="preserve">  SO 22</t>
  </si>
  <si>
    <t xml:space="preserve">  Přeložky kabelů VN</t>
  </si>
  <si>
    <t>SO 22</t>
  </si>
  <si>
    <t>Přeložky kabelů VN</t>
  </si>
  <si>
    <t>000200609</t>
  </si>
  <si>
    <t>kabel TCEKEZY 24P1,0</t>
  </si>
  <si>
    <t>000240619</t>
  </si>
  <si>
    <t>kabel 22kV AXEKVCEY 1x240/25</t>
  </si>
  <si>
    <t>000247319</t>
  </si>
  <si>
    <t>spojka 22kV plast SXSU 5131-CEE05(1x240)</t>
  </si>
  <si>
    <t>000260519</t>
  </si>
  <si>
    <t>vodičová spojka(Al) 240ALU-H</t>
  </si>
  <si>
    <t>000261519</t>
  </si>
  <si>
    <t>konektor 22kV/400A úhlový 240Al FMCTs400-G-24-A240</t>
  </si>
  <si>
    <t>000990001</t>
  </si>
  <si>
    <t>spojka sdělovacího kabelu vč. montáže</t>
  </si>
  <si>
    <t>000990007</t>
  </si>
  <si>
    <t>těsnění kabelu 22 kV HRD dělené prům. 200</t>
  </si>
  <si>
    <t>000990008</t>
  </si>
  <si>
    <t>těsnění kabelu 1 kV HRD dělené prům. 160</t>
  </si>
  <si>
    <t>000046114</t>
  </si>
  <si>
    <t>písek kopaný 0-2mm</t>
  </si>
  <si>
    <t>000046164</t>
  </si>
  <si>
    <t>krycí deska KD1(50/17/3,5cm)</t>
  </si>
  <si>
    <t>000046165</t>
  </si>
  <si>
    <t>krycí deska KD2(50/23/4,5cm)</t>
  </si>
  <si>
    <t>000046517</t>
  </si>
  <si>
    <t>roura korugovaná KOPODUR KD09160 pr.160/136mm</t>
  </si>
  <si>
    <t>000046519</t>
  </si>
  <si>
    <t>roura korugovaná KOPODUR KD09200 pr.200/175mm</t>
  </si>
  <si>
    <t>000046527</t>
  </si>
  <si>
    <t>roura korugovaná 09160/ spojka 02160</t>
  </si>
  <si>
    <t>000046529</t>
  </si>
  <si>
    <t>roura korugovaná 09200/ spojka 02200</t>
  </si>
  <si>
    <t>210100873</t>
  </si>
  <si>
    <t>kabelový konektor 22kV do 1x240</t>
  </si>
  <si>
    <t>210102023</t>
  </si>
  <si>
    <t>spojka 22kV(35kV) plast do 1x240</t>
  </si>
  <si>
    <t>210850367</t>
  </si>
  <si>
    <t>kabel TCEKEZY/TCEKEZE volně uložený do 30P1</t>
  </si>
  <si>
    <t>210930103</t>
  </si>
  <si>
    <t>kabel 22(35)kV plastový/Al do 1x500 volně uložený</t>
  </si>
  <si>
    <t>210950111</t>
  </si>
  <si>
    <t>svazkování 1-žilových kabelů VN</t>
  </si>
  <si>
    <t>kabelový konektor 22kV do 1x240 /dmtž</t>
  </si>
  <si>
    <t>kabel 22(35)kV plastový/Al do 1x500 volně ul /dmtž</t>
  </si>
  <si>
    <t>460120003</t>
  </si>
  <si>
    <t>zához jámy třída zeminy 3</t>
  </si>
  <si>
    <t>460200303</t>
  </si>
  <si>
    <t>výkop kabel.rýhy šířka 50/hloubka 120cm tz.3/ko1.2</t>
  </si>
  <si>
    <t>460200683</t>
  </si>
  <si>
    <t>výkop kabel.rýhy šířka 65/hloubka 120cm tz.3/ko1.2</t>
  </si>
  <si>
    <t>460230013</t>
  </si>
  <si>
    <t>jáma pro spojku kabelu nad 10kV tř.zeminy 3/ko1.2</t>
  </si>
  <si>
    <t>460420381</t>
  </si>
  <si>
    <t>kabel.lože písek 2x10cm beton desky 50/15 na 15cm</t>
  </si>
  <si>
    <t>460420388</t>
  </si>
  <si>
    <t>kabel.lože písek 2x10-15cm betondesky50/25 na25cm</t>
  </si>
  <si>
    <t>460490053</t>
  </si>
  <si>
    <t>oddělení a krytí spojky do 22kV</t>
  </si>
  <si>
    <t>460500002</t>
  </si>
  <si>
    <t>oddělení kabelu betonovou deskou</t>
  </si>
  <si>
    <t>460510032</t>
  </si>
  <si>
    <t>kabelový prostup z ohebné roury plast pr.160mm</t>
  </si>
  <si>
    <t>460510033</t>
  </si>
  <si>
    <t>kabelový prostup z ohebné roury plast pr.200mm</t>
  </si>
  <si>
    <t>460560303</t>
  </si>
  <si>
    <t>zához kabelové rýhy šířka 50/hloubka 120cm tz.3</t>
  </si>
  <si>
    <t>219990011</t>
  </si>
  <si>
    <t>ukončení sdělovacího kabelu vč. montáže</t>
  </si>
  <si>
    <t>219990061</t>
  </si>
  <si>
    <t>závěrečné měření v obou směrech bez provozu</t>
  </si>
  <si>
    <t>217990055</t>
  </si>
  <si>
    <t>zkoušky a prohlídky el. rozvodů a zařízení</t>
  </si>
  <si>
    <t xml:space="preserve">  SO 23</t>
  </si>
  <si>
    <t xml:space="preserve">  Přeložky sdělovacích kabelů</t>
  </si>
  <si>
    <t>SO 23</t>
  </si>
  <si>
    <t>Přeložky sdělovacích kabelů</t>
  </si>
  <si>
    <t>000205305</t>
  </si>
  <si>
    <t>kabel TCEKEZE 15XN0,8</t>
  </si>
  <si>
    <t>000205309</t>
  </si>
  <si>
    <t>kabel TCKQYPY 50XN0,6</t>
  </si>
  <si>
    <t>000205311</t>
  </si>
  <si>
    <t>kabel TCKQYPY 100XN0,8</t>
  </si>
  <si>
    <t>kabel DCKQYPBV 12DM0,9</t>
  </si>
  <si>
    <t>000259315</t>
  </si>
  <si>
    <t>spojka sdělovací do 100 žil. vč. montáže</t>
  </si>
  <si>
    <t>spojka sdělovací do 200 žil. vč. montáže</t>
  </si>
  <si>
    <t>spojka sdělovací do 400 žil. vč. montáže</t>
  </si>
  <si>
    <t>utěsnění prostupu kabelu do budovy proti vodě a plynu</t>
  </si>
  <si>
    <t>000046362</t>
  </si>
  <si>
    <t>krycí deska plastová 50/20/1,2cm</t>
  </si>
  <si>
    <t>000046383</t>
  </si>
  <si>
    <t>výstražná fólie šířka 0,34m</t>
  </si>
  <si>
    <t>roura korugovaná - spojka</t>
  </si>
  <si>
    <t>210950305</t>
  </si>
  <si>
    <t>kabel volně uložený sdělovací - montáž a pokládka</t>
  </si>
  <si>
    <t>210950325</t>
  </si>
  <si>
    <t>kabel pevně uložený sdělovací - montáž a pokládka</t>
  </si>
  <si>
    <t>460200263</t>
  </si>
  <si>
    <t>výkop kabel.rýhy šířka 50/hloubka 80cm tz.3/ko1.2</t>
  </si>
  <si>
    <t>460420486</t>
  </si>
  <si>
    <t>kabel.lože písek 2x10-15cm plastdesky50/20 na40cm</t>
  </si>
  <si>
    <t>460490012</t>
  </si>
  <si>
    <t>výstražná fólie šířka nad 30cm</t>
  </si>
  <si>
    <t>460560263</t>
  </si>
  <si>
    <t>zához kabelové rýhy šířka 50/hloubka 80cm tz.3</t>
  </si>
  <si>
    <t>460200684</t>
  </si>
  <si>
    <t>výkop kabel.rýhy šířka 65/hloubka 120cm tz.4/ko1.2</t>
  </si>
  <si>
    <t>460010002</t>
  </si>
  <si>
    <t>vytyč trasy vrchního sde vedení podél siln vč.mat</t>
  </si>
  <si>
    <t>460680022</t>
  </si>
  <si>
    <t>průraz cihlovým zdivem tl.30cm</t>
  </si>
  <si>
    <t>měření na kabelech - před a po přeložce a na bubnu</t>
  </si>
  <si>
    <t>CETIN</t>
  </si>
  <si>
    <t>C-001</t>
  </si>
  <si>
    <t>C-002</t>
  </si>
  <si>
    <t>kabel TCKQY20XN0,6</t>
  </si>
  <si>
    <t>C-003</t>
  </si>
  <si>
    <t>kabelová spojka Do 50XN vč. montáže</t>
  </si>
  <si>
    <t>C-004</t>
  </si>
  <si>
    <t>ukončení kabelu do 50×4×0,8</t>
  </si>
  <si>
    <t>C-005</t>
  </si>
  <si>
    <t>trubka PE 110 mm vč. pokládky</t>
  </si>
  <si>
    <t>C-006</t>
  </si>
  <si>
    <t>bourání živičné vozovky tl. do 0,2 m</t>
  </si>
  <si>
    <t>C-007</t>
  </si>
  <si>
    <t>výkop kabelové rýhy š. 0,65 ve vozovce</t>
  </si>
  <si>
    <t>C-008</t>
  </si>
  <si>
    <t>řezání spáry pro rýhy a jámy</t>
  </si>
  <si>
    <t>C-009</t>
  </si>
  <si>
    <t>C-010</t>
  </si>
  <si>
    <t>C-011</t>
  </si>
  <si>
    <t>C-012</t>
  </si>
  <si>
    <t>C-013</t>
  </si>
  <si>
    <t>obetonování trubek v rýze 0,65 tl. 0,5 m</t>
  </si>
  <si>
    <t>C-014</t>
  </si>
  <si>
    <t>zásyp výkopkem v rýze 0,35</t>
  </si>
  <si>
    <t>C-015</t>
  </si>
  <si>
    <t>zásyp jámy pro kabelovou spojku</t>
  </si>
  <si>
    <t>C-016</t>
  </si>
  <si>
    <t>konstrukce vozovky živice</t>
  </si>
  <si>
    <t xml:space="preserve">  SO 24</t>
  </si>
  <si>
    <t>SO 24</t>
  </si>
  <si>
    <t>000568344</t>
  </si>
  <si>
    <t>stožár trakční typ D10 žárZn</t>
  </si>
  <si>
    <t>000578384</t>
  </si>
  <si>
    <t>výložník pr.70mm pro stožárD typ V3x1500 žárZn</t>
  </si>
  <si>
    <t>000578344</t>
  </si>
  <si>
    <t>výložník pr.70mm pro stožárD typ V2x1500 žárZn</t>
  </si>
  <si>
    <t>000579263</t>
  </si>
  <si>
    <t>stožárová výzbroj SV-B 6.16.4/2 průchozí/TNC 2xE27</t>
  </si>
  <si>
    <t>000579267</t>
  </si>
  <si>
    <t>stožárová výzbroj SV-B 9.16.4/3 odbočná/TNC 3xE27</t>
  </si>
  <si>
    <t>000101210</t>
  </si>
  <si>
    <t>kabel CYKY 4x16</t>
  </si>
  <si>
    <t>000190110</t>
  </si>
  <si>
    <t>kabelové oko Cu lisovací 16x8 KU</t>
  </si>
  <si>
    <t>000295076</t>
  </si>
  <si>
    <t>svorka pásku drátu zemnící SR3d 2šr FeZn diagonal</t>
  </si>
  <si>
    <t>210204107</t>
  </si>
  <si>
    <t>výložník na stožár 3-ramenný do 70kg</t>
  </si>
  <si>
    <t>210204202</t>
  </si>
  <si>
    <t>elektrovýzbroj stožárů pro 2 okruhy</t>
  </si>
  <si>
    <t>elektrovýzbroj stožárů pro 3 okruhy</t>
  </si>
  <si>
    <t>210810008</t>
  </si>
  <si>
    <t>kabel(-CYKY) volně uložený do 3x6/4x4/7x2,5</t>
  </si>
  <si>
    <t>210990062</t>
  </si>
  <si>
    <t>přepojení závěsů DP na nový stožár</t>
  </si>
  <si>
    <t>210990069</t>
  </si>
  <si>
    <t>přemístění dohledové kamery vč. kabeláže</t>
  </si>
  <si>
    <t>stožár osvětlovací ocelový do 12m /dmtž</t>
  </si>
  <si>
    <t>výložník na stožár 2-ramenný do 70kg /dmtž</t>
  </si>
  <si>
    <t>elektrovýzbroj stožárů pro 2 okruhy /dmtž</t>
  </si>
  <si>
    <t>210810014</t>
  </si>
  <si>
    <t>kabel(-CYKY) volně uložený do 5x16/24x2,5/48 /dmtž</t>
  </si>
  <si>
    <t>kabel(-CYKY) pevně uložený do 3x6/4x4/7x2,5 /dmtž</t>
  </si>
  <si>
    <t>460080001</t>
  </si>
  <si>
    <t>betonový základ do rostlé zeminy</t>
  </si>
  <si>
    <t>460080101</t>
  </si>
  <si>
    <t>rozbourání betonového základu</t>
  </si>
  <si>
    <t>výkop kabel.rýhy šířka 50/hloubka 120cm tz.4/ko1.2</t>
  </si>
  <si>
    <t>výkop kabel.rýhy šířka 35/hloubka 60cm tz.3/ko1.5</t>
  </si>
  <si>
    <t>460420022</t>
  </si>
  <si>
    <t>kabelové lože 2x10cm kopaný písek šířka do 65cm</t>
  </si>
  <si>
    <t>460560143</t>
  </si>
  <si>
    <t>zához kabelové rýhy šířka 35/hloubka 60cm tz.3</t>
  </si>
  <si>
    <t>součinnost správců sítě VO a DP</t>
  </si>
  <si>
    <t>E.1.6</t>
  </si>
  <si>
    <t>Potrubní vedení</t>
  </si>
  <si>
    <t xml:space="preserve">  SO 06</t>
  </si>
  <si>
    <t xml:space="preserve">  Přeložky kanalizace a přípojek</t>
  </si>
  <si>
    <t>SO 06</t>
  </si>
  <si>
    <t>Přeložky kanalizace a přípojek</t>
  </si>
  <si>
    <t>131203101</t>
  </si>
  <si>
    <t>Hloubení zapažených i nezapažených jam ručním nebo pneumatickým nářadím s urovnáním dna do předepsaného profilu a spádu v horninách tř. 3 soudržných</t>
  </si>
  <si>
    <t>CS ÚRS 2019 02</t>
  </si>
  <si>
    <t>rýha pro přípojky kanalizace (4.5+3.5+5.0+3.4+6.2+3.2+7.0+6.5+3.0+7.8)*2.5*1.2=</t>
  </si>
  <si>
    <t>1. V cenách jsou započteny i náklady na přehození výkopku na přilehlém terénu na vzdálenost do 3 m od okraje jámy nebo naložení na dopravní prostředek. 2. V cenách 10-3101 až 40-3102 jsou započteny i náklady na svislý přesun horniny po házečkách do 2 metrů.</t>
  </si>
  <si>
    <t>131203109</t>
  </si>
  <si>
    <t>Hloubení zapažených i nezapažených jam ručním nebo pneumatickým nářadím s urovnáním dna do předepsaného profilu a spádu v horninách tř. 3 Příplatek k</t>
  </si>
  <si>
    <t>cenám za lepivost horniny tř. 3    
~</t>
  </si>
  <si>
    <t>151101102</t>
  </si>
  <si>
    <t>Zřízení pažení a rozepření stěn rýh pro podzemní vedení pro všechny šířky rýhy příložné pro jakoukoliv mezerovitost, hloubky do 4 m</t>
  </si>
  <si>
    <t>rýha pro přípojky kanalizace (4.5+3.5+5.0+3.4+6.2+3.2+7.0+5.5+3.0+7.8)*2.5*2=</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</si>
  <si>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t>
  </si>
  <si>
    <t>151101112</t>
  </si>
  <si>
    <t>Odstranění pažení a rozepření stěn rýh pro podzemní vedení s uložením materiálu na vzdálenost do 3 m od kraje výkopu příložné, hloubky přes 2 do 4 m</t>
  </si>
  <si>
    <t>162301101</t>
  </si>
  <si>
    <t>Vodorovné přemístění výkopku nebo sypaniny po suchu na obvyklém dopravním prostředku, bez naložení výkopku, avšak se složením bez rozhrnutí z horniny</t>
  </si>
  <si>
    <t>tř. 1 až 4 na vzdálenost přes 50 do 500 m    
~</t>
  </si>
  <si>
    <t>zemina ponechaná na zásyp, doprava na mezideponii a zpět 2*120.240=</t>
  </si>
  <si>
    <t>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t>
  </si>
  <si>
    <t>162701105</t>
  </si>
  <si>
    <t>tř. 1 až 4 na vzdálenost přes 9 000 do 10 000 m    
~</t>
  </si>
  <si>
    <t>odvoz přebytečné zerminy na skládku: výkop - zásyp 150.300-120.240=</t>
  </si>
  <si>
    <t>162701109</t>
  </si>
  <si>
    <t>tř. 1 až 4 na vzdálenost Příplatek k ceně za každých dalších i započatých 1 000 m    
~</t>
  </si>
  <si>
    <t>167101102</t>
  </si>
  <si>
    <t>Nakládání, skládání a překládání neulehlého výkopku nebo sypaniny nakládání, množství přes 100 m3, z hornin tř. 1 až 4</t>
  </si>
  <si>
    <t>na mezideponii pro zásyp 120.240=</t>
  </si>
  <si>
    <t>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t>
  </si>
  <si>
    <t>171201201</t>
  </si>
  <si>
    <t>Uložení sypaniny na skládky</t>
  </si>
  <si>
    <t>dle pol. odvozu (162701105) 30.060=</t>
  </si>
  <si>
    <t>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Vceně -1201 jsou započteny i náklady na rozprostření sypaniny ve vrstvách s hrubým urovnáním na skládce. 4. Vceně -1201 nejsou započteny náklady na získání skládek ani na poplatky za skládku. 5. Množství jednotek uložení výkopku (sypaniny) se určí v m3 uloženého výkopku (sypaniny),v rostlém stavu zpravidla ve výkopišti.</t>
  </si>
  <si>
    <t>171201211</t>
  </si>
  <si>
    <t>Poplatek za uložení stavebního odpadu na skládce (skládkovné) zeminy a kameniva zatříděného do Katalogu odpadů pod kódem 170 504</t>
  </si>
  <si>
    <t>1. Ceny uvedené vsouboru cen lze po dohodě upravit podle místních podmínek.</t>
  </si>
  <si>
    <t>174101101</t>
  </si>
  <si>
    <t>Zásyp sypaninou z jakékoliv horniny s uložením výkopku ve vrstvách se zhutněním jam, šachet, rýh nebo kolem objektů v těchto vykopávkách</t>
  </si>
  <si>
    <t>výkopy - obsypy - lože 150.300-24.048-6.012=</t>
  </si>
  <si>
    <t>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t>
  </si>
  <si>
    <t>175151101</t>
  </si>
  <si>
    <t>Obsypání potrubí strojně sypaninou z vhodných hornin tř. 1 až 4 nebo materiálem připraveným podél výkopu ve vzdálenosti do 3 m od jeho kraje, pro jako</t>
  </si>
  <si>
    <t>ukoliv hloubku výkopu a míru zhutnění bez prohození sypaniny    
~</t>
  </si>
  <si>
    <t>rýha pro přípojky kanalizace (4.5+3.5+5.0+3.4+6.2+3.2+7.0+6.5+3.0+7.8)*1.2*0.4=</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</si>
  <si>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</si>
  <si>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58337302</t>
  </si>
  <si>
    <t>štěrkopísek frakce 0/16</t>
  </si>
  <si>
    <t>Vodorovné konstrukce</t>
  </si>
  <si>
    <t>451573111</t>
  </si>
  <si>
    <t>Lože pod potrubí, stoky a drobné objekty v otevřeném výkopu z písku a štěrkopísku do 63 mm</t>
  </si>
  <si>
    <t>rýha pro přípojky kanalizace (4.5+3.5+5.0+3.4+6.2+3.2+7.0+6.5+3.0+7.8)*1.2*0.1=</t>
  </si>
  <si>
    <t>1. Ceny -1111 a -1192 lze použít i pro zřízení sběrných vrstev nad drenážními trubkami. 2. V cenách -5111 a -1192 jsou započteny i náklady na prohození výkopku získaného při zemních pracích.</t>
  </si>
  <si>
    <t>Trubní vedení</t>
  </si>
  <si>
    <t>850365121</t>
  </si>
  <si>
    <t>Výřez nebo výsek na potrubí z trub litinových tlakových nebo plasických hmot DN 250</t>
  </si>
  <si>
    <t>napojení přípojky na potrubí DN 250 1=</t>
  </si>
  <si>
    <t>1. Ceny výřezu nebo výseku na potrubí z trub litinových tlakových nebo plastických hmot jsou určeny pro dva řezy nebo seky prováděné na potrubí dodatečně. 2. V cenách jsou započteny náklady na: a) ohlášení uzavíraní vody, b) uzavření a otevření šoupat, c) vypuštění a napuštění vody, d) odvzdušnění potrubí, e) strojní nebo ruční výřez potrubí, f) nutné úpravy výkopu v prostoru provádění.</t>
  </si>
  <si>
    <t>28611436</t>
  </si>
  <si>
    <t>odbočka kanalizační plastová s hrdlem KG 250/160/87°</t>
  </si>
  <si>
    <t>850375121</t>
  </si>
  <si>
    <t>Výřez nebo výsek na potrubí z trub litinových tlakových nebo plasických hmot DN 300</t>
  </si>
  <si>
    <t>napojení přípojky na potrubí DN 300 1=</t>
  </si>
  <si>
    <t>28611441S</t>
  </si>
  <si>
    <t>odbočka kanalizační plastová s hrdlem KG 300/150/87°</t>
  </si>
  <si>
    <t>850395121</t>
  </si>
  <si>
    <t>Výřez nebo výsek na potrubí z trub litinových tlakových nebo plasických hmot DN 400</t>
  </si>
  <si>
    <t>napojení přípojky na potrubí DN 400 2=</t>
  </si>
  <si>
    <t>28611410</t>
  </si>
  <si>
    <t>odbočka kanalizační plastová s hrdlem KG 400/150/45°</t>
  </si>
  <si>
    <t>R85039991</t>
  </si>
  <si>
    <t>Odpojení připojovacího kanalizačního potrubí DN 150 do stávající šachty s vyplněním prostupu</t>
  </si>
  <si>
    <t>napojení přípojky do stávající šachty - odpojení stávajících přípojek ve stávajících polohách 5=</t>
  </si>
  <si>
    <t>R85039901</t>
  </si>
  <si>
    <t>Napojení kanalizační přípojky DN 150 do stávající šachty, vč. vyvrtání a utěsnění otvoru</t>
  </si>
  <si>
    <t>napojení přípojky do stávající šachty 5=</t>
  </si>
  <si>
    <t>894411311</t>
  </si>
  <si>
    <t>Osazení betonových nebo železobetonových dílců pro šachty skruží rovných</t>
  </si>
  <si>
    <t>1. V cenách nejsou započteny náklady na dodání betonových nebo železobetonových dílců a těsnění; dodání těchto se oceňuje ve specifikaci.</t>
  </si>
  <si>
    <t>59224067</t>
  </si>
  <si>
    <t>skruž betonová DN 1000x500, 100x50x12 cm</t>
  </si>
  <si>
    <t>nová šachta 1=</t>
  </si>
  <si>
    <t>59224069</t>
  </si>
  <si>
    <t>skruž betonová DN 1000x1000, 100x100x12 cm</t>
  </si>
  <si>
    <t>nová šachta 2=</t>
  </si>
  <si>
    <t>59224188</t>
  </si>
  <si>
    <t>prstenec šachtový vyrovnávací betonový 625x120x120mm</t>
  </si>
  <si>
    <t>894412411</t>
  </si>
  <si>
    <t>Osazení betonových nebo železobetonových dílců pro šachty skruží přechodových</t>
  </si>
  <si>
    <t>59224312</t>
  </si>
  <si>
    <t>kónus šachetní betonový kapsové plastové stupadlo 100x62,5x58 cm</t>
  </si>
  <si>
    <t>894414111</t>
  </si>
  <si>
    <t>Osazení betonových nebo železobetonových dílců pro šachty skruží základových (dno)</t>
  </si>
  <si>
    <t>59224R08</t>
  </si>
  <si>
    <t>dno betonové šachty kanalizační 100/1075 KOM tl. 25 cm</t>
  </si>
  <si>
    <t>59224348</t>
  </si>
  <si>
    <t>těsnění elastomerové pro spojení šachetních dílů DN 1000</t>
  </si>
  <si>
    <t>nová šachta 5=</t>
  </si>
  <si>
    <t>899104112</t>
  </si>
  <si>
    <t>Osazení poklopů litinových a ocelových včetně rámů pro třídu zatížení D400, E600</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</si>
  <si>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</si>
  <si>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28661935</t>
  </si>
  <si>
    <t>poklop šachtový litinový dno DN 600 pro třídu zatížení D400</t>
  </si>
  <si>
    <t>871310320</t>
  </si>
  <si>
    <t>Montáž kanalizačního potrubí z plastů z polypropylenu PP hladkého plnostěnného SN 12 DN 150</t>
  </si>
  <si>
    <t>potrubí pro přípojky kanalizace 4.5+3.5+5.0+3.4+6.2+3.2+7.0+6.5+3.0+7.8=</t>
  </si>
  <si>
    <t>1. V cenách montáže potrubí nejsou započteny náklady na dodání trub, elektrospojek a těsnicích kroužků pokud tyto nejsou součástí dodávky potrubí. Tyto náklady se oceňují ve specifikaci. 2. Vcenách potrubí ztrubek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t>
  </si>
  <si>
    <t>28617025</t>
  </si>
  <si>
    <t>trubka kanalizační PP plnostěnná třívrstvá DN 150x1000 mm SN 12</t>
  </si>
  <si>
    <t>892351111</t>
  </si>
  <si>
    <t>Tlakové zkoušky vodou na potrubí DN 150 nebo 200</t>
  </si>
  <si>
    <t>zkouška svodnéh potrubí podél objektu 150=</t>
  </si>
  <si>
    <t>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t>
  </si>
  <si>
    <t>892372111</t>
  </si>
  <si>
    <t>Tlakové zkoušky vodou zabezpečení konců potrubí při tlakových zkouškách DN do 300</t>
  </si>
  <si>
    <t>k pol. 892441111 2=</t>
  </si>
  <si>
    <t>899722114</t>
  </si>
  <si>
    <t>Krytí potrubí z plastů výstražnou fólií z PVC šířky 40 cm</t>
  </si>
  <si>
    <t>rýha pro přípojky kanalizace (4.5+3.5+5.0+3.4+6.2+3.2+7.0+6.5+3.0+7.8)=</t>
  </si>
  <si>
    <t xml:space="preserve">  SO 07</t>
  </si>
  <si>
    <t xml:space="preserve">  Přeložky vodovodu a přípojek</t>
  </si>
  <si>
    <t>SO 07</t>
  </si>
  <si>
    <t>Přeložky vodovodu a přípojek</t>
  </si>
  <si>
    <t>odkopání stávající vodovodní šachty pro odpojení přípojky 3.0=</t>
  </si>
  <si>
    <t>přesun zeminy na mezideponii a zpět 2*3.0=</t>
  </si>
  <si>
    <t>naložení zeminy pro zpětný zásyp na mezideponii 3.0=</t>
  </si>
  <si>
    <t>zpětný zásyp šachty vykopanou zeminou 3.0=</t>
  </si>
  <si>
    <t>R87791002</t>
  </si>
  <si>
    <t>Rozpojení stávajícího vodovodního potrubí u šachty vč. zaslepení odbočky</t>
  </si>
  <si>
    <t>rozpojení stávajícího potrubí 1=</t>
  </si>
  <si>
    <t xml:space="preserve">  SO 08</t>
  </si>
  <si>
    <t xml:space="preserve">  Přeložky napojení dešťové kanalizace</t>
  </si>
  <si>
    <t>SO 08</t>
  </si>
  <si>
    <t>Přeložky napojení dešťové kanalizace</t>
  </si>
  <si>
    <t>rýha pro odvodnění 22.0*1.2*2.5=</t>
  </si>
  <si>
    <t>rýha pro odvodnění 22.0*2.5*2=</t>
  </si>
  <si>
    <t>zemina ponechaná na zásyp, doprava na mezideponii a zpět 2*52.8=</t>
  </si>
  <si>
    <t>odvoz přebytečné zerminy na skládku: výkop - zásyp 66.0-52.8=</t>
  </si>
  <si>
    <t>na mezideponii pro zásyp 52.8=</t>
  </si>
  <si>
    <t>dle pol. odvozu (162701105) 13.2=</t>
  </si>
  <si>
    <t>výkopy - obsypy - lože 66.0-10.56-2.64=</t>
  </si>
  <si>
    <t>potrubí odvodnění 22.0*1.2*0.4=</t>
  </si>
  <si>
    <t>potrubí odvodnění 22.0*1.2*0.1=</t>
  </si>
  <si>
    <t>napojení na stávající přípojku 1=</t>
  </si>
  <si>
    <t>28611433</t>
  </si>
  <si>
    <t>odbočka kanalizační plastová s hrdlem KG 200/200/87°</t>
  </si>
  <si>
    <t>871350320</t>
  </si>
  <si>
    <t>Montáž kanalizačního potrubí z plastů z polypropylenu PP hladkého plnostěnného SN 12 DN 200</t>
  </si>
  <si>
    <t>potrubí odvodnění 22.0=</t>
  </si>
  <si>
    <t>28617026</t>
  </si>
  <si>
    <t>trubka kanalizační PP plnostěnná třívrstvá DN 200x1000 mm SN 12</t>
  </si>
  <si>
    <t>877350310</t>
  </si>
  <si>
    <t>Montáž tvarovek na kanalizačním plastovém potrubí z polypropylenu PP hladkého plnostěnného kolen DN 200</t>
  </si>
  <si>
    <t>potrubí odvodnění 1=</t>
  </si>
  <si>
    <t>1. V cenách montáže tvarovek nejsou započteny náklady na dodání tvarovek. Tyto náklady se oceňují ve specifikaci. 2. V cenách montáže tvarovek jsou započteny náklady na dodání těsnicích kroužků, pokud tyto nejsou součástí dodávky tvarovek.</t>
  </si>
  <si>
    <t>28617193</t>
  </si>
  <si>
    <t>koleno kanalizační PP SN 16 87 ° DN 200</t>
  </si>
  <si>
    <t>877350320</t>
  </si>
  <si>
    <t>Montáž tvarovek na kanalizačním plastovém potrubí z polypropylenu PP hladkého plnostěnného odboček DN 200</t>
  </si>
  <si>
    <t>28611433.1</t>
  </si>
  <si>
    <t>dle délky potrubí 22.0=</t>
  </si>
  <si>
    <t xml:space="preserve">  SO 25</t>
  </si>
  <si>
    <t>SO 25</t>
  </si>
  <si>
    <t>rýha pro přípojky kanalizace (4.5+3.5+5.0)*2.5*1.2=</t>
  </si>
  <si>
    <t>rýha pro přípojky kanalizace (4.5+3.5+5.0)*2.5*2=</t>
  </si>
  <si>
    <t>zemina ponechaná na zásyp, doprava na mezideponii a zpět 2*31.2=</t>
  </si>
  <si>
    <t>odvoz přebytečné zerminy na skládku: výkop - zásyp 39.0-31.2=</t>
  </si>
  <si>
    <t>na mezideponii pro zásyp 31.2 =</t>
  </si>
  <si>
    <t>dle pol. odvozu (162701105) 7.8=</t>
  </si>
  <si>
    <t>výkopy - obsypy - lože 39.0-6.24-1.56=</t>
  </si>
  <si>
    <t>rýha pro přípojky kanalizace (4.5+3.5+5.0)*1.2*0.4=</t>
  </si>
  <si>
    <t>rýha pro přípojky kanalizace (4.5+3.5+5.0)*1.2*0.1=</t>
  </si>
  <si>
    <t>napojení přípojky do stávající šachty 3=</t>
  </si>
  <si>
    <t>napojení přípojky do stávající šachty - odpojení stávajících přípojek ve stávajících polohách 3=</t>
  </si>
  <si>
    <t>potrubí pro přípojky kanalizace 4.5+3.5+5.0=</t>
  </si>
  <si>
    <t>zkouška svodnéh potrubí podél objektu 50=</t>
  </si>
  <si>
    <t>rýha pro přípojky kanalizace 4.5+3.5+5.0=</t>
  </si>
  <si>
    <t xml:space="preserve">  SO 26</t>
  </si>
  <si>
    <t>SO 26</t>
  </si>
  <si>
    <t>113107523</t>
  </si>
  <si>
    <t>Odstranění podkladů nebo krytů při překopech inženýrských sítí s přemístěním hmot na skládku ve vzdálenosti do 3 m nebo s naložením na dopravní prostř</t>
  </si>
  <si>
    <t>edek strojně plochy jednotlivě přes 15 m2 z kameniva hrubého drceného, o tl. vrstvy přes 200 do 300 mm    
~</t>
  </si>
  <si>
    <t>demolice stávajícího asfaltového krytu v Nádražní ulici 32.0=</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</si>
  <si>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</si>
  <si>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113107543</t>
  </si>
  <si>
    <t>edek strojně plochy jednotlivě přes 15 m2 živičných, o tl. vrstvy přes 100 do 150 mm    
~</t>
  </si>
  <si>
    <t>pro nové potrubí 21.5*1.2*2.0=</t>
  </si>
  <si>
    <t>pro nové potrubí 21.5*2.0*2=</t>
  </si>
  <si>
    <t>zemina ponechaná na zásyp, na mezideponii a zpět 2*41.28=</t>
  </si>
  <si>
    <t>odvoz přebytečné zeminy na skládku: výkop - zásyp 51.6-41.28=</t>
  </si>
  <si>
    <t>zemina do zásypů, naložení na mezideponii 41.28=</t>
  </si>
  <si>
    <t>dle pol. odvozu (162701105) 10.320=</t>
  </si>
  <si>
    <t>výkop - obsyp - lože 51.6-7.74-2.58=</t>
  </si>
  <si>
    <t>obsyp nového potrubí 21.5*1.2*0.3=</t>
  </si>
  <si>
    <t>lože pro nové potrubí 21.5*1.2*0.1=</t>
  </si>
  <si>
    <t>Komunikace pozemní</t>
  </si>
  <si>
    <t>566901234</t>
  </si>
  <si>
    <t>Vyspravení podkladu po překopech inženýrských sítí plochy přes 15 m2 s rozprostřením a zhutněním štěrkodrtí tl. 250 mm</t>
  </si>
  <si>
    <t>oprava asfaltového krytu v ulici Nádražní 32.0=</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</si>
  <si>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</si>
  <si>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566901261</t>
  </si>
  <si>
    <t>Vyspravení podkladu po překopech inženýrských sítí plochy přes 15 m2 s rozprostřením a zhutněním obalovaným kamenivem ACP (OK) tl. 100 mm</t>
  </si>
  <si>
    <t>572341111</t>
  </si>
  <si>
    <t>Vyspravení krytu komunikací po překopech inženýrských sítí plochy přes 15 m2 asfaltovým betonem ACO (AB), po zhutnění tl. přes 30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</si>
  <si>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</si>
  <si>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</si>
  <si>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</si>
  <si>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</si>
  <si>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573231112</t>
  </si>
  <si>
    <t>Postřik spojovací PS bez posypu kamenivem ze silniční emulze, v množství 0,80 kg/m2</t>
  </si>
  <si>
    <t>871231211</t>
  </si>
  <si>
    <t>Montáž vodovodního potrubí z plastů v otevřeném výkopu z polyetylenu PE 100 svařovaných elektrotvarovkou SDR 11/PN16 D 75 x 6,8 mm</t>
  </si>
  <si>
    <t>nové vodovodní potrubí 21.5=</t>
  </si>
  <si>
    <t>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t>
  </si>
  <si>
    <t>28613599</t>
  </si>
  <si>
    <t>potrubí dvouvrstvé PE100 s 10% signalizační vrstvou SDR 11 75x6,8 dl 12m</t>
  </si>
  <si>
    <t>877211101</t>
  </si>
  <si>
    <t>Montáž tvarovek na vodovodním plastovém potrubí z polyetylenu PE 100 elektrotvarovek SDR 11/PN16 spojek, oblouků nebo redukcí d 63</t>
  </si>
  <si>
    <t>propojení nového a stávajícího potrubí 2=</t>
  </si>
  <si>
    <t>1. V cenách montáže tvarovek nejsou započteny náklady na dodání tvarovek. Tyto náklady se oceňují ve specifikaci.</t>
  </si>
  <si>
    <t>28615972</t>
  </si>
  <si>
    <t>elektrospojka SDR 11 PE 100 PN 16 D 63mm</t>
  </si>
  <si>
    <t>R87791001</t>
  </si>
  <si>
    <t>Rozpojení stávajícího vodovodního potrubí v rýze vč. zaslepení slepých větví</t>
  </si>
  <si>
    <t>rozpojení stávajícího potrubí 2=</t>
  </si>
  <si>
    <t>890211851</t>
  </si>
  <si>
    <t>Bourání šachet a jímek strojně velikosti obestavěného prostoru do 1,5 m3 z prostého betonu</t>
  </si>
  <si>
    <t>bourání stávající šachty 1.4=</t>
  </si>
  <si>
    <t>1. Ceny jsou určeny pro vodovodní a kanalizačné šachty. 2. Šachty velikosti nad 5 m3 obestavěného prostoru se oceňují cenami katalogu 801-3 Budov a haly - bourání konstrukcí.</t>
  </si>
  <si>
    <t>891162211</t>
  </si>
  <si>
    <t>Montáž vodovodních armatur na potrubí vodoměrů v šachtě závitových G 1</t>
  </si>
  <si>
    <t>v šachtě - pro podchod 1=</t>
  </si>
  <si>
    <t>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Vcenách 891 52-4121 a -5211 nejsou započteny náklady na dodání těsnících pryžových kroužků. Tyto se oceňují ve specifikaci, nejsou-li zahrnuty vceně trub. 4. Vcenách 891 ..-5313 nejsou započteny náklady na dodání potrubní spojky. Tyto jsou zahrnuty vceně trub.</t>
  </si>
  <si>
    <t>38821460</t>
  </si>
  <si>
    <t>vodoměr domovní na studenou užitkovou vodu L165 G1 Q 2,5-BE PB</t>
  </si>
  <si>
    <t>892233122</t>
  </si>
  <si>
    <t>Proplach a dezinfekce vodovodního potrubí DN od 40 do 70</t>
  </si>
  <si>
    <t>úsek 50=</t>
  </si>
  <si>
    <t>1. V cenách jsou započteny náklady na napuštění a vypuštění vody, dodání vody a dezinfekčního prostředku.</t>
  </si>
  <si>
    <t>892241111</t>
  </si>
  <si>
    <t>Tlakové zkoušky vodou na potrubí DN do 80</t>
  </si>
  <si>
    <t>k pol. 892241111 2=</t>
  </si>
  <si>
    <t>893225111</t>
  </si>
  <si>
    <t>Šachtice domovní pro vodoměry nebo vodovodní uzávěry se stěnami z betonu se základovou deskou (dnem) z betonu s cementovým potěrem, s vyspravením nero</t>
  </si>
  <si>
    <t>vností, s vynecháním prostupů ve stěnách pro potrubí a jeho obetonováním, s dodáním a osazením poklopu vel. 500x500 mm obestavěného prostoru přes 0,75 do 5 m3 - vstupní    
~</t>
  </si>
  <si>
    <t>vodovodní šachta napojení vodovodu 0.75*0.75*2.5=</t>
  </si>
  <si>
    <t>1. Množství měrných jednotek s určuje v m3 obestavěného prostoru daného vnějším obrysem neizolovaného líce šachtice. 2. Šachtice přes 5 m3 obestavěného prostoru se oceňují cenami jednotlivých konstrukčních prvků. 3. Vcenách šachtic vstupních jsou započteny i náklady na strop ze železobetonových stropních desek PZD nebo monolitický strop s cementovým krycím potěrem ve spádu, na betonovou dlažbou ve spádu a na dodání a osazení litinových stupadel.</t>
  </si>
  <si>
    <t>Ostatní konstrukce a práce, bourání</t>
  </si>
  <si>
    <t>915131111</t>
  </si>
  <si>
    <t>Vodorovné dopravní značení stříkané barvou přechody pro chodce, šipky, symboly bílé základní</t>
  </si>
  <si>
    <t>obnova VDZ v Nádražní ulici při překopu komunikace 5.0=</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</si>
  <si>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</si>
  <si>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915231111</t>
  </si>
  <si>
    <t>Vodorovné dopravní značení stříkaným plastem přechody pro chodce, šipky, symboly nápisy bílé základní</t>
  </si>
  <si>
    <t>1. Ceny jsou určeny pro dělicí čáry souvislé č. V1a bílé, přerušované č. V2a bílé, vodící č. V4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t>
  </si>
  <si>
    <t>915621111</t>
  </si>
  <si>
    <t>Předznačení pro vodorovné značení stříkané barvou nebo prováděné z nátěrových hmot plošné šipky, symboly, nápisy</t>
  </si>
  <si>
    <t>1. Množství měrných jednotek se určuje: a) pro cenu -1111 v m délky dělicí čáry nebo vodícího proužku (včetně mezer), b) pro cenu -1112 v m2 natírané nebo stříkané plochy.</t>
  </si>
  <si>
    <t>919732211</t>
  </si>
  <si>
    <t>Styčná pracovní spára při napojení nového živičného povrchu na stávající se zalitím za tepla modifikovanou asfaltovou hmotou s posypem vápenným hydrát</t>
  </si>
  <si>
    <t>em šířky do 15 mm, hloubky do 25 mm včetně prořezání spáry    
~</t>
  </si>
  <si>
    <t>oprava asfaltového krytu v ulici Nádražní 27.3=</t>
  </si>
  <si>
    <t>1. Vcenách jsou započteny i náklady na vyčištění spár, na impregnaci a zalití spár včetně dodání hmot.</t>
  </si>
  <si>
    <t>919735113</t>
  </si>
  <si>
    <t>Řezání stávajícího živičného krytu nebo podkladu hloubky přes 100 do 150 mm</t>
  </si>
  <si>
    <t>demolice stávajícího asfaltového krytu v Nádražní ulici 27.3=</t>
  </si>
  <si>
    <t>1. V cenách jsou započteny i náklady na spotřebu vody.</t>
  </si>
  <si>
    <t>997</t>
  </si>
  <si>
    <t>Přesun sutě</t>
  </si>
  <si>
    <t>997221551</t>
  </si>
  <si>
    <t>Vodorovná doprava suti bez naložení, ale se složením a s hrubým urovnáním ze sypkých materiálů, na vzdálenost do 1 km</t>
  </si>
  <si>
    <t>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vkaždém úseku samostatně. 3. Ceny 997 22-155 jsou určeny pro sypký materiál, např. kamenivo a hmoty kamenitého charakteru stmelené vápnem, cementem nebo živicí. 4. Ceny 997 22-156 jsou určeny pro drobný kusový materiál (dlažební kostky, lomový kámen).</t>
  </si>
  <si>
    <t>997221559</t>
  </si>
  <si>
    <t>Vodorovná doprava suti bez naložení, ale se složením a s hrubým urovnáním Příplatek k ceně za každý další i započatý 1 km přes 1 km</t>
  </si>
  <si>
    <t>997221815</t>
  </si>
  <si>
    <t>Poplatek za uložení stavebního odpadu na skládce (skládkovné) z prostého betonu zatříděného do Katalogu odpadů pod kódem 170 101</t>
  </si>
  <si>
    <t>bouraná šachta 2.464=</t>
  </si>
  <si>
    <t>1. Ceny uvedenévsouboru cen je doporučeno upravit podle aktuálních cen místně příslušné skládky odpadů. 2. Uložení odpadů neuvedených vsouboru cen se oceňuje individuálně. 3. Vcenách je započítán poplatek za ukládání odpadu dle zákona 185/2001 Sb. 4. Případné drcení stavebního odpadu lze ocenit cenami souboru cen 997 00-60 Drcení stavebního odpadu zkatalogu 800-6 Demolice objektů.</t>
  </si>
  <si>
    <t>997221845</t>
  </si>
  <si>
    <t>Poplatek za uložení stavebního odpadu na skládce (skládkovné) asfaltového bez obsahu dehtu zatříděného do Katalogu odpadů pod kódem 170 302</t>
  </si>
  <si>
    <t>vybouraný asfalt 10.112=</t>
  </si>
  <si>
    <t>997221855</t>
  </si>
  <si>
    <t>vybourané kamenivo 14.080=</t>
  </si>
  <si>
    <t xml:space="preserve">  SO 27</t>
  </si>
  <si>
    <t>SO 27</t>
  </si>
  <si>
    <t>rýha pro odvodnění 14.5*1.2*2.5=</t>
  </si>
  <si>
    <t>rýha pro odvodnění 14.5*2.5*2=</t>
  </si>
  <si>
    <t>zemina ponechaná na zásyp, doprava na mezideponii a zpět 2*34.8=</t>
  </si>
  <si>
    <t>odvoz přebytečné zerminy na skládku: výkop - zásyp 43.5-34.8=</t>
  </si>
  <si>
    <t>na mezideponii pro zásyp 34.8=</t>
  </si>
  <si>
    <t>dle pol. odvozu (162701105) 8.7=</t>
  </si>
  <si>
    <t>výkopy - obsypy - lože 43.5-6.96-1.74=</t>
  </si>
  <si>
    <t>potrubí odvodnění 14.5*1.2*0.4=</t>
  </si>
  <si>
    <t>potrubí odvodnění 14.5*1.2*0.1=</t>
  </si>
  <si>
    <t>napojení na stávající stoku 1=</t>
  </si>
  <si>
    <t>28611447</t>
  </si>
  <si>
    <t>odbočka kanalizační plastová s hrdlem KG 400/200/87°</t>
  </si>
  <si>
    <t>potrubí odvodnění 14.5=</t>
  </si>
  <si>
    <t>potrubí odvodnění 2=</t>
  </si>
  <si>
    <t>dle délky potrubí 14.5=</t>
  </si>
  <si>
    <t xml:space="preserve">  SO 29</t>
  </si>
  <si>
    <t xml:space="preserve">  Ochrana teplovodních rozvodů</t>
  </si>
  <si>
    <t>SO 29</t>
  </si>
  <si>
    <t>Ochrana teplovodních rozvodů</t>
  </si>
  <si>
    <t>113106241</t>
  </si>
  <si>
    <t>Rozebrání dlažeb a dílců vozovek a ploch s přemístěním hmot na skládku na vzdálenost do 3 m nebo s naložením na dopravní prostředek, s jakoukoliv výpl</t>
  </si>
  <si>
    <t>ní spár strojně plochy jednotlivě přes 200 m2 ze silničních dílců jakýchkoliv rozměrů, s ložem z kameniva nebo živice se spárami zalitými živicí    
~</t>
  </si>
  <si>
    <t>113107222</t>
  </si>
  <si>
    <t>Odstranění podkladů nebo krytů strojně plochy jednotlivě přes 200 m2 s přemístěním hmot na skládku na vzdálenost do 20 m nebo s naložením na dopravní</t>
  </si>
  <si>
    <t>prostředek z kameniva hrubého drceného, o tl. vrstvy přes 100 do 200 mm    
~</t>
  </si>
  <si>
    <t>564851111</t>
  </si>
  <si>
    <t>Podklad ze štěrkodrti ŠD s rozprostřením a zhutněním, po zhutnění tl. 150 mm</t>
  </si>
  <si>
    <t>584121111</t>
  </si>
  <si>
    <t>Osazení silničních dílců ze železového betonu s podkladem z kameniva těženého do tl. 40 mm jakéhokoliv druhu a velikosti, na plochu jednotlivě přes 50</t>
  </si>
  <si>
    <t>do 200 m2    
~</t>
  </si>
  <si>
    <t>59381300</t>
  </si>
  <si>
    <t>panel silniční pro ochranu sítí - nákup</t>
  </si>
  <si>
    <t>obrátkovost - 90% pro opětovné použití X 10% bude zničeno 85*0.1=</t>
  </si>
  <si>
    <t>59381900</t>
  </si>
  <si>
    <t>panel silniční pro ochranu sítí - pronájem</t>
  </si>
  <si>
    <t>obrátkovost - 90% pro opětovné použití X 10% bude zničeno 85*0.9=</t>
  </si>
  <si>
    <t>24.65*24=</t>
  </si>
  <si>
    <t>997221561</t>
  </si>
  <si>
    <t>Vodorovná doprava suti bez naložení, ale se složením a s hrubým urovnáním z kusových materiálů, na vzdálenost do 1 km</t>
  </si>
  <si>
    <t>10 % panelů 34.68*0.1=</t>
  </si>
  <si>
    <t>997221569</t>
  </si>
  <si>
    <t>3.468*24=</t>
  </si>
  <si>
    <t>997221825</t>
  </si>
  <si>
    <t>Poplatek za uložení stavebního odpadu na skládce (skládkovné) z armovaného betonu zatříděného do Katalogu odpadů pod kódem 170 101</t>
  </si>
  <si>
    <t>E.1.8</t>
  </si>
  <si>
    <t>Pozemní komunikace</t>
  </si>
  <si>
    <t xml:space="preserve">  SO 10</t>
  </si>
  <si>
    <t xml:space="preserve">  Chodníky, komunikace a zeleň</t>
  </si>
  <si>
    <t>SO 10</t>
  </si>
  <si>
    <t>Chodníky, komunikace a zeleň</t>
  </si>
  <si>
    <t>113106171</t>
  </si>
  <si>
    <t>ní spár ručně ze zámkové dlažby s ložem z kameniva    
~</t>
  </si>
  <si>
    <t>rozebrání zámkové dlažby pro odkop základů a pro přípojky 630.0=</t>
  </si>
  <si>
    <t>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</si>
  <si>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113106192</t>
  </si>
  <si>
    <t>ní spár strojně ze silničních dílců jakýchkoliv rozměrů, s ložem z kameniva nebo živice se spárami zalitými cementovou maltou    
~</t>
  </si>
  <si>
    <t>odstranění ploch 238.0=</t>
  </si>
  <si>
    <t>113107122</t>
  </si>
  <si>
    <t>Odstranění podkladů nebo krytů ručně s přemístěním hmot na skládku na vzdálenost do 3 m nebo s naložením na dopravní prostředek z kameniva hrubého drc</t>
  </si>
  <si>
    <t>eného, o tl. vrstvy přes 100 do 200 mm    
~</t>
  </si>
  <si>
    <t>rozebrání zámkové dlažby pro odkop základů a pro přípojky - podkladní vrstva zámkové dlažby 630.0=</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</si>
  <si>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</si>
  <si>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113107183</t>
  </si>
  <si>
    <t>Odstranění podkladů nebo krytů strojně plochy jednotlivě přes 50 m2 do 200 m2 s přemístěním hmot na skládku na vzdálenost do 20 m nebo s naložením na</t>
  </si>
  <si>
    <t>dopravní prostředek živičných, o tl. vrstvy přes 100 do 150 mm    
~</t>
  </si>
  <si>
    <t>odstranění ploch 72.0=</t>
  </si>
  <si>
    <t>113107223</t>
  </si>
  <si>
    <t>prostředek z kameniva hrubého drceného, o tl. vrstvy přes 200 do 300 mm    
~</t>
  </si>
  <si>
    <t>odstranění ploch 238.0+72.0=</t>
  </si>
  <si>
    <t>113202111</t>
  </si>
  <si>
    <t>Vytrhání obrub s vybouráním lože, s přemístěním hmot na skládku na vzdálenost do 3 m nebo s naložením na dopravní prostředek z krajníků nebo obrubníků</t>
  </si>
  <si>
    <t>stojatých    
~</t>
  </si>
  <si>
    <t>100.0=</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</si>
  <si>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</si>
  <si>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181301103</t>
  </si>
  <si>
    <t>Rozprostření a urovnání ornice v rovině nebo ve svahu sklonu do 1:5 při souvislé ploše do 500 m2, tl. vrstvy přes 150 do 200 mm</t>
  </si>
  <si>
    <t>odměřeno elektronicky ze situace - pod zatravnění 50.0=</t>
  </si>
  <si>
    <t>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t>
  </si>
  <si>
    <t>10364101</t>
  </si>
  <si>
    <t>zemina pro terénní úpravy -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</si>
  <si>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</si>
  <si>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</si>
  <si>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</si>
  <si>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00572410</t>
  </si>
  <si>
    <t>osivo směs travní parková</t>
  </si>
  <si>
    <t>181951101</t>
  </si>
  <si>
    <t>Úprava pláně vyrovnáním výškových rozdílů v hornině tř. 1 až 4 bez zhutnění</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</si>
  <si>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t>
  </si>
  <si>
    <t>181951102</t>
  </si>
  <si>
    <t>Úprava pláně vyrovnáním výškových rozdílů v hornině tř. 1 až 4 se zhutněním</t>
  </si>
  <si>
    <t>nová plocha 617.0=</t>
  </si>
  <si>
    <t>183101223</t>
  </si>
  <si>
    <t>Hloubení jamek pro vysazování rostlin v zemině tř.1 až 4 s výměnou půdy z 50% v rovině nebo na svahu do 1:5, objemu přes 2,00 do 3,00 m3</t>
  </si>
  <si>
    <t>výsadba stromů 4=</t>
  </si>
  <si>
    <t>1. Vcenách jsou započteny i náklady na případné naložení přebytečných výkopků na dopravní prostředek, odvoz na vzdálenost do 20 km a složení výkopků. 2. Vcenách nejsou započteny náklady na: a) uložení odpadu na skládku, b) substrát, tyto náklady se oceňují ve specifikaci. 3. Vcenách o sklonu svahu přes 1:1 jsou uvažovány podmínky pro svahy běžně schůdné; bez použití lezeckých technik. Vpřípadě použití lezeckých technik se tyto náklady oceňují individuálně.</t>
  </si>
  <si>
    <t>10321100</t>
  </si>
  <si>
    <t>zahradní substrát pro výsadbu VL</t>
  </si>
  <si>
    <t>výsadba stromů: vrchní - 4 ks * 2,25 m3 * 0,5 *0,5 4*2.25*0.5*0.5= Výsadba stromů: spodní - 4 ks * 2,25 m3 * 0,5 *0,5 4*2.25*0.5*0.5= Celkem: A+B=</t>
  </si>
  <si>
    <t>184102116</t>
  </si>
  <si>
    <t>Výsadba dřeviny s balem do předem vyhloubené jamky se zalitím v rovině nebo na svahu do 1:5, při průměru balu přes 600 do 800 mm</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</si>
  <si>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</si>
  <si>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R0265042</t>
  </si>
  <si>
    <t>rostlinný materiál Platanus acerifolia B 16/18</t>
  </si>
  <si>
    <t>184215211</t>
  </si>
  <si>
    <t>Ukotvení dřeviny podzemním kotvením do volné zeminy tř. 1 až 4, obvodu kmene do 250 mm</t>
  </si>
  <si>
    <t>1. V cenách jsou započteny i náklady na ochranu proti poškození kmene v místě vzepření. 2. V cenách nejsou započteny náklady na kotevní a vyvazovací prvky.</t>
  </si>
  <si>
    <t>R6059129</t>
  </si>
  <si>
    <t>podzemní kotvení za bal (3 textilní popruhy, upevněné v půdě kotvami a jedním popruhem s napínákem)</t>
  </si>
  <si>
    <t>184802111</t>
  </si>
  <si>
    <t>Chemické odplevelení půdy před založením kultury, trávníku nebo zpevněných ploch o výměře jednotlivě přes 20 m2 v rovině nebo na svahu do 1:5 postřike</t>
  </si>
  <si>
    <t>m na široko    
~</t>
  </si>
  <si>
    <t>odměřeno elektronicky ze situace - zatravnění 50.0=</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</si>
  <si>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</si>
  <si>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25234001</t>
  </si>
  <si>
    <t>herbicid totální systémový neselektivní</t>
  </si>
  <si>
    <t>litr</t>
  </si>
  <si>
    <t>185803111</t>
  </si>
  <si>
    <t>Ošetření trávníku jednorázové v rovině nebo na svahu do 1:5</t>
  </si>
  <si>
    <t>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sodvezením do vzdálenosti 20 km a vyložením shrabu. 3. Vcenách o sklonu svahu přes 1:1 jsou uvažovány podmínky pro svahy běžně schůdné; bez použití lezeckých technik. Vpřípadě použití lezeckých technik se tyto náklady oceňují individuálně.</t>
  </si>
  <si>
    <t>vjezd - 2 vrstvy 2*9.5 = obnova zámkové dlažby 630.0= mozaika 335.0= Celkem: A+B+C=</t>
  </si>
  <si>
    <t>564871111</t>
  </si>
  <si>
    <t>Podklad ze štěrkodrti ŠD s rozprostřením a zhutněním, po zhutnění tl. 250 mm</t>
  </si>
  <si>
    <t>pojížděná plocha + parkoviště 282=</t>
  </si>
  <si>
    <t>565135121</t>
  </si>
  <si>
    <t>Asfaltový beton vrstva podkladní ACP 16 (obalované kamenivo střednězrnné - OKS) s rozprostřením a zhutněním v pruhu šířky přes 3 m, po zhutnění tl. 50</t>
  </si>
  <si>
    <t>mm    
~</t>
  </si>
  <si>
    <t>vjezd 9.5=</t>
  </si>
  <si>
    <t>1. ČSN EN 13108-1 připouští pro ACP 16 pouze tl. 50 až 80 mm.</t>
  </si>
  <si>
    <t>567132114</t>
  </si>
  <si>
    <t>Podklad ze směsi stmelené cementem SC bez dilatačních spár, s rozprostřením a zhutněním SC C 8/10 (KSC I), po zhutnění tl. 190 mm</t>
  </si>
  <si>
    <t>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t>
  </si>
  <si>
    <t>573231108</t>
  </si>
  <si>
    <t>Postřik spojovací PS bez posypu kamenivem ze silniční emulze, v množství 0,50 kg/m2</t>
  </si>
  <si>
    <t>vjezd - 2 vrstvy 2*9.5=</t>
  </si>
  <si>
    <t>577134121</t>
  </si>
  <si>
    <t>Asfaltový beton vrstva obrusná ACO 11 (ABS) s rozprostřením a se zhutněním z nemodifikovaného asfaltu v pruhu šířky přes 3 m tř. I, po zhutnění tl. 40</t>
  </si>
  <si>
    <t>1. ČSN EN 13108-1 připouští pro ACO 11 pouze tl. 35 až 50 mm.</t>
  </si>
  <si>
    <t>577155142</t>
  </si>
  <si>
    <t>Asfaltový beton vrstva ložní ACL 16 (ABH) s rozprostřením a zhutněním z modifikovaného asfaltu v pruhu šířky přes 3 m, po zhutnění tl. 60 mm</t>
  </si>
  <si>
    <t>1. ČSN EN 13108-1 připouští pro ACL 16 pouze tl. 50 až 70 mm.</t>
  </si>
  <si>
    <t>591141111</t>
  </si>
  <si>
    <t>Kladení dlažby z kostek s provedením lože do tl. 50 mm, s vyplněním spár, s dvojím beraněním a se smetením přebytečného materiálu na krajnici velkých</t>
  </si>
  <si>
    <t>z kamene, do lože z cementové malty    
~</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</si>
  <si>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</si>
  <si>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58381008</t>
  </si>
  <si>
    <t>kostka dlažební žula velká 15/17</t>
  </si>
  <si>
    <t>591411111</t>
  </si>
  <si>
    <t>Kladení dlažby z mozaiky komunikací pro pěší s vyplněním spár, s dvojím beraněním a se smetením přebytečného materiálu na vzdálenost do 3 m jednobarev</t>
  </si>
  <si>
    <t>né, s ložem tl. do 40 mm z kameniva    
~</t>
  </si>
  <si>
    <t>mozaika 335.0=</t>
  </si>
  <si>
    <t>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t>
  </si>
  <si>
    <t>58381004</t>
  </si>
  <si>
    <t>kostka dlažební mozaika žula 4/6 tř 1</t>
  </si>
  <si>
    <t>596211113</t>
  </si>
  <si>
    <t>Kladení dlažby z betonových zámkových dlaždic komunikací pro pěší s ložem z kameniva těženého nebo drceného tl. do 40 mm, s vyplněním spár s dvojitým</t>
  </si>
  <si>
    <t>hutněním, vibrováním a se smetením přebytečného materiálu na krajnici tl. 60 mm skupiny A, pro plochy přes 300 m2    
~</t>
  </si>
  <si>
    <t>obnova zámkové dlažby 630.0=</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</si>
  <si>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</si>
  <si>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59245012</t>
  </si>
  <si>
    <t>dlažba zámková tvaru I 200x165x60mm barevná</t>
  </si>
  <si>
    <t>895941111</t>
  </si>
  <si>
    <t>Zřízení vpusti kanalizační uliční z betonových dílců typ UV-50 normální</t>
  </si>
  <si>
    <t>odečteno ze situace 2=</t>
  </si>
  <si>
    <t>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t>
  </si>
  <si>
    <t>R5922389</t>
  </si>
  <si>
    <t>vpusťový komplet (prefabrikáty, mříž, kalový koš atd.)</t>
  </si>
  <si>
    <t>911121111</t>
  </si>
  <si>
    <t>Montáž zábradlí ocelového přichyceného vruty do betonového podkladu</t>
  </si>
  <si>
    <t>odměřeno elektronicky ze situace 62.0=</t>
  </si>
  <si>
    <t>1. Zábradlí je kotveno po 2 m. 2. Vceně jsou započteny i náklady na: a) vykopání jamek pro sloupky sodhozením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t>
  </si>
  <si>
    <t>R5339153</t>
  </si>
  <si>
    <t>ocelové zábradlí městského typu, práškově lakované, barevné řešení dle PD</t>
  </si>
  <si>
    <t>914111111</t>
  </si>
  <si>
    <t>Montáž svislé dopravní značky základní velikosti do 1 m2 objímkami na sloupky nebo konzoly</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</si>
  <si>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</si>
  <si>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40445609</t>
  </si>
  <si>
    <t>značky upravující přednost P1, P4 900mm</t>
  </si>
  <si>
    <t>odečteno ze situace: P4 4=</t>
  </si>
  <si>
    <t>40445611</t>
  </si>
  <si>
    <t>značky upravující přednost P2, P3, P8 500mm</t>
  </si>
  <si>
    <t>odečteno ze situace: P2 2=</t>
  </si>
  <si>
    <t>40445625</t>
  </si>
  <si>
    <t>informativní značky provozní IP8, IP9, IP11-IP13 500x700mm</t>
  </si>
  <si>
    <t>odečteno ze situace: IP12 6=</t>
  </si>
  <si>
    <t>40445650</t>
  </si>
  <si>
    <t>dodatkové tabulky E7, E12, E13 500x300mm</t>
  </si>
  <si>
    <t>odečteno ze situace: E13 6=</t>
  </si>
  <si>
    <t>40445629</t>
  </si>
  <si>
    <t>informativní značky směrové IS1a, IS2a, IS3a, IS4a, IS19a 1100x330mm</t>
  </si>
  <si>
    <t>odečteno ze situace: IS tabule 2=</t>
  </si>
  <si>
    <t>R4045646</t>
  </si>
  <si>
    <t>velkopološná značka IZ</t>
  </si>
  <si>
    <t>odečteno ze situace: IZ tabule 2=</t>
  </si>
  <si>
    <t>914511111</t>
  </si>
  <si>
    <t>Montáž sloupku dopravních značek délky do 3,5 m do betonového základu</t>
  </si>
  <si>
    <t>odečteno ze situace 2+4+6+2+2*2=</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</si>
  <si>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</si>
  <si>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</si>
  <si>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</si>
  <si>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celkem za obnovu VDZ (čáry + symboly) a nové na parkovišti 3*200.0+60.0+45.0=</t>
  </si>
  <si>
    <t>916241213</t>
  </si>
  <si>
    <t>Osazení obrubníku kamenného se zřízením lože, s vyplněním a zatřením spár cementovou maltou stojatého s boční opěrou z betonu prostého, do lože z beto</t>
  </si>
  <si>
    <t>nu prostého    
~</t>
  </si>
  <si>
    <t>nové obruby, či náhrad výbouraných 125.0=</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</si>
  <si>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</si>
  <si>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58380007</t>
  </si>
  <si>
    <t>obrubník kamenný žulový přímý 150x250mm</t>
  </si>
  <si>
    <t>919112232</t>
  </si>
  <si>
    <t>Řezání dilatačních spár v živičném krytu vytvoření komůrky pro těsnící zálivku šířky 20 mm, hloubky 30 mm</t>
  </si>
  <si>
    <t>vjezd 10=</t>
  </si>
  <si>
    <t>1. Vcenách jsou započteny i náklady na vyčištění spár po řezání.</t>
  </si>
  <si>
    <t>919122131</t>
  </si>
  <si>
    <t>Utěsnění dilatačních spár zálivkou za tepla v cementobetonovém nebo živičném krytu včetně adhezního nátěru s těsnicím profilem pod zálivkou, pro komůr</t>
  </si>
  <si>
    <t>ky šířky 20 mm, hloubky 30 mm    
~</t>
  </si>
  <si>
    <t>1. Vcenách jsou započteny i náklady na vyčištění spár před těsněním a zalitím a náklady na impregnaci, těsnění a zalití spár včetně dodání hmot.</t>
  </si>
  <si>
    <t>pro demolice 10=</t>
  </si>
  <si>
    <t>919791023</t>
  </si>
  <si>
    <t>Montáž ochrany stromů v komunikaci s vnitřní litinovou nebo ocelovou výplní (mříží) s volným položením ocelového rámu, plochy přes 1 m2</t>
  </si>
  <si>
    <t>1. V cenách nejsou započteny náklady na: a) dodávku hlavních materiálů, tyto se oceňují ve specifikaci, b) provedení podkladu, který se oceňuje cenami souboru cen 451 51..Podklad nebo lože pod dlažbu v části A01 tohoto katalogu, c) doplnění zeminy, která se oceňuje cenami souboru cen 1823031.. Doplnění zeminy nebo substrátu katalogem 823-1 Plochy a úprava území. d) vybourání původní komunikace, která se oceňuje částí B01 tohoto katalogu.</t>
  </si>
  <si>
    <t>R7491195</t>
  </si>
  <si>
    <t>stromová mříž 1500x1500, ocelová čtvercová sestava s litinovými segmenty, počet segmentů pro kompletní mříž: 4</t>
  </si>
  <si>
    <t>odečteno ze situace 3=</t>
  </si>
  <si>
    <t>R91009210</t>
  </si>
  <si>
    <t>Stojan na kola, dodávka a montáž vč. založení vč. povrchové úpravy</t>
  </si>
  <si>
    <t>viz situace 5=</t>
  </si>
  <si>
    <t>R91979103</t>
  </si>
  <si>
    <t>Montáž doplňku ochrany stromu ze stromové ohrádky</t>
  </si>
  <si>
    <t>ke každému stormu s mříží 3=</t>
  </si>
  <si>
    <t>R7491199</t>
  </si>
  <si>
    <t>stromová ohrádka kulatá litinová, litinová čerň</t>
  </si>
  <si>
    <t>podkladní vrstvy vozovek 182.7+186.0=</t>
  </si>
  <si>
    <t>asfalt 22.752= dlažba 40.950= silniční dílce 101.150= obruby 20.5= Celkem: A+B+C+D=</t>
  </si>
  <si>
    <t>dlažba 40.950= silniční dílce 101.150= Celkem: A+B=</t>
  </si>
  <si>
    <t>asfalt 22.752=</t>
  </si>
  <si>
    <t>obruby 20.5= podkladní vrstvy vozovek 182.7+186.0= Celkem: A+B=</t>
  </si>
  <si>
    <t xml:space="preserve">  SO 28</t>
  </si>
  <si>
    <t>SO 28</t>
  </si>
  <si>
    <t>112151315</t>
  </si>
  <si>
    <t>Pokácení stromu postupné bez spouštění částí kmene a koruny o průměru na řezné ploše pařezu přes 500 do 600 mm</t>
  </si>
  <si>
    <t>situace 1=</t>
  </si>
  <si>
    <t>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Stromy o průměru kmene na řezné ploše větší než 1500 mm se oceňují individuálně.</t>
  </si>
  <si>
    <t>112201115</t>
  </si>
  <si>
    <t>Odstranění pařezu v rovině nebo na svahu do 1:5 o průměru pařezu na řezné ploše přes 500 do 600 mm</t>
  </si>
  <si>
    <t>1. V cenách jsou započteny i náklady na odstranění náběhových kořenů, odklizení získaného dřeva na vzdálenost do 20 m, jeho složení na hromady nebo naložení na dopravní prostředek, zasypání jámy, doplnění zeminy, zhutnění a úprava terénu. 2. Ceny jsou určeny jen pro pěstební zásahy a rekonstrukce v sadovnických a krajinářských úpravách.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4. V cenách nejsou započteny náklady na: a) dodání zeminy, b) odvoz a uložení biologického odpadu na skládku. 5. Pařezy o průměru kmene na řezné ploše větší než 1500 mm se oceňují individuálně. 6. V cenách jsou započteny náklady na odstranění pařezu vykopáním, vytrháním, frézováním či jinou technologií s odstraněním náběhových kořenů.</t>
  </si>
  <si>
    <t>rozebrání zámkové dlažby pro odkop základů a pro přípojky 150.0=</t>
  </si>
  <si>
    <t>113106187</t>
  </si>
  <si>
    <t>ní spár strojně plochy jednotlivě do 50 m2 ze zámkové dlažby s ložem z kameniva    
~</t>
  </si>
  <si>
    <t>odstranění ploch parkoviště 353.0=</t>
  </si>
  <si>
    <t>rozebrání zámkové dlažby pro odkop základů a pro přípojky - podkladní vrstva zámkové dlažby 150.0=</t>
  </si>
  <si>
    <t>odstranění ploch 80.0=</t>
  </si>
  <si>
    <t>odstranění ploch 353.0+80.0=</t>
  </si>
  <si>
    <t>125.0=</t>
  </si>
  <si>
    <t>162301413</t>
  </si>
  <si>
    <t>Vodorovné přemístění větví, kmenů nebo pařezů s naložením, složením a dopravou do 5000 m kmenů stromů listnatých, průměru přes 500 do 700 mm</t>
  </si>
  <si>
    <t>pokácený strom 1=</t>
  </si>
  <si>
    <t>1. Průměr kmene i pařezu se měří v místě řezu. 2. Měrná jednotka je 1 strom.</t>
  </si>
  <si>
    <t>162301423</t>
  </si>
  <si>
    <t>Vodorovné přemístění větví, kmenů nebo pařezů s naložením, složením a dopravou do 5000 m pařezů kmenů, průměru přes 500 do 700 mm</t>
  </si>
  <si>
    <t>pokácené stromy 1=</t>
  </si>
  <si>
    <t>162301903</t>
  </si>
  <si>
    <t>Vodorovné přemístění větví, kmenů nebo pařezů s naložením, složením a dopravou Příplatek k cenám za každých dalších i započatých 5000 m přes 5000 m vě</t>
  </si>
  <si>
    <t>tví stromů listnatých, průměru kmene přes 500 do 700 mm    
~</t>
  </si>
  <si>
    <t>162301923</t>
  </si>
  <si>
    <t>Vodorovné přemístění větví, kmenů nebo pařezů s naložením, složením a dopravou Příplatek k cenám za každých dalších i započatých 5000 m přes 5000 m pa</t>
  </si>
  <si>
    <t>řezů kmenů, průměru přes 500 do 700 mm    
~</t>
  </si>
  <si>
    <t>odměřeno elektronicky ze situace - pod zatravnění 117.0=</t>
  </si>
  <si>
    <t>nová plocha 577.=</t>
  </si>
  <si>
    <t>výsadba stromu 1=</t>
  </si>
  <si>
    <t>výsadba stromů: vrchní - 1 ks * 2,25 m3 * 0,5 *0,5 1*2.25*0.5*0.5= Výsadba stromů: spodní - 1 ks * 2,25 m3 * 0,5 *0,5 1*2.25*0.5*0.5= Celkem: A+B=</t>
  </si>
  <si>
    <t>výsadba stromů 1=</t>
  </si>
  <si>
    <t>odměřeno elektronicky ze situace - zatravnění 117.0=</t>
  </si>
  <si>
    <t>R18499801</t>
  </si>
  <si>
    <t>Biologická likvidace odpadu (poplatek za uložení na kompostárnu)</t>
  </si>
  <si>
    <t>odpad z ákcení 3.0=</t>
  </si>
  <si>
    <t>vjezd - 2 vrstvy 2*9.5 = obnova zámkové dlažby 150.0= Celkem: A+B=</t>
  </si>
  <si>
    <t>pojížděná plocha + parkoviště 577.0=</t>
  </si>
  <si>
    <t>mozaika 150.0=</t>
  </si>
  <si>
    <t>obnova zámkové dlažby 150.0=</t>
  </si>
  <si>
    <t>celkem za obnovu VDZ (čáry + symboly) a nové na parkovišti 65.0=</t>
  </si>
  <si>
    <t>podkladní vrstvy vozovek 43.5+259.8=</t>
  </si>
  <si>
    <t>asfalt 25.28= dlažba 9.750+104.135= obruby 25.625= Celkem: A+B+C=</t>
  </si>
  <si>
    <t>dlažba 9.750+104.135= obruby 25.625= Celkem: A+B=</t>
  </si>
  <si>
    <t>asfalt 25.28=</t>
  </si>
  <si>
    <t>obruby 20.5= podkladní vrstvy vozovek 43.5+259.8= Celkem: A+B=</t>
  </si>
  <si>
    <t>E.2</t>
  </si>
  <si>
    <t>Pozemní stavební objekty</t>
  </si>
  <si>
    <t xml:space="preserve">  E.2.1.1</t>
  </si>
  <si>
    <t xml:space="preserve">  Architektonické a stavební řešení - Stavba</t>
  </si>
  <si>
    <t>E.2.1.1</t>
  </si>
  <si>
    <t>Architektonické a stavební řešení - Stavba</t>
  </si>
  <si>
    <t>139711101</t>
  </si>
  <si>
    <t>Vykopávka v uzavřených prostorách s naložením výkopku na dopravní prostředek v hornině tř. 1 až 4</t>
  </si>
  <si>
    <t>151101201</t>
  </si>
  <si>
    <t>Zřízení pažení stěn výkopu bez rozepření nebo vzepření příložné, hloubky do 4 m</t>
  </si>
  <si>
    <t>151101211</t>
  </si>
  <si>
    <t>Odstranění pažení stěn výkopu s uložením pažin na vzdálenost do 3 m od okraje výkopu příložné, hloubky do 4 m</t>
  </si>
  <si>
    <t>151101401</t>
  </si>
  <si>
    <t>Zřízení vzepření zapažených stěn výkopů s potřebným přepažováním při roubení příložném, hloubky do 4 m</t>
  </si>
  <si>
    <t>151101411</t>
  </si>
  <si>
    <t>Odstranění vzepření stěn výkopů s uložením materiálu na vzdálenost do 3 m od kraje výkopu při roubení příložném, hloubky do 4 m</t>
  </si>
  <si>
    <t>162201201</t>
  </si>
  <si>
    <t>Vodorovné přemístění výkopku nebo sypaniny nošením s vyprázdněním nádoby na hromady nebo do dopravního prostředku na vzdálenost do 10 m z horniny tř.</t>
  </si>
  <si>
    <t>1 až 4      
~</t>
  </si>
  <si>
    <t>z výkopů 1840= zpět do zásypů 820= Celkem: A+B=</t>
  </si>
  <si>
    <t>162201209</t>
  </si>
  <si>
    <t>Vodorovné přemístění výkopku nebo sypaniny nošením s vyprázdněním nádoby na hromady nebo do dopravního prostředku na vzdálenost do 10 m z horniny Příp</t>
  </si>
  <si>
    <t>latek k ceně horniny tř. 1 až 4 za každých dalších 10 m      
~</t>
  </si>
  <si>
    <t>2660*4=</t>
  </si>
  <si>
    <t>tř. 1 až 4 na vzdálenost přes 9 000 do 10 000 m      
~</t>
  </si>
  <si>
    <t>1840-820=</t>
  </si>
  <si>
    <t>tř. 1 až 4 na vzdálenost Příplatek k ceně za každých dalších i započatých 1 000 m      
~</t>
  </si>
  <si>
    <t>celkem 25 km 1020*15=</t>
  </si>
  <si>
    <t>na meziskládku a skládku 1840=</t>
  </si>
  <si>
    <t>1430*1.8=</t>
  </si>
  <si>
    <t>167101101</t>
  </si>
  <si>
    <t>Nakládání, skládání a překládání neulehlého výkopku nebo sypaniny nakládání, množství do 100 m3, z hornin tř. 1 až 4</t>
  </si>
  <si>
    <t>pro zásyp 820=</t>
  </si>
  <si>
    <t>174101102</t>
  </si>
  <si>
    <t>Zásyp sypaninou z jakékoliv horniny s uložením výkopku ve vrstvách se zhutněním v uzavřených prostorách s urovnáním povrchu zásypu</t>
  </si>
  <si>
    <t>Zakládání</t>
  </si>
  <si>
    <t>213311141</t>
  </si>
  <si>
    <t>Polštáře zhutněné pod základy ze štěrkopísku tříděného</t>
  </si>
  <si>
    <t>P1 - podlaha suterénu 1.PP 571.9*0.1= P3 - VYTÁPĚNÁ podlaha 1NP - Haly,pasáž nepodsklepená část 794.0*0.15= P4 - Podlaha 1NP - NEPODSKLEPENÁ  901.389*0.15= pod technologický kanál u jižní věže 95*0.15= Celkem: A+B+C+D=</t>
  </si>
  <si>
    <t>273313711</t>
  </si>
  <si>
    <t>Základy z betonu prostého desky z betonu kamenem neprokládaného tř. C 20/25</t>
  </si>
  <si>
    <t>podkladní beton pod technologický kanál  95*0.1= P1 - podlaha suterénu 1.PP 571.9*0.1= P3 - VYTÁPĚNÁ podlaha 1NP - Haly,pasáž nepodsklepená část 794.0*0.1= P4 - Podlaha 1NP - NEPODSKLEPENÁ  901.389*0.1= Celkem: A+B+C+D=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</si>
  <si>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</si>
  <si>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273362021</t>
  </si>
  <si>
    <t>Výztuž základů desek ze svařovaných sítí z drátů typu KARI</t>
  </si>
  <si>
    <t>2x kari 100/100/6 podkladní beton pod technologický kanál  95*4.44*2/1000= P1 - podlaha suterénu 1.PP 571.9*4.44*2/1000= P3 - VYTÁPĚNÁ podlaha 1NP - Haly,pasáž nepodsklepená část 794.0*4.44*2/1000= P4 - Podlaha 1NP - NEPODSKLEPENÁ  901.389*4.44*2/1000= Celkem: A+B+C+D=</t>
  </si>
  <si>
    <t>Svislé a kompletní konstrukce</t>
  </si>
  <si>
    <t>342244101</t>
  </si>
  <si>
    <t>Příčky jednoduché z cihel děrovaných klasických spojených na pero a drážku na maltu M5, pevnost cihel do P15, tl. příčky 80 mm</t>
  </si>
  <si>
    <t>viz skladba KER100 116.3=</t>
  </si>
  <si>
    <t>342244111</t>
  </si>
  <si>
    <t>Příčky jednoduché z cihel děrovaných klasických spojených na pero a drážku na maltu M5, pevnost cihel do P15, tl. příčky 115 mm</t>
  </si>
  <si>
    <t>viz skladba KER150 207.3=</t>
  </si>
  <si>
    <t>345321616</t>
  </si>
  <si>
    <t>Zídky atikové, poprsní, schodišťové a zábradelní z betonu železového bez výztuže tř. C 30/37</t>
  </si>
  <si>
    <t>žel.bet zídka pro vytvoření záchytné vany u tar. míst. 1.90,1.91 0.9=</t>
  </si>
  <si>
    <t>345351005</t>
  </si>
  <si>
    <t>Bednění atikových, poprsních, schodišťových, zábradelních zídek plnostěnných zřízení</t>
  </si>
  <si>
    <t>žel.bet zídka pro vytvoření záchytné vany u tar. míst. 1.90,1.91 (3.6+1.8+0.4*2+0.6+0.4*2)*0.3*2=</t>
  </si>
  <si>
    <t>345351006</t>
  </si>
  <si>
    <t>Bednění atikových, poprsních, schodišťových, zábradelních zídek plnostěnných odstranění</t>
  </si>
  <si>
    <t>345361821</t>
  </si>
  <si>
    <t>Výztuž atikových, poprsních, schodišťových, zábradelních zídek a madel z betonářské oceli 10 505 (R) nebo BSt 500</t>
  </si>
  <si>
    <t>388001001</t>
  </si>
  <si>
    <t>Venkovní technologický kanál u jižní věže - železobetonový prefabrikát, délka kanálu 48m, vnější šířka 1,87m, tvoření ze dvou dílů - dolní U profil a</t>
  </si>
  <si>
    <t>horní desky - dodávka a montáž      
~</t>
  </si>
  <si>
    <t>596211110</t>
  </si>
  <si>
    <t>Kladení dlažby z betonových zámkových dlaždic komunikací pro pěší s ložem z kameniva těženého nebo drceného tl. do 50 mm, s vyplněním spár s dvojitým</t>
  </si>
  <si>
    <t>hutněním, vibrováním a se smetením přebytečného materiálu na krajnici tl. 60 mm skupiny A, pro plochy do 50 m2      
~</t>
  </si>
  <si>
    <t>P13 - Nová podlaha v místě přístřešku 25.276= P15 - Oprava hydroizolace peron 370= Celkem: A+B=</t>
  </si>
  <si>
    <t>59245001</t>
  </si>
  <si>
    <t>dlažba zámková tl. 40mm</t>
  </si>
  <si>
    <t>Úpravy povrchů, podlahy a osazování výplní</t>
  </si>
  <si>
    <t>612321141</t>
  </si>
  <si>
    <t>Omítka vápenocementová vnitřních ploch nanášená ručně dvouvrstvá, tloušťky jádrové omítky do 10 mm a tloušťky štuku do 3 mm štuková svislých konstrukc</t>
  </si>
  <si>
    <t>í stěn, včetně penetrace      
~</t>
  </si>
  <si>
    <t>na keramické příčky 712.8=</t>
  </si>
  <si>
    <t>612345900</t>
  </si>
  <si>
    <t>Reprofilace štuků členitých ploch</t>
  </si>
  <si>
    <t>reprofilace štuků  hlavní římsy č.1 v hale míst. 1.41 rozvinutá šířka římsy 1,5m délka římsy 66,5m 1.5*66.5= reprofilace štuků  hlavní římsy č.2 v hale míst. 1.41 rozvinutá šířka římsy 0,93m délka římsy 66,5m 0.93*66.5= reprofilace štuků  hlavní římsy č.3 v hale míst. 1.41 rozvinutá šířka římsy 0,44m délka římsy 66,5m 0.44*66.5= reprofilace štuků kazety č.1 stropu haly míst.1,41 rozvinutá šířka kazety 1,2m délka 50m 1.2*50= reprofilace štuků kazety č.2 stropu haly míst.1,41 rozvinutá šířka kazety 1,5m délka 33m 1.5*33= reprofilace štuků kazety č.3 stropu haly míst.1,41 rozvinutá šířka kazety 1,1 m délka 19m 1.1*19= reprofilace štuků  hlavní římsy příjedové haly míst. 1.56 rozvinutá šířka římsy 1,5m délka římsy 80,3m 1.5*80.3= Celkem: A+B+C+D+E+F+G=</t>
  </si>
  <si>
    <t>612821012</t>
  </si>
  <si>
    <t>Sanační omítka vnitřních ploch stěn pro vlhké a zasolené zdivo, prováděná ve dvou vrstvách, tl. jádrové omítky do 30 mm ručně štuková, včetně penetrac</t>
  </si>
  <si>
    <t>e      
~</t>
  </si>
  <si>
    <t>1.pp 992= 170.5= Celkem: A+B=</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</si>
  <si>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</si>
  <si>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612325422</t>
  </si>
  <si>
    <t>Oprava vápenocementové omítky vnitřních ploch štukové dvouvrstvé, tloušťky do 20 mm a tloušťky štuku do 3 mm stěn, v rozsahu opravované plochy přes 10</t>
  </si>
  <si>
    <t>do 30%, včetně penetrace      
~</t>
  </si>
  <si>
    <t>1.np-4.np 12164.9=</t>
  </si>
  <si>
    <t>619345122</t>
  </si>
  <si>
    <t>Oprava fabionu po obdodě haly, poloměr zakřivení R=0,5m</t>
  </si>
  <si>
    <t>622211031</t>
  </si>
  <si>
    <t>Montáž kontaktního zateplení lepením a mechanickým kotvením z polystyrenových desek nebo z kombinovaných desek na vnější stěny, tloušťky desek přes 12</t>
  </si>
  <si>
    <t>0 do 160 mm      
~</t>
  </si>
  <si>
    <t>skladba SN 4b - sokl 13=</t>
  </si>
  <si>
    <t>28376445</t>
  </si>
  <si>
    <t>deska z polystyrénu XPS, hrana rovná a strukturovaný povrch 300kPa tl 140mm</t>
  </si>
  <si>
    <t>622221131</t>
  </si>
  <si>
    <t>Montáž kontaktního zateplení lepením a mechanickým kotvením z desek z minerální vlny s kolmou orientací vláken na vnější stěny, tloušťky desek přes 12</t>
  </si>
  <si>
    <t>skladba SN 4a 29=</t>
  </si>
  <si>
    <t>63151530</t>
  </si>
  <si>
    <t>deska tepelně izolační minerální kontaktních fasád kolmé vlákno ?=0,041 tl 150mm</t>
  </si>
  <si>
    <t>622142001</t>
  </si>
  <si>
    <t>Potažení vnějších ploch pletivem v ploše nebo pruzích, na plném podkladu sklovláknitým vtlačením do tmelu stěn</t>
  </si>
  <si>
    <t>Sn3 - Stěny venkovních prostorů pro uložení chladících jednotek 55=</t>
  </si>
  <si>
    <t>622381021</t>
  </si>
  <si>
    <t>Omítka tenkovrstvá minerální vnějších ploch probarvená, včetně penetrace podkladu zrnitá, tloušťky 2,0 mm stěn</t>
  </si>
  <si>
    <t>Sn3 - Stěny venkovních prostorů pro uložení chladících jednotek 55= skladba SN 4a 29= skladba SN 4b - sokl 13= Celkem: A+B+C=</t>
  </si>
  <si>
    <t>629995201</t>
  </si>
  <si>
    <t>Očištění vnějších ploch tryskáním křemičitým pískem sušeným</t>
  </si>
  <si>
    <t>629995223</t>
  </si>
  <si>
    <t>Očištění vnějších ploch tryskáním Příplatek k cenám za zvýšenou pracnost ve stísněném nebo uzavřeném prostoru</t>
  </si>
  <si>
    <t>631311224</t>
  </si>
  <si>
    <t>Mazanina z betonu prostého se zvýšenými nároky na prostředí tl. přes 80 do 120 mm tř. C 25/30</t>
  </si>
  <si>
    <t>ochrana izolace technologicého kanálu 95*0.1=</t>
  </si>
  <si>
    <t>631311115</t>
  </si>
  <si>
    <t>Mazanina z betonu prostého bez zvýšených nároků na prostředí tl. přes 50 do 80 mm tř. C 20/25</t>
  </si>
  <si>
    <t>P1 - podlaha suterénu 1.PP 571.9*0.06= P2 - Podlaha suterén 1PP 2 236.9*0.06= P3 - VYTÁPĚNÁ podlaha 1NP - Haly,pasáž nepodsklepená část 794.0*0.06= P3.2 - VYTÁPĚNÁ podlaha 1NP - Haly,pasáž nad instalačním kanálem 81.5*0.06= P3.3 - VYTÁPĚNÁ podlaha 1NP - Haly,pasáž podsklepená část, stávající  81.5*0.06= P4 - Podlaha 1NP - NEPODSKLEPENÁ  901.389*0.06= P5 - Podlaha 1NP - PODSKLEPENÁ NEVYTÁPĚNÁ část  stávající str. kce 367.581*0.06= P5.2 - Podlaha 1NP - PODSKLEPENÁ NEVYTÁPĚNÁ částnová str. kce 252.196*0.06= P14 - Podlaha, nadzemní část, v místě nových stropů 156.059*0.06= Celkem: A+B+C+D+E+F+G+H+I=</t>
  </si>
  <si>
    <t>631319011</t>
  </si>
  <si>
    <t>Příplatek k cenám mazanin za úpravu povrchu mazaniny přehlazením, mazanina tl. přes 50 do 80 mm</t>
  </si>
  <si>
    <t>631319171</t>
  </si>
  <si>
    <t>Příplatek k cenám mazanin za stržení povrchu spodní vrstvy mazaniny latí před vložením výztuže nebo pletiva pro tl. obou vrstev mazaniny přes 50 do 80</t>
  </si>
  <si>
    <t>mm      
~</t>
  </si>
  <si>
    <t>631362021</t>
  </si>
  <si>
    <t>Výztuž mazanin ze svařovaných sítí z drátů typu KARI</t>
  </si>
  <si>
    <t>kari 100/100/6 P1 - podlaha suterénu 1.PP 571.9*4.44/1000= P2 - Podlaha suterén 1PP 2 236.9*4.44/1000= P3 - VYTÁPĚNÁ podlaha 1NP - Haly,pasáž nepodsklepená část 794.0*4.44/1000= P3.2 - VYTÁPĚNÁ podlaha 1NP - Haly,pasáž nad instalačním kanálem 81.5*4.44/1000= P3.3 - VYTÁPĚNÁ podlaha 1NP - Haly,pasáž podsklepená část, stávající  81.5*4.44/1000= P4 - Podlaha 1NP - NEPODSKLEPENÁ  901.389*4.44/1000= P5 - Podlaha 1NP - PODSKLEPENÁ NEVYTÁPĚNÁ část  stávající str. kce 367.581*4.44/1000= P5.2 - Podlaha 1NP - PODSKLEPENÁ NEVYTÁPĚNÁ částnová str. kce 252.196*4.44/1000= P14 - Podlaha, nadzemní část, v místě nových stropů 156.059*4.44/1000= Celkem: A+B+C+D+E+F+G+H+I=</t>
  </si>
  <si>
    <t>635111132</t>
  </si>
  <si>
    <t>Násyp ze štěrkopísku, písku nebo kameniva pod podlahy s udusáním a urovnáním povrchu z kameniva drobného 0-4</t>
  </si>
  <si>
    <t>P8 - Tepelná izolace foukaná MV 200 mm 75.0=</t>
  </si>
  <si>
    <t>635211121</t>
  </si>
  <si>
    <t>Násyp lehký pod podlahy s udusáním a urovnáním povrchu z keramzitu</t>
  </si>
  <si>
    <t>P5 - Podlaha 1NP - PODSKLEPENÁ NEVYTÁPĚNÁ část  stávající str. kce 367.581*0.06= P6.3 - Podlaha, nadzemní část, v místě stávajích ocelobet.strop 370.525*0.06= P6.4 - Podlaha, nadzemní část, v místě stávajích klenutých cihelných  stopů do I  164.481*0.1= P6.5 - Podlaha, nadzemní část, v místě stávajících trámových stropů 917.751*0.06= P7.1 - Volně ložená tep. Izolace – MW 180 mm 1019.0*0.06= P13 - Nová podlaha v místě přístřešku 25.276*0.6= Celkem: A+B+C+D+E+F=</t>
  </si>
  <si>
    <t>711</t>
  </si>
  <si>
    <t>Izolace proti vodě, vlhkosti a plynům</t>
  </si>
  <si>
    <t>711111001</t>
  </si>
  <si>
    <t>Provedení izolace proti zemní vlhkosti vodorovné za studena nátěrem penetračním</t>
  </si>
  <si>
    <t>hydroizolace technologického kanálu strop 115*1.15= P1 - podlaha suterénu 1.PP 571.9= P3 - VYTÁPĚNÁ podlaha 1NP - Haly,pasáž nepodsklepená část 794.0= P3.2 - VYTÁPĚNÁ podlaha 1NP - Haly,pasáž nad instalačním kanálem 81.5= P3.3 - VYTÁPĚNÁ podlaha 1NP - Haly,pasáž podsklepená část, stávající  81.5= P4 - Podlaha 1NP - NEPODSKLEPENÁ  901.389= P15 - Oprava hydroizolace peron 370= Celkem: A+B+C+D+E+F+G=</t>
  </si>
  <si>
    <t>11163152</t>
  </si>
  <si>
    <t>lak hydroizolační asfaltový</t>
  </si>
  <si>
    <t>711141559</t>
  </si>
  <si>
    <t>Provedení izolace proti zemní vlhkosti pásy přitavením NAIP na ploše vodorovné V</t>
  </si>
  <si>
    <t>62832002</t>
  </si>
  <si>
    <t>pás asfaltový natavitelný oxidovaný tl. 4,2mm typu s vložkou ze skleněné rohože, hrubozrnným posypem</t>
  </si>
  <si>
    <t>711113125</t>
  </si>
  <si>
    <t>Izolace proti zemní vlhkosti natěradly a tmely za studena na ploše svislé S těsnicí hmotou dvousložkovou na bázi polymery modifikované živice</t>
  </si>
  <si>
    <t>hydroizolační stěrka záchytné vany u traf míst.1.90,1.91 včetně penetrace úpravy podkladu 25=</t>
  </si>
  <si>
    <t>711113111</t>
  </si>
  <si>
    <t>Izolace pod dlažbu stěrková, včetně penetrace</t>
  </si>
  <si>
    <t>FP2.1 - keramická dlažba ( WC,sprchy....) 171.4=</t>
  </si>
  <si>
    <t>711131811</t>
  </si>
  <si>
    <t>Odstranění izolace proti zemní vlhkosti na ploše vodorovné V</t>
  </si>
  <si>
    <t>bourání skladby podlahy B06 141.3=</t>
  </si>
  <si>
    <t>711461201</t>
  </si>
  <si>
    <t>Provedení izolace proti povrchové a podpovrchové tlakové vodě fóliemi na ploše vodorovné V zesílením spojů páskem se zalitím okrajů spoje</t>
  </si>
  <si>
    <t>P13 - Nová podlaha v místě přístřešku 25.276=</t>
  </si>
  <si>
    <t>28322004</t>
  </si>
  <si>
    <t>fólie  hydroizolační pro spodní stavbu tl 1,5mm</t>
  </si>
  <si>
    <t>711491171</t>
  </si>
  <si>
    <t>Provedení izolace proti povrchové a podpovrchové tlakové vodě ostatní na ploše vodorovné V z textilií, vrstva podkladní</t>
  </si>
  <si>
    <t>69311006</t>
  </si>
  <si>
    <t>geotextilie tkaná separační, filtrační, výztužná PP pevnost v tahu 15kN/m</t>
  </si>
  <si>
    <t>711491172</t>
  </si>
  <si>
    <t>Provedení izolace proti povrchové a podpovrchové tlakové vodě ostatní na ploše vodorovné V z textilií, vrstva ochranná</t>
  </si>
  <si>
    <t>69311007</t>
  </si>
  <si>
    <t>geotextilie tkaná separační, filtrační, výztužná PP pevnost v tahu 25kN/m</t>
  </si>
  <si>
    <t>713</t>
  </si>
  <si>
    <t>Izolace tepelné</t>
  </si>
  <si>
    <t>713120821</t>
  </si>
  <si>
    <t>Odstranění tepelné izolace podlah z rohoží, pásů, dílců, desek, bloků podlah volně kladených nebo mezi trámy z polystyrenu, tloušťka izolace suchého,</t>
  </si>
  <si>
    <t>tloušťka izolace do 100 mm      
~</t>
  </si>
  <si>
    <t>bourání skladby podlahy B13 196.1*0.2= bourání skladby podlahy B25 71.53*0.02= bourání skladby podlahy B26 13.2*0.02= bourání skladby podlahy B27 106.21*0.02= Celkem: A+B+C+D=</t>
  </si>
  <si>
    <t>713114512</t>
  </si>
  <si>
    <t>Tepelná foukaná izolace vodorovných konstrukcí z minerálních vláken standardní objemové hmotnosti otevřená volně foukaná, tloušťky vrstvy přes 150 do</t>
  </si>
  <si>
    <t>250 mm (50 kg/m3)      
~</t>
  </si>
  <si>
    <t>P8 - Tepelná izolace foukaná MV 200 mm 75.0*0.2=</t>
  </si>
  <si>
    <t>713121111</t>
  </si>
  <si>
    <t>Montáž tepelné izolace podlah rohožemi, pásy, deskami, dílci, bloky (izolační materiál ve specifikaci) kladenými volně jednovrstvá</t>
  </si>
  <si>
    <t>28376365</t>
  </si>
  <si>
    <t>deska z polystyrénu XPS, hrana rovná, polo či pero drážka a hladký povrch lambda=0,034 tl 40mm</t>
  </si>
  <si>
    <t>P1 - podlaha suterénu 1.PP 571.9= P2 - Podlaha suterén 1PP 2 236.9= Celkem: A+B= C * 1.02Koeficient množství=</t>
  </si>
  <si>
    <t>28376366</t>
  </si>
  <si>
    <t>deska z polystyrénu XPS, hrana rovná, polo či pero drážka a hladký povrch lambda=0,034 tl 50mm</t>
  </si>
  <si>
    <t>P5 - Podlaha 1NP - PODSKLEPENÁ NEVYTÁPĚNÁ část  stávající str. kce 367.581= P5.2 - Podlaha 1NP - PODSKLEPENÁ NEVYTÁPĚNÁ částnová str. kce 252.196= Celkem: A+B= C * 1.02Koeficient množství=</t>
  </si>
  <si>
    <t>28376370</t>
  </si>
  <si>
    <t>deska z polystyrénu XPS, hrana rovná, polo či pero drážka a hladký povrch lambda=0,034 tl 60mm</t>
  </si>
  <si>
    <t>P13 - Nová podlaha v místě přístřešku 25.276= A * 1.02Koeficient množství=</t>
  </si>
  <si>
    <t>28376371</t>
  </si>
  <si>
    <t>deska z polystyrénu XPS, hrana rovná, polo či pero drážka a hladký povrch lambda=0,034 tl 80mm</t>
  </si>
  <si>
    <t>P3 - VYTÁPĚNÁ podlaha 1NP - Haly,pasáž nepodsklepená část 794.0= P3.2 - VYTÁPĚNÁ podlaha 1NP - Haly,pasáž nad instalačním kanálem 81.5= P3.3 - VYTÁPĚNÁ podlaha 1NP - Haly,pasáž podsklepená část, stávající  81.5= P4 - Podlaha 1NP - NEPODSKLEPENÁ  901.389= Celkem: A+B+C+D= E * 1.02Koeficient množství=</t>
  </si>
  <si>
    <t>63148150</t>
  </si>
  <si>
    <t>deska tepelně izolační minerální univerzální ?=0,033-0,035 tl 40mm</t>
  </si>
  <si>
    <t>P6.2 - Podlaha, nadzemní část, v místě nových stropů - trapézy 325.193= P6.3 - Podlaha, nadzemní část, v místě stávajích ocelobet.strop 370.525= P6.4 - Podlaha, nadzemní část, v místě stávajích klenutých cihelných  stopů do I  164.481= P6.5 - Podlaha, nadzemní část, v místě stávajících trámových stropů 917.751= P9 - Tep. Izolace - MV 100 mm - zádveří 98.0= P14 - Podlaha, nadzemní část, v místě nových stropů 156.059= Celkem: A+B+C+D+E+F= G * 1.02Koeficient množství=</t>
  </si>
  <si>
    <t>63148152</t>
  </si>
  <si>
    <t>deska tepelně izolační minerální univerzální ?=0,035 tl 60mm</t>
  </si>
  <si>
    <t>P9 - Tep. Izolace - MV 100 mm - zádveří 98.0= A * 1.02Koeficient množství=</t>
  </si>
  <si>
    <t>63148153</t>
  </si>
  <si>
    <t>deska tepelně izolační minerální univerzální ?=0,035 tl 80mm</t>
  </si>
  <si>
    <t>P7 - Volně ložená tep. Izolace – MW 180 mm  420.0= P7.1 - Volně ložená tep. Izolace – MW 180 mm 1019.0= Celkem: A+B= C * 1.02Koeficient množství=</t>
  </si>
  <si>
    <t>63148154</t>
  </si>
  <si>
    <t>deska tepelně izolační minerální univerzální ?=0,035 tl 100mm</t>
  </si>
  <si>
    <t>713191132</t>
  </si>
  <si>
    <t>Montáž tepelné izolace stavebních konstrukcí - doplňky a konstrukční součásti podlah, stropů vrchem nebo střech překrytím fólií separační z PE</t>
  </si>
  <si>
    <t>P1 - podlaha suterénu 1.PP 571.9= P2 - Podlaha suterén 1PP 2 236.9= P3 - VYTÁPĚNÁ podlaha 1NP - Haly,pasáž nepodsklepená část 794.0= P3.2 - VYTÁPĚNÁ podlaha 1NP - Haly,pasáž nad instalačním kanálem 81.5= P3.3 - VYTÁPĚNÁ podlaha 1NP - Haly,pasáž podsklepená část, stávající  81.5= P4 - Podlaha 1NP - NEPODSKLEPENÁ  901.389= P5 - Podlaha 1NP - PODSKLEPENÁ NEVYTÁPĚNÁ část  stávající str. kce 367.581= P5.2 - Podlaha 1NP - PODSKLEPENÁ NEVYTÁPĚNÁ částnová str. kce 252.196= P13 - Nová podlaha v místě přístřešku 25.276= Celkem: A+B+C+D+E+F+G+H+I=</t>
  </si>
  <si>
    <t>28329042</t>
  </si>
  <si>
    <t>fólie PE separační či ochranná tl. 0,2mm</t>
  </si>
  <si>
    <t>713191133</t>
  </si>
  <si>
    <t>Montáž tepelné izolace stavebních konstrukcí - doplňky a konstrukční součásti podlah, stropů vrchem nebo střech - podklad z geotextilie</t>
  </si>
  <si>
    <t>P6.2 - Podlaha, nadzemní část, v místě nových stropů - trapézy 325.193= P6.3 - Podlaha, nadzemní část, v místě stávajích ocelobet.strop 370.525= P6.4 - Podlaha, nadzemní část, v místě stávajích klenutých cihelných  stopů do I  164.481= P6.5 - Podlaha, nadzemní část, v místě stávajících trámových stropů 917.751= P14 - Podlaha, nadzemní část, v místě nových stropů 156.059= Celkem: A+B+C+D+E=</t>
  </si>
  <si>
    <t>69311008</t>
  </si>
  <si>
    <t>geotextilie</t>
  </si>
  <si>
    <t>713191134</t>
  </si>
  <si>
    <t>Montáž tepelné izolace stavebních konstrukcí - doplňky a konstrukční součásti podlah, stropů vrchem nebo střech překrytím fólií položenou volně se sva</t>
  </si>
  <si>
    <t>řovanými spoji      
~</t>
  </si>
  <si>
    <t>P7 - Volně ložená tep. Izolace – MW 180 mm  420.0= P7.1 - Volně ložená tep. Izolace – MW 180 mm 1019.0= P8 - Tepelná izolace foukaná MV 200 mm 75.0= Celkem: A+B+C=</t>
  </si>
  <si>
    <t>28329266</t>
  </si>
  <si>
    <t>Paropropustná folie</t>
  </si>
  <si>
    <t>735</t>
  </si>
  <si>
    <t>Ústřední vytápění - otopná tělesa</t>
  </si>
  <si>
    <t>735511026</t>
  </si>
  <si>
    <t>Trubkové teplovodní podlahové vytápění rozvod v systémové desce systémová deska s tepelnou izolací, celkové výšky 31 mm</t>
  </si>
  <si>
    <t>P3 - VYTÁPĚNÁ podlaha 1NP - Haly,pasáž nepodsklepená část 794.0= P3.3 - VYTÁPĚNÁ podlaha 1NP - Haly,pasáž podsklepená část, stávající  81.5= Celkem: A+B=</t>
  </si>
  <si>
    <t>762</t>
  </si>
  <si>
    <t>Konstrukce tesařské</t>
  </si>
  <si>
    <t>762522811</t>
  </si>
  <si>
    <t>Demontáž podlah s polštáři z prken tl. do 32 mm</t>
  </si>
  <si>
    <t>bourání skladby podlahy B12 602.7*0.13= bourání skladby podlahy B14 330.4= bourání skladby podlahy B27 130.17= bourání skladby podlahy B29 21.81= bourání skladby podlahy S01 19= bourání skladby podlahy S02 68.76= bourání skladby podlahy S08 420.59= bourání skladby podlahy S13 147.55= bourání skladby podlahy S15 105.6= Celkem: A+B+C+D+E+F+G+H+I=</t>
  </si>
  <si>
    <t>762526811</t>
  </si>
  <si>
    <t>Demontáž podlah z desek dřevotřískových, překližkových, sololitových tl. do 20 mm bez polštářů</t>
  </si>
  <si>
    <t>bourání skladby podlahy B05 129.1=</t>
  </si>
  <si>
    <t>762511177</t>
  </si>
  <si>
    <t>Podlahové konstrukce podkladové z cementotřískových desek dvouvrstvých šroubovaných na sraz, tloušťky desky 2x16 mm</t>
  </si>
  <si>
    <t>P6.2 - Podlaha, nadzemní část, v místě nových stropů - trapézy 325.193= P6.3 - Podlaha, nadzemní část, v místě stávajích ocelobet.strop 370.525= P6.4 - Podlaha, nadzemní část, v místě stávajích klenutých cihelných  stopů do I  164.481= P6.5 - Podlaha, nadzemní část, v místě stávajících trámových stropů 917.751= Celkem: A+B+C+D=</t>
  </si>
  <si>
    <t>762511234</t>
  </si>
  <si>
    <t>Podlahové konstrukce podkladové z dřevoštěpkových desek OSB jednovrstvých lepených na pero a drážku broušených, tloušťky desky 18 mm</t>
  </si>
  <si>
    <t>P7.1 - Volně ložená tep. Izolace – MW 180 mm 1019.0= P9 - Tep. Izolace - MV 100 mm - zádveří 98.0= Celkem: A+B=</t>
  </si>
  <si>
    <t>762811100</t>
  </si>
  <si>
    <t>Záklop stropů montáž (materiál ve specifikaci) z prken hrubých vrchního přesahovaného</t>
  </si>
  <si>
    <t>P6.5 - Podlaha, nadzemní část, v místě stávajících trámových stropů 917.751= P7 - Volně ložená tep. Izolace – MW 180 mm  420.0= P7.1 - Volně ložená tep. Izolace – MW 180 mm 1019.0= Celkem: A+B+C=</t>
  </si>
  <si>
    <t>60515111</t>
  </si>
  <si>
    <t>řezivo jehličnaté boční prkno 20-30mm</t>
  </si>
  <si>
    <t>762083111</t>
  </si>
  <si>
    <t>Práce společné pro tesařské konstrukce impregnace řeziva máčením proti dřevokaznému hmyzu a houbám, třída ohrožení 1 a 2 (dřevo v interiéru)</t>
  </si>
  <si>
    <t>762812811</t>
  </si>
  <si>
    <t>Demontáž záklopů stropů vrchních a zapuštěných z hoblovaných prken s olištováním, tl. do 32 mm</t>
  </si>
  <si>
    <t>bourání skladby podlahy B12 602.7= bourání skladby podlahy B27 130.17= bourání skladby podlahy S01 19= bourání skladby podlahy S02 68.76= bourání skladby podlahy S08 420.59= bourání skladby podlahy S13 147.55= bourání skladby podlahy S15 105.6= Celkem: A+B+C+D+E+F+G=</t>
  </si>
  <si>
    <t>763</t>
  </si>
  <si>
    <t>Konstrukce suché výstavby</t>
  </si>
  <si>
    <t>763111417</t>
  </si>
  <si>
    <t>Příčka ze sádrokartonových desek s nosnou konstrukcí z jednoduchých ocelových profilů UW, CW dvojitě opláštěná deskami standardními A tl. 2 x 12,5 mm,</t>
  </si>
  <si>
    <t>EI 60, příčka tl. 150 mm, profil 100 TI tl. 80 mm, Rw do 56 dB      
~</t>
  </si>
  <si>
    <t>skladba SDK0 298.2=</t>
  </si>
  <si>
    <t>763111434</t>
  </si>
  <si>
    <t>Příčka ze sádrokartonových desek s nosnou konstrukcí z jednoduchých ocelových profilů UW, CW dvojitě opláštěná deskami impregnovanými H2 tl. 2 x 12,5</t>
  </si>
  <si>
    <t>mm, EI 60, příčka tl. 125 mm, profil 75 TI tl. 60 mm, Rw 53 dB      
~</t>
  </si>
  <si>
    <t>skladba SDK1 365.7= skladba SDK2  707.6= Celkem: A+B=</t>
  </si>
  <si>
    <t>763111811</t>
  </si>
  <si>
    <t>Demontáž příček ze sádrokartonových desek s nosnou konstrukcí z ocelových profilů jednoduchých, opláštění jednoduché</t>
  </si>
  <si>
    <t>Demontáž montovaných příček 763.86=</t>
  </si>
  <si>
    <t>763131831</t>
  </si>
  <si>
    <t>Demontáž podhledu nebo samostatného požárního předělu ze sádrokartonových desek s nosnou konstrukcí jednovrstvou z ocelových profilů, opláštění jednod</t>
  </si>
  <si>
    <t>uché      
~</t>
  </si>
  <si>
    <t>bourání skladby podlahy B23 17.25= bourání skladby podlahy B26 13.2= Celkem: A+B=</t>
  </si>
  <si>
    <t>763321113</t>
  </si>
  <si>
    <t>Stěna předsazená z cementovláknitých nebo cementových desek s nosnou konstrukcí z jednoduchých ocelových profilů UW, CW jednoduše opláštěná deskou tl.</t>
  </si>
  <si>
    <t>12,5 mm, příčka tl. 150 mm, profil 75, TI tl. 60 mm 27 kg/m3      
~</t>
  </si>
  <si>
    <t>763119001</t>
  </si>
  <si>
    <t>Dělící příčka revizního kanálu - stěna příčky z voděodolné desky tl.24mm, nosná konstrukce tenkostěnné pozinkované profily</t>
  </si>
  <si>
    <t>766</t>
  </si>
  <si>
    <t>Výplně otvorů dveře,výkladce</t>
  </si>
  <si>
    <t>76600001</t>
  </si>
  <si>
    <t>Revizní dvířka do stěn - rozměr 400x500 mm</t>
  </si>
  <si>
    <t>76600002</t>
  </si>
  <si>
    <t>Revizní dvířka do stěn protipožární EW 45 DP1 rozměr 400x500 mm</t>
  </si>
  <si>
    <t>766691914</t>
  </si>
  <si>
    <t>Ostatní práce vyvěšení nebo zavěšení křídel s případným uložením a opětovným zavěšením po provedení stavebních změn dřevěných dveřních, plochy do 2 m2</t>
  </si>
  <si>
    <t>766825821</t>
  </si>
  <si>
    <t>Demontáž nábytku vestavěného skříní dvoukřídlových</t>
  </si>
  <si>
    <t>AD1</t>
  </si>
  <si>
    <t>stěna ze systémového profilu s nadsvětlíkem a bočními světlíky, vč. automatických posuvných dveří jednokřídlých do venkovního prostředí</t>
  </si>
  <si>
    <t>Poznámka k položce:    
stěna ze systémového profilu , vč. automatických posuvných dveří - podrobně členění , počet křídel  viz příloha 064 tabulka výplní otvorů - specifikace systémových dveřních výplní a výkladců  LIST Č.22</t>
  </si>
  <si>
    <t>AD10</t>
  </si>
  <si>
    <t>jednokřídlé automatické posuvné dveře</t>
  </si>
  <si>
    <t>Poznámka k položce:    
automatické posuvné dveře - podrobně členění , počet křídel  viz příloha 064 tabulka výplní otvorů - specifikace systémových dveřních výplní a výkladců LIST Č.29</t>
  </si>
  <si>
    <t>AD11</t>
  </si>
  <si>
    <t>Poznámka k položce:    
automatické posuvné dveře - podrobně členění , počet křídel  viz příloha 064 tabulka výplní otvorů - specifikace systémových dveřních výplní a výkladců LIST Č.30</t>
  </si>
  <si>
    <t>AD12</t>
  </si>
  <si>
    <t>stěna ze systémového profilu s děleným nadsvětlíkem a bočními světlíky, vč. automatických posuvných dveří jednokřídlých do vnitřního prostředí</t>
  </si>
  <si>
    <t>Poznámka k položce:    
stěna ze systémového profilu , vč. automatických posuvných dveří - podrobně členění , počet křídel  viz příloha 064 tabulka výplní otvorů - specifikace systémových dveřních výplní a výkladců (hala , pasáž) LIST Č.31</t>
  </si>
  <si>
    <t>AD2</t>
  </si>
  <si>
    <t>včetně záložního zdroje u pohonu</t>
  </si>
  <si>
    <t>Poznámka k položce:    
stěna ze systémového profilu , vč. automatických posuvných dveří - podrobně členění , počet křídel  viz příloha 064 tabulka výplní otvorů - specifikace systémových dveřních výplní a výkladců LIST Č.23</t>
  </si>
  <si>
    <t>AD3</t>
  </si>
  <si>
    <t>stěna ze systémového profilu s nadsvětlíkem a bočními světlíky, vč. automatických posuvných dveří dvoukřídlých dveří do vnitřního prostředí</t>
  </si>
  <si>
    <t>Poznámka k položce:    
stěna ze systémového profilu , vč. automatických posuvných dveří - podrobně členění , počet křídel  viz příloha 064 tabulka výplní otvorů - specifikace systémových dveřních výplní a výkladců LIST Č.24</t>
  </si>
  <si>
    <t>AD4</t>
  </si>
  <si>
    <t>stěna ze systémového profilu se zalomeným bočním světlíkem, vč. automatických posuvných dveří dvoukřídlých dveří do vnitřního prostředí</t>
  </si>
  <si>
    <t>Poznámka k položce:    
stěna ze systémového profilu , vč. automatických posuvných dveří - podrobně členění , počet křídel  viz příloha 064 tabulka výplní otvorů - specifikace systémových dveřních výplní a výkladců LIST Č.20</t>
  </si>
  <si>
    <t>AD5</t>
  </si>
  <si>
    <t>Poznámka k položce:    
stěna ze systémového profilu , vč. automatických posuvných dveří - podrobně členění , počet křídel  viz příloha 064 tabulka výplní otvorů - specifikace systémových dveřních výplní a výkladců LIST Č.21</t>
  </si>
  <si>
    <t>AD6</t>
  </si>
  <si>
    <t>stěna ze systémového profilu s bočním světlíkem a odděleným nadsvětlíkem , vč. automatických posuvných dveří jednokřídlých do vnitřního prostředí</t>
  </si>
  <si>
    <t>Poznámka k položce:    
stěna ze systémového profilu , vč. automatických posuvných dveří - podrobně členění , počet křídel  viz příloha 064 tabulka výplní otvorů - specifikace systémových dveřních výplní a výkladců  LIST Č.25</t>
  </si>
  <si>
    <t>AD7</t>
  </si>
  <si>
    <t>stěna ze systémového profilu s bočními světlíky a odděleným nadsvětlíkem , vč. automatických posuvných dveří dvoukřídlých do vnitřního prostředí</t>
  </si>
  <si>
    <t>Poznámka k položce:    
stěna ze systémového profilu , vč. automatických posuvných dveří - podrobně členění , počet křídel  viz příloha 064 tabulka výplní otvorů - specifikace systémových dveřních výplní a výkladců  LIST Č.26</t>
  </si>
  <si>
    <t>AD8</t>
  </si>
  <si>
    <t>Poznámka k položce:    
stěna ze systémového profilu , vč. automatických posuvných dveří - podrobně členění , počet křídel  viz příloha 064 tabulka výplní otvorů - specifikace systémových dveřních výplní a výkladců  LIST Č.27</t>
  </si>
  <si>
    <t>AD9</t>
  </si>
  <si>
    <t>Poznámka k položce:    
stěna ze systémového profilu , vč. automatických posuvných dveří - podrobně členění , počet křídel  viz příloha 064 tabulka výplní otvorů - specifikace systémových dveřních výplní a výkladců LIST Č.28</t>
  </si>
  <si>
    <t>D.001/P</t>
  </si>
  <si>
    <t>Vnitřní dvoukřídlé dveře ocelové - Ocelová zárubeň - stěna 150mm - do vlhkého prostředí - Plné dveře - Kování pro zátěžové prostory - Bezprahové</t>
  </si>
  <si>
    <t>Poznámka k položce:    
podrobný popis dveří viz tabulka výplní otvorů příloha č. 064</t>
  </si>
  <si>
    <t>D.002/L</t>
  </si>
  <si>
    <t>Vnitřní jednokřídlé dveře ocelové - Ocelová zárubeň - stěna 150mm - do vlhkého prostředí - Plné dveře - Kování pro zátěžové prostory - Bezprahové</t>
  </si>
  <si>
    <t>D.003/L</t>
  </si>
  <si>
    <t>D.004/L</t>
  </si>
  <si>
    <t>D.005</t>
  </si>
  <si>
    <t>Vnitřní jednokřídlé dveře dle zadání nájemce - Ocelová zárubeň - stěna 50 mm - Plné dveře - Bezprahové</t>
  </si>
  <si>
    <t>D.005/L</t>
  </si>
  <si>
    <t>D.006/P</t>
  </si>
  <si>
    <t>D.007/P</t>
  </si>
  <si>
    <t>D.008/L</t>
  </si>
  <si>
    <t>D.009/P</t>
  </si>
  <si>
    <t>D.010/P</t>
  </si>
  <si>
    <t>D.011/L</t>
  </si>
  <si>
    <t>D.012/L</t>
  </si>
  <si>
    <t>D.013/L</t>
  </si>
  <si>
    <t>Vnější dvoukřídlé dveře ocelové , hl. křídlo levé - Ocelová zárubeň - stěna 150mm - do vlhkého prostředí - Plné dveře - Kování pro zátěžové prostory -</t>
  </si>
  <si>
    <t>Bezprahové      
~</t>
  </si>
  <si>
    <t>D.014/P</t>
  </si>
  <si>
    <t>Vnitřní jednokřídlé dveře ocelové (revizní otvor) -Ocelová zárubeň - stěna 150mm - do vlhkého prostředí - Plné dveře - Kování pro zátěžové prostory -</t>
  </si>
  <si>
    <t>D.015/L</t>
  </si>
  <si>
    <t>D.016/L</t>
  </si>
  <si>
    <t>D.017/P</t>
  </si>
  <si>
    <t>D.051; D.151</t>
  </si>
  <si>
    <t>Vnitřní jednokřídlé dveře z Vysokotlakého HPL - Ocelová zárubeň - stěna 50 mm - Mokrý provoz - Plné dveře - Kování pro zátěžové prostory - Bezprahové</t>
  </si>
  <si>
    <t>Poznámka k položce:    
podrobný popis dveří viz tabulka výplní otvorů příloha č. 064, dveře D051,D151 jsou totožné,počet kusů je celkový součet dveří</t>
  </si>
  <si>
    <t>D.070</t>
  </si>
  <si>
    <t>Vnitřní jednokřídlé dveře z Vysokotlakého HPL - Ocelová zárubeň - stěna 100 mm - provoz ve vlhkém pr - Plné dveře - Kování pro zátěžové prostory, - Be</t>
  </si>
  <si>
    <t>zprahové - vložená mřížka o kapacitě 0,04 m2      
~</t>
  </si>
  <si>
    <t>D.071</t>
  </si>
  <si>
    <t>Vnitřní jednokřídlé dveře z Vysokotlakého HPL - Ocelová zárubeň - stěna 100 mm - Provoz ve vlhkém prostředí - Plné dveře - Kování pro zátěžové prostor</t>
  </si>
  <si>
    <t>y, - Bezprahové      
~</t>
  </si>
  <si>
    <t>D.101/P</t>
  </si>
  <si>
    <t>Vnitřní jednokřídlé dveře - Povrchová úprava - vysokotlaký HPL dekor dub (vzorkovat) - Konstrukce - rám masiv , výplň DTD deska - Obložka na ocelové b</t>
  </si>
  <si>
    <t>ezpečnostní zárubni - stěna tl. 150mm - Kování pro zátěžové prostory - S přechodovou lištou a padacím prahem - Plné - Do vlhkéh prostředí      
~</t>
  </si>
  <si>
    <t>D.102/P</t>
  </si>
  <si>
    <t>Hliníková prosklená stěna s dvoukřídlými prosklenými dveřmi</t>
  </si>
  <si>
    <t>Poznámka k položce:    
Celá stěna vč dvěří  - podrobně  viz příloha 064 tabulka výplní otvorů - specifikace systémových dveřních výplní a výkladců (hala , pasáž) LIST Č.1</t>
  </si>
  <si>
    <t>D.103/L</t>
  </si>
  <si>
    <t>D.104/L</t>
  </si>
  <si>
    <t>D.105/L</t>
  </si>
  <si>
    <t>vnitřní dveře jednokřídlé prosklené v hliníkovém systémovém rámu - jsou součástí dodávky stěny</t>
  </si>
  <si>
    <t>Poznámka k položce:    
Celá stěna vč dvěří  - podrobně viz příloha 064 tabulka výplní otvorů - specifikace systémových dveřních výplní a výkladců (hala , pasáž) LIST Č.2</t>
  </si>
  <si>
    <t>D.106/L</t>
  </si>
  <si>
    <t>Poznámka k položce:    
Celá stěna vč dvěří  - podrobně  viz příloha 064 tabulka výplní otvorů - specifikace systémových dveřních výplní a výkladců (hala , pasáž) LIST Č.3</t>
  </si>
  <si>
    <t>D.107/L</t>
  </si>
  <si>
    <t>Poznámka k položce:    
Celá stěna vč dvěří  - podrobně viz příloha 064 tabulka výplní otvorů - specifikace systémových dveřních výplní a výkladců (hala , pasáž) LIST Č.4</t>
  </si>
  <si>
    <t>D.108/P</t>
  </si>
  <si>
    <t>Vnitřní jednokřídlé dveře - Povrchová úprava - vysokotlaký HPL RAL7012 (vzorkovat) - Konstrukce - rám masiv , výplň DTD deska - Obložka na ocelové bez</t>
  </si>
  <si>
    <t>pečnostní zárubni - stěna tl. 150mm - Kování pro zátěžové prostory - S přechodovou lištou a padacím prahem - Plné s požární (zpěňovací) mřížkou - Do vlhkéh prostředí      
~</t>
  </si>
  <si>
    <t>D.109/P</t>
  </si>
  <si>
    <t>Vnitřní jednokřídlé dveře - Povrchová úprava - vysokotlaký HPL RAL 7012 (vzorkovat) - Konstrukce - rám masiv , výplň DTD deska - Obložka na ocelové be</t>
  </si>
  <si>
    <t>zpečnostní zárubni - stěna tl. 150mm - Kování pro zátěžové prostory - S přechodovou lištou a padacím prahem - Plné s požární (zpěňovací) mřížkou - Do vlhkéh prostředí      
~</t>
  </si>
  <si>
    <t>D.110/L</t>
  </si>
  <si>
    <t>Vnitřní jednokřídlé dveře - Povrchová úprava - vysokotlaký HPL RAL 7012 (vzorkovat) - Konstrukce - rám masiv , výplň DTD deska - Obložková zárubeň - s</t>
  </si>
  <si>
    <t>těna tl. 150mm - Kování pro zátěžové prostory - S přechodovou lištou a padacím prahem - Plné s mřížkou - Do vlhkéh prostředí      
~</t>
  </si>
  <si>
    <t>D.111/L</t>
  </si>
  <si>
    <t>Vnitřní jednokřídlé dveře , bezfalcové - Povrchová úprava - střednětlaký CPL RAL7038 (vzorkovat) - Konstrukce - rám masiv , výplň DTD deska - Obložkov</t>
  </si>
  <si>
    <t>á zárubeň - stěna tl. 150mm - Kování pro zátěžové prostory - S přechodovou lištou - Plné s větrací mřížkou - Do vlhkéh prostředí      
~</t>
  </si>
  <si>
    <t>D.111/P</t>
  </si>
  <si>
    <t>D.112/P</t>
  </si>
  <si>
    <t>á zárubeň - stěna tl. 100mm - Kování pro zátěžové prostory - S přechodovou lištou , "podříznutí" - Plné - Do vlhkéh prostředí      
~</t>
  </si>
  <si>
    <t>D.113/L</t>
  </si>
  <si>
    <t>D.113/P</t>
  </si>
  <si>
    <t>D.114/P</t>
  </si>
  <si>
    <t>á zárubeň - stěna tl. 150mm - Kování pro zátěžové prostory - S přechodovou lištou , s padacím prahem - Plné s větrací mřížkou - Do vlhkéh prostředí      
~</t>
  </si>
  <si>
    <t>D.115/L</t>
  </si>
  <si>
    <t>D.116/L</t>
  </si>
  <si>
    <t>ezpečnostní zárubni - stěna tl. 150mm - Kování pro zátěžové prostory - S přechodovou lištou a padacím prahem - Plné s požární (zpěňovací) mřížkou - Do vlhkéh prostředí      
~</t>
  </si>
  <si>
    <t>D.117/P</t>
  </si>
  <si>
    <t>D.118/P</t>
  </si>
  <si>
    <t>D.119/L</t>
  </si>
  <si>
    <t>D.120/P</t>
  </si>
  <si>
    <t>D.121/P</t>
  </si>
  <si>
    <t>D.122/L</t>
  </si>
  <si>
    <t>D.123/P</t>
  </si>
  <si>
    <t>D.124/P</t>
  </si>
  <si>
    <t>D.125/P</t>
  </si>
  <si>
    <t>D.126/P</t>
  </si>
  <si>
    <t>D.127/P</t>
  </si>
  <si>
    <t>D.128/P</t>
  </si>
  <si>
    <t>Poznámka k položce:    
Celá stěna vč dvěří  - podrobně viz příloha 064 tabulka výplní otvorů - specifikace systémových dveřních výplní a výkladců (hala , pasáž) LIST Č.5</t>
  </si>
  <si>
    <t>D.129/P</t>
  </si>
  <si>
    <t>Poznámka k položce:    
Celá stěna vč dvěří  - podrobně viz příloha 064 tabulka výplní otvorů - specifikace systémových dveřních výplní a výkladců (hala , pasáž) LIST Č.6</t>
  </si>
  <si>
    <t>D.130/L</t>
  </si>
  <si>
    <t>D.131/P</t>
  </si>
  <si>
    <t>196</t>
  </si>
  <si>
    <t>D.132/P</t>
  </si>
  <si>
    <t>197</t>
  </si>
  <si>
    <t>D.133/L</t>
  </si>
  <si>
    <t>Venkovní jednokřídlé dveře dřevěné - dřevěná rámová zárubeň - do vlhkého prostředí - Plné dveře - Kování pro zátěžové prostory - S nízkým praham</t>
  </si>
  <si>
    <t>198</t>
  </si>
  <si>
    <t>D.134/L</t>
  </si>
  <si>
    <t>199</t>
  </si>
  <si>
    <t>D.135/P</t>
  </si>
  <si>
    <t>200</t>
  </si>
  <si>
    <t>D.136/P</t>
  </si>
  <si>
    <t>201</t>
  </si>
  <si>
    <t>D.152; D.252</t>
  </si>
  <si>
    <t>Vnitřní jednokřídlé dveře z Vysokotlakého HPL pro prostory WC pro TP - Ocelová zárubeň - stěna 100 mm - Mokrý provoz - Plné dveře - Kování pro zátěžov</t>
  </si>
  <si>
    <t>é prostory, vodorovné madlo z vnitřní strany - Bezprahové      
~</t>
  </si>
  <si>
    <t>Poznámka k položce:    
podrobný popis dveří viz tabulka výplní otvorů příloha č. 064, dveře D152,D252 jsou totožné,počet kusů je celkový součet dveří</t>
  </si>
  <si>
    <t>202</t>
  </si>
  <si>
    <t>D.153, D.253, D</t>
  </si>
  <si>
    <t>Vnitřní jednokřídlé dveře z Vysokotlakého HPL - Ocelová zárubeň - stěna 100 mm - Mokrý provoz - Plné dveře - Kování pro zátěžové prostory - Bezprahové</t>
  </si>
  <si>
    <t>- vložená mřížka o kapacitě 0,04 m2 D.153 - 3 ks (1.81.82.83)      
~</t>
  </si>
  <si>
    <t>Poznámka k položce:    
podrobný popis dveří viz tabulka výplní otvorů příloha č. 064,  dveře D153,D253,D353 jsou totožné,počet kusů je celkový součet dveří</t>
  </si>
  <si>
    <t>203</t>
  </si>
  <si>
    <t>D.154, D.254, D</t>
  </si>
  <si>
    <t>- vložená mřížka o kapacitě 0,04 m2      
~</t>
  </si>
  <si>
    <t>Poznámka k položce:    
podrobný popis dveří viz tabulka výplní otvorů příloha č. 064, dveře D154,D254,D354 jsou totožné,počet kusů je celkový součet dveří</t>
  </si>
  <si>
    <t>205</t>
  </si>
  <si>
    <t>D.157</t>
  </si>
  <si>
    <t>Vnitřní jednokřídlé dveře z Vysokotlakého HPL - Ocelová zárubeň - stěna 100 mm - Plné dveře - Bezprahové</t>
  </si>
  <si>
    <t>206</t>
  </si>
  <si>
    <t>D.158, D.258, D</t>
  </si>
  <si>
    <t>Vnitřní jednokřídlé dveře z Vysokotlakého HPL DEKOR DŘEVO - Dřevěná obložková zárubeň - Plné dveře - Bezprahové - vložená mřížka o kapacitě 0,04 m2 D.</t>
  </si>
  <si>
    <t>158 - 2 ks      
~</t>
  </si>
  <si>
    <t>Poznámka k položce:    
podrobný popis dveří viz tabulka výplní otvorů příloha č. 064, dveře D158,D258,D358 jsou totožné,počet kusů je celkový součet dveří</t>
  </si>
  <si>
    <t>207</t>
  </si>
  <si>
    <t>D.159</t>
  </si>
  <si>
    <t>Vnitřní jednokřídlé dveře z Vysokotlakého HPL - Dřevěná obložková zárubeň - Plné dveře - Bezprahové - Protipožádní</t>
  </si>
  <si>
    <t>208</t>
  </si>
  <si>
    <t>D.160, D.360</t>
  </si>
  <si>
    <t>Vnitřní jednokřídlé dveře z Vysokotlakého HPL - Dřevěná obložková zárubeň - Plné dveře - Bezprahové</t>
  </si>
  <si>
    <t>209</t>
  </si>
  <si>
    <t>D.162</t>
  </si>
  <si>
    <t>Vnitřní jednokřídlé dveře plechové - Dřevěná obložková zárubeň - Plné dveře - Bezprahové - Protipožádní</t>
  </si>
  <si>
    <t>210</t>
  </si>
  <si>
    <t>D.185/L</t>
  </si>
  <si>
    <t>Poznámka k položce:    
Celá stěna vč dvěří  - podrobně viz příloha 064 tabulka výplní otvorů - specifikace systémových dveřních výplní a výkladců (hala , pasáž) LIST Č.7</t>
  </si>
  <si>
    <t>211</t>
  </si>
  <si>
    <t>D.186/L</t>
  </si>
  <si>
    <t>Poznámka k položce:    
Celá stěna vč dvěří  - podrobně viz příloha 064 tabulka výplní otvorů - specifikace systémových dveřních výplní a výkladců (hala , pasáž) LIST Č.8</t>
  </si>
  <si>
    <t>212</t>
  </si>
  <si>
    <t>D.188/L</t>
  </si>
  <si>
    <t>Poznámka k položce:    
Celá stěna vč dvěří  - podrobně viz příloha 064 tabulka výplní otvorů - specifikace systémových dveřních výplní a výkladců (hala , pasáž) LIST Č.9</t>
  </si>
  <si>
    <t>213</t>
  </si>
  <si>
    <t>D.201/L</t>
  </si>
  <si>
    <t>Vnitřní jednokřídlé dveře - Povrchová úprava - vysokotlaký HPL dekor dub (vzorkovat) - Konstrukce - rám masiv , výplň DTD deska - Obložková zárubeń -</t>
  </si>
  <si>
    <t>stěna tl. 150mm - Kování pro zátěžové prostory - S přechodovou lištou a padacím prahem - Plné      
~</t>
  </si>
  <si>
    <t>214</t>
  </si>
  <si>
    <t>D.202/P</t>
  </si>
  <si>
    <t>Vnitřní dvoukřídlé dveře (hl. křídlo pravé) - Povrchová úprava - vysokotlaký HPL dekor dub (vzorkovat) - Konstrukce - rám masiv , výplň DTD deska - Ob</t>
  </si>
  <si>
    <t>ložková zárubeń - stěna tl. 150mm - Kování pro zátěžové prostory - S přechodovou lištou a padacím prahem - Plné      
~</t>
  </si>
  <si>
    <t>215</t>
  </si>
  <si>
    <t>D.203/L</t>
  </si>
  <si>
    <t>ezpečnostní zárubni - stěna tl. 150mm - Kování pro zátěžové prostory - S přechodovou lištou a padacím prahem - Plné      
~</t>
  </si>
  <si>
    <t>216</t>
  </si>
  <si>
    <t>D.205/L</t>
  </si>
  <si>
    <t>217</t>
  </si>
  <si>
    <t>D.206/P</t>
  </si>
  <si>
    <t>218</t>
  </si>
  <si>
    <t>D.207/P</t>
  </si>
  <si>
    <t>219</t>
  </si>
  <si>
    <t>D.208/L</t>
  </si>
  <si>
    <t>220</t>
  </si>
  <si>
    <t>D.209/P</t>
  </si>
  <si>
    <t>221</t>
  </si>
  <si>
    <t>D.210/L</t>
  </si>
  <si>
    <t>222</t>
  </si>
  <si>
    <t>D.211/P</t>
  </si>
  <si>
    <t>223</t>
  </si>
  <si>
    <t>D.212/P</t>
  </si>
  <si>
    <t>Vnitřní prosklená stěna s jednokřídlými dveřmi , speciální truhlářský výrobek dle původního vzoru , prosklené části z bezpečnostního lepeného skla - P</t>
  </si>
  <si>
    <t>ovrchová úprava - lazura tmavá - Konstrukce - rám masiv , výplň bezpečnostní lepené sklo - rámová zárubeň - Kování pro zátěžové prostory - S přechodovou lištou - Dveře i boční křídla a nadsvětlík s prosklením dle schématu      
~</t>
  </si>
  <si>
    <t>224</t>
  </si>
  <si>
    <t>D.213/P</t>
  </si>
  <si>
    <t>225</t>
  </si>
  <si>
    <t>D.214/L</t>
  </si>
  <si>
    <t>226</t>
  </si>
  <si>
    <t>D.215/L</t>
  </si>
  <si>
    <t>227</t>
  </si>
  <si>
    <t>D.216/P</t>
  </si>
  <si>
    <t>á zárubeň - stěna tl. 100mm - Kování pro zátěžové prostory - S přechodovou lištou , "podříznutí" - Plné s větrací mřížkou - Do vlhkéh prostředí      
~</t>
  </si>
  <si>
    <t>228</t>
  </si>
  <si>
    <t>D.217/P</t>
  </si>
  <si>
    <t>229</t>
  </si>
  <si>
    <t>D.218/L</t>
  </si>
  <si>
    <t>230</t>
  </si>
  <si>
    <t>D.219/P</t>
  </si>
  <si>
    <t>231</t>
  </si>
  <si>
    <t>D.220/L</t>
  </si>
  <si>
    <t>232</t>
  </si>
  <si>
    <t>D.221/P</t>
  </si>
  <si>
    <t>233</t>
  </si>
  <si>
    <t>D.222/P</t>
  </si>
  <si>
    <t>234</t>
  </si>
  <si>
    <t>D.223/P</t>
  </si>
  <si>
    <t>stěna tl. 150mm - Kování pro zátěžové prostory - S přechodovou lištou a padacím prahem - Plné s větrací mřížkou      
~</t>
  </si>
  <si>
    <t>235</t>
  </si>
  <si>
    <t>D.224/L</t>
  </si>
  <si>
    <t>236</t>
  </si>
  <si>
    <t>D.225/L</t>
  </si>
  <si>
    <t>237</t>
  </si>
  <si>
    <t>D.256, D.356</t>
  </si>
  <si>
    <t>238</t>
  </si>
  <si>
    <t>D.261</t>
  </si>
  <si>
    <t>Vnitřní jednokřídlé dveře z Střednětlakého CPL - Dřevěná obložková zárubeň - Plné dveře - Bezprahové</t>
  </si>
  <si>
    <t>239</t>
  </si>
  <si>
    <t>D.263</t>
  </si>
  <si>
    <t>Vnitřní jednokřídlé dveře z Vysokotlakého HPL - Dřevěná obložková zárubeň - Plné dveře - Bezprahové - Propožádní</t>
  </si>
  <si>
    <t>240</t>
  </si>
  <si>
    <t>D.301/L</t>
  </si>
  <si>
    <t>241</t>
  </si>
  <si>
    <t>D.302/L</t>
  </si>
  <si>
    <t>242</t>
  </si>
  <si>
    <t>D.303/P</t>
  </si>
  <si>
    <t>243</t>
  </si>
  <si>
    <t>D.304/L</t>
  </si>
  <si>
    <t>244</t>
  </si>
  <si>
    <t>D.305/L</t>
  </si>
  <si>
    <t>Vnitřní jednokřídlé dveře prosklené , součástí systémové kancelářské příčky, - Povrchová úprava - vysokotlaký HPL RAL 7012 (vzorkovat) - Konstrukce -</t>
  </si>
  <si>
    <t>rám masiv , výplň DTD deska - Obložková zárubeň - stěna tl. 150mm - Kování pro zátěžové prostory - S přechodovou lištou a padacím prahem - Plné s mřížkou - Do vlhkéh prostředí      
~</t>
  </si>
  <si>
    <t>245</t>
  </si>
  <si>
    <t>D.306/L</t>
  </si>
  <si>
    <t>246</t>
  </si>
  <si>
    <t>D.307/P</t>
  </si>
  <si>
    <t>247</t>
  </si>
  <si>
    <t>D.308/P</t>
  </si>
  <si>
    <t>248</t>
  </si>
  <si>
    <t>D.309/L</t>
  </si>
  <si>
    <t>249</t>
  </si>
  <si>
    <t>D.310/L</t>
  </si>
  <si>
    <t>Vnitřní jednokřídlé dveře - Povrchová úprava - plechové ral 7012 - Konstrukce - výplň tepelně izolační deska - Ocelové bezpečnostní zárubeň- stěna tl.</t>
  </si>
  <si>
    <t>150mm - Kování pro zátěžové prostory - S přechodovou lištou a padacím prahem - Plné - Do vlhkéh prostředí      
~</t>
  </si>
  <si>
    <t>250</t>
  </si>
  <si>
    <t>D.311/L</t>
  </si>
  <si>
    <t>Vnitřní jednokřídlé dveře , zvukově izolační - Povrchová úprava - plechové ral 7012 - Konstrukce - výplň zvukově izolační deska - Ocelové bezpečnostní</t>
  </si>
  <si>
    <t>zárubeň- stěna tl. 150mm - Kování pro zátěžové prostory - S přechodovou lištou a padacím prahem - Plné - Do vlhkéh prostředí      
~</t>
  </si>
  <si>
    <t>251</t>
  </si>
  <si>
    <t>D.312/P</t>
  </si>
  <si>
    <t>252</t>
  </si>
  <si>
    <t>D.313/L</t>
  </si>
  <si>
    <t>253</t>
  </si>
  <si>
    <t>D.314/P</t>
  </si>
  <si>
    <t>254</t>
  </si>
  <si>
    <t>D.315/L</t>
  </si>
  <si>
    <t>255</t>
  </si>
  <si>
    <t>D.316/L</t>
  </si>
  <si>
    <t>stěna tl. 150mm - Kování pro zátěžové prostory - S přechodovou lištou - Plné podříznuté      
~</t>
  </si>
  <si>
    <t>256</t>
  </si>
  <si>
    <t>D.317/P</t>
  </si>
  <si>
    <t>257</t>
  </si>
  <si>
    <t>D.318/P</t>
  </si>
  <si>
    <t>258</t>
  </si>
  <si>
    <t>D.319/P</t>
  </si>
  <si>
    <t>259</t>
  </si>
  <si>
    <t>D.320/L</t>
  </si>
  <si>
    <t>260</t>
  </si>
  <si>
    <t>D.321/P</t>
  </si>
  <si>
    <t>261</t>
  </si>
  <si>
    <t>D.322/P</t>
  </si>
  <si>
    <t>262</t>
  </si>
  <si>
    <t>D.323/P</t>
  </si>
  <si>
    <t>263</t>
  </si>
  <si>
    <t>D.324/P</t>
  </si>
  <si>
    <t>264</t>
  </si>
  <si>
    <t>D.325/L</t>
  </si>
  <si>
    <t>265</t>
  </si>
  <si>
    <t>D.401/P</t>
  </si>
  <si>
    <t>266</t>
  </si>
  <si>
    <t>D.402/P</t>
  </si>
  <si>
    <t>267</t>
  </si>
  <si>
    <t>D.403/P</t>
  </si>
  <si>
    <t>268</t>
  </si>
  <si>
    <t>D.404/P</t>
  </si>
  <si>
    <t>269</t>
  </si>
  <si>
    <t>D.464</t>
  </si>
  <si>
    <t>Vnitřní jednokřídlé dveře z vysokotlakého HPL, dřevěná obložková zárubeň, plné dveře, bezprahové, protipožádní</t>
  </si>
  <si>
    <t>270</t>
  </si>
  <si>
    <t>D.465</t>
  </si>
  <si>
    <t>271</t>
  </si>
  <si>
    <t>D.P-17</t>
  </si>
  <si>
    <t>272</t>
  </si>
  <si>
    <t>V.1</t>
  </si>
  <si>
    <t>VÝKLADEC JEDNODUCHÝ ZE SYSTÉMOVÉHO RÁMU S BEZPEČNOSTNÍM ZASKLENÍM</t>
  </si>
  <si>
    <t>Poznámka k položce:    
stěna - podrobně viz příloha 064 tabulka výplní otvorů - specifikace systémových dveřních výplní a výkladců (hala , pasáž) LIST Č.10</t>
  </si>
  <si>
    <t>273</t>
  </si>
  <si>
    <t>V.2</t>
  </si>
  <si>
    <t>Poznámka k položce:    
stěna - podrobně viz příloha 064 tabulka výplní otvorů - specifikace systémových dveřních výplní a výkladců (hala , pasáž) LIST Č.11</t>
  </si>
  <si>
    <t>274</t>
  </si>
  <si>
    <t>V.3</t>
  </si>
  <si>
    <t>Poznámka k položce:    
stěna - podrobně viz příloha 064 tabulka výplní otvorů - specifikace systémových dveřních výplní a výkladců (hala , pasáž) LIST Č.12</t>
  </si>
  <si>
    <t>275</t>
  </si>
  <si>
    <t>V.4</t>
  </si>
  <si>
    <t>Poznámka k položce:    
stěna - podrobně viz příloha 064 tabulka výplní otvorů - specifikace systémových dveřních výplní a výkladců (hala , pasáž) LIST Č.14</t>
  </si>
  <si>
    <t>276</t>
  </si>
  <si>
    <t>V.5</t>
  </si>
  <si>
    <t>Poznámka k položce:    
stěna - podrobně viz příloha 064 tabulka výplní otvorů - specifikace systémových dveřních výplní a výkladců (hala , pasáž) LIST Č.15</t>
  </si>
  <si>
    <t>277</t>
  </si>
  <si>
    <t>V.6</t>
  </si>
  <si>
    <t>Poznámka k položce:    
stěna - podrobně viz příloha 064 tabulka výplní otvorů - specifikace systémových dveřních výplní a výkladců (hala , pasáž) LIST Č.16</t>
  </si>
  <si>
    <t>767</t>
  </si>
  <si>
    <t>Zámečnické výrobky</t>
  </si>
  <si>
    <t>278</t>
  </si>
  <si>
    <t>767996703</t>
  </si>
  <si>
    <t>Demontáž ostatních zámečnických konstrukcí o hmotnosti jednotlivých dílů řezáním přes 100 do 250 kg</t>
  </si>
  <si>
    <t>vybourání ocelových kcí  9200=</t>
  </si>
  <si>
    <t>279</t>
  </si>
  <si>
    <t>767112812</t>
  </si>
  <si>
    <t>Demontáž stěn a příček pro zasklení svařovaných</t>
  </si>
  <si>
    <t>Demontáž stěn prosklených 465.52=</t>
  </si>
  <si>
    <t>280</t>
  </si>
  <si>
    <t>767541218</t>
  </si>
  <si>
    <t>Nosná konstrukce pro zdvojené podlahy (včetně dodávky materiálu) pro prostory s těžkým provozem z kovových rektifikačních stojek a rastrových C profil</t>
  </si>
  <si>
    <t>ů modulu 600 x 600 mm výšky přes 400 do 500 mm      
~</t>
  </si>
  <si>
    <t>FP7- Zdvojené podlahy 134.5=</t>
  </si>
  <si>
    <t>281</t>
  </si>
  <si>
    <t>767541411</t>
  </si>
  <si>
    <t>Montáž podlahových desek pro zdvojené podlahy rozměru 600 x 600 mm</t>
  </si>
  <si>
    <t>282</t>
  </si>
  <si>
    <t>60795202</t>
  </si>
  <si>
    <t>deska kalciumsulfátová pro zdvojené podlahy tl 36mm 600x600mm</t>
  </si>
  <si>
    <t>283</t>
  </si>
  <si>
    <t>M1</t>
  </si>
  <si>
    <t>vstupní markýza ocelová konstrukce S235 se zasklením bezpečnostním sklem VSGTVG 88.4 do zasklívacích lišt, půdorysný rozměr 9 x 3,6m</t>
  </si>
  <si>
    <t>Poznámka k položce:    
viz samostatný výklres v příloze č.062</t>
  </si>
  <si>
    <t>284</t>
  </si>
  <si>
    <t>vstupní markýza ocelová konstrukce S235 se zasklením bezpečnostním sklem VSGTVG 88.4 do zasklívacích lišt, půdorysný rozměr 3,4 x 1,5m</t>
  </si>
  <si>
    <t>285</t>
  </si>
  <si>
    <t>vstupní markýza ocelová konstrukce S235 se zasklením bezpečnostním sklem VSGTVG 88.4 do zasklívacích lišt, půdorysný rozměr 10 x 2,15 m</t>
  </si>
  <si>
    <t>286</t>
  </si>
  <si>
    <t>ZA01</t>
  </si>
  <si>
    <t>2X ZALOMENÉ MADLO PŘIPEVNĚNÉ PŘES IMBUSY DO STĚNY PŘES TRUBKU S VNITŘNÍM ZÁVITEM KOTVENOU NA CHEMICKOU KOTVU</t>
  </si>
  <si>
    <t>Poznámka k položce:    
podrobný popis viz příloha 062- zámečnické výrobky- specifikace a schéma zámečnických výrobků LIST Č.1</t>
  </si>
  <si>
    <t>287</t>
  </si>
  <si>
    <t>ZA02</t>
  </si>
  <si>
    <t>POKLOP JÍMKY ZE SLZIČKOVÉHO PLECHU S NOSNÝM RÁMEM Z L 45X45/5 A OSAZENÝM RÁMEM Z L50X50/4 DO BET. KCE. STROPU JÍMKY</t>
  </si>
  <si>
    <t>Poznámka k položce:    
podrobný popis viz příloha 062- zámečnické výrobky- specifikace a schéma zámečnických výrobků LIST Č.2</t>
  </si>
  <si>
    <t>288</t>
  </si>
  <si>
    <t>ZA03</t>
  </si>
  <si>
    <t>1X ZALOMENÉ MADLO PŘIPEVNĚNÉ PŘES IMBUSY DO STĚNY PŘES TRUBKU S VNITŘNÍM ZÁVITEM KOTVENOU NA CHEMICKOU KOTVU</t>
  </si>
  <si>
    <t>Poznámka k položce:    
podrobný popis viz příloha 062- zámečnické výrobky- specifikace a schéma zámečnických výrobků LIST Č.3</t>
  </si>
  <si>
    <t>289</t>
  </si>
  <si>
    <t>ZA04</t>
  </si>
  <si>
    <t>Poznámka k položce:    
podrobný popis viz příloha 062- zámečnické výrobky- specifikace a schéma zámečnických výrobků LIST Č.4</t>
  </si>
  <si>
    <t>290</t>
  </si>
  <si>
    <t>ZA05</t>
  </si>
  <si>
    <t>Poznámka k položce:    
podrobný popis viz příloha 062- zámečnické výrobky- specifikace a schéma zámečnických výrobků LIST Č.5</t>
  </si>
  <si>
    <t>291</t>
  </si>
  <si>
    <t>ZA10</t>
  </si>
  <si>
    <t>POKLOP ANGLICKÉHO DVORKU ZE SLZIČKOVÉHO PLECHU S NOSNÝM RÁMEM Z L 80X80/6 4 OTEVÍRAVÉ ČÁSTI S DEMONTOVATELNÝMI PŘÍČLEMI A OSAZENÝM RÁMEM Z U120 DO BET</t>
  </si>
  <si>
    <t>. KCE. STROPU STĚNY ANG. DVORKA (VIZ STAVEBNĚ KONSTRUKČNÍ ČÁST)      
~</t>
  </si>
  <si>
    <t>Poznámka k položce:    
podrobný popis viz příloha 062- zámečnické výrobky- specifikace a schéma zámečnických výrobků LIST Č.7</t>
  </si>
  <si>
    <t>292</t>
  </si>
  <si>
    <t>ZA11</t>
  </si>
  <si>
    <t>KRYCÍ DVÍŘKA NIK S HYDRANTEM A HASICÍMI PŘÍSTROJI S RÁMEČKEM PROOSAZENÍ CEMENTOTŘÍSKOVÉ DESKY VČ, KOTVENÍ OSAZENÍ DESKY A POVECHOVÉ ÚPRAVY VČ KLIČKY P</t>
  </si>
  <si>
    <t>RO OTEVŘENÍ      
~</t>
  </si>
  <si>
    <t>Poznámka k položce:    
podrobný popis viz příloha 062- zámečnické výrobky- specifikace a schéma zámečnických výrobků LIST Č.8</t>
  </si>
  <si>
    <t>293</t>
  </si>
  <si>
    <t>ZA12</t>
  </si>
  <si>
    <t>294</t>
  </si>
  <si>
    <t>ZA13</t>
  </si>
  <si>
    <t>POKLOP REVIZNÍHO OTVORU INSTALAČNÍCH KANÁLŮ URČENÝ PRO VYLITÍ TERACEM , CHYCENÝ NA ZAPUŠTĚNÉ IMBUSY , S POŽÁRNÍ ODOLNOSTÍ EW45DP1-CS</t>
  </si>
  <si>
    <t>Poznámka k položce:    
podrobný popis viz příloha 062- zámečnické výrobky- specifikace a schéma zámečnických výrobků LIST Č.9</t>
  </si>
  <si>
    <t>295</t>
  </si>
  <si>
    <t>ZA14</t>
  </si>
  <si>
    <t>296</t>
  </si>
  <si>
    <t>ZA15</t>
  </si>
  <si>
    <t>KRYCÍ DVÍŘKA NIK PRO ROZDĚLOVAČE A SBĚRAČE PODLAHOVÉHO VYTÁPĚNÍ V HALE S RÁMEČKEM PROOSAZENÍ CEMENTOTŘÍSKOVÉ DESKY VČ, KOTVENÍ OSAZENÍ DESKY A POVECHO</t>
  </si>
  <si>
    <t>VÉ ÚPRAVY VČ KLIČKY PRO OTEVŘENÍ      
~</t>
  </si>
  <si>
    <t>Poznámka k položce:    
podrobný popis viz příloha 062- zámečnické výrobky- specifikace a schéma zámečnických výrobků LIST Č.10</t>
  </si>
  <si>
    <t>297</t>
  </si>
  <si>
    <t>ZA16</t>
  </si>
  <si>
    <t>298</t>
  </si>
  <si>
    <t>ZA17</t>
  </si>
  <si>
    <t>299</t>
  </si>
  <si>
    <t>ZA18</t>
  </si>
  <si>
    <t>RÁMEČEK PRO OSAZENÍ ČISTÍCÍ ZÓNY Z L 60/40/5 FeZn</t>
  </si>
  <si>
    <t>300</t>
  </si>
  <si>
    <t>ZA19</t>
  </si>
  <si>
    <t>301</t>
  </si>
  <si>
    <t>ZA21</t>
  </si>
  <si>
    <t>302</t>
  </si>
  <si>
    <t>ZA22</t>
  </si>
  <si>
    <t>TYČOVÉ ZÁBRADLÍ VYROVNÁVACÍ RAMPY A SCHODIŠTĚ NA NÁSTUPIŠTI SESVISLÝMI PŘÍČLEMI Z OCELOVÝCH PLNÝCH HRANOLŮ , PŘIVAŘENÉ K PRŮBĚŽNÉMU PATNÍMU PLECHU PŘI</t>
  </si>
  <si>
    <t>PEVNĚNÉMU PŘES IMBUSY      
~</t>
  </si>
  <si>
    <t>Poznámka k položce:    
podrobný popis viz příloha 062- zámečnické výrobky- specifikace a schéma zámečnických výrobků LIST Č.11A, 11B</t>
  </si>
  <si>
    <t>303</t>
  </si>
  <si>
    <t>ZA31</t>
  </si>
  <si>
    <t>304</t>
  </si>
  <si>
    <t>ZA32</t>
  </si>
  <si>
    <t>Pozinkované schody v místnosti 3.12, 6 stupnu pororošt, 1500 x 280 mm,</t>
  </si>
  <si>
    <t>305</t>
  </si>
  <si>
    <t>ZA33</t>
  </si>
  <si>
    <t>MADLO PŘIPEVNĚNÉ PŘES IMBUSY DO STĚNY PŘES TRUBKU S VNITŘNÍM ZÁVITEM KOTVENOU NA CHEMICKOU KOTVU</t>
  </si>
  <si>
    <t>306</t>
  </si>
  <si>
    <t>ZA34</t>
  </si>
  <si>
    <t>Pozinkované pororoštové stupnice - schody v místnosti 3.13 , 21 stupnu pororošt, 900 x 280 mm,</t>
  </si>
  <si>
    <t>307</t>
  </si>
  <si>
    <t>ZA55</t>
  </si>
  <si>
    <t>308</t>
  </si>
  <si>
    <t>ZA56</t>
  </si>
  <si>
    <t>Poznámka k položce:    
podrobný popis viz příloha 062- zámečnické výrobky- specifikace a schéma zámečnických výrobků LIST Č.6</t>
  </si>
  <si>
    <t>309</t>
  </si>
  <si>
    <t>ZA57</t>
  </si>
  <si>
    <t>Venkovní poklop pojížděný, litinový pro dopravní pojezd odolnost D400, osazený do L profilů nad kanálem v npozinkové antikorozní úpravě</t>
  </si>
  <si>
    <t>310</t>
  </si>
  <si>
    <t>ZA58</t>
  </si>
  <si>
    <t>Zdvojená podlaha místnost v jižním přístavku z ocel pozinkované, I 240 + i 160 + ocelový rošt 45 mm/ 2 mm</t>
  </si>
  <si>
    <t>Poznámka k položce:    
Požadovaná plošná únosnost 10 kN/m2, rošt z nerezu, 1.89</t>
  </si>
  <si>
    <t>311</t>
  </si>
  <si>
    <t>ZA59</t>
  </si>
  <si>
    <t>Schody - 2 stupně 280 x 1000 mm, ny výšku 250 mm, na ocelové konstrukci, stupně z pororoštu</t>
  </si>
  <si>
    <t>Poznámka k položce:    
místnost 1.89</t>
  </si>
  <si>
    <t>312</t>
  </si>
  <si>
    <t>ZA60</t>
  </si>
  <si>
    <t>Kryty technologii - ocel tahokov nerezová, dle požadavků technologie , celkem 20 m2</t>
  </si>
  <si>
    <t>Poznámka k položce:    
Kotvení do nosných částí původních stěn</t>
  </si>
  <si>
    <t>313</t>
  </si>
  <si>
    <t>ZA61</t>
  </si>
  <si>
    <t>Renovace zábradlí, brus ocelový částí i dřevěných částí, nátěr ocelových částí, lakování dřevěných částí</t>
  </si>
  <si>
    <t>bm</t>
  </si>
  <si>
    <t>314</t>
  </si>
  <si>
    <t>ZA62</t>
  </si>
  <si>
    <t>Pozinkované schody v místnosti 4.14, 7 stupnu pororošt, 1500 x 280 mm,</t>
  </si>
  <si>
    <t>315</t>
  </si>
  <si>
    <t>ZA63</t>
  </si>
  <si>
    <t>Schody ke schodům ZA62, v místnosti 4.14, pozinkovaná ocel, s madlem z uzavřeného profilu</t>
  </si>
  <si>
    <t>316</t>
  </si>
  <si>
    <t>KS1</t>
  </si>
  <si>
    <t>Prosklená stěna - hliníkový nosný rám , prosklená část s dvojitým zasklením , dveře hliníkový systémový profil , bezpečnostní zasklení , Plošný materi</t>
  </si>
  <si>
    <t>ál: oboustranně zalisovaný laminát HPL na jádře z DTD      
~</t>
  </si>
  <si>
    <t>Poznámka k položce:    
Viz příloha 064, výpis systémových kancelářských příček. Hliníkový nosný rám ,  prosklená část s dvojitým zasklením  , dveře hliníkový systémový profil , bezpečnostní zasklení , Plošný materiál: oboustranně zalisovaný laminát HPL na jádře z DTD</t>
  </si>
  <si>
    <t>317</t>
  </si>
  <si>
    <t>KS2</t>
  </si>
  <si>
    <t>Prosklená stěna - hliníkový nosný rám , prosklená část s dvojitým zasklením , dveře hliníkový systémový profil, bezpečnostní zasklení , Plošný materiá</t>
  </si>
  <si>
    <t>l: oboustranně zalisovaný laminát HPL na jádře z DTD      
~</t>
  </si>
  <si>
    <t>Poznámka k položce:    
Viz příloha 064, výpis systémových kancelářských příček.Hliníkový nosný rám ,  prosklená část s dvojitým zasklením  , dveře hliníkový systémový profil,  bezpečnostní zasklení , Plošný materiál: oboustranně zalisovaný laminát HPL na jádře z DTD</t>
  </si>
  <si>
    <t>318</t>
  </si>
  <si>
    <t>KS3</t>
  </si>
  <si>
    <t>Prosklená stěna - hliníkový nosný rám , plošný materiál: oboustranně zalisovaný laminát HPL na jádře z DTD</t>
  </si>
  <si>
    <t>Poznámka k položce:    
Viz příloha 064, výpis systémových kancelářských příček. Hliníkový nosný rám  , plošný materiál: oboustranně zalisovaný laminát HPL na jádře z DTD</t>
  </si>
  <si>
    <t>319</t>
  </si>
  <si>
    <t>KS4</t>
  </si>
  <si>
    <t>Prosklená stěna - hliníkový nosný rám , prosklená část s dvojitým zasklením , dveře hliníkový systémový profil , bezpečnostní zasklení, Plošný materiá</t>
  </si>
  <si>
    <t>Poznámka k položce:    
Viz příloha 064, výpis systémových kancelářských příček. Hliníkový nosný rám ,  prosklená část s dvojitým zasklením  , dveře hliníkový systémový profil ,  bezpečnostní zasklení, Plošný materiál: oboustranně zalisovaný laminát HPL na jádře z DTD</t>
  </si>
  <si>
    <t>320</t>
  </si>
  <si>
    <t>KS6</t>
  </si>
  <si>
    <t>Prosklená stěna - hliníkový nosný rám , prosklená část s dvojitým zasklením , dveře hliníkový systémový profil bezpečnostní zasklení , Plošný materiál</t>
  </si>
  <si>
    <t>: oboustranně zalisovaný laminát HPL na jádře z DTD      
~</t>
  </si>
  <si>
    <t>Poznámka k položce:    
Viz příloha 064, výpis systémových kancelářských příček. Hliníkový nosný rám ,  prosklená část s dvojitým zasklením  , dveře hliníkový systémový profil bezpečnostní zasklení , Plošný materiál: oboustranně zalisovaný laminát HPL na jádře z DTD</t>
  </si>
  <si>
    <t>771</t>
  </si>
  <si>
    <t>Podlahy z dlaždic</t>
  </si>
  <si>
    <t>321</t>
  </si>
  <si>
    <t>771574246</t>
  </si>
  <si>
    <t>Montáž podlah z dlaždic keramických lepených flexibilním lepidlem maloformátových pro vysoké mechanické zatížení hladkých přes 22 do 25 ks/m2</t>
  </si>
  <si>
    <t>FP2.2 - keramická dlažba  (chodby, sklady....) 794.2=</t>
  </si>
  <si>
    <t>322</t>
  </si>
  <si>
    <t>59761432</t>
  </si>
  <si>
    <t>dlažba keramická slinutá hladká do interiéru i exteriéru pro vysoké mechanické namáhání přes 22 do 25ks/m2</t>
  </si>
  <si>
    <t>323</t>
  </si>
  <si>
    <t>771574266</t>
  </si>
  <si>
    <t>Montáž podlah z dlaždic keramických lepených flexibilním lepidlem maloformátových pro vysoké mechanické zatížení protiskluzných nebo reliéfních (bezba</t>
  </si>
  <si>
    <t>riérových) přes 22 do 25 ks/m2      
~</t>
  </si>
  <si>
    <t>324</t>
  </si>
  <si>
    <t>59761406</t>
  </si>
  <si>
    <t>dlažba keramická slinutá protiskluzná do interiéru i exteriéru pro vysoké mechanické namáhání přes 22 do 25ks/m2</t>
  </si>
  <si>
    <t>773</t>
  </si>
  <si>
    <t>Podlahy z litého teraca</t>
  </si>
  <si>
    <t>325</t>
  </si>
  <si>
    <t>773521261</t>
  </si>
  <si>
    <t>Podlahy z barveného litého teraca zřízení podlahy z vápencových drtí, cementu a barviva nebo suché teracové směsi (prováděné po dilatačních částech) p</t>
  </si>
  <si>
    <t>rosté (drť ve specifikaci) tl. 20 mm      
~</t>
  </si>
  <si>
    <t>FP1 - Lité cementové teraco 1140.7=</t>
  </si>
  <si>
    <t>326</t>
  </si>
  <si>
    <t>58346122</t>
  </si>
  <si>
    <t>drť teracová</t>
  </si>
  <si>
    <t>775</t>
  </si>
  <si>
    <t>Podlahy skládané</t>
  </si>
  <si>
    <t>327</t>
  </si>
  <si>
    <t>775511800</t>
  </si>
  <si>
    <t>Demontáž podlah vlysových s lištami lepených</t>
  </si>
  <si>
    <t>bourání skladby podlahy B14 330.4=</t>
  </si>
  <si>
    <t>776</t>
  </si>
  <si>
    <t>Podlahy povlakové</t>
  </si>
  <si>
    <t>328</t>
  </si>
  <si>
    <t>776201812</t>
  </si>
  <si>
    <t>Demontáž povlakových podlahovin lepených ručně s podložkou</t>
  </si>
  <si>
    <t>bourání skladby podlahy B03 38.4= bourání skladby podlahy B05 129.1= bourání skladby podlahy B12 602.7= bourání skladby podlahy B13 196.1= bourání skladby podlahy B18 60.7= bourání skladby podlahy B22 70.83= bourání skladby podlahy B23 17.25= bourání skladby podlahy B25 71.53= bourání skladby podlahy B26 13.2= bourání skladby podlahy B27 106.21= bourání skladby podlahy B27 130.17= bourání skladby podlahy B29 21.81= bourání skladby podlahy S01 19= bourání skladby podlahy S02 68.76= bourání skladby podlahy S13 147.55= Celkem: A+B+C+D+E+F+G+H+I+J+K+L+M+N+O=</t>
  </si>
  <si>
    <t>329</t>
  </si>
  <si>
    <t>776121111</t>
  </si>
  <si>
    <t>Příprava podkladu penetrace vodou ředitelná na savý podklad (válečkováním) ředěná v poměru 1:3 podlah</t>
  </si>
  <si>
    <t>FP4 - Linoleum 1092.1=</t>
  </si>
  <si>
    <t>330</t>
  </si>
  <si>
    <t>776141121</t>
  </si>
  <si>
    <t>Příprava podkladu vyrovnání samonivelační stěrkou podlah min.pevnosti 30 MPa, tloušťky do 3 mm</t>
  </si>
  <si>
    <t>331</t>
  </si>
  <si>
    <t>776251111</t>
  </si>
  <si>
    <t>Montáž podlahovin z přírodního linolea (marmolea) lepením standardním lepidlem z pásů standardních</t>
  </si>
  <si>
    <t>332</t>
  </si>
  <si>
    <t>28411076</t>
  </si>
  <si>
    <t>Marmoleum tl. 6 mm</t>
  </si>
  <si>
    <t>777</t>
  </si>
  <si>
    <t>Podlahy lité</t>
  </si>
  <si>
    <t>333</t>
  </si>
  <si>
    <t>777511123</t>
  </si>
  <si>
    <t>Tenkovrstvá epoxidová stěrka, tl. cca 1,2 mm s křemičitým vsypem, úhel kluzu µ=1,04 za sucha a µ=0,84 za vlhka, chemicky odolná</t>
  </si>
  <si>
    <t>FP3 - epoxidová stěrka 1112.0=</t>
  </si>
  <si>
    <t>781</t>
  </si>
  <si>
    <t>Dokončovací práce - obklady</t>
  </si>
  <si>
    <t>334</t>
  </si>
  <si>
    <t>781474114</t>
  </si>
  <si>
    <t>Montáž obkladů vnitřních stěn z dlaždic keramických lepených flexibilním lepidlem maloformátových hladkých přes 19 do 22 ks/m2</t>
  </si>
  <si>
    <t>335</t>
  </si>
  <si>
    <t>59761001</t>
  </si>
  <si>
    <t>obklad keramický v prostorách 1.NP</t>
  </si>
  <si>
    <t>1.np 509= A * 1.1Koeficient množství=</t>
  </si>
  <si>
    <t>336</t>
  </si>
  <si>
    <t>59761002</t>
  </si>
  <si>
    <t>obklad keramický v prostorách 2.NP - 4.NP</t>
  </si>
  <si>
    <t>2.-4.np 418= A * 1.1Koeficient množství=</t>
  </si>
  <si>
    <t>783</t>
  </si>
  <si>
    <t>Dokončovací práce - nátěry</t>
  </si>
  <si>
    <t>337</t>
  </si>
  <si>
    <t>7838000001</t>
  </si>
  <si>
    <t>Protipožární nástřik u všech stávajících stropní konstrukci dle ETAG 018 a dle PBŘ (120 minut)</t>
  </si>
  <si>
    <t>P3.3 - VYTÁPĚNÁ podlaha 1NP - Haly,pasáž podsklepená část, stávající  81.5= P5 - Podlaha 1NP - PODSKLEPENÁ NEVYTÁPĚNÁ část  stávající str. kce 367.581= Celkem: A+B=</t>
  </si>
  <si>
    <t>784</t>
  </si>
  <si>
    <t>Dokončovací práce - malby a tapety</t>
  </si>
  <si>
    <t>338</t>
  </si>
  <si>
    <t>784121003</t>
  </si>
  <si>
    <t>Oškrabání malby v místnostech výšky přes 3,80 do 5,00 m</t>
  </si>
  <si>
    <t>339</t>
  </si>
  <si>
    <t>784121013</t>
  </si>
  <si>
    <t>Rozmývání podkladu po oškrabání malby v místnostech výšky přes 3,80 do 5,00 m</t>
  </si>
  <si>
    <t>340</t>
  </si>
  <si>
    <t>784221103</t>
  </si>
  <si>
    <t>Malby z malířských směsí otěruvzdorných za sucha dvojnásobné, bílé za sucha otěruvzdorné dobře v místnostech výšky přes 3,80 do 5,00 m</t>
  </si>
  <si>
    <t>skladba SDK0 298.2*2= skladba SDK1 365.7*2= skladba SDK2  707.6*2= malby stropů na protipožární nástřik ( v 1.PP) 1235= malba vnitřní stěn v 1.PP  1807.3= malba vnitřní stěn v 1.NP až 4.NP 12878.8= malby stropů na beton ( v 1.PP) 277= malba stropů  na SDK a na protipožární pohled 2771= Celkem: A+B+C+D+E+F+G+H=</t>
  </si>
  <si>
    <t>949101112</t>
  </si>
  <si>
    <t>Lešení pomocné pracovní pro objekty pozemních staveb pro zatížení do 150 kg/m2, o výšce lešeňové podlahy přes 1,9 do 3,5 m</t>
  </si>
  <si>
    <t>961022311</t>
  </si>
  <si>
    <t>Bourání základů ze zdiva kamenného nebo smíšeného smíšeného</t>
  </si>
  <si>
    <t>961055111</t>
  </si>
  <si>
    <t>Bourání základů z betonu železového</t>
  </si>
  <si>
    <t>vybourání bet šachet jímek a základových patek 25=</t>
  </si>
  <si>
    <t>962023491</t>
  </si>
  <si>
    <t>Bourání zdiva nadzákladového kamenného nebo smíšeného smíšeného, na maltu cementovou, objemu přes 1 m3</t>
  </si>
  <si>
    <t>1. Bourání pilířů o průřezu přes 0,36 m2 se oceňuje cenami -2390 a - 2391, popř. -2490 a - 2491 jako bourání zdiva kamenného nadzákladového.</t>
  </si>
  <si>
    <t>962031133</t>
  </si>
  <si>
    <t>Bourání příček z cihel, tvárnic nebo příčkovek z cihel pálených, plných nebo dutých na maltu vápennou nebo vápenocementovou, tl. do 150 mm</t>
  </si>
  <si>
    <t>962032231</t>
  </si>
  <si>
    <t>Bourání zdiva nadzákladového z cihel nebo tvárnic z cihel pálených nebo vápenopískových, na maltu vápennou nebo vápenocementovou, objemu přes 1 m3</t>
  </si>
  <si>
    <t>963031439</t>
  </si>
  <si>
    <t>Bourání cihelných kleneb na maltu vápennou nebo vápenocementovou, tl. do 450 mm</t>
  </si>
  <si>
    <t>963051113</t>
  </si>
  <si>
    <t>Bourání železobetonových stropů deskových, tl. přes 80 mm</t>
  </si>
  <si>
    <t>vybourání ocelobetonových stropů 41= demontáž ocelobetonové lávky 60*0.2= Vybourání ŽB stropů tl. Desky 300mm 78= demontáž bet desky 4= demontáž ocelodřevěného stropu 25*0.25= Celkem: A+B+C+D+E=</t>
  </si>
  <si>
    <t>963053936</t>
  </si>
  <si>
    <t>Bourání železobetonových monolitických schodišťových ramen samonosných</t>
  </si>
  <si>
    <t>vyrovnávací schodiště 26.8*0.6=  schodiště 9.5= Celkem: A+B=</t>
  </si>
  <si>
    <t>965024131</t>
  </si>
  <si>
    <t>Bourání podlah kamenných bez podkladního lože, s jakoukoliv výplní spár z desek nebo mozaiky, plochy přes 1 m2</t>
  </si>
  <si>
    <t>bourání skladby podlahy B01 1512= bourání skladby podlahy B02 170.4= bourání skladby podlahy B07 173.8= bourání skladby podlahy B15 144.7= bourání skladby podlahy B16 57= bourání skladby podlahy B17 36.2= bourání skladby podlahy B19 14.1= bourání skladby podlahy B20 14.66= Celkem: A+B+C+D+E+F+G+H=</t>
  </si>
  <si>
    <t>965042241</t>
  </si>
  <si>
    <t>Bourání mazanin betonových nebo z litého asfaltu tl. přes 100 mm, plochy přes 4 m2</t>
  </si>
  <si>
    <t>bourání skladby podlahy B01 1512*(0.6+0.21)= bourání skladby podlahy B02 170.4*0.15= bourání skladby podlahy B03 38.4*0.11= bourání skladby podlahy B04 84.7*0.11= bourání skladby podlahy B06 141.3*0.1= bourání skladby podlahy B07 173.8*0.08= bourání skladby podlahy B08 99.1*0.16= bourání skladby podlahy B09 146.2*0.16= bourání skladby podlahy B10 196.9*0.13= bourání skladby podlahy B13 196.1*0.06= bourání skladby podlahy B14 330.4*0.05= bourání skladby podlahy B15 144.7*0.15= bourání skladby podlahy B16 57*0.15= bourání skladby podlahy B17 36.2*0.28= bourání skladby podlahy B18 60.7*0.15= bourání skladby podlahy B19 14.1*0.08= bourání skladby podlahy B20 14.66*0.13= bourání skladby podlahy B21 20.6*0.1= bourání skladby podlahy B22 70.83*0.1= bourání skladby podlahy B23 17.25*0.11= bourání skladby podlahy B24 91.39*0.06= bourání skladby podlahy B25 71.53*0.05= bourání skladby podlahy B26 13.2*0.05= bourání skladby podlahy B27 106.21*0.05= bourání skladby podlahy S15 105.6*0.05= bourání skladby podlahy B30  132.3= bourání skladby podlahy B31 277.7= Celkem: A+B+C+D+E+F+G+H+I+J+K+L+M+N+O+P+Q+R+S+T+U+V+W+X+Y+Z+AA=</t>
  </si>
  <si>
    <t>965081113</t>
  </si>
  <si>
    <t>Bourání podlah z dlaždic bez podkladního lože nebo mazaniny, s jakoukoliv výplní spár půdních, plochy přes 1 m2</t>
  </si>
  <si>
    <t>bourání skladby podlahy S08 420.59=</t>
  </si>
  <si>
    <t>965081223</t>
  </si>
  <si>
    <t>Bourání podlah z dlaždic bez podkladního lože nebo mazaniny, s jakoukoliv výplní spár keramických nebo xylolitových tl. přes 10 mm plochy přes 1 m2</t>
  </si>
  <si>
    <t>bourání skladby podlahy B06 141.3= bourání skladby podlahy B08 99.1= bourání skladby podlahy B09 146.2= bourání skladby podlahy B21 20.6= bourání skladby podlahy B24 91.39= bourání skladby podlahy S15 105.6= Celkem: A+B+C+D+E+F=</t>
  </si>
  <si>
    <t>965081313</t>
  </si>
  <si>
    <t>Bourání podlah z dlaždic bez podkladního lože nebo mazaniny, s jakoukoliv výplní spár betonových, teracových nebo čedičových tl. do 20 mm, plochy přes</t>
  </si>
  <si>
    <t>1 m2      
~</t>
  </si>
  <si>
    <t>teraco bourání skladby podlahy B04 84.7= bourání skladby podlahy B10 196.9= Celkem: A+B=</t>
  </si>
  <si>
    <t>965082923</t>
  </si>
  <si>
    <t>Odstranění násypu pod podlahami nebo ochranného násypu na střechách tl. do 100 mm, plochy přes 2 m2</t>
  </si>
  <si>
    <t>bourání skladby podlahy B07 173.8*0.08= bourání skladby podlahy B08 99.1*0.09= bourání skladby podlahy B09 146.2*0.08= bourání skladby podlahy B21 20.6*0.1= bourání skladby podlahy B22 70.83*0.1= bourání skladby podlahy B23 17.25*0.1= bourání skladby podlahy B24 91.39*0.1= bourání skladby podlahy S08 420.59*0.06= Celkem: A+B+C+D+E+F+G+H=</t>
  </si>
  <si>
    <t>965082933</t>
  </si>
  <si>
    <t>Odstranění násypu pod podlahami nebo ochranného násypu na střechách tl. do 200 mm, plochy přes 2 m2</t>
  </si>
  <si>
    <t>bourání skladby podlahy B05 129.1*0.11= bourání skladby podlahy B06 - navážka 141.3*0.2= bourání skladby podlahy B12 602.7*0.13= bourání skladby podlahy B14 330.4*0.13= bourání skladby podlahy B20 14.66*0.15= bourání skladby podlahy B27 130.17*0.13= bourání skladby podlahy B29 21.81*0.13= bourání skladby podlahy S01 19*0.18= bourání skladby podlahy S02 68.76*0.12= bourání skladby podlahy S13 147.55*0.13= bourání skladby podlahy S15 105.6*0.12= Celkem: A+B+C+D+E+F+G+H+I+J+K=</t>
  </si>
  <si>
    <t>965082941</t>
  </si>
  <si>
    <t>Odstranění násypu pod podlahami nebo ochranného násypu na střechách tl. přes 200 mm jakékoliv plochy</t>
  </si>
  <si>
    <t>bourání skladby podlahy B01 1512*0.25= bourání skladby podlahy B02 170.4*0.3= bourání skladby podlahy B03 38.4*0.5= bourání skladby podlahy B04 84.7*0.22= bourání skladby podlahy B10 196.9*0.25= bourání skladby podlahy B15 144.7*0.3= bourání skladby podlahy B16 57*0.3= bourání skladby podlahy B18 60.7*0.3= Celkem: A+B+C+D+E+F+G+H=</t>
  </si>
  <si>
    <t>967031732</t>
  </si>
  <si>
    <t>Přisekání (špicování) plošné nebo rovných ostění zdiva z cihel pálených plošné, na maltu vápennou nebo vápenocementovou, tl. na maltu vápennou nebo vá</t>
  </si>
  <si>
    <t>penocementovou, tl. do 100 mm      
~</t>
  </si>
  <si>
    <t>968072000</t>
  </si>
  <si>
    <t>Demontáž posuvných dveří</t>
  </si>
  <si>
    <t>968072100</t>
  </si>
  <si>
    <t>Demontáž vnitřních automatických dveří</t>
  </si>
  <si>
    <t>968072455</t>
  </si>
  <si>
    <t>Vybourání kovových rámů oken s křídly, dveřních zárubní, vrat, stěn, ostění nebo obkladů dveřních zárubní, plochy do 2 m2</t>
  </si>
  <si>
    <t>284=</t>
  </si>
  <si>
    <t>971033681</t>
  </si>
  <si>
    <t>Vybourání otvorů ve zdivu základovém nebo nadzákladovém z cihel, tvárnic, příčkovek z cihel pálených na maltu vápennou nebo vápenocementovou plochy do</t>
  </si>
  <si>
    <t>4 m2, tl. do 900 mm      
~</t>
  </si>
  <si>
    <t>972054491</t>
  </si>
  <si>
    <t>Vybourání otvorů ve stropech nebo klenbách železobetonových bez odstranění podlahy a násypu, plochy do 1 m2, tl. přes 80 mm</t>
  </si>
  <si>
    <t>ve stropech a střechách 17.413=</t>
  </si>
  <si>
    <t>977151123</t>
  </si>
  <si>
    <t>Jádrové vrty diamantovými korunkami do stavebních materiálů (železobetonu, betonu, cihel, obkladů, dlažeb, kamene) průměru přes 130 do 150 mm</t>
  </si>
  <si>
    <t>977151127</t>
  </si>
  <si>
    <t>Jádrové vrty diamantovými korunkami do stavebních materiálů (železobetonu, betonu, cihel, obkladů, dlažeb, kamene) průměru přes 225 do 250 mm</t>
  </si>
  <si>
    <t>977151129</t>
  </si>
  <si>
    <t>Jádrové vrty diamantovými korunkami do stavebních materiálů (železobetonu, betonu, cihel, obkladů, dlažeb, kamene) průměru přes 300 do 350 mm</t>
  </si>
  <si>
    <t>977211112</t>
  </si>
  <si>
    <t>Řezání konstrukcí stěnovou pilou železobetonových průměru řezané výztuže do 16 mm hloubka řezu přes 200 do 350 mm</t>
  </si>
  <si>
    <t>odřezání ž.b desky podlahy kotoučovou pilou  745=</t>
  </si>
  <si>
    <t>978012191</t>
  </si>
  <si>
    <t>Otlučení vápenných nebo vápenocementových omítek vnitřních ploch stropů rákosovaných, v rozsahu přes 50 do 100 %</t>
  </si>
  <si>
    <t>bourání skladby podlahy B12 602.7= bourání skladby podlahy B23 17.25= bourání skladby podlahy B27 130.17= bourání skladby podlahy S01 19= bourání skladby podlahy S08 420.59= Celkem: A+B+C+D+E=</t>
  </si>
  <si>
    <t>978013141</t>
  </si>
  <si>
    <t>Otlučení vápenných nebo vápenocementových omítek vnitřních ploch stěn s vyškrabáním spar, s očištěním zdiva, v rozsahu přes 10 do 30 %</t>
  </si>
  <si>
    <t>978013191</t>
  </si>
  <si>
    <t>Otlučení vápenných nebo vápenocementových omítek vnitřních ploch stěn s vyškrabáním spar, s očištěním zdiva, v rozsahu přes 50 do 100 %</t>
  </si>
  <si>
    <t>1.pp 1807.3=</t>
  </si>
  <si>
    <t>985311900</t>
  </si>
  <si>
    <t>Sanace stupňů kameného schodiště - vyčištění schodů otrýskáním,reprofilace poškozených stupňů, hloubková penetrace stupňů</t>
  </si>
  <si>
    <t>plocha je uvedená včetně podstupnic schodiště míst. č.1,17 10.3*1.75*2= schodiště míst. č.1,45 9.3*1.75*4= schodiště míst. č.1,16 9.3*1.75*4= schodiště míst. č.1,64 10.3*1.5*2= Celkem: A+B+C+D=</t>
  </si>
  <si>
    <t>985311211</t>
  </si>
  <si>
    <t>Reprofilace sanačními maltami tloušťky do 10 mm</t>
  </si>
  <si>
    <t>P3.3 - VYTÁPĚNÁ podlaha 1NP - Haly,pasáž podsklepená část, stávající  81.5= P5 - Podlaha 1NP - PODSKLEPENÁ NEVYTÁPĚNÁ část  stávající str. kce 367.581= P6.3 - Podlaha, nadzemní část, v místě stávajích ocelobet.strop 370.525= P6.4 - Podlaha, nadzemní část, v místě stávajích klenutých cihelných  stopů do I  164.481= P11 - nové podlahy nájemních jednotek a strojoven 255.596= P15 - Oprava hydroizolace peron 370= Celkem: A+B+C+D+E+F=</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</si>
  <si>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</si>
  <si>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985323112</t>
  </si>
  <si>
    <t>Adhezní můstek reprofilovaného povrchu</t>
  </si>
  <si>
    <t>341</t>
  </si>
  <si>
    <t>943311112</t>
  </si>
  <si>
    <t>Montáž lešení prostorového modulového lehkého pracovního bez podlah  s provozním zatížením tř. 3 do 200 kg/m2, výšky přes 10 do 25 m</t>
  </si>
  <si>
    <t>16,655*16,65*15,8+23,84*16,115*9,52</t>
  </si>
  <si>
    <t>342</t>
  </si>
  <si>
    <t>943311212</t>
  </si>
  <si>
    <t>Montáž lešení prostorového modulového lehkého pracovního bez podlah  Příplatek za první a každý další den použití lešení k ceně -1112</t>
  </si>
  <si>
    <t>8038,84*30*12</t>
  </si>
  <si>
    <t>343</t>
  </si>
  <si>
    <t>943311812</t>
  </si>
  <si>
    <t>Demontáž lešení prostorového modulového lehkého bez podlah zatížení do 200 kg/m2 v do 25 m</t>
  </si>
  <si>
    <t>344</t>
  </si>
  <si>
    <t>949221112</t>
  </si>
  <si>
    <t>Montáž lešeňové podlahy s příčníky pro dílcová lešení v do 25 m</t>
  </si>
  <si>
    <t>16,655*16,65+23,84*16,115</t>
  </si>
  <si>
    <t>345</t>
  </si>
  <si>
    <t>949221211</t>
  </si>
  <si>
    <t>Montáž lešeňové podlahy pro dílcová lešení  Příplatek za první a každý další den použití lešení k ceně -1111, -1112 nebo -1131</t>
  </si>
  <si>
    <t>661,487*30*12</t>
  </si>
  <si>
    <t>346</t>
  </si>
  <si>
    <t>949221812</t>
  </si>
  <si>
    <t>Demontáž lešeňové podlahy s příčníky pro dílcová lešení v do 25 m</t>
  </si>
  <si>
    <t>347</t>
  </si>
  <si>
    <t>985311901</t>
  </si>
  <si>
    <t>Repase dřevěného zábradelního madla, včetně úchytů</t>
  </si>
  <si>
    <t>u schodiště míst.1.17,1.45,1.46,1.64, odstranění stávajícho nátěrů, výměna madla  z 15%, nový nátěr madla</t>
  </si>
  <si>
    <t>348</t>
  </si>
  <si>
    <t>985311902</t>
  </si>
  <si>
    <t>Repase zábradlí kovového, včetně úchytů</t>
  </si>
  <si>
    <t>schodiště míst.1.17,1.45,1.46,1.64, odstranění původního nátěru , oprava narušených prvků zábradlí,nový nátěr</t>
  </si>
  <si>
    <t>349</t>
  </si>
  <si>
    <t>V1_OPL1</t>
  </si>
  <si>
    <t>Opláštění výtahu V1: Obvodová lišta včetně oboustraného krytu např.: Bartosini KL ECONOMY 32,2/41,1 + 2x kryt KL 41</t>
  </si>
  <si>
    <t>mb</t>
  </si>
  <si>
    <t>včetně spojovacích a kotevních prvků a příslušenství do ocelového sloupku výtahu</t>
  </si>
  <si>
    <t>350</t>
  </si>
  <si>
    <t>V1_OPL2</t>
  </si>
  <si>
    <t>Opláštění výtahu V1: Výplně - zasklení kiosku - STĚNY - sklo čiré VSG HST-ESG 66.4 s PVB fólií</t>
  </si>
  <si>
    <t>Skutečné výrobní rozměry skel budou určeny dle zaměření skutečného stavu ocelové konstrukce  
Rozměry skel (šířka/výška) jsou uvedeny skladebné - osové.</t>
  </si>
  <si>
    <t>351</t>
  </si>
  <si>
    <t>V1_OPL3</t>
  </si>
  <si>
    <t>Opláštění výtahu V1: Výplně - zasklení  - STŘECHA - Bezpečnostní vrstvené sklo čiré VSG HST-ESG 66.4 s PVB fólií</t>
  </si>
  <si>
    <t>352</t>
  </si>
  <si>
    <t>V1_OPL4</t>
  </si>
  <si>
    <t>Opláštění výtahu V1: Výplně - neprůhledné systémové panely - skladba z exteriéru: nerezový krycí plech tloušťky 2,0mm, brus 320, pur panel 40mm, fólio</t>
  </si>
  <si>
    <t>353</t>
  </si>
  <si>
    <t>V1_OPL5</t>
  </si>
  <si>
    <t>Opláštění výtahu V1: Tepelná izolace - desky z minerální vaty tl. 50mm - stěny</t>
  </si>
  <si>
    <t>354</t>
  </si>
  <si>
    <t>V2_OPL01</t>
  </si>
  <si>
    <t>Opláštění výtahu V2: Systémový sloupek stěn, včetně spojovacích a kotevních prvků a příslušenství</t>
  </si>
  <si>
    <t>3,8m*8+2,24m*2</t>
  </si>
  <si>
    <t>Konstrukční systém sloupků a příček s přerušeným tepelným mostem pro přímé i segmentové protipožární stěny. Požadovaná požární klasifikace systému:  
z exteriéru - EI 30 DP1</t>
  </si>
  <si>
    <t>355</t>
  </si>
  <si>
    <t>V2_OPL02</t>
  </si>
  <si>
    <t>Opláštění výtahu V2: Systémový paždík stěn - vodorovný, včetně spojovacích a kotevních prvků a příslušenství</t>
  </si>
  <si>
    <t>3,1m*3+2,19m*6+0,5m*2+0,3m*2</t>
  </si>
  <si>
    <t>356</t>
  </si>
  <si>
    <t>V2_OPL03</t>
  </si>
  <si>
    <t>Opláštění výtahu V2: Systémový podélník střechy, včetně spojovacích a kotevních prvků a příslušenství</t>
  </si>
  <si>
    <t>2,19*4</t>
  </si>
  <si>
    <t>357</t>
  </si>
  <si>
    <t>V2_OPL04</t>
  </si>
  <si>
    <t>Opláštění výtahu V2: Systémový příčník střechy, včetně spojovacích a kotevních prvků a příslušenství</t>
  </si>
  <si>
    <t>0,943m*6</t>
  </si>
  <si>
    <t>358</t>
  </si>
  <si>
    <t>V2_OPL05</t>
  </si>
  <si>
    <t>Opláštění výtahu V2: Systémová krycí lišta sloupku, včetně spojovacích a kotevních prvků a příslušenství</t>
  </si>
  <si>
    <t>359</t>
  </si>
  <si>
    <t>V2_OPL06</t>
  </si>
  <si>
    <t>Opláštění výtahu V2: Systémová krycí lišta paždíku, včetně spojovacích a kotevních prvků a příslušenství</t>
  </si>
  <si>
    <t>360</t>
  </si>
  <si>
    <t>V2_OPL07</t>
  </si>
  <si>
    <t>Opláštění výtahu V2: Systémová krycí lišta podélníku střechy, včetně spojovacích a kotevních prvků a příslušenství</t>
  </si>
  <si>
    <t>361</t>
  </si>
  <si>
    <t>V2_OPL08</t>
  </si>
  <si>
    <t>Opláštění výtahu V2: Systémová snížená krycí lišta příčníku střechy, včetně spojovacích a kotevních prvků a příslušenství</t>
  </si>
  <si>
    <t>362</t>
  </si>
  <si>
    <t>V2_OPL09</t>
  </si>
  <si>
    <t>Opláštění výtahu V2: Systémový profil nadpraží vstupu, včetně spojovacích a kotevních prvků a příslušenství</t>
  </si>
  <si>
    <t>1,4m*2</t>
  </si>
  <si>
    <t>363</t>
  </si>
  <si>
    <t>V2_OPL10</t>
  </si>
  <si>
    <t>Opláštění výtahu V2: Systémová kotva sloupku k ŽB konstrukci - komplet</t>
  </si>
  <si>
    <t>364</t>
  </si>
  <si>
    <t>V2_OPL11</t>
  </si>
  <si>
    <t>Opláštění výtahu V2: Systémová kotva sloupku k ocelové konstrukci - komplet</t>
  </si>
  <si>
    <t>365</t>
  </si>
  <si>
    <t>V2_OPL12</t>
  </si>
  <si>
    <t>Opláštění výtahu V2: Systémová kotva podélníku k ocelové konstrukci střechy - komplet</t>
  </si>
  <si>
    <t>366</t>
  </si>
  <si>
    <t>V2_OPL13</t>
  </si>
  <si>
    <t>Opláštění výtahu V2:  Výplně - zasklení kiosku - STĚNY Izolační dvojsklo: - sklo čiré VSG HST-ESG 88.4 s PVB fólií - distanční rámeček tl. 16AR mm</t>
  </si>
  <si>
    <t>367</t>
  </si>
  <si>
    <t>V2_OPL14</t>
  </si>
  <si>
    <t>Opláštění výtahu V2:  Výplně - zasklení kiosku - STŘECHA Izolační dvojsklo: - sklo čiré HST-ESG 8mm - distanční rámeček tl. 16AR mm - protipožární</t>
  </si>
  <si>
    <t>368</t>
  </si>
  <si>
    <t>V2_OPL15</t>
  </si>
  <si>
    <t>Opláštění výtahu V2:  Systémový neprůhledný panel - skladba z exteriéru  - nerezový krycí plech tloušťky 2,0mm, brus 320  - protipožární deska (nap</t>
  </si>
  <si>
    <t>369</t>
  </si>
  <si>
    <t>V2_OPL16</t>
  </si>
  <si>
    <t>Opláštění výtahu V2: Výplně - neprůhledné systémové panely - Tepelná izolace - desky z minerální vaty tl. 50mm</t>
  </si>
  <si>
    <t>370</t>
  </si>
  <si>
    <t>V2_OPL17</t>
  </si>
  <si>
    <t>Opláštění výtahu V2: Systémový neprůhledný panel - Krycí žárově zinkovaný plech tl. 1,5mm - stěny</t>
  </si>
  <si>
    <t>(včetně kotvení k ocelové konstrukci)</t>
  </si>
  <si>
    <t>371</t>
  </si>
  <si>
    <t>V2_OPL18</t>
  </si>
  <si>
    <t>Opláštění výtahu V2: Nerezový plech pro dva "kastlíky" na svítidlo METROVA, 260*110*770mm, povrch - brus 320</t>
  </si>
  <si>
    <t>Včetně kotvení k ocelovému profilu opláštění nadpraží</t>
  </si>
  <si>
    <t>372</t>
  </si>
  <si>
    <t>V2_OPL19</t>
  </si>
  <si>
    <t>Opláštění výtahu V2: Protipožární větrací mřížka 1920/250mm - např. BATR typ EI – BaI 30450/KM, (odolnost z exteriéru - EI30 DP1) - DLE SM SŽDC S10</t>
  </si>
  <si>
    <t>Včetně protipožárního opracování styčných spar - zatmelení speciálním protipožárním tmelem</t>
  </si>
  <si>
    <t>373</t>
  </si>
  <si>
    <t>V2_OPL20</t>
  </si>
  <si>
    <t>Opláštění výtahu V2: Protidešťová žaluzie pro otvor 1920/250mm - nerezový plech (brus 320) - DLE SM SŽDC S10</t>
  </si>
  <si>
    <t>Včetně kotvení k protipožární mřížce nebo systémovému panelu</t>
  </si>
  <si>
    <t>374</t>
  </si>
  <si>
    <t>V2_OPL21</t>
  </si>
  <si>
    <t>Opláštění výtahu V2: Protipožární opracování prostupů ocelových kruhových závitových tyčí skrz opláštění (odolnost z exteriéru - EI 30 DP1,)</t>
  </si>
  <si>
    <t>Zatmelení spáry speciálním protipožárním tmelem (např. PROMASEAL S silikon) s min. tloušťkou aplikace 10mm</t>
  </si>
  <si>
    <t>375</t>
  </si>
  <si>
    <t>V2_OPL22</t>
  </si>
  <si>
    <t>Opláštění výtahu V2: Protipožární opracování prostupu ovládacího panelu výtahu skrz opláštění (z exteriéru - EI 30 DP1)</t>
  </si>
  <si>
    <t>Opracování spáry speciálním protipožárním tmelem (např. PROMASEAL S silikon) s min. tloušťkou aplikace 10mm</t>
  </si>
  <si>
    <t>376</t>
  </si>
  <si>
    <t>V2_OPL23</t>
  </si>
  <si>
    <t>Opláštění výtahu V2: Kotevní bod zádržného systému střechy - nerezový systémový prvek</t>
  </si>
  <si>
    <t>Včetně kotvení a protipožárního opracování (odolnost z exteriéru - EI 15 DP1, z interiéru EW 15 DP1)</t>
  </si>
  <si>
    <t>377</t>
  </si>
  <si>
    <t>V2_OPL24</t>
  </si>
  <si>
    <t>Opláštění výtahu V2: Nerezové lano pro úvaz osob údržby</t>
  </si>
  <si>
    <t>378</t>
  </si>
  <si>
    <t>V2_OPL25</t>
  </si>
  <si>
    <t>379</t>
  </si>
  <si>
    <t>V2_OPL26</t>
  </si>
  <si>
    <t>Opláštění výtahu V2: Bezpečnostní polep výtahových dveří - 900/2230mm</t>
  </si>
  <si>
    <t>Bezpečnostní polep dveří výtahu dle přílohy č.3 vyhlášky 398/2009 Sb.</t>
  </si>
  <si>
    <t xml:space="preserve">  E.2.1.2</t>
  </si>
  <si>
    <t xml:space="preserve">  Architektonické a stavební řešení - Střecha</t>
  </si>
  <si>
    <t>E.2.1.2</t>
  </si>
  <si>
    <t>Architektonické a stavební řešení - Střecha</t>
  </si>
  <si>
    <t>712</t>
  </si>
  <si>
    <t>Povlakové krytiny</t>
  </si>
  <si>
    <t>712311101</t>
  </si>
  <si>
    <t>Provedení povlakové krytiny střech plochých do 10° natěradly a tmely za studena nátěrem lakem penetračním nebo asfaltovým</t>
  </si>
  <si>
    <t>Skladba střechy R4 - severní hala v místě uložení chladicích jednotek 13.6= Skladba střechy R5 - severní hala – základ chladicích jednotek 3*2.6= Skladba střechy R6 - jižní hala v místě uložení chladicích jednotek 20.50= Skladba střechy R7 - jižní hala – základ chladicích jednotek 0.91*2.6= Celkem: A+B+C+D=</t>
  </si>
  <si>
    <t>11163150</t>
  </si>
  <si>
    <t>lak penetrační asfaltový</t>
  </si>
  <si>
    <t>712331111</t>
  </si>
  <si>
    <t>Provedení povlakové krytiny střech plochých do 10° pásy na sucho podkladní samolepící asfaltový pás</t>
  </si>
  <si>
    <t>Parozábrana – asfaltový parotěsný pás Skladba střechy R4 - severní hala v místě uložení chladicích jednotek 13.6+6.77= Skladba střechy R5 - severní hala – základ chladicích jednotek 7.8+0.3*(3.2+3.2+3.6+3.6)= Skladba střechy R6 - jižní hala v místě uložení chladicích jednotek 20.50+0.15*(5.25+4.35+5.25)+4.35*0.75= Skladba střechy R7 - jižní hala – základ chladicích jednotek 0.91*2.6+0.3*(1.51*2+3.2*2)= Celkem: A+B+C+D=</t>
  </si>
  <si>
    <t>62856006</t>
  </si>
  <si>
    <t>pás asfaltový parotěsný, kombinovaná vložka z hliníkové fólie a skleněné rohože</t>
  </si>
  <si>
    <t>712332112</t>
  </si>
  <si>
    <t>Povlakové krytiny střech plochých na sucho nopová fólie vrstva ochranná, drenážní výška nopku 8 mm, tl. fólie do 0,6 mm</t>
  </si>
  <si>
    <t>Difuzně otevřená strukturovaná dělící vrstva (8 mm vysoká strukturovaná nopová rohož) Skladba střechy R3 - centrální kupole Zakřivené plochy kupole 385= Šikmé plochy ostatní 36.34+19.41= Celkem: A+B=</t>
  </si>
  <si>
    <t>712461703</t>
  </si>
  <si>
    <t>Provedení povlakové krytiny střech šikmých přes 10° do 30° fólií přilepenou lepidlem v plné ploše</t>
  </si>
  <si>
    <t>Skladba střechy R4 - severní hala v místě uložení chladicích jednotek vodorovná 13.6= svislá 0.3*(4.7+4.55+4.55)+1*4.7= Skladba střechy R5 - severní hala – základ chladicích jednotek 3*2.6+0.24*(3+3+2.6+2.6)= Skladba střechy R6 - jižní hala v místě uložení chladicích jednotek 20.50+0.3*(5.25+4.35+5.25)+1*4.35= Skladba střechy R7 - jižní hala – základ chladicích jednotek 0.91*2.6+0.29*(0.91*2+2.6*2)= Celkem: A+B+C+D+E=</t>
  </si>
  <si>
    <t>28343012</t>
  </si>
  <si>
    <t>fólie hydroizolační střešní PVC-P, tl. 1,5 mm s UV stabilitou</t>
  </si>
  <si>
    <t>712491171</t>
  </si>
  <si>
    <t>Provedení povlakové krytiny střech šikmých přes 10° do 30°- ostatní práce provedení vrstvy textilní podkladní</t>
  </si>
  <si>
    <t>Skladba střechy R4 - severní hala v místě uložení chladicích jednotek vodorovná 13.6= svislá 0.3*(4.7+4.55+4.55)+1*4.7= Skladba střechy R5 - severní hala – základ chladicích jednotek 7.8++0.3*(3.2+3.2+3.6+3.6)+0.24*(3+3+2.6+2.6)= Skladba střechy R6 - jižní hala v místě uložení chladicích jednotek 0.3*(5.25+4.35+5.25)+1*4.35= Skladba střechy R7 - jižní hala – základ chladicích jednotek 0.91*2.6+0.29*(0.91*2+2.6*2)+0.3*(1.51*2+3.2*2)= Celkem: A+B+C+D+E=</t>
  </si>
  <si>
    <t>69311081</t>
  </si>
  <si>
    <t>geotextilie netkaná separační, ochranná, filtrační, drenážní PES 300g/m2</t>
  </si>
  <si>
    <t>712901001</t>
  </si>
  <si>
    <t>Systémové pochozích dílce z fólie na bázi mPVC, vysoce odolné, určené k vytvoření koridorů na povrchu střech s hlavní hydroizolační vrstvou z fólie na</t>
  </si>
  <si>
    <t>bázi mPVC. Plocha každého prvku 50x50 cm - dodávka a montáž    
~</t>
  </si>
  <si>
    <t>34+29=</t>
  </si>
  <si>
    <t>712901002</t>
  </si>
  <si>
    <t>Obvodová akustická a dilatační izolace, pásek tl. 25mm, výška 100mm, antivibrační separační materiál na bázi polyuretanu (PUR) - dodávka a montáž</t>
  </si>
  <si>
    <t>3+3+2.6+2.6= 2*0.91+2*2.6= Celkem: A+B=</t>
  </si>
  <si>
    <t>713131151</t>
  </si>
  <si>
    <t>Montáž tepelné izolace stěn rohožemi, pásy, deskami, dílci, bloky (izolační materiál ve specifikaci) vložením jednovrstvě</t>
  </si>
  <si>
    <t>Skladba střechy R4 - severní hala v místě uložení chladicích jednotek 0.8*4.7= Skladba střechy R6 - jižní hala v místě uložení chladicích jednotek 4.35*0.8= Celkem: A+B=</t>
  </si>
  <si>
    <t>63141190</t>
  </si>
  <si>
    <t>deska tepelně izolační minerální do šikmých střech a stěn  ?=0,036-0,037 tl 120mm</t>
  </si>
  <si>
    <t>713141135</t>
  </si>
  <si>
    <t>Montáž tepelné izolace střech plochých rohožemi, pásy, deskami, dílci, bloky (izolační materiál ve specifikaci) přilepenými za studena bodově, jednovr</t>
  </si>
  <si>
    <t>stvá    
~</t>
  </si>
  <si>
    <t>Skladba střechy R4 - severní hala v místě uložení chladicích jednotek 13.6*2= Skladba střechy R5 - severní hala – základ chladicích jednotek 7.8= Skladba střechy R6 - jižní hala v místě uložení chladicích jednotek 20.50*2= Skladba střechy R7 - jižní hala – základ chladicích jednotek 0.91*2.6+0.3*(1.51*2+3.2*2)= Celkem: A+B+C+D=</t>
  </si>
  <si>
    <t>63140405</t>
  </si>
  <si>
    <t>deska tepelně izolační minerální plochých střech dvouvrstvá ?=0,038-0,039 tl 140mm</t>
  </si>
  <si>
    <t>Skladba střechy R5 - severní hala – základ chladicích jednotek 7.8= Skladba střechy R6 - jižní hala v místě uložení chladicích jednotek 20.50= Skladba střechy R7 - jižní hala – základ chladicích jednotek 0.91*2.6+0.3*(1.51*2+3.2*2)= Celkem: A+B+C=</t>
  </si>
  <si>
    <t>63140435</t>
  </si>
  <si>
    <t>deska tepelně izolační minerální plochých střech ?=0,036  bodového zatížení Fp=300 N, m3</t>
  </si>
  <si>
    <t>Skladba střechy R4 - severní hala v místě uložení chladicích jednotek spádové klíny 13.6*(0.02+0.16)/2= Skladba střechy R6 - jižní hala v místě uložení chladicích jednotek spádové klíny 20.5*(0.02+0.16)/2= Celkem: A+B= C * 1.02Koeficient množství=</t>
  </si>
  <si>
    <t>63151460</t>
  </si>
  <si>
    <t>deska tepelně izolační minerální plochých střech spodní vrstva 40kPa ?=0,038-0,039 tl 100mm</t>
  </si>
  <si>
    <t>Skladba střechy R4 - severní hala v místě uložení chladicích jednotek 13.6= A * 1.02Koeficient množství=</t>
  </si>
  <si>
    <t>Skladba střechy R5 - severní hala – základ chladicích jednotek 3*2.6+0.1*(3+3+2.6+2.6)= Skladba střechy R7 - jižní hala – základ chladicích jednotek 2.37++0.15*(0.91*2+2.6*2)= Celkem: A+B=</t>
  </si>
  <si>
    <t>762000101</t>
  </si>
  <si>
    <t>Očištění stávajícího dřevěného bednění střechy</t>
  </si>
  <si>
    <t>Skladba střechy R1 - severní a jižní věž (1.15*(38.1+72.5+38.7+76.7+36.5+81+38.6+15.27+18.1+15.4))/2= Skladba střechy R2 - severní a jižní hala 1.06*(224.42+221.83)/2= Skladba střechy R2.1 - boční části centrální kupole (1.15*(4.2+4.4+51.1+4.25+4.4+48.3))/2= Skladba střechy R3 - centrální kupole Zakřivené plochy kupole 385/2= Šikmé plochy ostatní (36.34+19.41)/2= Celkem: A+B+C+D+E=</t>
  </si>
  <si>
    <t>762332131</t>
  </si>
  <si>
    <t>Montáž vázaných konstrukcí krovů střech pultových, sedlových, valbových, stanových čtvercového nebo obdélníkového půdorysu, z řeziva hraněného průřezo</t>
  </si>
  <si>
    <t>vé plochy do 120 cm2    
~</t>
  </si>
  <si>
    <t>Skladba střechy R4 - severní hala v místě uložení chladicích jednotek Dřevěný hranol vodorovný 120/60mm 4.7= Dřevěný sloupek svislý 60/120mm, délky cca 800mm 0.8*5= Skladba střechy R6 - jižní hala v místě uložení chladicích jednotek Dřevěný hranol vodorovný 120/60mm 4.35= Dřevěný sloupek svislý 60/120mm, délky cca 800mm 0.8*5= Celkem: A+B+C+D=</t>
  </si>
  <si>
    <t>60512125</t>
  </si>
  <si>
    <t>hranol stavební řezivo průřezu do 120cm2 do dl 6m</t>
  </si>
  <si>
    <t>17.05*0.08*0.12=</t>
  </si>
  <si>
    <t>762341210</t>
  </si>
  <si>
    <t>Bednění a laťování montáž bednění střech rovných a šikmých sklonu do 60° s vyřezáním otvorů z prken hrubých na sraz tl. do 32 mm</t>
  </si>
  <si>
    <t>Skladba střechy R1 - severní a jižní věž 495.5-247.75= 133.9*0.8= 35.03+25.3+3.4+0.9+5.9= Skladba střechy R2 - severní a jižní hala 939.46-236.51= 56.3*0.8= 10.56+10.44= Skladba střechy R2.1 - boční části centrální kupole 134.15/2= 55.5*0.8= 2*(4.3+2.97+1.7+3.74)= Skladba střechy R3 - centrální kupole Zakřivené plochy kupole 385/2= 88.2*0.8= 14.9*2= Šikmé plochy ostatní (36.34+19.41)/2= Skladba střechy R4 - severní hala v místě uložení chladicích jednotek 1*4.7= Skladba střechy R6 - jižní hala v místě uložení chladicích jednotek 1*4.35= Celkem: A+B+C+D+E+F+G+H+I+J+K+L+M+N+O=</t>
  </si>
  <si>
    <t>1661.07*0.025=</t>
  </si>
  <si>
    <t>762341811</t>
  </si>
  <si>
    <t>Demontáž bednění a laťování bednění střech rovných, obloukových, sklonu do 60° se všemi nadstřešními konstrukcemi z prken hrubých, hoblovaných tl. do</t>
  </si>
  <si>
    <t>32 mm    
~</t>
  </si>
  <si>
    <t>Odstranění poškozeného dřevěného bednění, tl. 25mm, šikmé plochy, včetně kotvení 649.16= Odstranění poškozeného dřevěného bednění, tl. 25mm, zakřivené plochy centrální kupole, včetně kotvení 192.50= Odstranění poškozeného dřevěného bednění, tl. 25mm, zaatikové žlaby, včetně kotvení 256.89= Odstranění dřevěného bednění odvodňovacího žlabu v půdním prostoru, tl. 25mm, 9.66= Celkem: A+B+C+D=</t>
  </si>
  <si>
    <t>762342314</t>
  </si>
  <si>
    <t>Bednění a laťování montáž laťování střech složitých sklonu do 60° při osové vzdálenosti latí přes 150 do 360 mm</t>
  </si>
  <si>
    <t>Skladba střechy R1 - severní a jižní věž 1.15*(38.1+72.5+38.7+76.7+36.5+81+38.6+15.27+18.1+15.4)= Skladba střechy R2 - severní a jižní hala 1.06*(221.43+218.6+224.42+221.83)= Skladba střechy R2.1 - boční části centrální kupole 1.15*(4.2+4.4+51.1+4.25+4.4+48.3)= Celkem: A+B+C=</t>
  </si>
  <si>
    <t>762342441</t>
  </si>
  <si>
    <t>Bednění a laťování montáž lišt trojúhelníkových nebo kontralatí</t>
  </si>
  <si>
    <t>Skladba střechy R1 - severní a jižní věž 1.15*475= Skladba střechy R2 - severní a jižní hala 1.06*967.5= Skladba střechy R2.1 - boční části centrální kupole 130.8*1.15= Celkem: A+B+C=</t>
  </si>
  <si>
    <t>60514101</t>
  </si>
  <si>
    <t>řezivo jehličnaté lať 10-25cm2</t>
  </si>
  <si>
    <t>latě 1569.106/0.2*0.04*0.06= kontralatě 1722.22*0.06*0.04= Celkem: A+B=</t>
  </si>
  <si>
    <t>762395000</t>
  </si>
  <si>
    <t>Spojovací prostředky krovů, bednění a laťování, nadstřešních konstrukcí svory, prkna, hřebíky, pásová ocel, vruty</t>
  </si>
  <si>
    <t>0.164+41.527+22.962=</t>
  </si>
  <si>
    <t>762395001</t>
  </si>
  <si>
    <t>Kotvení dřevěného hranolu do zdiva - chemická kotva nerezová M10, dl. 180mm</t>
  </si>
  <si>
    <t>Skladba střechy R4 - severní hala v místě uložení chladicích jednotek 10= Skladba střechy R6 - jižní hala v místě uložení chladicích jednotek 10= Celkem: A+B=</t>
  </si>
  <si>
    <t>762395002</t>
  </si>
  <si>
    <t>Kotevní úhelník s prolisem 90/105/3mm</t>
  </si>
  <si>
    <t>762395003</t>
  </si>
  <si>
    <t>Kotevní FeZn svorník M10mm, délka 110mm, + 2 x matice a podložka</t>
  </si>
  <si>
    <t>762395004</t>
  </si>
  <si>
    <t>Úhelníku z konstrukční oceli EN 10056, 200/100/10mm, vč. podlití z vysokopevnostní zálivkové hmoty (malty) pro podlévání kotevních desek, tl. 20mm, vč</t>
  </si>
  <si>
    <t>. nátěru a kotven chemickou kotvou do betonu M10, délky 150mm    
~</t>
  </si>
  <si>
    <t>Skladba střechy R5 - severní hala – základ chladicích jednotek 3.2+3.2+2.8+2.8= Skladba střechy R6 - jižní hala v místě uložení chladicích jednotek 2*(0.91+0.2)+2*(2.6+0.2)= Celkem: A+B=</t>
  </si>
  <si>
    <t>762810001</t>
  </si>
  <si>
    <t>Demontáž dřevěné lávky u světlíku centrální kupole, včetně kotvení</t>
  </si>
  <si>
    <t>Světlík centrální kupole 36.4*0.35=</t>
  </si>
  <si>
    <t>764</t>
  </si>
  <si>
    <t>Konstrukce klempířské</t>
  </si>
  <si>
    <t>KS01</t>
  </si>
  <si>
    <t>KS01 - Plechový měděný střešní poklop dle ČSN 73 3610 Světlý rozměr dřevěného nosného rámu 600/600mm, smrkové dřevo</t>
  </si>
  <si>
    <t>KS02</t>
  </si>
  <si>
    <t>KS02 - Plechový měděný střešní poklop zasklený dle ČSN 73 3610 Světlý rozměr dřevěného nosného rámu 600/600mm, smrkové dřevo</t>
  </si>
  <si>
    <t>KS03A</t>
  </si>
  <si>
    <t>Zadní díl lemování komínového tělesa (čsn 73 3610), r.š. 415mm, (tl. plechu 0,60mm) + kotevní příponky r.š. 70mm + spojovací a kotevní materiál dle čs</t>
  </si>
  <si>
    <t>n 73 3610    
~</t>
  </si>
  <si>
    <t>KS03B</t>
  </si>
  <si>
    <t>Dilatační, připojovací a krycí lišta u svislé konstrukce komínového tělesa (čsn 73 3610), r.š. 125mm, (tl. plechu 0,60mm), styčnou spáru zatmelit sili</t>
  </si>
  <si>
    <t>konovým tmelem, kotvení lišty měděnou skobou + spojovací a kotevní materiál dle čsn 73 3610    
~</t>
  </si>
  <si>
    <t>KS03C</t>
  </si>
  <si>
    <t>Boční díl lemování komínového tělesa (čsn 73 3610), r.š. 400mm, (tl. plechu 0,60mm) + kotevní příponky r.š. 70mm + spojovací a kotevní materiál dle čs</t>
  </si>
  <si>
    <t>KS03D</t>
  </si>
  <si>
    <t>přední díl lemování komínového tělesa (čsn 73 3610), r.š. 350mm, (tl. plechu 0,60mm) + spojovací a kotevní materiál dle čsn 73 3610</t>
  </si>
  <si>
    <t>KS04</t>
  </si>
  <si>
    <t>KS04 - oplechování válcového tvaru střechy dekorativního vikýře</t>
  </si>
  <si>
    <t>KS05</t>
  </si>
  <si>
    <t>KS05 - atypické oplechování lemování dekorativního vikýře v návaznosti na střešní krytinu, R.Š. cca 450mm</t>
  </si>
  <si>
    <t>KS06</t>
  </si>
  <si>
    <t>KS06 - atypické oplechování ozdobných prvků čela dekorativního vikýře, R.Š. cca 200mm</t>
  </si>
  <si>
    <t>KS07</t>
  </si>
  <si>
    <t>KS07 - Oplechování podstřešní římsy, měděný plech tl. 0,6mm, včetně spojovacího a kotevního materiálu dle ČSN 73 3610, R.Š. 530mm</t>
  </si>
  <si>
    <t>KS08</t>
  </si>
  <si>
    <t>KS08 - Oplechování podstřešní římsy, měděný plech tl. 0,6mm, včetně spojovacího a kotevního materiálu dle ČSN 73 3610, R.Š. 615mm</t>
  </si>
  <si>
    <t>KS09</t>
  </si>
  <si>
    <t>KS09 - Oplechování podstřešní římsy, měděný plech tl. 0,6mm, včetně spojovacího a kotevního materiálu dle ČSN 73 3610, R.Š. 465mm</t>
  </si>
  <si>
    <t>KS10</t>
  </si>
  <si>
    <t>KS10 - Oplechování podstřešní římsy, měděný plech tl. 0,6mm, včetně spojovacího a kotevního materiálu dle ČSN 73 3610, R.Š. 315mm</t>
  </si>
  <si>
    <t>KS11</t>
  </si>
  <si>
    <t>KS11 - Plechové lemování, měděný plech tl. 0,6mm, včetně spojovacího a kotevního materiálu dle ČSN 73 3610, R.Š. 375mm</t>
  </si>
  <si>
    <t>KS12</t>
  </si>
  <si>
    <t>KS12 - Krycí lišta plechového lemování, měděný plech tl. 0,6mm, včetně spojovacího a kotevního materiálu dle ČSN 73 3610, R.Š. 150mm</t>
  </si>
  <si>
    <t>KS13</t>
  </si>
  <si>
    <t>KS13 - Plechové lemování, měděný plech tl. 0,6mm, včetně spojovacího a kotevního materiálu dle ČSN 73 3610, R.Š. 210mm</t>
  </si>
  <si>
    <t>KS14</t>
  </si>
  <si>
    <t>KS14 - Krycí lišta plechového lemování, měděný plech tl. 0,6mm, včetně spojovacího a kotevního materiálu dle ČSN 73 3610, R.Š. 100mm</t>
  </si>
  <si>
    <t>KS15</t>
  </si>
  <si>
    <t>KS15 - Podokapní žlab čtyřhranný, měděný plech tl. 0,6mm, včetně spojovacího a kotevního materiálu dle ČSN 73 3610, R.Š. 400mm, rozměr 150/90mm</t>
  </si>
  <si>
    <t>KS16</t>
  </si>
  <si>
    <t>KS16 - Žlabový hák měděný čtverhranný, včetně spojovacího a kotevního materiálu dle ČSN 73 3610</t>
  </si>
  <si>
    <t>KS17</t>
  </si>
  <si>
    <t>KS17 - Okapnice, měděný plech tl. 0,6mm, včetně spojovacího a kotevního materiálu dle ČSN 73 3610, R.Š. 130mm</t>
  </si>
  <si>
    <t>KS18</t>
  </si>
  <si>
    <t>KS18 - Nástřešní žlab, D=150mm, měděný plech tl. 0,6mm, včetně spojovacího a kotevního materiálu dle ČSN 73 3610, R.Š. 800mm</t>
  </si>
  <si>
    <t>KS19</t>
  </si>
  <si>
    <t>KS19 - Žlabový hák pro nástřešní žlab, měděný plech tl. 0,6mm, včetně spojovacího a kotevního materiálu dle ČSN 73 3610</t>
  </si>
  <si>
    <t>KS20</t>
  </si>
  <si>
    <t>KS20 - Okapnice, měděný plech tl. 0,6mm, včetně spojovacího a kotevního materiálu dle ČSN 73 3610, R.Š. 700mm</t>
  </si>
  <si>
    <t>KS21</t>
  </si>
  <si>
    <t>KS21 - Oplechování čela střechy, měděný plech tl. 0,6mm, včetně spojovacího a kotevního materiálu dle ČSN 73 3610, R.Š. 370mm</t>
  </si>
  <si>
    <t>KS22</t>
  </si>
  <si>
    <t>KS22 - Plechové lemování okraje střechy, měděný plech tl. 0,6mm, včetně spojovacího a kotevního materiálu dle ČSN 73 3610, R.Š. 520mm</t>
  </si>
  <si>
    <t>KS23</t>
  </si>
  <si>
    <t>KS23 - Oplechování atiky římsy, Falcovaná plechová měděná krytina, měděný plech tl. 0,6mm, včetně spojovacího a kotevního materiálu dle ČSN 73 3610</t>
  </si>
  <si>
    <t>KS24</t>
  </si>
  <si>
    <t>KS24 - Falcovaná plechová měděná krytina - zakřivené plochy kupole, měděný plech tl. 0,6mm, včetně spojovacího a kotevního materiálu dle ČSN 73 3610</t>
  </si>
  <si>
    <t>KS25</t>
  </si>
  <si>
    <t>KS25 - Falcovaná plechová měděná krytina - šikmé plochy, měděný plech tl. 0,6mm včetně spojovacího a kotevního materiálu dle ČSN 73 3610</t>
  </si>
  <si>
    <t>KS26</t>
  </si>
  <si>
    <t>KS26 - Falcovaná plechová měděná krytina - světlíky, měděný plech tl. 0,6mm, včetně spojovacího a kotevního materiálu dle ČSN 73 3610</t>
  </si>
  <si>
    <t>KS27</t>
  </si>
  <si>
    <t>KS27 - Oplechování úžlabí, měděný plech tl. 0,6mm, včetně spojovacího a kotevního materiálu dle ČSN 73 3610, R.Š. 500mm</t>
  </si>
  <si>
    <t>KS28A</t>
  </si>
  <si>
    <t>Oplechování hřebene světlíku, měděný plech tl. 0,6mm, včetně spojovacího a kotevního materiálu dle ČSN 73 3610, R.Š. 150mm</t>
  </si>
  <si>
    <t>KS28B</t>
  </si>
  <si>
    <t>Oplechování atiky světlíku, měděný plech tl. 0,6mm, včetně spojovacího a kotevního materiálu dle ČSN 73 3610, R.Š. 300mm</t>
  </si>
  <si>
    <t>KS28C</t>
  </si>
  <si>
    <t>Oplechování svislého boku atiky vč. lemování, měděný plech tl. 0,6mm, včetně spojovacího a kotevního materiálu dle ČSN 73 3610, R.Š. 650mm</t>
  </si>
  <si>
    <t>KS28D</t>
  </si>
  <si>
    <t>Oplechování čela světlíku, měděný plech tl. 0,6mm, včetně spojovacího a kotevního materiálu dle ČSN 73 3610, R.Š. 250mm</t>
  </si>
  <si>
    <t>KS28E</t>
  </si>
  <si>
    <t>Oplechování lemování čela světlíku, měděný plech tl. 0,6mm, včetně spojovacího a kotevního materiálu dle ČSN 73 3610, R.Š. 450mm</t>
  </si>
  <si>
    <t>KS28F</t>
  </si>
  <si>
    <t>Oplechování čela atiky, měděný plech tl. 0,6mm, včetně spojovacího a kotevního materiálu dle ČSN 73 3610, R.Š. 400mm</t>
  </si>
  <si>
    <t>KS29A</t>
  </si>
  <si>
    <t>Oplechování atiky světlíku, měděný plech tl. 0,6mm, včetně spojovacího a kotevního materiálu dle ČSN 73 3610, R.Š. 450mm</t>
  </si>
  <si>
    <t>KS29B</t>
  </si>
  <si>
    <t>Oplechování svislého boku atiky světlíku, měděný plech tl. 0,6mm, včetně spojovacího a kotevního materiálu dle ČSN 73 3610, R.Š. 375mm</t>
  </si>
  <si>
    <t>KS29C</t>
  </si>
  <si>
    <t>Oplechování bočního lemování atiky světlíku, měděný plech tl. 0,6mm, včetně spojovacího a kotevního materiálu dle ČSN 73 3610, R.Š. 250mm</t>
  </si>
  <si>
    <t>KS30</t>
  </si>
  <si>
    <t>KS30 - Oplechování atiky světlíku centrální budovy, měděný plech tl. 0,6mm, včetně spojovacího a kotevního materiálu dle ČSN 73 3610, R.Š. 450mm</t>
  </si>
  <si>
    <t>KS31</t>
  </si>
  <si>
    <t>KS31 - Oplechování boku atiky (vč. lemování) světlíku centrální budovy, měděný plech tl. 0,6mm, včetně spojovacího a kotevního materiálu dle ČSN 73 36</t>
  </si>
  <si>
    <t>10, R.Š. 750mm    
~</t>
  </si>
  <si>
    <t>KS32</t>
  </si>
  <si>
    <t>KS32 - Oplechování zadní části atiky (vč. lemování) světlíku centrální budovy, měděný plech tl. 0,6mm, včetně spojovacího a kotevního materiálu dle ČS</t>
  </si>
  <si>
    <t>N 73 3610, R.Š. 750mm    
~</t>
  </si>
  <si>
    <t>KS33</t>
  </si>
  <si>
    <t>KS33 - Oplechování zaatikového žlabu světlíku centrální budovy, měděný plech tl. 0,6mm, včetně spojovacího a kotevního materiálu dle ČSN 73 3610, R.Š.</t>
  </si>
  <si>
    <t>725mm    
~</t>
  </si>
  <si>
    <t>KS34</t>
  </si>
  <si>
    <t>KS34 - Oplechování obloukových dekorativních částí atiky severní a jižní haly, měděný plech tl. 0,6mm, včetně spojovacího a kotevního materiálu dle ČS</t>
  </si>
  <si>
    <t>N 73 3610, R.Š. 450mm    
~</t>
  </si>
  <si>
    <t>KS35</t>
  </si>
  <si>
    <t>KS35 - Oplechování obloukových dekorativních částí atiky severní a jižní věže, měděný plech tl. 0,6mm, včetně spojovacího a kotevního materiálu dle ČS</t>
  </si>
  <si>
    <t>KS36</t>
  </si>
  <si>
    <t>KS36 - Oplechování obloukových dekorativních částí atiky severní a jižní věže, měděný plech tl. 0,6mm, včetně spojovacího a kotevního materiálu dle ČS</t>
  </si>
  <si>
    <t>N 73 3610, R.Š. 1000mm    
~</t>
  </si>
  <si>
    <t>KS37</t>
  </si>
  <si>
    <t>KS37 - Krycí lišta komínových těles na atice střechy , měděný plech tl. 0,6mm, včetně spojovacího a kotevního materiálu dle ČSN 73 3610, R.Š. 100mm</t>
  </si>
  <si>
    <t>KS38</t>
  </si>
  <si>
    <t>KS38 - Očištění dekorativního měděného oplechování centrálního světlíku - vnější část (pokud budou během čištění zjištěny části z pozinkovaného plechu</t>
  </si>
  <si>
    <t>, budou demontovány a nahrazeny částmi měděnými)    
~</t>
  </si>
  <si>
    <t>KS39</t>
  </si>
  <si>
    <t>KS39 - Očištění dekorativního měděného oplechování centrálního světlíku - vnitřní část (pokud budou během čištění zjištěny části z pozinkovaného plech</t>
  </si>
  <si>
    <t>u, budou demontovány a nahrazeny částmi měděnými)    
~</t>
  </si>
  <si>
    <t>KS40</t>
  </si>
  <si>
    <t>KS40 - Oplechování zaatikového žlabu centrálního světlíku, měděný plech tl. 0,6mm, včetně spojovacího a kotevního materiálu dle ČSN 73 3610, R.Š. 650m</t>
  </si>
  <si>
    <t>m    
~</t>
  </si>
  <si>
    <t>KS41</t>
  </si>
  <si>
    <t>KS41 - Oplechování lemování prostupu větrací hlavice kanalizace DN100mm, měděný plech tl. 0,6mm, včetně spojovacího a kotevního materiálu dle ČSN 73 3</t>
  </si>
  <si>
    <t>610    
~</t>
  </si>
  <si>
    <t>KS42A</t>
  </si>
  <si>
    <t>Přední díl oplechování, měděný plech tl. 0,6mm, včetně spojovacího a kotevního materiálu dle ČSN 73 3610, R.Š. 330mm</t>
  </si>
  <si>
    <t>KS42B</t>
  </si>
  <si>
    <t>Boční díl oplechování, měděný plech tl. 0,6mm, včetně spojovacího a kotevního materiálu dle ČSN 73 3610, R.Š. 330mm</t>
  </si>
  <si>
    <t>KS42C</t>
  </si>
  <si>
    <t>Zadní díl oplechování, měděný plech tl. 0,6mm, včetně spojovacího a kotevního materiálu dle ČSN 73 3610, R.Š. 450mm</t>
  </si>
  <si>
    <t>KS42D</t>
  </si>
  <si>
    <t>Dilatační ukončovací lišta, měděný plech tl. 0,6mm, včetně spojovacího a kotevního materiálu dle ČSN 73 3610, R.Š. 125mm</t>
  </si>
  <si>
    <t>KS43</t>
  </si>
  <si>
    <t>KS43 - Oplechování atiky střechy - severní a jižní věž, měděný plech tl. 0,6mm, včetně spojovacího a kotevního materiálu dle ČSN 73 3610, R.Š. 1000mm</t>
  </si>
  <si>
    <t>KS44</t>
  </si>
  <si>
    <t>KS44 - Oplechování atiky střechy - severní a jižní věž, měděný plech tl. 0,6mm, včetně spojovacího a kotevního materiálu dle ČSN 73 3610, R.Š. 800mm</t>
  </si>
  <si>
    <t>KS45</t>
  </si>
  <si>
    <t>KS45 - Oplechování atiky střechy - severní a jižní hala, měděný plech tl. 0,6mm, včetně spojovacího a kotevního materiálu dle ČSN 73 3610, R.Š. 650mm</t>
  </si>
  <si>
    <t>KS46</t>
  </si>
  <si>
    <t>KS46 - Oplechování atiky střechy - severní a jižní část střední budovy, měděný plech tl. 0,6mm, včetně spojovacího a kotevního materiálu dle ČSN 73 36</t>
  </si>
  <si>
    <t>KS47</t>
  </si>
  <si>
    <t>KS47 - Oplechování atiky střechy - centrální kupole, měděný plech tl. 0,6mm, včetně spojovacího a kotevního materiálu dle ČSN 73 3610, R.Š. 500mm</t>
  </si>
  <si>
    <t>KS48</t>
  </si>
  <si>
    <t>KS48 - Oplechování atiky střechy - centrální kupole, měděný plech tl. 0,6mm, včetně spojovacího a kotevního materiálu dle ČSN 73 3610, R.Š. 800mm</t>
  </si>
  <si>
    <t>KS49</t>
  </si>
  <si>
    <t>KS49 - Oplechování atiky střechy - centrální kupole, měděný plech tl. 0,6mm, včetně spojovacího a kotevního materiálu dle ČSN 73 3610, R.Š. 650mm</t>
  </si>
  <si>
    <t>KS50</t>
  </si>
  <si>
    <t>KS50 - Oplechování atiky střechy - centrální kupole, měděný plech tl. 0,6mm, včetně spojovacího a kotevního materiálu dle ČSN 73 3610, R.Š. 900mm</t>
  </si>
  <si>
    <t>KS51</t>
  </si>
  <si>
    <t>KS51 - Oplechování atiky střechy - centrální kupole, měděný plech tl. 0,6mm, včetně spojovacího a kotevního materiálu dle ČSN 73 3610, R.Š. 450mm</t>
  </si>
  <si>
    <t>KS52</t>
  </si>
  <si>
    <t>KS52 - Oplechování zaatikového žlabu - severní a jižní věž, měděný plech tl. 0,6mm, včetně spojovacího a kotevního materiálu dle ČSN 73 3610, R.Š. 530</t>
  </si>
  <si>
    <t>KS53</t>
  </si>
  <si>
    <t>KS53 - Oplechování zaatikového žlabu - severní a jižní hala, měděný plech tl. 0,6mm, včetně spojovacího a kotevního materiálu dle ČSN 73 3610, R.Š. 78</t>
  </si>
  <si>
    <t>0mm    
~</t>
  </si>
  <si>
    <t>KS54</t>
  </si>
  <si>
    <t>KS54 - Oplechování zaatikového žlabu - severní a jižní část centrální budovy, měděný plech tl. 0,6mm, včetně spojovacího a kotevního materiálu dle ČSN</t>
  </si>
  <si>
    <t>73 3610, R.Š. 600mm    
~</t>
  </si>
  <si>
    <t>KS55</t>
  </si>
  <si>
    <t>KS55 - Oplechování zaatikového žlabu - centrální kupole, měděný plech tl. 0,6mm, včetně spojovacího a kotevního materiálu dle ČSN 73 3610, R.Š. 680mm</t>
  </si>
  <si>
    <t>KS56</t>
  </si>
  <si>
    <t>KS56 - Okapnice zaatikového žlabu, měděný plech tl. 0,6mm, včetně spojovacího a kotevního materiálu dle ČSN 73 3610, R.Š. 165mm</t>
  </si>
  <si>
    <t>KS57</t>
  </si>
  <si>
    <t>KS57 - Očištění dekorativního měděného oplechování ozdoby vrcholu centrálního světlíku (pokud budou během čištění zjištěny části z pozinkovaného plech</t>
  </si>
  <si>
    <t>KS58</t>
  </si>
  <si>
    <t>KS58 - Svislý měděný dešťový svod, d = 125mm, měděný plech tl. 0,6mm, R.Š. 400mm, včetně spojovacího materiálu dle ČSN 73 3610</t>
  </si>
  <si>
    <t>KS59</t>
  </si>
  <si>
    <t>KS59 - Svislý měděný dešťový svod, d = 150mm, měděný plech tl. 0,6mm, R.Š. 500mm, včetně spojovacího materiálu dle ČSN 73 3610</t>
  </si>
  <si>
    <t>KS60</t>
  </si>
  <si>
    <t>KS60 - Kruhová objímka dvojdílná, d = 125mm, měděná, včetně spojovacího a kotevního materiálu dle ČSN 73 3610</t>
  </si>
  <si>
    <t>KS61</t>
  </si>
  <si>
    <t>KS61 - Kruhová objímka dvojdílná, d = 150mm, měděná, včetně spojovacího a kotevního materiálu dle ČSN 73 3610</t>
  </si>
  <si>
    <t>KS62</t>
  </si>
  <si>
    <t>KS62 - Výtokové koleno kruhového průřezu, d = 125mm, měděný plech tl. 0,6mm, včetně spojovacího a kotevního materiálu dle ČSN 73 3610</t>
  </si>
  <si>
    <t>KS63</t>
  </si>
  <si>
    <t>KS63 - Horní koleno kruhového průřezu dvojdílné zalomené, d = 125mm, bx = cca 450mm - bude upřesněno na místě, měděný plech tl. 0,6mm, včetně spojovac</t>
  </si>
  <si>
    <t>ího a kotevního materiálu dle ČSN 73 3610    
~</t>
  </si>
  <si>
    <t>KS64</t>
  </si>
  <si>
    <t>KS64 - Horní koleno kruhového průřezu dvojdílné zalomené, d = 150mm, bx = cca 450mm - bude upřesněno na místě, měděný plech tl. 0,6mm, včetně spojovac</t>
  </si>
  <si>
    <t>KS65</t>
  </si>
  <si>
    <t>KS65 - Odskok kruhového průřezu, d = 150mm, bx = cca 500mm - bude upřesněno na místě, měděný plech tl. 0,6mm, včetně spojovacího a kotevního materiálu</t>
  </si>
  <si>
    <t>dle ČSN 73 3610    
~</t>
  </si>
  <si>
    <t>KS66</t>
  </si>
  <si>
    <t>KS66 - Lapač listí a nečistot měděný do svodu/vpusti průměru 125mm</t>
  </si>
  <si>
    <t>KS67</t>
  </si>
  <si>
    <t>KS67 - Lapač listí a nečistot měděný do svodu/vpusti průměru 150mm</t>
  </si>
  <si>
    <t>KS68</t>
  </si>
  <si>
    <t>KS68 - Žlabový kotlík čtyřhranný pro čtyřhranný žlab 150/90mm a kruhový dešťový svod d=150mm, měděný plech tl. 0,6mm, včetně spojovacího a kotevního m</t>
  </si>
  <si>
    <t>ateriálu dle ČSN 73 3610    
~</t>
  </si>
  <si>
    <t>KS69</t>
  </si>
  <si>
    <t>KS69 - Žlabový kotlík atypický dekorativní pro svislý dešťový svod průměru d = 125mm, Tvar dle stávajícího, měděný plech tl. 0,6mm, včetně spojovacího</t>
  </si>
  <si>
    <t>a kotevního materiálu dle ČSN 73 3610    
~</t>
  </si>
  <si>
    <t>KS70</t>
  </si>
  <si>
    <t>KS70 - Žlabový kotlík atypický dekorativní válcový, d = 150mm, Tvar dle stávajícího, měděný plech tl. 0,6mm, včetně spojovacího a kotevního materiálu</t>
  </si>
  <si>
    <t>KS71</t>
  </si>
  <si>
    <t>KS71 - Žlabový kotlík atypický dekorativní kónický, d = 150mm, Tvar dle stávajícího, měděný plech tl. 0,6mm, včetně spojovacího a kotevního materiálu</t>
  </si>
  <si>
    <t>KS72</t>
  </si>
  <si>
    <t>KS72 - Oplechování odvodňovacího žlabu (300/300mm) v půdním prostoru, Tvar dle stávajícího, měděný plech tl. 0,6mm, včetně spojovacího a kotevního mat</t>
  </si>
  <si>
    <t>eriálu dle ČSN 73 3610    
~</t>
  </si>
  <si>
    <t>KS73</t>
  </si>
  <si>
    <t>KS73 - Oplechování lemování prostupu podpůrné trubky hromosvodu DN60mm, měděný plech tl. 0,6mm, včetně spojovacího a kotevního materiálu dle ČSN 73 36</t>
  </si>
  <si>
    <t>10    
~</t>
  </si>
  <si>
    <t>KS74</t>
  </si>
  <si>
    <t>KS74 - Oplechování lemování prostupu sloupku (TR 120/120/8mm) ocelové lávky, měděný plech tl. 0,6mm, včetně spojovacího a kotevního materiálu dle ČSN</t>
  </si>
  <si>
    <t>73 3610    
~</t>
  </si>
  <si>
    <t>KS75</t>
  </si>
  <si>
    <t>KS75 - Oplechování lemování prostupu ocelového anténního stožáru DN60-100mm (bude upřesněno investorem), měděný plech tl. 0,6mm, včetně spojovacího a</t>
  </si>
  <si>
    <t>kotevního materiálu dle ČSN 73 3610    
~</t>
  </si>
  <si>
    <t>765</t>
  </si>
  <si>
    <t>Krytina skládaná</t>
  </si>
  <si>
    <t>765131811</t>
  </si>
  <si>
    <t>Demontáž vláknocementové krytiny skládané sklonu do 30° - opatrná demontáž nebezpečného odpadu</t>
  </si>
  <si>
    <t>1.15*(38+38+81+80+60+60)=</t>
  </si>
  <si>
    <t>1. Ceny nelze použít pro demontáž azbestocementové krytiny.</t>
  </si>
  <si>
    <t>765131861</t>
  </si>
  <si>
    <t>Demontáž vláknocementové krytiny vlnité sklonu do 30° - opatrná demontáž nebezpečného odpadu</t>
  </si>
  <si>
    <t>1.15*(511.5+501+222)=</t>
  </si>
  <si>
    <t>765131900</t>
  </si>
  <si>
    <t>Opatření pro demontáž a manipulaci s nebezpečným odpadem - zahrnuje veškerá opatření, pracovní pomůcky, postupy a prostředky</t>
  </si>
  <si>
    <t>765133001</t>
  </si>
  <si>
    <t>Krytina vláknocementová skládaná ze šablon jednoduché krytí sklonu do 30° s povrchem hladkým</t>
  </si>
  <si>
    <t>765191001</t>
  </si>
  <si>
    <t>Montáž pojistné hydroizolační nebo parotěsné fólie kladené ve sklonu do 20° lepením (vodotěsné podstřeší) na bednění nebo tepelnou izolaci</t>
  </si>
  <si>
    <t>Pojistná difuzně otevřená hydroizolace (doplňková hydroizolační vrstva - DHV) Skladba střechy R1 - severní a jižní věž 1.15*(38.1+72.5+38.7+76.7+36.5+81+38.6+15.27+18.1+15.4)= Skladba střechy R2 - severní a jižní hala 1.06*(221.43+218.6+224.42+221.83)= Skladba střechy R2.1 - boční části centrální kupole 1.15*(4.2+4.4+51.1+4.25+4.4+48.3)= Provedení pojistné hydroizolace zaatikových žlabů a atiky - PVC-P fólie tl. 1,5mm Skladba střechy R1 - severní a jižní věž 133.9*0.8= 35.03+25.3+3.4+0.9+5.9= 133.9*0.5= Skladba střechy R2 - severní a jižní hala 56.3*0.8= 10.56+10.44= 56.3*0.5= Skladba střechy R2.1 - boční části centrální kupole 55.5*0.8= 2*(4.3+2.97+1.7+3.74)= 55.5*0.5= Skladba střechy R3 - centrální kupole Zakřivené plochy kupole 14.9*2+88.2*0.8+88.2*0.5= Celkem: A+B+C+D+E+F+G+H+I+J+K+L+M=</t>
  </si>
  <si>
    <t>28329036</t>
  </si>
  <si>
    <t>fólie kontaktní difuzně propustná pro doplňkovou hydroizolační vrstvu, třívrstvá mikroporézní PP 150g/m2 s integrovanou samolepící páskou</t>
  </si>
  <si>
    <t>Pojistná difuzně otevřená hydroizolace (doplňková hydroizolační vrstva - DHV) Skladba střechy R1 - severní a jižní věž 1.15*(38.1+72.5+38.7+76.7+36.5+81+38.6+15.27+18.1+15.4)= Skladba střechy R2 - severní a jižní hala 1.06*(221.43+218.6+224.42+221.83)= Skladba střechy R2.1 - boční části centrální kupole 1.15*(4.2+4.4+51.1+4.25+4.4+48.3)= Celkem: A+B+C= D * 1.1Koeficient množství=</t>
  </si>
  <si>
    <t>28322012</t>
  </si>
  <si>
    <t>fólie hydroizolační střešní mPVC mechanicky kotvená tl 1,5mm šedá</t>
  </si>
  <si>
    <t>Provedení pojistné hydroizolace zaatikových žlabů a atiky - PVC-P fólie tl. 1,5mm Skladba střechy R1 - severní a jižní věž 133.9*0.8= 35.03+25.3+3.4+0.9+5.9= 133.9*0.5= Skladba střechy R2 - severní a jižní hala 56.3*0.8= 10.56+10.44= 56.3*0.5= Skladba střechy R2.1 - boční části centrální kupole 55.5*0.8= 2*(4.3+2.97+1.7+3.74)= 55.5*0.5= Skladba střechy R3 - centrální kupole Zakřivené plochy kupole 14.9*2+88.2*0.8+88.2*0.5= Celkem: A+B+C+D+E+F+G+H+I+J=</t>
  </si>
  <si>
    <t>765193001</t>
  </si>
  <si>
    <t>Montáž podkladního pásu vyrovnávacího</t>
  </si>
  <si>
    <t>Provedení separační textilie ze 100% PP - 300g/m2 - pod hydroizolací - zaatikové žlaby a atika Skladba střechy R1 - severní a jižní věž 133.9*0.8= 35.03+25.3+3.4+0.9+5.9= 133.9*0.5= Skladba střechy R2 - severní a jižní hala 56.3*0.8= 10.56+10.44= 56.3*0.5= Skladba střechy R2.1 - boční části centrální kupole 55.5*0.8= 2*(4.3+2.97+1.7+3.74)= 55.5*0.5= Skladba střechy R3 - centrální kupole Zakřivené plochy kupole 14.9*2+88.2*0.8+88.2*0.5= Provedení separační textilie ze 100% PP - 300g/m2 - nad hydroizolací - zaatikové žlaby a atika Skladba střechy R1 - severní a jižní věž 133.9*0.8= 35.03+25.3+3.4+0.9+5.9= Skladba střechy R2 - severní a jižní hala 56.3*0.8= 10.56+10.44= Skladba střechy R2.1 - boční části centrální kupole 55.5*0.8= 2*(4.3+2.97+1.7+3.74)= Skladba střechy R3 - centrální kupole Zakřivené plochy kupole 14.9*2+88.2*0.8= Celkem: A+B+C+D+E+F+G+H+I+J+K+L+M+N+O+P+Q=</t>
  </si>
  <si>
    <t>69311172</t>
  </si>
  <si>
    <t>geotextilie 300g/m2</t>
  </si>
  <si>
    <t>S01</t>
  </si>
  <si>
    <t>S01 - Dekorativní dřevěný vikýř, komplet dodávka vyjma klempířských prvků</t>
  </si>
  <si>
    <t>S02</t>
  </si>
  <si>
    <t>S02 - Hřebenáč kónický - velký. Má kónický tvar umožňující kladení s přesahem 90mm. Technické parametry označení: rozměry: 480×230mm spotřeba: 2,5 ks/</t>
  </si>
  <si>
    <t>bm větrací plocha: 100 cm2/bm materiál: vláknocement barva: barva krytiny    
~</t>
  </si>
  <si>
    <t>S03</t>
  </si>
  <si>
    <t>S03 - Plastová systémová větrací mřížka, Výška 80mm</t>
  </si>
  <si>
    <t>S04</t>
  </si>
  <si>
    <t>S04 - Plastová systémová větrací mřížka, Výška 100mm</t>
  </si>
  <si>
    <t>S05</t>
  </si>
  <si>
    <t>S05 - Větrací hlavice rozměry: 300×600mm větrací plocha: 100 cm2 materiál: vláknocement barva: barva krytiny</t>
  </si>
  <si>
    <t>S06</t>
  </si>
  <si>
    <t>S06 - větrací hlavice LG 200 rozměry: 300×600mm větrací plocha: 200 cm2 materiál: nárazuvzdorný polystyren barva: barva krytiny</t>
  </si>
  <si>
    <t>S07</t>
  </si>
  <si>
    <t>S07 - rozbočovací hřebenáč materiál: laminát barva: barva krytiny</t>
  </si>
  <si>
    <t>S08</t>
  </si>
  <si>
    <t>S08 - Ukončení hřebenáče materiál: laminát barva: barva krytiny</t>
  </si>
  <si>
    <t>S09</t>
  </si>
  <si>
    <t>S09 - Stoupací plošina ocelová systémová, 250 x 800mm</t>
  </si>
  <si>
    <t>S10</t>
  </si>
  <si>
    <t>S10 - Ocelová systémová vzpěra pro stoupací plošinu 300 x 250mm</t>
  </si>
  <si>
    <t>S11</t>
  </si>
  <si>
    <t>S11 - Ocelové systémové zábradlí ke stoupací plošině - výška 1100mm</t>
  </si>
  <si>
    <t>S12</t>
  </si>
  <si>
    <t>S12 - Síť polyethylenová proti holubům - Chladicí jednotky sever oko 50 x 50 mm barva černá UV stabilní</t>
  </si>
  <si>
    <t>S13</t>
  </si>
  <si>
    <t>S13 - Síť polyethylenová proti holubům - Chladicí jednotky jih oko 50 x 50 mm barva černá UV stabilní</t>
  </si>
  <si>
    <t>S14</t>
  </si>
  <si>
    <t>S14 - Síť polyethylenová proti holubům - Centrální kupole oko 50 x 50 mm barva černá UV stabilní</t>
  </si>
  <si>
    <t>S15</t>
  </si>
  <si>
    <t>S15 - Síť polyethylenová proti holubům - Plastika v průčelí západní fasády u centrální kupole oko 50 x 50 mm barva černá UV stabilní</t>
  </si>
  <si>
    <t>S17</t>
  </si>
  <si>
    <t>S17 - hrotová tyč kopule - tyč z materiálu GFK o průměru 16 mm – izolant (podrobněji viz. samostatný projekt jímací soustavy hromosvodu)</t>
  </si>
  <si>
    <t>S18</t>
  </si>
  <si>
    <t>S18 - 18PT- podpůrná trubka, průměr min. 60 mm, nerez V2A upevněná na konstrukci krovu, zdi nebo atikové zdi s volným koncem nad střechou min 1 m. Dél</t>
  </si>
  <si>
    <t>ka ca 1,8 m. Přesné konstrukční řešení kotvení bude navrženo dle vybraného typu systémové podpůrné trubky    
~</t>
  </si>
  <si>
    <t>S19</t>
  </si>
  <si>
    <t>S19 - Hrotový systém proti holubům, pro vertikální instalaci na svislý falc měděné falcované krytiny centrální kupole</t>
  </si>
  <si>
    <t>S20</t>
  </si>
  <si>
    <t>S20 - Universální hrotový systém proti holubům šířka systému 150mm</t>
  </si>
  <si>
    <t>S21</t>
  </si>
  <si>
    <t>S21 - Universální hrotový systém proti holubům šířka systému 200mm</t>
  </si>
  <si>
    <t>S22</t>
  </si>
  <si>
    <t>S22 - Universální hrotový systém proti holubům šířka systému 300mm</t>
  </si>
  <si>
    <t>S23</t>
  </si>
  <si>
    <t>S23 - Certifikovaný systémový bod (ČSN EN 795 typ A) pro kotvení do nosné dřevěné konstrukce krovu (krokve). Podrobné technické řešení, charakteristik</t>
  </si>
  <si>
    <t>a, požadovaná pevnost konstrukce, způsob použití a popis kotvících bodů bude stanoven na základě vybranéh    
~</t>
  </si>
  <si>
    <t>S24</t>
  </si>
  <si>
    <t>S24 - zachycovací postroj podle ČSN EN 361 se zádovým a hrudním úchytem</t>
  </si>
  <si>
    <t>S25</t>
  </si>
  <si>
    <t>S25 - zatahovací zachycovač pádu podle ČSN EN 360, s 6m popruhem</t>
  </si>
  <si>
    <t>S26</t>
  </si>
  <si>
    <t>S26 - zatahovací zachycovač pádu podle ČSN EN 360, s 10m popruhem</t>
  </si>
  <si>
    <t>S27</t>
  </si>
  <si>
    <t>S27 - systémový střešní zachytávač sněhu - sněhový hák délky 520mm</t>
  </si>
  <si>
    <t>S28</t>
  </si>
  <si>
    <t>S28 - systémový sněhový zachytávač lopatkový - komplet sada</t>
  </si>
  <si>
    <t>S29</t>
  </si>
  <si>
    <t>S29 - Oprava komínového tělesa šířka=650mm, délka=650mm, výška=1250mm Demontáž komínové krycí kamenné desky Očištění komínové krycí kamenné desky Demo</t>
  </si>
  <si>
    <t>ntáž poškozeného zdiva Nové vyzdění komínového zdiva v původním tvaru Osazení kamenné komínové krycí desk    
~</t>
  </si>
  <si>
    <t>S30</t>
  </si>
  <si>
    <t>S30 - Oprava komínového tělesa šířka=700mm, délka=1600mm, výška=1250mm Demontáž komínové krycí kamenné desky Očištění komínové krycí kamenné desky Dem</t>
  </si>
  <si>
    <t>ontáž poškozeného zdiva Nové vyzdění komínového zdiva v původním tvaru Osazení kamenné komínové krycí des    
~</t>
  </si>
  <si>
    <t>S31</t>
  </si>
  <si>
    <t>S31 - Oprava komínového tělesa šířka=850mm, délka=850mm, výška=1500mm Demontáž komínové krycí kamenné desky Očištění komínové krycí kamenné desky Demo</t>
  </si>
  <si>
    <t>S32</t>
  </si>
  <si>
    <t>S32 - Oprava komínového tělesa šířka=700mm, délka=2200mm, výška=1500mm Demontáž komínové krycí kamenné desky Očištění komínové krycí kamenné desky Dem</t>
  </si>
  <si>
    <t>S33</t>
  </si>
  <si>
    <t>S33 - Oprava komínového tělesa šířka=650mm, délka=650mm, výška=300mm Demontáž komínové krycí kamenné desky Očištění komínové krycí kamenné desky Demon</t>
  </si>
  <si>
    <t>táž poškozeného zdiva Nové vyzdění komínového zdiva v původním tvaru Osazení kamenné komínové krycí desky    
~</t>
  </si>
  <si>
    <t>S34</t>
  </si>
  <si>
    <t>S34 - Oprava komínového tělesa šířka=650mm, délka=650mm, výška=900mm Demontáž komínové krycí kamenné desky Očištění komínové krycí kamenné desky Demon</t>
  </si>
  <si>
    <t>táž poškozeného zdiva Nové vyzdění komínového zdiva v původním tvaru Osazení kamenné komínové krycí desk    
~</t>
  </si>
  <si>
    <t>S35</t>
  </si>
  <si>
    <t>S35 - Oprava komínového tělesa šířka=650mm, délka=650mm, výška=900mm Demontáž komínové krycí kamenné desky Očištění komínové krycí kamenné desky Demon</t>
  </si>
  <si>
    <t>S36</t>
  </si>
  <si>
    <t>S36 - Oprava komínového tělesa šířka=1100mm, délka=1550mm, výška=2700mm Očištění komínové krycí kamenné desky Očištění povrchu cihel a nové přespárová</t>
  </si>
  <si>
    <t>ní ložných i styčných spár    
~</t>
  </si>
  <si>
    <t>S37</t>
  </si>
  <si>
    <t>S37 - Oprava komínového tělesa šířka=1450mm, délka=1450mm, výška=6500mm Očištění komínové krycí kamenné desky Očištění povrchu cihel a nové přespárová</t>
  </si>
  <si>
    <t>S38</t>
  </si>
  <si>
    <t>S38 - Oprava komínového tělesa šířka=800mm, délka=950mm, výška=750mm Demontáž komínové krycí kamenné desky Očištění komínové krycí kamenné desky Demon</t>
  </si>
  <si>
    <t>S39</t>
  </si>
  <si>
    <t>S39 - Oprava komínového tělesa šířka=800mm, délka=1500mm, výška=900mm Demontáž komínové krycí kamenné desky Očištění komínové krycí kamenné desky Demo</t>
  </si>
  <si>
    <t>S40</t>
  </si>
  <si>
    <t>S40 - Oprava komínového tělesa šířka=700mm, délka=1750mm, výška=900mm Demontáž komínové krycí kamenné desky Očištění komínové krycí kamenné desky Demo</t>
  </si>
  <si>
    <t>S41</t>
  </si>
  <si>
    <t>S41 - Oprava komínového tělesa šířka=650mm, délka=950mm, výška=750mm Demontáž komínové krycí kamenné desky Očištění komínové krycí kamenné desky Demon</t>
  </si>
  <si>
    <t>S42</t>
  </si>
  <si>
    <t>S42 - Očištění kamenné komínové krycí desky šířka=700mm, délka=800mm, výška=110mm</t>
  </si>
  <si>
    <t>S43</t>
  </si>
  <si>
    <t>S43 - Očištění kamenné komínové krycí desky šířka=750mm, délka=1400mm, výška=110mm</t>
  </si>
  <si>
    <t>S44</t>
  </si>
  <si>
    <t>S44 - Očištění kamenné komínové krycí desky šířka=700mm, délka=800mm, výška=110mm</t>
  </si>
  <si>
    <t>S45</t>
  </si>
  <si>
    <t>S45 - Očištění kamenné komínové krycí desky šířka=600mm, délka=950mm, výška=110mm</t>
  </si>
  <si>
    <t>S46</t>
  </si>
  <si>
    <t>S46 - Očištění kamenné komínové krycí desky šířka=600mm, délka=1250mm, výška=110mm</t>
  </si>
  <si>
    <t>S47</t>
  </si>
  <si>
    <t>S47 - Očištění kamenné komínové krycí desky šířka=600mm, délka=800mm, výška=110mm</t>
  </si>
  <si>
    <t>S48</t>
  </si>
  <si>
    <t>S48 - Oprava komínového tělesa šířka=650mm, délka=800mm, výška=600mm Demontáž komínové krycí kamenné desky Očištění komínové krycí kamenné desky Demon</t>
  </si>
  <si>
    <t>S49</t>
  </si>
  <si>
    <t>S49 - Oprava komínového tělesa šířka=650mm, délka=1000mm, výška=750mm Demontáž komínové krycí kamenné desky Očištění komínové krycí kamenné desky Demo</t>
  </si>
  <si>
    <t>S50</t>
  </si>
  <si>
    <t>S50 - Oprava komínového tělesa šířka=650mm, délka=1000mm, výška=825mm Demontáž komínové krycí kamenné desky Očištění komínové krycí kamenné desky Demo</t>
  </si>
  <si>
    <t>S51</t>
  </si>
  <si>
    <t>S51 - Oprava komínového tělesa šířka=650mm, délka=1800mm, výška=1000mm Demontáž komínové krycí kamenné desky Očištění komínové krycí kamenné desky Dem</t>
  </si>
  <si>
    <t>S52A</t>
  </si>
  <si>
    <t>S52 - Sněhová zábrana na falcovanou krytinu pro dvě trubky o průměru 28 mm. V měděném provedení. Nerezové šrouby.</t>
  </si>
  <si>
    <t>S52B</t>
  </si>
  <si>
    <t>S52 - Měděná trubka 28/1mm pro sněhovou zábranu</t>
  </si>
  <si>
    <t>S53</t>
  </si>
  <si>
    <t>S53 - Systémová stupačka ocelová - nátěr v barvě krytiny</t>
  </si>
  <si>
    <t>S54</t>
  </si>
  <si>
    <t>S54 - Systémový kabelový prostup střešním pláštěm průměru 32mm, prostup integrovaný do střešní tašky, případně atypický výrobek klempířský z mědi</t>
  </si>
  <si>
    <t>Konstrukce zámečnické</t>
  </si>
  <si>
    <t>Z01</t>
  </si>
  <si>
    <t>Z01 - Ocelová konstrukce pro kotvení sítě proti ptactvu</t>
  </si>
  <si>
    <t>Z51</t>
  </si>
  <si>
    <t>Z51 - Ocelová konstrukce pro kotvení sítě proti ptactvu</t>
  </si>
  <si>
    <t>Z52</t>
  </si>
  <si>
    <t>Z52 - Kompletní obnova stávajícího ocelového žebříku, demontáž, čištění od nátěru a povrchové koroze, kontrola kotvení, provedení nového nátěrového so</t>
  </si>
  <si>
    <t>uvrství, osazení do původní polohy    
~</t>
  </si>
  <si>
    <t>Z53</t>
  </si>
  <si>
    <t>Z53 - Kompletní obnova stávající ocelové obvodové kotevní konstrukce sítě proti ptactvu, demontáž, očištění od nátěru a povrchové koroze, kontrola kot</t>
  </si>
  <si>
    <t>vení, provedení nového nátěrového souvrství, osazení do původní polohy    
~</t>
  </si>
  <si>
    <t>Z54</t>
  </si>
  <si>
    <t>Z54 - Kompletní obnova stávající ocelové obvodové lávky centrálního světlíku: demontáž poškozených dřevěných fošen, očištění ocelových kotevních konzo</t>
  </si>
  <si>
    <t>l od nátěru a povrchové koroze, kontrola kotvení konzol, provedení nového nátěrového souvrství konzol, os    
~</t>
  </si>
  <si>
    <t>783213021</t>
  </si>
  <si>
    <t>Napouštěcí nátěr tesařských prvků proti dřevokazným houbám, hmyzu a plísním nezabudovaných do konstrukce dvojnásobný syntetický</t>
  </si>
  <si>
    <t>nové dřevěné bednění střechy Skladba střechy R1 - severní a jižní věž (495.5-247.75)*2*1.15= 133.9*0.8*2*1.15= (35.03+25.3+3.4+0.9+5.9)*2*1.15= Skladba střechy R2 - severní a jižní hala (939.46-236.51)*2*1.15= 56.3*0.8*2*1.15= (10.56+10.44)*2*1.15= Skladba střechy R2.1 - boční části centrální kupole 134.15/2*2*1.15= 55.5*0.8*2*1.15= 2*(4.3+2.97+1.7+3.74)*2*1.15= Skladba střechy R3 - centrální kupole Zakřivené plochy kupole 385/2*2*1.15= 88.2*0.8*2*1.15= 14.9*2*2*1.15= Šikmé plochy ostatní (36.34+19.41)/2*2*1.15= Skladba střechy R4 - severní hala v místě uložení chladicích jednotek 1*4.7*2= Skladba střechy R6 - jižní hala v místě uložení chladicích jednotek 1*4.35*2= Celkem: A+B+C+D+E+F+G+H+I+J+K+L+M+N+O=</t>
  </si>
  <si>
    <t>783213121</t>
  </si>
  <si>
    <t>Napouštěcí nátěr tesařských konstrukcí zabudovaných do konstrukce proti dřevokazným houbám, hmyzu a plísním dvojnásobný syntetický</t>
  </si>
  <si>
    <t>stávající dřevěné bednění střechy Skladba střechy R1 - severní a jižní věž 1.15*(38.1+72.5+38.7+76.7+36.5+81+38.6+15.27+18.1+15.4)= Skladba střechy R2 - severní a jižní hala 1.06*(224.42+221.83)= Skladba střechy R2.1 - boční části centrální kupole 1.15*(4.2+4.4+51.1+4.25+4.4+48.3)= Skladba střechy R3 - centrální kupole Zakřivené plochy kupole 385= Šikmé plochy ostatní (36.34+19.41)= Celkem: A+B+C+D+E=</t>
  </si>
  <si>
    <t>783301303</t>
  </si>
  <si>
    <t>Příprava podkladu zámečnických konstrukcí před provedením nátěru odrezivění odrezovačem bezoplachovým</t>
  </si>
  <si>
    <t>Světlík severní věže 2.95*1.15*7*(0.04*4)*1.05= Světlík jižní věže 4.1*1.15*10*(0.04*4)*1.05= Celkem: A+B=</t>
  </si>
  <si>
    <t>783306807</t>
  </si>
  <si>
    <t>Odstranění nátěrů ze zámečnických konstrukcí odstraňovačem nátěrů s obroušením</t>
  </si>
  <si>
    <t>783334201</t>
  </si>
  <si>
    <t>Základní antikorozní nátěr zámečnických konstrukcí jednonásobný epoxidový</t>
  </si>
  <si>
    <t>783337101</t>
  </si>
  <si>
    <t>Krycí nátěr (email) zámečnických konstrukcí jednonásobný epoxidový</t>
  </si>
  <si>
    <t>783846523</t>
  </si>
  <si>
    <t>Antigraffiti preventivní nátěr omítek hladkých omítek hladkých, zrnitých tenkovrstvých nebo štukových trvalý pro opakované odstraňování graffiti v poč</t>
  </si>
  <si>
    <t>tu do 100 cyklů    
~</t>
  </si>
  <si>
    <t>787</t>
  </si>
  <si>
    <t>Dokončovací práce - zasklívání</t>
  </si>
  <si>
    <t>787300801</t>
  </si>
  <si>
    <t>Vysklívání střešních konstrukcí a střešních světlíků tmelených</t>
  </si>
  <si>
    <t>Světlík severní věže 1.475*0.5*1.15*12= Světlík jižní věže 4.1*0.8*1.15*9= Světlík centrální kupole 2*4*(38.6*1.15+8.7)*0.05= Celkem: A+B+C=</t>
  </si>
  <si>
    <t>204</t>
  </si>
  <si>
    <t>787300901</t>
  </si>
  <si>
    <t>Zasklívání střešních konstrukcí a střešních světlíků přetmelení s odstraněním starého tmelu a napuštěním drážky</t>
  </si>
  <si>
    <t>Světlík centrální kupole 2*4*(38.6*1.15+8.7)=</t>
  </si>
  <si>
    <t>787313301</t>
  </si>
  <si>
    <t>Zasklení střešních světlíků vrstvené polokalené sklo VSG TVG 33.2, včetně osazení systémových plastových distančních podložek, měděné krycí lišty, R.Š</t>
  </si>
  <si>
    <t>. 80mmmm, tl. plechu 1,5mm, tmelení - dodávka a montáž    
~</t>
  </si>
  <si>
    <t>Světlík severní věže 1.475*0.5*1.15*12=</t>
  </si>
  <si>
    <t>787313302</t>
  </si>
  <si>
    <t>Zasklení střešních světlíků vrstvené polokalené sklo VSG TVG 44.2, včetně osazení systémových plastových distančních podložek, měděné krycí lišty, R.Š</t>
  </si>
  <si>
    <t>Světlík jižní věže 4.1*0.8*1.15*9=</t>
  </si>
  <si>
    <t>997013157</t>
  </si>
  <si>
    <t>Vnitrostaveništní doprava suti a vybouraných hmot vodorovně do 50 m svisle s omezením mechanizace pro budovy a haly výšky přes 21 do 24 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</si>
  <si>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</si>
  <si>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</si>
  <si>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</si>
  <si>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</si>
  <si>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997013821</t>
  </si>
  <si>
    <t>Poplatek za uložení stavebního odpadu na skládce (skládkovné) ze stavebních materiálů obsahujících azbest zatříděných do Katalogu odpadů pod kódem 170</t>
  </si>
  <si>
    <t>605    
~</t>
  </si>
  <si>
    <t>21.764+7.3=</t>
  </si>
  <si>
    <t>997013831</t>
  </si>
  <si>
    <t>Poplatek za uložení stavebního odpadu na skládce (skládkovné) směsného stavebního a demoličního zatříděného do Katalogu odpadů pod kódem 170 904</t>
  </si>
  <si>
    <t>47.245-29.064=</t>
  </si>
  <si>
    <t xml:space="preserve">  E.2.1.3</t>
  </si>
  <si>
    <t xml:space="preserve">  Architektonické a stavební řešení - Fasáda, interiér</t>
  </si>
  <si>
    <t>E.2.1.3</t>
  </si>
  <si>
    <t>Architektonické a stavební řešení - Fasáda, interiér</t>
  </si>
  <si>
    <t>310239211</t>
  </si>
  <si>
    <t>Zazdívka otvorů ve zdivu nadzákladovém cihlami pálenými plochy přes 1 m2 do 4 m2 na maltu vápenocementovou</t>
  </si>
  <si>
    <t>622325508</t>
  </si>
  <si>
    <t>Oprava vápenné omítky vnějších ploch stupně členitosti 4 štukové, v rozsahu opravované plochy přes 65 do 80%</t>
  </si>
  <si>
    <t>629995101</t>
  </si>
  <si>
    <t>Očištění vnějších ploch tlakovou vodou omytím</t>
  </si>
  <si>
    <t>741</t>
  </si>
  <si>
    <t>Elektroinstalace - silnoproud</t>
  </si>
  <si>
    <t>741421811</t>
  </si>
  <si>
    <t>Demontáž hromosvodného vedení bez zachování funkčnosti svodových drátů nebo lan kolmého svodu, průměru do 8 mm</t>
  </si>
  <si>
    <t>1.15*(190.5+14*4+11*8+17*4)=</t>
  </si>
  <si>
    <t>760</t>
  </si>
  <si>
    <t>Výplně otvorů</t>
  </si>
  <si>
    <t>D101</t>
  </si>
  <si>
    <t>Dveře vnější D101 - kompletní dodávka a montáž vč. rámu (zárubně), kování a veškerého příslušenství a prvků dle tabulky vnějších dveří</t>
  </si>
  <si>
    <t>D102</t>
  </si>
  <si>
    <t>Dveře vnější D102 - kompletní dodávka a montáž vč. rámu (zárubně), kování a veškerého příslušenství a prvků dle tabulky vnějších dveří</t>
  </si>
  <si>
    <t>D103</t>
  </si>
  <si>
    <t>Dveře vnější D103 - kompletní dodávka a montáž vč. rámu (zárubně), kování a veškerého příslušenství a prvků dle tabulky vnějších dveří</t>
  </si>
  <si>
    <t>D104</t>
  </si>
  <si>
    <t>Dveře vnější D104 - kompletní dodávka a montáž vč. rámu (zárubně), kování a veškerého příslušenství a prvků dle tabulky vnějších dveří</t>
  </si>
  <si>
    <t>D105</t>
  </si>
  <si>
    <t>Dveře vnější D105 - kompletní dodávka a montáž vč. rámu (zárubně), kování a veškerého příslušenství a prvků dle tabulky vnějších dveří</t>
  </si>
  <si>
    <t>D106</t>
  </si>
  <si>
    <t>Dveře vnější D106 - kompletní dodávka a montáž vč. rámu (zárubně), kování a veškerého příslušenství a prvků dle tabulky vnějších dveří</t>
  </si>
  <si>
    <t>D107</t>
  </si>
  <si>
    <t>Dveře vnější D107 - kompletní dodávka a montáž vč. rámu (zárubně), kování a veškerého příslušenství a prvků dle tabulky vnějších dveří</t>
  </si>
  <si>
    <t>D108</t>
  </si>
  <si>
    <t>Dveře vnější D108 - kompletní dodávka a montáž vč. rámu (zárubně), kování a veškerého příslušenství a prvků dle tabulky vnějších dveří</t>
  </si>
  <si>
    <t>D109</t>
  </si>
  <si>
    <t>Dveře vnější D109 - kompletní dodávka a montáž vč. rámu (zárubně), kování a veškerého příslušenství a prvků dle tabulky vnějších dveří</t>
  </si>
  <si>
    <t>D110</t>
  </si>
  <si>
    <t>Dveře vnější D110 - kompletní dodávka a montáž vč. rámu (zárubně), kování a veškerého příslušenství a prvků dle tabulky vnějších dveří</t>
  </si>
  <si>
    <t>D111</t>
  </si>
  <si>
    <t>Dveře vnější D111 - kompletní dodávka a montáž vč. rámu (zárubně), kování a veškerého příslušenství a prvků dle tabulky vnějších dveří</t>
  </si>
  <si>
    <t>D201</t>
  </si>
  <si>
    <t>Dveře vnější D201 - kompletní dodávka a montáž vč. rámu (zárubně), kování a veškerého příslušenství a prvků dle tabulky vnějších dveří</t>
  </si>
  <si>
    <t>D202</t>
  </si>
  <si>
    <t>Dveře vnější D202 - kompletní dodávka a montáž vč. rámu (zárubně), kování a veškerého příslušenství a prvků dle tabulky vnějších dveří</t>
  </si>
  <si>
    <t>D203</t>
  </si>
  <si>
    <t>Dveře vnější D203 - kompletní dodávka a montáž vč. rámu (zárubně), kování a veškerého příslušenství a prvků dle tabulky vnějších dveří</t>
  </si>
  <si>
    <t>D204</t>
  </si>
  <si>
    <t>Dveře vnější D204 - kompletní dodávka a montáž vč. rámu (zárubně), kování a veškerého příslušenství a prvků dle tabulky vnějších dveří</t>
  </si>
  <si>
    <t>D205</t>
  </si>
  <si>
    <t>Dveře vnější D205 - kompletní dodávka a montáž vč. rámu (zárubně), kování a veškerého příslušenství a prvků dle tabulky vnějších dveří</t>
  </si>
  <si>
    <t>D206</t>
  </si>
  <si>
    <t>Dveře vnější D206 - kompletní dodávka a montáž vč. rámu (zárubně), kování a veškerého příslušenství a prvků dle tabulky vnějších dveří</t>
  </si>
  <si>
    <t>D366</t>
  </si>
  <si>
    <t>M101</t>
  </si>
  <si>
    <t>Větrací mřížka M101 - kompletní dodávka a montáž vč. rámu dle tabulky mřížek</t>
  </si>
  <si>
    <t>M102</t>
  </si>
  <si>
    <t>Větrací mřížka M102 - kompletní dodávka a montáž vč. rámu dle tabulky mřížek</t>
  </si>
  <si>
    <t>M103</t>
  </si>
  <si>
    <t>Větrací mřížka M103 - kompletní dodávka a montáž vč. rámu dle tabulky mřížek</t>
  </si>
  <si>
    <t>M104</t>
  </si>
  <si>
    <t>Větrací mřížka M104 - kompletní dodávka a montáž vč. rámu dle tabulky mřížek</t>
  </si>
  <si>
    <t>M105</t>
  </si>
  <si>
    <t>Větrací mřížka M105 - kompletní dodávka a montáž vč. rámu dle tabulky mřížek</t>
  </si>
  <si>
    <t>M106</t>
  </si>
  <si>
    <t>Větrací mřížka M106 - kompletní dodávka a montáž vč. rámu dle tabulky mřížek</t>
  </si>
  <si>
    <t>M107</t>
  </si>
  <si>
    <t>Větrací mřížka M107 - kompletní dodávka a montáž vč. rámu dle tabulky mřížek</t>
  </si>
  <si>
    <t>M108</t>
  </si>
  <si>
    <t>Větrací mřížka M108 - kompletní dodávka a montáž vč. rámu dle tabulky mřížek</t>
  </si>
  <si>
    <t>M109</t>
  </si>
  <si>
    <t>Větrací mřížka M109 - kompletní dodávka a montáž vč. rámu dle tabulky mřížek</t>
  </si>
  <si>
    <t>M110</t>
  </si>
  <si>
    <t>Větrací mřížka M110 - kompletní dodávka a montáž vč. rámu dle tabulky mřížek</t>
  </si>
  <si>
    <t>O101</t>
  </si>
  <si>
    <t>Okno O101 - kompletní dodávka a montáž vč. veškerého příslušenství a prvků dle tabulky oken</t>
  </si>
  <si>
    <t>O102</t>
  </si>
  <si>
    <t>Okno O102 - kompletní dodávka a montáž vč. veškerého příslušenství a prvků dle tabulky oken</t>
  </si>
  <si>
    <t>O103</t>
  </si>
  <si>
    <t>Okno O103 - kompletní dodávka a montáž vč. veškerého příslušenství a prvků dle tabulky oken</t>
  </si>
  <si>
    <t>O104</t>
  </si>
  <si>
    <t>Okno O104 - kompletní dodávka a montáž vč. veškerého příslušenství a prvků dle tabulky oken</t>
  </si>
  <si>
    <t>O105</t>
  </si>
  <si>
    <t>Okno O105 - kompletní dodávka a montáž vč. veškerého příslušenství a prvků dle tabulky oken</t>
  </si>
  <si>
    <t>O105.R</t>
  </si>
  <si>
    <t>Protipožární roleta EW30EPS pro okno O105 - kompletní dodávka a montáž vč. veškerého příslušenství a prvků dle tabulky oken</t>
  </si>
  <si>
    <t>O106</t>
  </si>
  <si>
    <t>Okno O106 - kompletní dodávka a montáž vč. veškerého příslušenství a prvků dle tabulky oken</t>
  </si>
  <si>
    <t>O107</t>
  </si>
  <si>
    <t>Okno O107 - kompletní dodávka a montáž vč. veškerého příslušenství a prvků dle tabulky oken</t>
  </si>
  <si>
    <t>O108</t>
  </si>
  <si>
    <t>Okno O108 - kompletní dodávka a montáž vč. veškerého příslušenství a prvků dle tabulky oken</t>
  </si>
  <si>
    <t>O109</t>
  </si>
  <si>
    <t>Okno O109 - kompletní dodávka a montáž vč. veškerého příslušenství a prvků dle tabulky oken</t>
  </si>
  <si>
    <t>O110</t>
  </si>
  <si>
    <t>Okno O110 - kompletní dodávka a montáž vč. veškerého příslušenství a prvků dle tabulky oken</t>
  </si>
  <si>
    <t>O201</t>
  </si>
  <si>
    <t>Okno O201 - kompletní dodávka a montáž vč. veškerého příslušenství a prvků dle tabulky oken</t>
  </si>
  <si>
    <t>O202</t>
  </si>
  <si>
    <t>Okno O202 - kompletní dodávka a montáž vč. veškerého příslušenství a prvků dle tabulky oken</t>
  </si>
  <si>
    <t>O203</t>
  </si>
  <si>
    <t>Okno O203 - kompletní dodávka a montáž vč. veškerého příslušenství a prvků dle tabulky oken</t>
  </si>
  <si>
    <t>O204</t>
  </si>
  <si>
    <t>Okno O204 - kompletní dodávka a montáž vč. veškerého příslušenství a prvků dle tabulky oken</t>
  </si>
  <si>
    <t>O205</t>
  </si>
  <si>
    <t>Okno O205 - kompletní dodávka a montáž vč. veškerého příslušenství a prvků dle tabulky oken</t>
  </si>
  <si>
    <t>O206</t>
  </si>
  <si>
    <t>Okno O206 - kompletní dodávka a montáž vč. veškerého příslušenství a prvků dle tabulky oken</t>
  </si>
  <si>
    <t>O207</t>
  </si>
  <si>
    <t>Okno O207 - kompletní dodávka a montáž vč. veškerého příslušenství a prvků dle tabulky oken</t>
  </si>
  <si>
    <t>O208</t>
  </si>
  <si>
    <t>Okno O208 - kompletní dodávka a montáž vč. veškerého příslušenství a prvků dle tabulky oken</t>
  </si>
  <si>
    <t>O209</t>
  </si>
  <si>
    <t>Okno O209 - kompletní dodávka a montáž vč. veškerého příslušenství a prvků dle tabulky oken</t>
  </si>
  <si>
    <t>O210</t>
  </si>
  <si>
    <t>Okno O210 - kompletní dodávka a montáž vč. veškerého příslušenství a prvků dle tabulky oken</t>
  </si>
  <si>
    <t>O211</t>
  </si>
  <si>
    <t>Okno O211 - kompletní dodávka a montáž vč. veškerého příslušenství a prvků dle tabulky oken</t>
  </si>
  <si>
    <t>O212</t>
  </si>
  <si>
    <t>Okno O212 - kompletní dodávka a montáž vč. veškerého příslušenství a prvků dle tabulky oken</t>
  </si>
  <si>
    <t>O213</t>
  </si>
  <si>
    <t>Okno O213 - kompletní dodávka a montáž vč. veškerého příslušenství a prvků dle tabulky oken</t>
  </si>
  <si>
    <t>O214</t>
  </si>
  <si>
    <t>Okno O214 - kompletní dodávka a montáž vč. veškerého příslušenství a prvků dle tabulky oken</t>
  </si>
  <si>
    <t>O215</t>
  </si>
  <si>
    <t>Okno O215 - kompletní dodávka a montáž vč. veškerého příslušenství a prvků dle tabulky oken</t>
  </si>
  <si>
    <t>O301</t>
  </si>
  <si>
    <t>Okno O301 - kompletní dodávka a montáž vč. veškerého příslušenství a prvků dle tabulky oken</t>
  </si>
  <si>
    <t>O302</t>
  </si>
  <si>
    <t>Okno O302 - kompletní dodávka a montáž vč. veškerého příslušenství a prvků dle tabulky oken</t>
  </si>
  <si>
    <t>O303</t>
  </si>
  <si>
    <t>Okno O303 - kompletní dodávka a montáž vč. veškerého příslušenství a prvků dle tabulky oken</t>
  </si>
  <si>
    <t>O304</t>
  </si>
  <si>
    <t>Okno O304 - kompletní dodávka a montáž vč. veškerého příslušenství a prvků dle tabulky oken</t>
  </si>
  <si>
    <t>O305</t>
  </si>
  <si>
    <t>Okno O305 - kompletní dodávka a montáž vč. veškerého příslušenství a prvků dle tabulky oken</t>
  </si>
  <si>
    <t>O306</t>
  </si>
  <si>
    <t>Okno O306 - kompletní dodávka a montáž vč. veškerého příslušenství a prvků dle tabulky oken</t>
  </si>
  <si>
    <t>O307</t>
  </si>
  <si>
    <t>Okno O307 - kompletní dodávka a montáž vč. veškerého příslušenství a prvků dle tabulky oken</t>
  </si>
  <si>
    <t>O308</t>
  </si>
  <si>
    <t>Okno O308 - kompletní dodávka a montáž vč. veškerého příslušenství a prvků dle tabulky oken</t>
  </si>
  <si>
    <t>O309</t>
  </si>
  <si>
    <t>Okno O309 - kompletní dodávka a montáž vč. veškerého příslušenství a prvků dle tabulky oken</t>
  </si>
  <si>
    <t>O310</t>
  </si>
  <si>
    <t>Okno O310 - kompletní dodávka a montáž vč. veškerého příslušenství a prvků dle tabulky oken</t>
  </si>
  <si>
    <t>O311</t>
  </si>
  <si>
    <t>Okno O311 - kompletní dodávka a montáž vč. veškerého příslušenství a prvků dle tabulky oken</t>
  </si>
  <si>
    <t>O312</t>
  </si>
  <si>
    <t>Okno O312 - kompletní dodávka a montáž vč. veškerého příslušenství a prvků dle tabulky oken</t>
  </si>
  <si>
    <t>O313</t>
  </si>
  <si>
    <t>Okno O313 - kompletní dodávka a montáž vč. veškerého příslušenství a prvků dle tabulky oken</t>
  </si>
  <si>
    <t>O401</t>
  </si>
  <si>
    <t>Okno O401 - kompletní dodávka a montáž vč. veškerého příslušenství a prvků dle tabulky oken</t>
  </si>
  <si>
    <t>O402</t>
  </si>
  <si>
    <t>Okno O402 - kompletní dodávka a montáž vč. veškerého příslušenství a prvků dle tabulky oken</t>
  </si>
  <si>
    <t>O403</t>
  </si>
  <si>
    <t>Okno O403 - kompletní dodávka a montáž vč. veškerého příslušenství a prvků dle tabulky oken</t>
  </si>
  <si>
    <t>O404</t>
  </si>
  <si>
    <t>Okno O404 - kompletní dodávka a montáž vč. veškerého příslušenství a prvků dle tabulky oken</t>
  </si>
  <si>
    <t>O405</t>
  </si>
  <si>
    <t>Okno O405 - kompletní dodávka a montáž vč. veškerého příslušenství a prvků dle tabulky oken</t>
  </si>
  <si>
    <t>O406</t>
  </si>
  <si>
    <t>Okno O406 - kompletní dodávka a montáž vč. veškerého příslušenství a prvků dle tabulky oken</t>
  </si>
  <si>
    <t>O407</t>
  </si>
  <si>
    <t>Okno O407 - kompletní dodávka a montáž vč. veškerého příslušenství a prvků dle tabulky oken</t>
  </si>
  <si>
    <t>O408</t>
  </si>
  <si>
    <t>Okno O408 - kompletní dodávka a montáž vč. veškerého příslušenství a prvků dle tabulky oken</t>
  </si>
  <si>
    <t>O409</t>
  </si>
  <si>
    <t>Okno O409 - kompletní dodávka a montáž vč. veškerého příslušenství a prvků dle tabulky oken</t>
  </si>
  <si>
    <t>P101</t>
  </si>
  <si>
    <t>Prosklenná stěna vnější P101 - kompletní dodávka a montáž vč. rámu, kování a veškerého příslušenství a prvků dle tabulky vnějších prosklenných stěn</t>
  </si>
  <si>
    <t>P102</t>
  </si>
  <si>
    <t>Prosklenná stěna vnější P102 - kompletní dodávka a montáž vč. rámu, kování a veškerého příslušenství a prvků dle tabulky vnějších prosklenných stěn</t>
  </si>
  <si>
    <t>P103</t>
  </si>
  <si>
    <t>Prosklenná stěna vnější P103 - kompletní dodávka a montáž vč. rámu, kování a veškerého příslušenství a prvků dle tabulky vnějších prosklenných stěn</t>
  </si>
  <si>
    <t>P104</t>
  </si>
  <si>
    <t>Prosklenná stěna vnější P104 - kompletní dodávka a montáž vč. rámu, kování a veškerého příslušenství a prvků dle tabulky vnějších prosklenných stěn</t>
  </si>
  <si>
    <t>P201</t>
  </si>
  <si>
    <t>Prosklenná stěna vnější P201 - kompletní dodávka a montáž vč. rámu, kování a veškerého příslušenství a prvků dle tabulky vnějších prosklenných stěn</t>
  </si>
  <si>
    <t>763131341</t>
  </si>
  <si>
    <t>Podhled ze sádrokartonových desek dřevěná spodní konstrukce dvouvrstvá z latí 50 x 30 mm dvojitě opláštěná deskami protipožárními DF, tl. 2 x 12,5 mm,</t>
  </si>
  <si>
    <t>bez TI      
~</t>
  </si>
  <si>
    <t>viz půdorys podhledů - barva žlutá 1.np 243.8= 2.np 44.3= 3.np 8.58= Celkem: A+B+C=</t>
  </si>
  <si>
    <t>763135102</t>
  </si>
  <si>
    <t>Montáž sádrokartonového podhledu kazetového demontovatelného, velikosti kazet 600x600 mm včetně zavěšené nosné konstrukce polozapuštěné</t>
  </si>
  <si>
    <t>59030570</t>
  </si>
  <si>
    <t>RASTROVÝ MINERÁLNÍ PODHLED 600x600mm, BARVA BÍLÁ, KONSTRUKCE SE ZAPUŠTĚNÝMI DRÁŽKAMI BARVA ZÁVĚSNÉ KONSTRUKCE - STANDARD BÍLÁ</t>
  </si>
  <si>
    <t>viz půdorys podhledů - barva červená 1.np 306.06= 2.np 159.12= 3.np 228.34= Celkem: A+B+C= D * 1.05Koeficient množství=</t>
  </si>
  <si>
    <t>763135103</t>
  </si>
  <si>
    <t>Montáž sádrokartonového podhledu kazetového demontovatelného, velikosti kazet 1200x600 mm včetně zavěšené nosné konstrukce polozapuštěné</t>
  </si>
  <si>
    <t>viz půdorys podhledů - barva modrá 1.np 97.92= 2.np 274.36= 3.np 328.12= Celkem: A+B+C=</t>
  </si>
  <si>
    <t>763135610</t>
  </si>
  <si>
    <t>Montáž čela kazetového podhledu</t>
  </si>
  <si>
    <t>viz půdorys podhledů - barva modrá 1.np 15.5= 2.np 82.88= 3.np 45.75= Celkem: A+B+C=</t>
  </si>
  <si>
    <t>59030571</t>
  </si>
  <si>
    <t>RASTROVÝ MINERÁLNÍ PODHLED 1200x600mm, BARVA BÍLÁ, KONSTRUKCE SE ZAPUŠTĚNÝMI DRÁŽKAMI BARVA ZÁVĚSNÉ KONSTRUKCE - STANDARD BÍLÁ</t>
  </si>
  <si>
    <t>764001000</t>
  </si>
  <si>
    <t>Demontáž sítí proti ptactvu</t>
  </si>
  <si>
    <t>Odstranění sítí proti ptactvu - centrální kupole 438.00= Odstranění sítí proti ptactvu - dekorativní plastika 108.00= Celkem: A+B=</t>
  </si>
  <si>
    <t>764001001</t>
  </si>
  <si>
    <t>Odstranění plechových střešních výlezů, rozměr cca 600/600mm, včetně kotvení</t>
  </si>
  <si>
    <t>764001002</t>
  </si>
  <si>
    <t>Odstranění dekorativních žlabových kotlíků, včetně kotvení</t>
  </si>
  <si>
    <t>764001821</t>
  </si>
  <si>
    <t>Demontáž klempířských konstrukcí krytiny ze svitků nebo tabulí do suti</t>
  </si>
  <si>
    <t>36.34+19.41= 385= Odstranění oplechování bočních světlíků, komplet včetně kotvení 27.94= Odstranění oplechování obloukových dekorativních prvků atiky, včetně kotvení 15.10= Odstranění plechového VZT potrubí nad střechou, včetně kotvení a navazujícího oplechování 23.78= Odstranění oplechování odvodňovacího žlabu v půdním prostoru, R.Š. 1000mm, včetně kotvení 8.4= Světlík severní věže 0.15*2.95+0.3*7.13+0.65*7.25+0.25*5.9+0.45*6.9+0.4*1= Světlík jižní věže 0.45*9.2+0.375*14.5+0.25*14.5= Celkem: A+B+C+D+E+F+G+H=</t>
  </si>
  <si>
    <t>764001851</t>
  </si>
  <si>
    <t>Demontáž klempířských konstrukcí oplechování hřebene s větrací mřížkou nebo podkladním plechem do suti</t>
  </si>
  <si>
    <t>68.4+88.1*1.15=</t>
  </si>
  <si>
    <t>764001891</t>
  </si>
  <si>
    <t>Demontáž klempířských konstrukcí oplechování úžlabí do suti</t>
  </si>
  <si>
    <t>764002812</t>
  </si>
  <si>
    <t>Demontáž klempířských konstrukcí okapového plechu do suti, v krytině skládané</t>
  </si>
  <si>
    <t>764002841</t>
  </si>
  <si>
    <t>Demontáž klempířských konstrukcí oplechování horních ploch zdí a nadezdívek do suti</t>
  </si>
  <si>
    <t>Odstranění oplechování atiky střechy - severní a jižní věž, R.Š. 800mm, včetně kotvení 132.20= Odstranění oplechování atiky střechy - severní a jižní hala, R.Š. 650mm, včetně kotvení 56.30= Odstranění oplechování atiky střechy - severní a jižní část střední budovy, R.Š. 750mm, včetně kotvení 59.80= Odstranění oplechování atiky střechy - centrální kupole, R.Š. 500mm, včetně kotvení 55.60= Odstranění oplechování atiky střechy - centrální kupole, R.Š. 800mm, včetně kotvení 8.00= Odstranění oplechování atiky střechy - centrální kupole, R.Š. 650mm, včetně kotvení 12.40= Odstranění oplechování atiky střechy - centrální kupole, R.Š. 900mm, včetně kotvení 7.40= Odstranění oplechování atiky střechy - centrální kupole, R.Š. 450mm, včetně kotvení 7.60= Odstranění oplechování atiky střechy - severní a jižní věž, R.Š. 1000mm, včetně kotvení 7.60= Celkem: A+B+C+D+E+F+G+H+I=</t>
  </si>
  <si>
    <t>764002861</t>
  </si>
  <si>
    <t>Demontáž klempířských konstrukcí oplechování říms do suti</t>
  </si>
  <si>
    <t>Odstranění oplechování podstřešní římsy, R.Š. 530mm, včetně kotvení 129.70= Odstranění oplechování podstřešní římsy, R.Š. 615mm, včetně kotvení 62.20= Odstranění oplechování podstřešní římsy, R.Š. 465mm, včetně kotvení 21.70= Odstranění oplechování podstřešní římsy, R.Š. 315mm, včetně kotvení 93.80= Odstranění plechového lemování okraje střechy, R.Š. 350mm, včetně kotvení 80.50= Odstranění plechového lemování okraje střechy, R.Š. 250mm, včetně kotvení 39.90= Celkem: A+B+C+D+E+F=</t>
  </si>
  <si>
    <t>764002881</t>
  </si>
  <si>
    <t>Demontáž klempířských konstrukcí lemování střešních prostupů do suti</t>
  </si>
  <si>
    <t>oplechování komínů, průměrná R.Š. 400mm, tl. plechu 0,55mm, včetně kotvení (12.7+40.02+12.7)*0.4=</t>
  </si>
  <si>
    <t>764004801</t>
  </si>
  <si>
    <t>Demontáž klempířských konstrukcí žlabu podokapního do suti</t>
  </si>
  <si>
    <t>56.6=</t>
  </si>
  <si>
    <t>764004831</t>
  </si>
  <si>
    <t>Demontáž klempířských konstrukcí žlabu mezistřešního nebo zaatikového do suti</t>
  </si>
  <si>
    <t>Odstranění oplechování zaatikového žlabu - severní a jižní věž, R.Š. 530mm, včetně kotvení 134= Odstranění oplechování zaatikového žlabu - severní a jižní hala, R.Š. 780mm, včetně kotvení 56.3= Odstranění oplechování zaatikového žlabu - severní a jižní část centrální budovy, R.Š. 600mm, včetně kotvení 49.6= Odstranění oplechování zaatikového žlabu - centrální kupole, R.Š. 680mm, včetně kotvení 87= Odstranění oplechování zaatikového žlabu světlíku centrální kupole 36.5= Celkem: A+B+C+D+E=</t>
  </si>
  <si>
    <t>764004861</t>
  </si>
  <si>
    <t>Demontáž klempířských konstrukcí svodu do suti</t>
  </si>
  <si>
    <t>21.20= 132.20= Celkem: A+B=</t>
  </si>
  <si>
    <t>K1</t>
  </si>
  <si>
    <t>Oplechování okenního parapetu v zalomeném ostění z měděného plechu tl. 0,6 mm; rš= 500 mm, délky 2,35 m - dodávka a montáž</t>
  </si>
  <si>
    <t>K10</t>
  </si>
  <si>
    <t>Oplechování okenního parapetu v zalomeném ostění z měděného plechu tl. 0,6 mm; rš= 400 mm, délky 2,1 m - dodávka a montáž</t>
  </si>
  <si>
    <t>K11</t>
  </si>
  <si>
    <t>Oplechování okenního parapetu v zalomeném ostění z měděného plechu tl. 0,6 mm; rš= 400 mm, délky 3,35 m - dodávka a montáž</t>
  </si>
  <si>
    <t>K12</t>
  </si>
  <si>
    <t>Oplechování římsy z měděného plechu tl. 0,6 mm; rš= 600 mm - dodávka a montáž</t>
  </si>
  <si>
    <t>K13</t>
  </si>
  <si>
    <t>Oplechování římsy z měděného plechu tl. 0,6 mm; rš= 300 mm, délky 1,4 m - dodávka a montáž</t>
  </si>
  <si>
    <t>K14</t>
  </si>
  <si>
    <t>Oplechování římsy z měděného plechu tl. 0,6 mm; rš= 350 mm - dodávka a montáž</t>
  </si>
  <si>
    <t>K15</t>
  </si>
  <si>
    <t>Oplechování tympanonu z měděného plechu tl. 0,6 mm; rš= 400 mm, délky 2,8 m - dodávka a montáž</t>
  </si>
  <si>
    <t>K16</t>
  </si>
  <si>
    <t>Oplechování tympanonu z měděného plechu tl. 0,6 mm; rš= 400 mm, délky 4,3 m - dodávka a montáž</t>
  </si>
  <si>
    <t>K17</t>
  </si>
  <si>
    <t>Oplechování římsy s oblouky na okny z měděného plechu tl. 0,6 mm; rš= 600 mm - dodávka a montáž</t>
  </si>
  <si>
    <t>K18</t>
  </si>
  <si>
    <t>Oplechování okenního parapetu v zalomeném ostění z měděného plechu tl. 0,6 mm; rš= 500 mm, délky 5,6 m - dodávka a montáž</t>
  </si>
  <si>
    <t>K19</t>
  </si>
  <si>
    <t>K2</t>
  </si>
  <si>
    <t>Oplechování okenního parapetu v zalomeném ostění z měděného plechu tl. 0,6 mm; rš= 500 mm, délky 2,5 m - dodávka a montáž</t>
  </si>
  <si>
    <t>K20</t>
  </si>
  <si>
    <t>Oplechování hlavic bočních zdí z měděného plechu tl. 0,6 mm; rš= 1300 mm, délky 1,6 m - dodávka a montáž</t>
  </si>
  <si>
    <t>K21</t>
  </si>
  <si>
    <t>Oplechování okenního parapetu v zalomeném ostění z měděného plechu tl. 0,6 mm; rš= 400 mm, délky 1,4 m - dodávka a montáž</t>
  </si>
  <si>
    <t>K22</t>
  </si>
  <si>
    <t>Oplechování okenního parapetu v zalomeném ostění z měděného plechu tl. 0,6 mm; rš= 400 mm, délky 1 m - dodávka a montáž</t>
  </si>
  <si>
    <t>K3</t>
  </si>
  <si>
    <t>Oplechování okenního parapetu v zalomeném ostění z měděného plechu tl. 0,6 mm; rš= 500 mm, délky 1,4 m - dodávka a montáž</t>
  </si>
  <si>
    <t>K4</t>
  </si>
  <si>
    <t>Oplechování okenního parapetu v zalomeném ostění z měděného plechu tl. 0,6 mm; rš= 500 mm, délky 1,6 m - dodávka a montáž</t>
  </si>
  <si>
    <t>K5</t>
  </si>
  <si>
    <t>Oplechování okenního parapetu v zalomeném ostění z měděného plechu tl. 0,6 mm; rš= 500 mm, délky 1,8 m - dodávka a montáž</t>
  </si>
  <si>
    <t>K6</t>
  </si>
  <si>
    <t>Oplechování okenního parapetu v zalomeném ostění z měděného plechu tl. 0,6 mm; rš= 500 mm, délky 1,2 m - dodávka a montáž</t>
  </si>
  <si>
    <t>K7</t>
  </si>
  <si>
    <t>Oplechování okenního parapetu v zalomeném ostění z měděného plechu tl. 0,6 mm; rš= 500 mm, délky 1,1 m - dodávka a montáž</t>
  </si>
  <si>
    <t>K8</t>
  </si>
  <si>
    <t>Oplechování okenního parapetu v zalomeném ostění z měděného plechu tl. 0,6 mm; rš= 500 mm, délky 0,95 m - dodávka a montáž</t>
  </si>
  <si>
    <t>K9</t>
  </si>
  <si>
    <t>Oplechování okenního parapetu v zalomeném ostění z měděného plechu tl. 0,6 mm; rš= 500 mm, délky 0,65 m - dodávka a montáž</t>
  </si>
  <si>
    <t>Konstrukce truhlářské</t>
  </si>
  <si>
    <t>766411821</t>
  </si>
  <si>
    <t>Demontáž obložení stěn palubkami</t>
  </si>
  <si>
    <t>Demontáž starého dřevěného obkladu v jižním přístřešku 8=</t>
  </si>
  <si>
    <t>767161813</t>
  </si>
  <si>
    <t>Demontáž zábradlí rovného nerozebíratelný spoj hmotnosti 1 m zábradlí do 20 kg</t>
  </si>
  <si>
    <t>767410001</t>
  </si>
  <si>
    <t>Fasádní obklad z tahokovu na provětrávaném roštu - dodávka a montáž vč. roštu, kotvení, protikorozních a povrchových úprav</t>
  </si>
  <si>
    <t>767584153</t>
  </si>
  <si>
    <t>Montáž kovových podhledů kazetových, z kazet vel. 600 x 600 mm, plochy přes 20 m2</t>
  </si>
  <si>
    <t>viz půdorys podhledů - barva zelená 1.np 57.43=</t>
  </si>
  <si>
    <t>767001</t>
  </si>
  <si>
    <t>RASTROVÝ PERFOROVANÝ KOVOVÝ PODHLED 600x600mm, BARVA BÍLÁ, KONSTRUKCE SE ZAPUŠTĚNÝMI DRÁŽKAMI; KOVOVÝ PODHLED BUDE S AKUSTICKÝM FLÍSEM A S 15mm MINERÁ</t>
  </si>
  <si>
    <t>LNÍ VÝPLŇOVÉ DESKY      
~</t>
  </si>
  <si>
    <t>767660001</t>
  </si>
  <si>
    <t>Repase okenních mříží, včetně dopravy</t>
  </si>
  <si>
    <t>výpočet viz položka 767661811 Demontáž mříží 96.48=</t>
  </si>
  <si>
    <t>767661811</t>
  </si>
  <si>
    <t>Demontáž mříží pevných nebo otevíravých</t>
  </si>
  <si>
    <t>okenní mříže - okno O308 - rozměr okna 2,05x2,75 m 2 *2.05*2.75= okenní  mříže - okno O308 - rozměr okna 3,3x2,75 m 1 *3.3*2.75= okenní  mříže - okno O208 - rozměr okna 2,05x3,85 m 2 *2.05*3.85= okenní  mříže - okno O208 - rozměr okna 3,3x3,85 m 1 *3.3*3.85= okenní  mříže - okno O213 - rozměr okna 2,05x2,75 m 2 *2.05*2.75= okenní  mříže - okno O213 - rozměr okna 3,3x2,75 m 1 *3.3*2.75= okenní  mříže - okno O313 - rozměr okna 2,05x2,86 m 2 *2.05*2.86= okenní  mříže - okno O313 - rozměr okna 3,3x2,86 m 1 *3.3*2.86=  okenní mříže - okno O105 - rozměr okna2,47x2,02-2,480 m 1*2.47*2.48= Celkem: A+B+C+D+E+F+G+H+I=</t>
  </si>
  <si>
    <t>767662120</t>
  </si>
  <si>
    <t>Montáž mříží pevných, připevněných svařováním</t>
  </si>
  <si>
    <t>76700001</t>
  </si>
  <si>
    <t>Ocelové zábradlí nástupiště, výška 1,1 m - odstranění původního nátěru + nový nátěr barvy antracit</t>
  </si>
  <si>
    <t>76700002</t>
  </si>
  <si>
    <t>Kované zábradlí schodiště, výška 1,1 m odstranění původního nátěru + nový nátěr barvy antracit</t>
  </si>
  <si>
    <t>76700006</t>
  </si>
  <si>
    <t>Nekorodující kovová táhla pro připevnění výzdoby (počet výzdob)</t>
  </si>
  <si>
    <t>782</t>
  </si>
  <si>
    <t>Dokončovací práce - obklady z kamene</t>
  </si>
  <si>
    <t>782131112</t>
  </si>
  <si>
    <t>Montáž obkladů stěn z tvrdých kamenů kladených do malty z nejvýše dvou rozdílných druhů pravoúhlých desek ve skladbě se pravidelně opakujících tl. pře</t>
  </si>
  <si>
    <t>s 25 do 30 mm      
~</t>
  </si>
  <si>
    <t>58382165</t>
  </si>
  <si>
    <t>deska obkladová tryskaná žula tl 30mm do 0,24m2</t>
  </si>
  <si>
    <t>791</t>
  </si>
  <si>
    <t>Ostatní vybavení</t>
  </si>
  <si>
    <t>791900001</t>
  </si>
  <si>
    <t>Demontáž laviček, sedáků kotvených k podlaze - vč. odvozu a likvidace</t>
  </si>
  <si>
    <t>791900003</t>
  </si>
  <si>
    <t>Demontáž veškerých informačních tabulí - vč. odvozu a likvidace</t>
  </si>
  <si>
    <t>791000001</t>
  </si>
  <si>
    <t>Informační systém budovy - samolepky štítky a podobně</t>
  </si>
  <si>
    <t>79100001</t>
  </si>
  <si>
    <t>Obklad Lacobel - světle modrý , š.= 0,8 m, d.= 16,15 m - dodávka a montáž</t>
  </si>
  <si>
    <t>příjezdová hala, zobrazeno v příloze 105</t>
  </si>
  <si>
    <t>79100002</t>
  </si>
  <si>
    <t>Obklad Lacobel - světle modrý , š.= 1 m, d.= 25,91 m - dodávka a montáž</t>
  </si>
  <si>
    <t>pasáž, zobrazeno v příloze 106</t>
  </si>
  <si>
    <t>79100003</t>
  </si>
  <si>
    <t>79100004</t>
  </si>
  <si>
    <t>Lavičky pro cestující - dřevěné s ocelovou konstrukcí v barvě RAL 7012 - dodávka a montáž</t>
  </si>
  <si>
    <t>s dělícími područkami, rozměr cca 700x1600mm, možnost ukotvení k podlaze</t>
  </si>
  <si>
    <t>79100005</t>
  </si>
  <si>
    <t>Veřejné odpadkové koše na tříděný odpad - dodávka a montáž</t>
  </si>
  <si>
    <t>stejné na jako na nástupišti</t>
  </si>
  <si>
    <t>79100024</t>
  </si>
  <si>
    <t>Obklad za kuch. linkou -místnost 1.25, š.= 0,44 m, d.= 2,2 m - dodávka a montáž</t>
  </si>
  <si>
    <t>79100025</t>
  </si>
  <si>
    <t>Obklad za kuch. linkou - místnost 1.27.2, š.= 0,44 m, d.= 2,1 m - dodávka a montáž</t>
  </si>
  <si>
    <t>79100026</t>
  </si>
  <si>
    <t>Obklad za kuch. linkou - místnost 1.83, š.= 0,44 m, d.= 2,01 m - dodávka a montáž</t>
  </si>
  <si>
    <t>79100027</t>
  </si>
  <si>
    <t>Obklad za kuch. linkou - místnost 2.16, š.= 0,44 m, d.= 2,41 m - dodávka a montáž</t>
  </si>
  <si>
    <t>79100028</t>
  </si>
  <si>
    <t>Obklad za kuch. linkou - místnost 2.27, š.= 0,44 m, d.= 1,81 m - dodávka a montáž</t>
  </si>
  <si>
    <t>79100029</t>
  </si>
  <si>
    <t>Obklad za kuch. linkou - místnost 2.37, š.= 0,44 m, d.= 2,4 m - dodávka a montáž</t>
  </si>
  <si>
    <t>79100030</t>
  </si>
  <si>
    <t>Obklad za kuch. linkou - místnost 2.04, š.= 0,44 m, d.= 2,9 m - dodávka a montáž</t>
  </si>
  <si>
    <t>79100031</t>
  </si>
  <si>
    <t>Obklad za kuch. linkou - místnost 3.11, š.= 0,44 m, d.= 2,4 m - dodávka a montáž</t>
  </si>
  <si>
    <t>79100032</t>
  </si>
  <si>
    <t>Obklad za kuch. linkou - místnost 3.24, š.= 0,44 m, d.= 2,41 m - dodávka a montáž</t>
  </si>
  <si>
    <t>79100033</t>
  </si>
  <si>
    <t>Obklad za kuch. linkou - místnost 3.4, š.= 0,44 m, d.= 2,4 m - dodávka a montáž</t>
  </si>
  <si>
    <t>79100034</t>
  </si>
  <si>
    <t>Zvýšená podlaha v prostoru prodeje jízdenek - dodávka a montáž</t>
  </si>
  <si>
    <t>únosnost 300kg/m2, stavitelné čtvrerce na systémové nosné konstrukci, povrch linoleum</t>
  </si>
  <si>
    <t>79100035</t>
  </si>
  <si>
    <t>Umyvadlová deska včetně dvojumyvadla z umělého mramoru, barva bílá, š.= 0,5 m, d.= 1,8 m - dodávka a montáž</t>
  </si>
  <si>
    <t>referenční výrobek Mramorit EDWIN</t>
  </si>
  <si>
    <t>79100036</t>
  </si>
  <si>
    <t>Umyvadlová deska včetně dvojumyvadla z umělého mramoru, barva bílá, š.= 0,5 m, d.= 2,14 m - dodávka a montáž</t>
  </si>
  <si>
    <t>79100037</t>
  </si>
  <si>
    <t>Zásobník na toaletní papír matný nerez - dodávka a montáž</t>
  </si>
  <si>
    <t>79100038</t>
  </si>
  <si>
    <t>Zásobník nahygienické sáčky matný nerez - dodávka a montáž</t>
  </si>
  <si>
    <t>79100039</t>
  </si>
  <si>
    <t>Nerezový dávkovač mýdla velký - dodávka a montáž</t>
  </si>
  <si>
    <t>79100040</t>
  </si>
  <si>
    <t>Automatický elektrický osoušeč rukou s nádržkou na odkapávající vodu - dodávka a montáž</t>
  </si>
  <si>
    <t>s Hepa filtrem a sterilizačními UV diodami, s ohřevem vzduchu</t>
  </si>
  <si>
    <t>79100041</t>
  </si>
  <si>
    <t>Kovový dvojtý háček - dodávka a montáž</t>
  </si>
  <si>
    <t>79100042</t>
  </si>
  <si>
    <t>Nerezový koš na hygienické potřeby 4,5l, povrch matný - dodávka a montáž</t>
  </si>
  <si>
    <t>79100043</t>
  </si>
  <si>
    <t>Kartáč na WC s nerez držákem - dodávka a montáž</t>
  </si>
  <si>
    <t>79100044</t>
  </si>
  <si>
    <t>Odpadkový koš otevřený, matný nerez - dodávka a montáž</t>
  </si>
  <si>
    <t>79100045</t>
  </si>
  <si>
    <t>Sanitární příčka - Laminované dřevotřískové desky tl. 50mm, výška příček 2m, barva světlešedá, nožky výšky 150 mm - leštěný nerez, vrchní rozetové kov</t>
  </si>
  <si>
    <t>ání wc -pouze dělící bez dveří - dodávka a montáž      
~</t>
  </si>
  <si>
    <t>79100046</t>
  </si>
  <si>
    <t>ání wc - klika s ukazatelem v provedení AL elox, dveře šířky 800 mm (ks značí počet dveří) - dodávka a m      
~</t>
  </si>
  <si>
    <t>79100047</t>
  </si>
  <si>
    <t>Urinálová dělící stěna keramická, bílá, 410x100x660 mm, - dodávka a montáž</t>
  </si>
  <si>
    <t>79100048</t>
  </si>
  <si>
    <t>Obklad umělý kámen tl.20mm barva bílá - dodávka a montáž</t>
  </si>
  <si>
    <t>79100049</t>
  </si>
  <si>
    <t>Obklad pultu umělý kámen tl. 20 mm, barva černá -konstrukce z ocel. Jeklů. Podloženo deskou DTD 24mm - vodorovná část, š.= 0,5 m, d.= 1,14 m - dodávka</t>
  </si>
  <si>
    <t>a montáž      
~</t>
  </si>
  <si>
    <t>79100050</t>
  </si>
  <si>
    <t>Obklad pultu umělý kámen tl. 20 mm, barva černá -konstrukce z ocel. Jeklů. Podloženo deskou DTD 24mm-svislá část, š.= 0,4 m, d.= 1,14 m - dodávka a mo</t>
  </si>
  <si>
    <t>ntáž      
~</t>
  </si>
  <si>
    <t>79100051</t>
  </si>
  <si>
    <t>Osoušeč na ruce, matný nerez 180x250x138,5 mm - dodávka a montáž</t>
  </si>
  <si>
    <t>79100052</t>
  </si>
  <si>
    <t>Madlo 800 mm - matný nerez, sklopné, uzavřené, např. VENCL - dodávka a montáž</t>
  </si>
  <si>
    <t>79100053</t>
  </si>
  <si>
    <t>Madlo 700 mm - matný nerez, rovné, např. VENCL - dodávka a montáž</t>
  </si>
  <si>
    <t>79100054</t>
  </si>
  <si>
    <t>Madlo 900 mm - matný nerez, pevné, uzavřené, např. VENCL - dodávka a montáž</t>
  </si>
  <si>
    <t>79100055</t>
  </si>
  <si>
    <t>Vertikální přebalovací pult např. MAGRINI MV64 š.545 mm - dodávka a montáž</t>
  </si>
  <si>
    <t>79100056</t>
  </si>
  <si>
    <t>Nástěnné zrcadlo 400x900 mm - dodávka a montáž</t>
  </si>
  <si>
    <t>79100057</t>
  </si>
  <si>
    <t>Zrcadlo do obkladu 2,3 x 1,3 m - dodávka a montáž</t>
  </si>
  <si>
    <t>79100058</t>
  </si>
  <si>
    <t>Zrcadlo do obkladu 2,7 x 1,3 m - dodávka a montáž</t>
  </si>
  <si>
    <t>79100060</t>
  </si>
  <si>
    <t>Tlačítko pro přivolání pomoci - dodávka a montáž</t>
  </si>
  <si>
    <t>79100061</t>
  </si>
  <si>
    <t>Turnikety s brankou se skleněnými dveřmi, rozměry turniketu, připojení na strukturovanou kabeláž - otevírací/zavírací čas programovatelný 0,3 - 1,7 se</t>
  </si>
  <si>
    <t>c - dodávka a montáž, turniket antivandal, druhy mincí 5,10,20 a 50, 1 a 2 EUR, žeton, s tiskem lístků, při výpadků napájení se automaticky sklopí rameno a umožní volný průchod</t>
  </si>
  <si>
    <t>79100062</t>
  </si>
  <si>
    <t>Rozměňovač mincí - dodávka a montáž</t>
  </si>
  <si>
    <t>CZK, EUR bankovky, celokovový, bezpečnostní zámky 32,5x39,5x59,5cm</t>
  </si>
  <si>
    <t>79100063</t>
  </si>
  <si>
    <t>obslužný modul - výběr mincí, displej, čtečka, klávesnice, tiskárna, kontrola, monitoring, š x v x h = 0,25 x 2,0 x 0,75, připojení na 230V, 50HZ, při</t>
  </si>
  <si>
    <t>pojení na strukturovanou kabeláž - možnost bezhotovostní platby - odhad - dodávka a montáž      
~</t>
  </si>
  <si>
    <t>79100067</t>
  </si>
  <si>
    <t>Montáž/demontáž/přesun pamětní desky velké cca 2500 x 1500 mm a čisté mramorové desky - dodávka a montáž</t>
  </si>
  <si>
    <t>79100068</t>
  </si>
  <si>
    <t>Montáž/demontáž/přesun pamětní desky velké cca 300 x 500 mm - dodávka a montáž</t>
  </si>
  <si>
    <t>79100072</t>
  </si>
  <si>
    <t>Čistící zóna vnitřní 1500x1800 - umístěna do rámečku</t>
  </si>
  <si>
    <t>79100073</t>
  </si>
  <si>
    <t>Čistící zóna vnější- zamečnický výrobek -mříž 600x1200 - umístěna do rámečku</t>
  </si>
  <si>
    <t>79100076</t>
  </si>
  <si>
    <t>Hodiny nádrařní venkovní, vč. technologie a el. přípojky</t>
  </si>
  <si>
    <t>analogové, zavěšené na hlavní vstupní markýzu</t>
  </si>
  <si>
    <t>79100077</t>
  </si>
  <si>
    <t>Obklad Lacobel - světle modrý , š.= 0,8 m, d.= 12 m - dodávka a montáž</t>
  </si>
  <si>
    <t>pokladny, zobrazeno v příloze 104</t>
  </si>
  <si>
    <t>79100078</t>
  </si>
  <si>
    <t>Demontáž, přesun a montáž pamětních desek spolufinancování z EU do definitivní polohy</t>
  </si>
  <si>
    <t>953943211</t>
  </si>
  <si>
    <t>Osazování drobných kovových předmětů kotvených do stěny hasicího přístroje</t>
  </si>
  <si>
    <t>44932415</t>
  </si>
  <si>
    <t>přístroj hasicí ruční pěnový pro požár třídy F hasící schopnost 40F</t>
  </si>
  <si>
    <t>44932111</t>
  </si>
  <si>
    <t>přístroj hasicí ruční práškový s hasící schopností 21A/113B/C</t>
  </si>
  <si>
    <t>96000001</t>
  </si>
  <si>
    <t>Odstranění stávajícoho potrubí k výměníku - vč. odvozu a likvidace</t>
  </si>
  <si>
    <t>96000002</t>
  </si>
  <si>
    <t>Demontáž split jednotky - vč. odvozu a likvidace</t>
  </si>
  <si>
    <t>96000003</t>
  </si>
  <si>
    <t>Demontáž přístřešku nástupiště včetně zavěšených objektů - vč. odvozu a uskladnění</t>
  </si>
  <si>
    <t>96000004</t>
  </si>
  <si>
    <t>Zpětná montáž přístřešku nástupiště včetně zavěšených objektů - vč. dovozu a opravy a doplnění chybějících a poškozených částí</t>
  </si>
  <si>
    <t>96000005</t>
  </si>
  <si>
    <t>Demnontáž stojanu na jízdenky - vč. odvozu a uskladnění</t>
  </si>
  <si>
    <t>96000006</t>
  </si>
  <si>
    <t>Zpětná mnontáž stojanu na jízdenky - vč. dovozu a opravy a doplnění chybějících a poškozených částí</t>
  </si>
  <si>
    <t>96000007</t>
  </si>
  <si>
    <t>Demontáž cedule 1,1x0,6 m - vč. odvozu a likvidace</t>
  </si>
  <si>
    <t>96000008</t>
  </si>
  <si>
    <t>Demontáž El sloupku plechového 0,63x1,66 m - vč. odvozu a likvidace</t>
  </si>
  <si>
    <t>96000009</t>
  </si>
  <si>
    <t>Demontáž El sloupku zděného - vč. odvozu a likvidace</t>
  </si>
  <si>
    <t>96000010</t>
  </si>
  <si>
    <t>Demontáž el. rozvaděče - vč. odvozu a likvidace</t>
  </si>
  <si>
    <t>96000011</t>
  </si>
  <si>
    <t>Demnontáž fasádní informační tabule - vč. odvozu a uskladnění</t>
  </si>
  <si>
    <t>96000012</t>
  </si>
  <si>
    <t>Zpětná mnontáž fasádní informační tabule - vč. dovozu a opravy a doplnění chybějících a poškozených částí</t>
  </si>
  <si>
    <t>Odstranění rampy 5=</t>
  </si>
  <si>
    <t>971033651</t>
  </si>
  <si>
    <t>4 m2, tl. do 600 mm      
~</t>
  </si>
  <si>
    <t>978019381</t>
  </si>
  <si>
    <t>Otlučení vápenných nebo vápenocementových omítek vnějších ploch s vyškrabáním spar a s očištěním zdiva stupně členitosti 3 až 5, v rozsahu přes 65 do</t>
  </si>
  <si>
    <t>80 %      
~</t>
  </si>
  <si>
    <t>978059241</t>
  </si>
  <si>
    <t>Odsekání obkladů stěn včetně otlučení podkladní omítky až na zdivo z kamene přes 1 m2</t>
  </si>
  <si>
    <t>99700001</t>
  </si>
  <si>
    <t>Síťová chrana proti ptactvu - kusy soch + ozdobné oblouky vyčnívající nad atiku - dodávka a montáž</t>
  </si>
  <si>
    <t>941311112</t>
  </si>
  <si>
    <t>Montáž lešení řadového modulového lehkého pracovního s podlahami s provozním zatížením tř. 3 do 200 kg/m2 šířky tř. SW06 přes 0,6 do 0,9 m, výšky přes</t>
  </si>
  <si>
    <t>10 do 25 m      
~</t>
  </si>
  <si>
    <t>941311211</t>
  </si>
  <si>
    <t>Montáž lešení řadového modulového lehkého pracovního s podlahami s provozním zatížením tř. 3 do 200 kg/m2 Příplatek za první a každý další den použití</t>
  </si>
  <si>
    <t>lešení k ceně -1111 nebo -1112      
~</t>
  </si>
  <si>
    <t>5352*30*24=</t>
  </si>
  <si>
    <t>941311812</t>
  </si>
  <si>
    <t>Demontáž lešení řadového modulového lehkého pracovního s podlahami s provozním zatížením tř. 3 do 200 kg/m2 šířky SW06 přes 0,6 do 0,9 m, výšky přes 1</t>
  </si>
  <si>
    <t>0 do 25 m      
~</t>
  </si>
  <si>
    <t>99900001a</t>
  </si>
  <si>
    <t>Sochařské práce - oprava stávající kamenných soch - demontáž/očistění/vyspravení/montáž na původní místo/ochranný nátěr</t>
  </si>
  <si>
    <t>99900001b</t>
  </si>
  <si>
    <t>Sochařské práce - vytvoření nových kamenných soch dle historických podkladů - vytvoření sochařského díla, včetně dodávky materiálu, montáž včetně ukot</t>
  </si>
  <si>
    <t>99900001d</t>
  </si>
  <si>
    <t>Sochařské práce - oprava stávající kamenného sousoší nad hlavním vstupem - demontáž/očistění/vyspravení/montáž na původní místo/ochranný nátěr</t>
  </si>
  <si>
    <t>944711111</t>
  </si>
  <si>
    <t>Montáž záchytné stříšky  zřizované současně s lehkým nebo těžkým lešením, šířky do 1,5 m</t>
  </si>
  <si>
    <t>37,4+19,35+15,2+2,2+29,1+2,8+4,8+3,3+4,9+1,2+8,8+4,9+1,2+3,2+4,8+2,7+29,1+2,1+15,2+19,4+59,3+3,9</t>
  </si>
  <si>
    <t>944711211</t>
  </si>
  <si>
    <t>Příplatek k záchytné stříšce š do 1,5 m za první a ZKD den použití</t>
  </si>
  <si>
    <t>274,85*30*24</t>
  </si>
  <si>
    <t>944711811</t>
  </si>
  <si>
    <t>Demontáž záchytné stříšky š do 1,5 m</t>
  </si>
  <si>
    <t>944511111</t>
  </si>
  <si>
    <t>Montáž ochranné sítě z textilie z umělých vláken</t>
  </si>
  <si>
    <t>výměra viz lešení</t>
  </si>
  <si>
    <t>944511211</t>
  </si>
  <si>
    <t>Montáž ochranné sítě  Příplatek za první a každý další den použití sítě k ceně -1111</t>
  </si>
  <si>
    <t>944511811</t>
  </si>
  <si>
    <t>Demontáž ochranné sítě z textilie z umělých vláken</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</si>
  <si>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</si>
  <si>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 xml:space="preserve">  E.2.1.4</t>
  </si>
  <si>
    <t xml:space="preserve">  Architektonické a stavební řešení - Sanace, hydroizolace</t>
  </si>
  <si>
    <t>E.2.1.4</t>
  </si>
  <si>
    <t>Architektonické a stavební řešení - Sanace, hydroizolace</t>
  </si>
  <si>
    <t>Vodorovná hydroizolace ve zdivu (detail H)</t>
  </si>
  <si>
    <t>10-001</t>
  </si>
  <si>
    <t>Odstranění pásu stávající omítky (tl. cca 20mm) - výška pásu 200mm</t>
  </si>
  <si>
    <t>Poznámka k položce:   
dle přílohy č. 069, komplet dodávka a montáž</t>
  </si>
  <si>
    <t>10-002</t>
  </si>
  <si>
    <t>Jednostranný vodorovný vývrt průměru 12-14mm do spár zdiva, hloubka vývrtu 150mm, rozteč otvorů 100-120 mm</t>
  </si>
  <si>
    <t>10-003</t>
  </si>
  <si>
    <t>Jednostranný vodorovný vývrt průměru 12-14mm do spár zdiva, hloubka vývrtu 300mm, rozteč otvorů 100-120 mm</t>
  </si>
  <si>
    <t>10-004</t>
  </si>
  <si>
    <t>Jednostranný vodorovný vývrt průměru 12-14mm do spár zdiva, hloubka vývrtu 450mm, rozteč otvorů 100-120 mm</t>
  </si>
  <si>
    <t>10-005</t>
  </si>
  <si>
    <t>Jednostranný vodorovný vývrt průměru 12-14mm do spár zdiva, hloubka vývrtu 600mm, rozteč otvorů 100-120 mm</t>
  </si>
  <si>
    <t>10-006</t>
  </si>
  <si>
    <t>Jednostranný vodorovný vývrt průměru 12-14mm do spár zdiva, hloubka vývrtu 800mm, rozteč otvorů 100-120 mm</t>
  </si>
  <si>
    <t>10-007</t>
  </si>
  <si>
    <t>Jednostranný vodorovný vývrt průměru 12-14mm do spár zdiva, hloubka vývrtu 1000mm, rozteč otvorů 100-120 mm</t>
  </si>
  <si>
    <t>10-008</t>
  </si>
  <si>
    <t>Jednostranný vodorovný vývrt průměru 12-14mm do spár zdiva, hloubka vývrtu 1300mm, rozteč otvorů 100-120 mm</t>
  </si>
  <si>
    <t>10-009</t>
  </si>
  <si>
    <t>Vyčištění otvorů foukáním stlačeným vzduchem</t>
  </si>
  <si>
    <t>10-010</t>
  </si>
  <si>
    <t>Vyplnění vývrtů hloubky 150mm injektážním krémem s vysokým obsahem účinné látky (80%), certifikovaným na stupeň zavlhčení 95%</t>
  </si>
  <si>
    <t>Poznámka k položce:   
dle přílohy č. 069, např. Remmers Kiesol C, spotřeba 0,12 kg/bm a na každých 10 cm tloušťky zdiva (nebo od jiného výrobce ve stejné nebo vyšší kvalitě), komplet dodávka a montáž</t>
  </si>
  <si>
    <t>10-011</t>
  </si>
  <si>
    <t>Vyplnění vývrtů hloubky 300mm injektážním krémem s vysokým obsahem účinné látky (80%), certifikovaným na stupeň zavlhčení 95%</t>
  </si>
  <si>
    <t>10-012</t>
  </si>
  <si>
    <t>Vyplnění vývrtů hloubky 450mm injektážním krémem s vysokým obsahem účinné látky (80%), certifikovaným na stupeň zavlhčení 95%</t>
  </si>
  <si>
    <t>10-013</t>
  </si>
  <si>
    <t>Vyplnění vývrtů hloubky 600mm injektážním krémem s vysokým obsahem účinné látky (80%), certifikovaným na stupeň zavlhčení 95%</t>
  </si>
  <si>
    <t>10-014</t>
  </si>
  <si>
    <t>Vyplnění vývrtů hloubky 800mm injektážním krémem s vysokým obsahem účinné látky (80%), certifikovaným na stupeň zavlhčení 95%</t>
  </si>
  <si>
    <t>10-015</t>
  </si>
  <si>
    <t>Vyplnění vývrtů hloubky 1000mm injektážním krémem s vysokým obsahem účinné látky (80%), certifikovaným na stupeň zavlhčení 95%</t>
  </si>
  <si>
    <t>10-016</t>
  </si>
  <si>
    <t>Vyplnění vývrtů hloubky 1300mm injektážním krémem s vysokým obsahem účinné látky (80%), certifikovaným na stupeň zavlhčení 95%</t>
  </si>
  <si>
    <t>10-017</t>
  </si>
  <si>
    <t>Vyspárování a vyrovnání zdiva</t>
  </si>
  <si>
    <t>10-018</t>
  </si>
  <si>
    <t>Provedení pruhu cementové izolační stěrky (šíře 200 mm, tloušťka 2 mm/2 vrstvy)</t>
  </si>
  <si>
    <t>Poznámka k položce:   
dle přílohy č. 069, např. Cementová izolační stěrka Remmers WP Sulfatex, 0,8 kg/bm při dvou vrstvách (nebo od jiného výrobce ve stejné nebo vyšší kvalitě), komplet dodávka a montáž</t>
  </si>
  <si>
    <t>Šikmá hydroizolace ve zdivu (detail J)</t>
  </si>
  <si>
    <t>11-001</t>
  </si>
  <si>
    <t>11-002</t>
  </si>
  <si>
    <t>Jednostranný šikmý vývrt průměru 12-14mm do zdiva, hloubka vývrtu 500mm, rozteč otvorů 100-120 mm</t>
  </si>
  <si>
    <t>11-003</t>
  </si>
  <si>
    <t>Jednostranný šikmý vývrt průměru 12-14mm do zdiva, hloubka vývrtu 800mm, rozteč otvorů 100-120 mm</t>
  </si>
  <si>
    <t>11-004</t>
  </si>
  <si>
    <t>11-005</t>
  </si>
  <si>
    <t>Vyplnění vývrtů hloubky 500mm injektážním krémem s vysokým obsahem účinné látky (80%), certifikovaným na stupeň zavlhčení 95%</t>
  </si>
  <si>
    <t>11-006</t>
  </si>
  <si>
    <t>11-007</t>
  </si>
  <si>
    <t>11-008</t>
  </si>
  <si>
    <t>Šikmé oddělení uložení ŽB stropů hydroizolací ve zdivu (detail F)</t>
  </si>
  <si>
    <t>12-001</t>
  </si>
  <si>
    <t>Odstranění pásu stávající omítky (tl. cca 20mm) - 2 x výška pásu 200mm</t>
  </si>
  <si>
    <t>12-002</t>
  </si>
  <si>
    <t>Jednostranný šikmý vývrt průměru 12-14mm do zdiva, hloubka vývrtu 450mm, rozteč otvorů 100-120 mm</t>
  </si>
  <si>
    <t>12-003</t>
  </si>
  <si>
    <t>Jednostranný šikmý vývrt průměru 12-14mm do zdiva, hloubka vývrtu 650mm, rozteč otvorů 100-120 mm</t>
  </si>
  <si>
    <t>12-004</t>
  </si>
  <si>
    <t>Jednostranný šikmý vývrt průměru 12-14mm do zdiva, hloubka vývrtu 850mm, rozteč otvorů 100-120 mm</t>
  </si>
  <si>
    <t>12-005</t>
  </si>
  <si>
    <t>12-006</t>
  </si>
  <si>
    <t>Poznámka k položce:   
dle přílohy č. 069, např. Remmers Kiesol C, spotřeba 0,15 kg/bm a na každých 10 cm délky vrtu (nebo od jiného výrobce ve stejné nebo vyšší kvalitě), komplet dodávka a montáž</t>
  </si>
  <si>
    <t>12-007</t>
  </si>
  <si>
    <t>Vyplnění vývrtů hloubky 650mm injektážním krémem s vysokým obsahem účinné látky (80%), certifikovaným na stupeň zavlhčení 95%</t>
  </si>
  <si>
    <t>12-008</t>
  </si>
  <si>
    <t>Vyplnění vývrtů hloubky 850mm injektážním krémem s vysokým obsahem účinné látky (80%), certifikovaným na stupeň zavlhčení 95%</t>
  </si>
  <si>
    <t>12-009</t>
  </si>
  <si>
    <t>12-010</t>
  </si>
  <si>
    <t>Provedení pruhu cementové izolační stěrky (2 x šíře 200 mm, tloušťka 2 mm/2 vrstvy)</t>
  </si>
  <si>
    <t>Svislé oddělení vnitřního zdiva od obvodového zdiva (detail K)</t>
  </si>
  <si>
    <t>13-001</t>
  </si>
  <si>
    <t>Odstranění svislého pásu stávající omítky (tl. cca 20mm) v rohu styku stěna/stěna -šířka pásu 100mm na každou stranu, tj. celkem šířky 200mm</t>
  </si>
  <si>
    <t>13-002</t>
  </si>
  <si>
    <t>Jednostranný vodorovný vývrt v rohu zdiva průměru 12-14mm do spár zdiva, hloubka vývrtu 450mm, rozteč otvorů 100-120 mm</t>
  </si>
  <si>
    <t>13-003</t>
  </si>
  <si>
    <t>Jednostranný vodorovný vývrt v rohu zdiva průměru 12-14mm do spár zdiva, hloubka vývrtu 650mm, rozteč otvorů 100-120 mm</t>
  </si>
  <si>
    <t>13-004</t>
  </si>
  <si>
    <t>Jednostranný vodorovný vývrt v rohu zdiva průměru 12-14mm do spár zdiva, hloubka vývrtu 850mm, rozteč otvorů 100-120 mm</t>
  </si>
  <si>
    <t>13-005</t>
  </si>
  <si>
    <t>13-006</t>
  </si>
  <si>
    <t>Poznámka k položce:   
dle přílohy č. 069, např. Remmers Kiesol C, spotřeba 0,10 kg/m výšky stěny a na každých 10 cm délky vrtu (nebo od jiného výrobce ve stejné nebo vyšší kvalitě), komplet dodávka a montáž</t>
  </si>
  <si>
    <t>13-007</t>
  </si>
  <si>
    <t>13-008</t>
  </si>
  <si>
    <t>13-009</t>
  </si>
  <si>
    <t>Provedení pruhu cementové izolační stěrky celkem šířky 200mm (šíře 100 mm na každou stranu, tloušťka 2 mm/2 vrstvy)</t>
  </si>
  <si>
    <t>Svislá hydroizolace na vnějším líci a její ochrana před zásypem(detail C)</t>
  </si>
  <si>
    <t>14-001</t>
  </si>
  <si>
    <t>Mineralizační penetrace povrchu zdiva</t>
  </si>
  <si>
    <t>14-002</t>
  </si>
  <si>
    <t>Provedení adhezního můstku ve spárách zdiva (plošně i přes líc cihel zdiva)</t>
  </si>
  <si>
    <t>14-003</t>
  </si>
  <si>
    <t>Vyplnění spár maltou CS IV do líce</t>
  </si>
  <si>
    <t>14-004</t>
  </si>
  <si>
    <t>Provedení přetažení líce 2 x nátěrem modifikované cementové izolační stěrky, schopné překlenout trhliny nad šíři 3 mm, tloušťka vrstvy celkem min. 4 m</t>
  </si>
  <si>
    <t>m zasucha    
~</t>
  </si>
  <si>
    <t>14-005</t>
  </si>
  <si>
    <t>Provedení lepicí vrstvy perimetrální tepelné izolace pružným lepidlem na cem bázi</t>
  </si>
  <si>
    <t>14-006</t>
  </si>
  <si>
    <t>Provedení desek XPS tl. 70 mm</t>
  </si>
  <si>
    <t>14-007</t>
  </si>
  <si>
    <t>Provedení ochrany izolace přiložením drenážní folie</t>
  </si>
  <si>
    <t>Svislá hydroizolace na vnitřním líci zdiva, doplněná omítkou (detail B)</t>
  </si>
  <si>
    <t>15-001</t>
  </si>
  <si>
    <t>Odstranění stávající omítky - tl. cca 20mm</t>
  </si>
  <si>
    <t>15-002</t>
  </si>
  <si>
    <t>Očištění povrchu zdiva od prachu a nečistot</t>
  </si>
  <si>
    <t>15-003</t>
  </si>
  <si>
    <t>Poznámka k položce:   
dle přílohy č. 069, např. Penetrace Remmers Kiesol, zředěný 1:1 vodou, spotř. 0,2 kg/m2 (nebo od jiného výrobce ve stejné nebo vyšší kvalitě), komplet dodávka a montáž</t>
  </si>
  <si>
    <t>15-004</t>
  </si>
  <si>
    <t>Provedení adhezního můstku ve spárách zdiva (přetáhnout i přes líc cihel zdiva)</t>
  </si>
  <si>
    <t>Poznámka k položce:   
dle přílohy č. 069, např. Adhezní můstek Remmers WP Sulfatex, spotř. 1,6 kg/m2 (nebo od jiného výrobce ve stejné nebo vyšší kvalitě), komplet dodávka a montáž</t>
  </si>
  <si>
    <t>15-005</t>
  </si>
  <si>
    <t>Poznámka k položce:   
dle přílohy č. 069, např. Malta do spár Remmers Dichtspachtel, cca 5 kg/m2 (nebo od jiného výrobce ve stejné nebo vyšší kvalitě), komplet dodávka a montáž</t>
  </si>
  <si>
    <t>15-006</t>
  </si>
  <si>
    <t>Provedení nátěru líce a spár - 3 x nátěrem cementové izolační stěrky, odolné síranům</t>
  </si>
  <si>
    <t>Poznámka k položce:   
dle přílohy č. 069, např. 3 x Izolační stěrka Remmers WP Sulfatex, spotř. 3 x 1,6 kg/m2 (nebo od jiného výrobce ve stejné nebo vyšší kvalitě), komplet dodávka a montáž</t>
  </si>
  <si>
    <t>15-007</t>
  </si>
  <si>
    <t>Provedení sanačního omítkového podhozu</t>
  </si>
  <si>
    <t>Poznámka k položce:   
dle přílohy č. 069, např. Sanační omítkový podhoz Remmers SP PREP, celoplošný, 5 kg/m2 (nebo od jiného výrobce ve stejné nebo vyšší kvalitě), komplet dodávka a montáž</t>
  </si>
  <si>
    <t>15-008</t>
  </si>
  <si>
    <t>Provedení sanační jádrové omítky</t>
  </si>
  <si>
    <t>Poznámka k položce:   
dle přílohy č. 069, např. Jádrová sanační omítka Remmers SP TOP white, 15 mm … 13 kg/m2 (nebo od jiného výrobce ve stejné nebo vyšší kvalitě), komplet dodávka a montáž</t>
  </si>
  <si>
    <t>15-009</t>
  </si>
  <si>
    <t>Provedení sanačního omítkového štuku</t>
  </si>
  <si>
    <t>Poznámka k položce:   
dle přílohy č. 069, např. Sanační omítkový štuk Remmers SP TOP Q3,2 mm …. 3 kg/m2 (nebo od jiného výrobce ve stejné nebo vyšší kvalitě), komplet dodávka a montáž</t>
  </si>
  <si>
    <t>Hydroizolační klín k napojení vodorovné a svislé hydroizolace (detail D)</t>
  </si>
  <si>
    <t>16-001</t>
  </si>
  <si>
    <t>Provedení hydroizolačního opracování koutu - podlaha/zdivo: Izolační stěrka zdiva se dotáhne do kouta, Na podkladním betonu podlahy se podél stěny pro</t>
  </si>
  <si>
    <t>vede pás 50 mm cementové izolační stěrky, Na čerstvou vrstvu stěrky se nanese rychletuhnoucím, síranovzdorná hydroizolační malta třídy CS IV s kompenzovaným smrštěním tak, aby se v koutě provedl výžlabek (fabion) o poloměru 40 mm, a malta se pevně pojila s tuhnoucí stěrkou,  Přes povrch zavadlého klínu (fabionu) se provede nátěr cementovou hydroizolační stěrkou s přesahem 50 mm na stěnu i na podlahu, Přes klín se provede následně přetáhne hydroizolace podlahy do úrovně čisté podlahy    
~</t>
  </si>
  <si>
    <t>Skladba hydroizolace nového kolektoru (detail E)</t>
  </si>
  <si>
    <t>17-001</t>
  </si>
  <si>
    <t>Mineralizační penetrace povrchu betonu</t>
  </si>
  <si>
    <t>17-002</t>
  </si>
  <si>
    <t>3 x nátěr povrchu betonu cementovou izolační stěrkou</t>
  </si>
  <si>
    <t>Poznámka k položce:   
dle přílohy č. 069, např. 2 x Cementová zolační stěrka Remmers WP DS, spotř. 3 x 1,6 kg/m2 (nebo od jiného výrobce ve stejné nebo vyšší kvalitě), komplet dodávka a montáž</t>
  </si>
  <si>
    <t>Skladba hydroizolace výtahové šachty (detail G)</t>
  </si>
  <si>
    <t>18-001</t>
  </si>
  <si>
    <t>18-002</t>
  </si>
  <si>
    <t>2 x nátěr povrchu betonu cementovou izolační stěrkou</t>
  </si>
  <si>
    <t>Poznámka k položce:   
dle přílohy č. 069, např. 2 x Cementová zolační stěrka Remmers WP DS, spotř. 2 x 1,6 kg/m2 (nebo od jiného výrobce ve stejné nebo vyšší kvalitě), komplet dodávka a montáž</t>
  </si>
  <si>
    <t>18-003</t>
  </si>
  <si>
    <t>2 x nátěr hybridní stěrkou</t>
  </si>
  <si>
    <t>Poznámka k položce:   
dle přílohy č. 069, např. 2 x Hybridní izolační stěrka Remmers MB 2K,spotř. 3,5 kg/m2 (nebo od jiného výrobce ve stejné nebo vyšší kvalitě), komplet dodávka a montáž</t>
  </si>
  <si>
    <t>Různé</t>
  </si>
  <si>
    <t>19-001</t>
  </si>
  <si>
    <t>Demontáž stávající zámkové dlažby - výška 60mm</t>
  </si>
  <si>
    <t>Poznámka k položce:   
dle přílohy č. 069, uložit na meziskládku pro zpětné použití, komplet dodávka a montáž</t>
  </si>
  <si>
    <t>19-002</t>
  </si>
  <si>
    <t>Demontáž kladecí vrstvy betonové zámkové dlažby - tl. 150mm</t>
  </si>
  <si>
    <t>19-003</t>
  </si>
  <si>
    <t>Provedení výkopu zeminy - šířka 1,5m, hloubka 2,225m, uložení na mezideponii pro zpětný zásyp</t>
  </si>
  <si>
    <t>Poznámka k položce:   
dle přílohy č. 069, Pod suteréními základy je zvodnělý písčitý štěrk, v další sondě u nástupiště je zastižen v podloží jíl.komplet dodávka a montáž</t>
  </si>
  <si>
    <t>19-004</t>
  </si>
  <si>
    <t>Začištění dna výkopu</t>
  </si>
  <si>
    <t>19-005</t>
  </si>
  <si>
    <t>Provedení jednostranného pažícího systému výkopu - hloubka 2,225m</t>
  </si>
  <si>
    <t>19-006</t>
  </si>
  <si>
    <t>Očištění povrchu zdiva od nečistot a zeminy</t>
  </si>
  <si>
    <t>19-007</t>
  </si>
  <si>
    <t>Demontáž jednostranného pažícího systému výkopu - hloubka 2,225m</t>
  </si>
  <si>
    <t>19-008</t>
  </si>
  <si>
    <t>Zpětný zásyp výkopu zeminou - šířka 1,5m, hloubka 2,225m</t>
  </si>
  <si>
    <t>Poznámka k položce:   
dle přílohy č. 069, včetně hutnění, komplet dodávka a montáž</t>
  </si>
  <si>
    <t>19-009</t>
  </si>
  <si>
    <t>Provedení kladecí vrstvy betonové zámkové dlažby - tl. 100mm</t>
  </si>
  <si>
    <t>19-010</t>
  </si>
  <si>
    <t>Zpětná pokládka betonové zámkové dlažby - výška 60mm</t>
  </si>
  <si>
    <t>OSTATNÍ</t>
  </si>
  <si>
    <t>20-001</t>
  </si>
  <si>
    <t>Odvoz stavební sutí a poplatek za ekologickou likvidaci</t>
  </si>
  <si>
    <t>20-002</t>
  </si>
  <si>
    <t>Betonové dlaždice - manipulace, přesun, dočasné uskladnění, přesun pro zpětnou pokládku</t>
  </si>
  <si>
    <t>20-003</t>
  </si>
  <si>
    <t>Štěrk - manipulace, přesun, dočasné uskladnění, přesun pro zpětné použití</t>
  </si>
  <si>
    <t>20-004</t>
  </si>
  <si>
    <t>Zemina - manipulace, přesun, dočasné uskladnění, přesun pro zpětné použití</t>
  </si>
  <si>
    <t>20-006</t>
  </si>
  <si>
    <t>Ověření statických vlastností nosných konstrukcí (zdiva, stropů) před bouráním</t>
  </si>
  <si>
    <t>20-007</t>
  </si>
  <si>
    <t>Ověření obnažených konstrukcí zdiva a základové spáry po provedení výkopů</t>
  </si>
  <si>
    <t>20-008</t>
  </si>
  <si>
    <t>Odvodnění dna výkopů</t>
  </si>
  <si>
    <t xml:space="preserve">  E.2.10</t>
  </si>
  <si>
    <t xml:space="preserve">  Umělé osvětlení a vnitřní silnoproudé rozvody</t>
  </si>
  <si>
    <t>E.2.10</t>
  </si>
  <si>
    <t>Umělé osvětlení a vnitřní silnoproudé rozvody</t>
  </si>
  <si>
    <t>Rozvaděče</t>
  </si>
  <si>
    <t>04R1N</t>
  </si>
  <si>
    <t>Skříňový rozvaděč, 6 polí, rozměry 2x800x600x2000+150 mm + 4x1000x400x2000+150</t>
  </si>
  <si>
    <t>Poznámka k položce:    
technické údaje a osazení dle přílohy schématu č. 102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</si>
  <si>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04R1</t>
  </si>
  <si>
    <t>Úprava stávajícího rozvaděče demontáž 4 polí 3, 4, 5, 6 a přepojení vývodů do 04R01</t>
  </si>
  <si>
    <t>Poznámka k položce:    
náklady popsány hodinovou prací elektrikáře    
1. Položka obsahuje:   – cenu za práce spojené s uváděním zařízení do provozu, drobné montážní práce v rozvaděčích, koordinaci se zhotoviteli souvisejících zařízení apod.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čas v hodinách.</t>
  </si>
  <si>
    <t>R184</t>
  </si>
  <si>
    <t>Skříňový rozvaděč, max 4 pole, rozměry 800x400x2000+150</t>
  </si>
  <si>
    <t>Poznámka k položce:    
technické údaje a osazení dle přílohy schématu č. 103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</si>
  <si>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R184Z</t>
  </si>
  <si>
    <t>Skříňový rozvaděč, max 3 pole, rozměry 800x400xy2000+150</t>
  </si>
  <si>
    <t>RO184Z</t>
  </si>
  <si>
    <t>Skříňový rozvaděč, max 2 pole, rozměry 800x400x2000+150</t>
  </si>
  <si>
    <t>Poznámka k položce:    
technické údaje a osazení dle přílohy schématu č. 104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</si>
  <si>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RS2</t>
  </si>
  <si>
    <t>Nástěnný ovládací rozvaděč PLC, rozměry 800x250x1200</t>
  </si>
  <si>
    <t>Poznámka k položce:    
pro ovládání záskoku zdrojů - přívodů napájení do obou transformátorů, do rozvaděče 04R01N a ovládání funkcí CENTRAL a TOTAL STOP, komunikačně napojen na rozvaděč DT01 - požadavky na konstrukci dle technické zprávy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</si>
  <si>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DT01</t>
  </si>
  <si>
    <t>Úpravy rozvaděče DT01, který slouží ke komunikaci VB s velínem Nemanice</t>
  </si>
  <si>
    <t>Poznámka k položce:    
dle technické zprávy    
1. Položka obsahuje:   – cenu za práce spojené s uváděním zařízení do provozu, drobné montážní práce v rozvaděčích, koordinaci se zhotoviteli souvisejících zařízení apod.  2. Položka neobsahuje:   X  3. Způsob měření:  Udává se čas v hodinách.</t>
  </si>
  <si>
    <t>DOÚO</t>
  </si>
  <si>
    <t>Přestěhování rozvodnice dle schématu zapojení č. 130</t>
  </si>
  <si>
    <t>Poznámka k položce:    
náklady popsány hodinovou prací elektrikáře    
1. Položka obsahuje:   – cenu za práce spojené s uváděním zařízení do provozu, drobné montážní práce v rozvaděčích, koordinaci se zhotoviteli souvisejících zařízení apod.  2. Položka neobsahuje:   X  3. Způsob měření:  Udává se čas v hodinách.</t>
  </si>
  <si>
    <t>RUPS159</t>
  </si>
  <si>
    <t>Skříňový rozvaděč napojený na skříňové redundantní 2+1 UPS moduly, 1 pole rozměry rozměry 800x400x2000+150 mm</t>
  </si>
  <si>
    <t>Poznámka k položce:    
technické údaje a osazení dle přílohy schématu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</si>
  <si>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UPS159</t>
  </si>
  <si>
    <t>Bateriová on line UPS s výstupem 230V/100A</t>
  </si>
  <si>
    <t>Poznámka k položce:    
po dobu 30 min složená ze třech redundantních bloků 230V/100A po dobu 30 min. přepokládájí se 3 skříně elektro a 3 skříně pro baterie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</si>
  <si>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R001</t>
  </si>
  <si>
    <t>Odvětrání bateriových skříní</t>
  </si>
  <si>
    <t>Poznámka k položce:    
potrubí sání zavedeno do baterivých skříní UPS a CBS a vyvedeno vně přes místnost č.m. 1.92 - osazeno 3 paralelním i ventilátory se zpětnou klapkou Q min. 40 m3/hod, potrubí přívodu zaústěno místnosti a vedeno stejnou trasou, délky potrubí: sání- 46m, přívod- 40m, průměr dle návrhu zhotovitele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</si>
  <si>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RS184</t>
  </si>
  <si>
    <t>Nástěnný rozvaděč, rozměry 800x200x1200</t>
  </si>
  <si>
    <t>R184RR</t>
  </si>
  <si>
    <t>Nástěnný rozvaděč, rozměry 600x200x1100</t>
  </si>
  <si>
    <t>R172</t>
  </si>
  <si>
    <t>Nástěnný rozvaděč, rozměry 700x200x1100</t>
  </si>
  <si>
    <t>R163</t>
  </si>
  <si>
    <t>R142</t>
  </si>
  <si>
    <t>R143</t>
  </si>
  <si>
    <t>R144</t>
  </si>
  <si>
    <t>R129</t>
  </si>
  <si>
    <t>R231</t>
  </si>
  <si>
    <t>R234</t>
  </si>
  <si>
    <t>R244</t>
  </si>
  <si>
    <t>R225</t>
  </si>
  <si>
    <t>Zapuštěný rozvaděč, rozměry 700x200x1100</t>
  </si>
  <si>
    <t>R340</t>
  </si>
  <si>
    <t>R341</t>
  </si>
  <si>
    <t>R339</t>
  </si>
  <si>
    <t>R328</t>
  </si>
  <si>
    <t>R404, 408</t>
  </si>
  <si>
    <t>Nástěnný rozvaděč, rozměry 600x200x800</t>
  </si>
  <si>
    <t>R-110129</t>
  </si>
  <si>
    <t>R192</t>
  </si>
  <si>
    <t>Skříňový rozvaděč, pole, rozměry 800x400x2000+150</t>
  </si>
  <si>
    <t>ZS197</t>
  </si>
  <si>
    <t>Nástěnný rozvaděč se zásuvkami, rozměry 800x250x1000</t>
  </si>
  <si>
    <t>R113</t>
  </si>
  <si>
    <t>Skříňový rozvaděč, 3 pole, rozměry 2x800x400x2000+150 mm</t>
  </si>
  <si>
    <t>R113Z</t>
  </si>
  <si>
    <t>Skříňový rozvaděč, 2 pole, rozměry 2x800x400x2000+150 mm</t>
  </si>
  <si>
    <t>RS113</t>
  </si>
  <si>
    <t>R119</t>
  </si>
  <si>
    <t>R155</t>
  </si>
  <si>
    <t>R117</t>
  </si>
  <si>
    <t>R116</t>
  </si>
  <si>
    <t>R127</t>
  </si>
  <si>
    <t>RS132</t>
  </si>
  <si>
    <t>R201</t>
  </si>
  <si>
    <t>R202</t>
  </si>
  <si>
    <t>R206</t>
  </si>
  <si>
    <t>R205</t>
  </si>
  <si>
    <t>Nástěnný rozvaděč, rozměry 600x200x700</t>
  </si>
  <si>
    <t>R215</t>
  </si>
  <si>
    <t>R317</t>
  </si>
  <si>
    <t>R314</t>
  </si>
  <si>
    <t>RT315CH</t>
  </si>
  <si>
    <t>Skříňový rozvaděč, 1 pole, rozměry 800x400x2000+150</t>
  </si>
  <si>
    <t>RT334CH</t>
  </si>
  <si>
    <t>RT414V</t>
  </si>
  <si>
    <t>Nástěnný rozvaděč, rozměry 800x220x1200</t>
  </si>
  <si>
    <t>USM</t>
  </si>
  <si>
    <t>Univerzání skříň měření dle podmínek provozovatele DS - USM-E1/22</t>
  </si>
  <si>
    <t>Poznámka k položce:    
elektroměr dvousystémový,dvousazbový, s hdo a pojistkovým odpínačem na přívodu měřicího napětí, barva šedá, vnějších rozměrech: (všh) 615 x 412 x 230 mm, polyesteru tvářeného za tepla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</si>
  <si>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DT02MB</t>
  </si>
  <si>
    <t>Rozvaděč pro sdružení signálu M-BUS a přenos do sítě ethernet, a pro distribuci signálu HDO pro spínání akumulačních spotřebičů</t>
  </si>
  <si>
    <t>Poznámka k položce:    
signál HDO je přiveden z rozvaděče USM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</si>
  <si>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DT03MB</t>
  </si>
  <si>
    <t>Poznámka k položce:    
signál HDO je přiveden z rozvaděče DT02MB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</si>
  <si>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R002</t>
  </si>
  <si>
    <t>Zásuvková skříň do 25A</t>
  </si>
  <si>
    <t>Poznámka k položce:    
2x zásuvka 230V/16A/2p+PE + zásuvka 400V/16A/2p+PE, + zásuvka 400V/32A/2p+PE, hlavní vypínač a jištění jistič chráničem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</si>
  <si>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R003</t>
  </si>
  <si>
    <t>Zásuvková skříň do 20A</t>
  </si>
  <si>
    <t>Poznámka k položce:    
2x zásuvka 230V/16A/2p+PE + zásuvka 400V/16A/2p+PE + zásuvka 400V/16A/2p+PE, hlavní vypínač a jištění jistič chráničem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</si>
  <si>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R104</t>
  </si>
  <si>
    <t>Kabelová skříň do výklenku pro připojení vodiče do 240 mm2, 2 sady pojistkových spodků vel. 0, rozměry 320 x 600 x 220 mm</t>
  </si>
  <si>
    <t>Poznámka k položce: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</si>
  <si>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ZS185Z</t>
  </si>
  <si>
    <t>Nástěnný rozvaděč se zásuvkami, rozměry 800x250x1000,</t>
  </si>
  <si>
    <t>Poznámka k položce:    
ZS185Z, 189, 192, 195, 199  technické údaje a osazení dle přílohy schématu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</si>
  <si>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RS185</t>
  </si>
  <si>
    <t>ZS402-413</t>
  </si>
  <si>
    <t>R110-129</t>
  </si>
  <si>
    <t>R113RR</t>
  </si>
  <si>
    <t>Svítidla</t>
  </si>
  <si>
    <t>R004</t>
  </si>
  <si>
    <t>Soustava svítidel</t>
  </si>
  <si>
    <t>Poznámka k položce:    
podle seznamu kniha svítidel v příloze specifikace - 003    
1. Položka obsahuje:   – kompletní přístroj vč. příslušenství   – dodávku a montáž zařízení včetně veškeré manipulace   - drobný montážní materiál  2. Položka neobsahuje:   X  3. Způsob měření:  Udává se počet kusů kompletní konstrukce nebo práce.</t>
  </si>
  <si>
    <t>Instalační přístroje</t>
  </si>
  <si>
    <t>741212</t>
  </si>
  <si>
    <t>SPÍNAČ INSTALAČNÍ JEDNODUCHÝ KOMPLETNÍ NÁSTĚNNÝ - KRYTÍ MIN. IP 44</t>
  </si>
  <si>
    <t>Poznámka k položce:    
Spínač jednopólový, řazení 1, 250V, 10AX    
1. Položka obsahuje:   – kompletní přístroj vč. příslušenství   – dodávku a montáž zařízení včetně veškeré manipulace  2. Položka neobsahuje:   X  3. Způsob měření:  Udává se počet kusů kompletní konstrukce nebo práce.</t>
  </si>
  <si>
    <t>R007</t>
  </si>
  <si>
    <t>Spínač střídavý s doutnavkou, řazení 6So, 250V, 10AX</t>
  </si>
  <si>
    <t>Poznámka k položce:    
1. Položka obsahuje:   – kompletní přístroj vč. příslušenství   – dodávku a montáž zařízení včetně veškeré manipulace  2. Položka neobsahuje:   X  3. Způsob měření:  Udává se počet kusů kompletní konstrukce nebo práce.</t>
  </si>
  <si>
    <t>Spínač křížový s doutnavkou, řazení 7So, 250V, 10AX</t>
  </si>
  <si>
    <t>Ovladač zapínací (tlačítko) s doutnavkou, řazení 1/0So, 250V, 10AX</t>
  </si>
  <si>
    <t>Zásuvka jednoduchá 230V, 16A/2p+PE</t>
  </si>
  <si>
    <t>R011</t>
  </si>
  <si>
    <t>Zásuvka jednoduchá 230V, 16A/2p+PE + SPD typ 3</t>
  </si>
  <si>
    <t>R012</t>
  </si>
  <si>
    <t>Zásuvka dvojitá 230V, 16A/2p+PE</t>
  </si>
  <si>
    <t>Zásuvka dvojitá 230V, 16A/2p+PE + SPD typ3</t>
  </si>
  <si>
    <t>SNS</t>
  </si>
  <si>
    <t>Sada pro nouzovou signalizaci</t>
  </si>
  <si>
    <t>Poznámka k položce:    
pro přivolání pomoci tělěsně postiženým osobám dle vyhl. č. 398/2009 Sb. na veřejné WC - dvourámeček tlačítka tahové se šňůrkou + tlačítko stiskací, Tlačítko signální/ resetovací prosvětlené resetovací tlačítko, zdoj bezpečnostní trafo 15V, kontrolní modul s alarmem    
1. Položka obsahuje:   – veškerý podružný, pomocný a upevňovací materiál   – technický popis viz. projektová dokumentace   – uvedení do provozu, předepsané zkoušky, revize a atesty   – dodávku a montáž zařízení včetně veškeré manipulace  2. Položka neobsahuje:   X  3. Způsob měření:  Udává se počet kusů kompletní konstrukce nebo práce.</t>
  </si>
  <si>
    <t>Instalační přístroje plastový kryt na povrch IP44</t>
  </si>
  <si>
    <t>Poznámka k položce:    
Spínač jednopólový, řazení 1, 250V, 10AX, IP 44    
1. Položka obsahuje:    – kompletní přístroj vč. příslušenství   2. Položka neobsahuje:    X   3. Způsob měření:   Udává se počet kusů kompletní konstrukce nebo práce.</t>
  </si>
  <si>
    <t>R015</t>
  </si>
  <si>
    <t>Spínač střídavý s doutnavkou, řazení 6So, 250V, 10AX, IP44</t>
  </si>
  <si>
    <t>R016</t>
  </si>
  <si>
    <t>Spínač křížový s doutnavkou, řazení 7So, 250V, 10AX, IP44</t>
  </si>
  <si>
    <t>Zásuvka jednoduchá 230V,16A/2p+PE, IP44</t>
  </si>
  <si>
    <t>Instalační přístroje hliníkový kryt na povrch IP44</t>
  </si>
  <si>
    <t>Spínač jednopólový, řazení 1, 250V, 10AX</t>
  </si>
  <si>
    <t>R020</t>
  </si>
  <si>
    <t>PTL01</t>
  </si>
  <si>
    <t>Požární tlačítko, funkce CENTRAL STOP, 120x120x50, IP55 se 2 kontakty NC, 250V/3A</t>
  </si>
  <si>
    <t>PTL02</t>
  </si>
  <si>
    <t>Požární tlačítko, funkce TOTAL STOP, 120x120x50, IP55 se 2 kontakty NC, min 250V/3A</t>
  </si>
  <si>
    <t>Kabely a vodiče</t>
  </si>
  <si>
    <t>R021</t>
  </si>
  <si>
    <t>AYKY 3X240+120</t>
  </si>
  <si>
    <t>R022</t>
  </si>
  <si>
    <t>AYKY 3X185+95</t>
  </si>
  <si>
    <t>AYKY 3X120+70</t>
  </si>
  <si>
    <t>CXKH 3x1,5</t>
  </si>
  <si>
    <t>CXKH 2x2,5</t>
  </si>
  <si>
    <t>CXKH 3x2,5</t>
  </si>
  <si>
    <t>CXKH 5x2,5</t>
  </si>
  <si>
    <t>CXKH 3x4</t>
  </si>
  <si>
    <t>CXKH 5x4</t>
  </si>
  <si>
    <t>CXKH 3x10</t>
  </si>
  <si>
    <t>CXKH 4x16</t>
  </si>
  <si>
    <t>CXKH 4x35</t>
  </si>
  <si>
    <t>CXKH 4x120</t>
  </si>
  <si>
    <t>CXKH 4x185</t>
  </si>
  <si>
    <t>R035</t>
  </si>
  <si>
    <t>CXKH 5x16</t>
  </si>
  <si>
    <t>R036</t>
  </si>
  <si>
    <t>CXKH 5x35</t>
  </si>
  <si>
    <t>CXKH 5x120</t>
  </si>
  <si>
    <t>CXKH 1x240</t>
  </si>
  <si>
    <t>CYKY 2x1,5</t>
  </si>
  <si>
    <t>CYKY 5x1,5</t>
  </si>
  <si>
    <t>CYKY 2x2,5</t>
  </si>
  <si>
    <t>CYKY 3x2,5</t>
  </si>
  <si>
    <t>CYKY 5x2,5</t>
  </si>
  <si>
    <t>R047</t>
  </si>
  <si>
    <t>CYKY 2x4</t>
  </si>
  <si>
    <t>CYKY 4x4</t>
  </si>
  <si>
    <t>CYKY 5x4</t>
  </si>
  <si>
    <t>R051</t>
  </si>
  <si>
    <t>CYKY 3x6</t>
  </si>
  <si>
    <t>R052</t>
  </si>
  <si>
    <t>CYKY 5x6</t>
  </si>
  <si>
    <t>R053</t>
  </si>
  <si>
    <t>CYKY 3x10</t>
  </si>
  <si>
    <t>R054</t>
  </si>
  <si>
    <t>CYKY 4x10</t>
  </si>
  <si>
    <t>R055</t>
  </si>
  <si>
    <t>CYKY 5x10</t>
  </si>
  <si>
    <t>R056</t>
  </si>
  <si>
    <t>CYKY 4x16</t>
  </si>
  <si>
    <t>R057</t>
  </si>
  <si>
    <t>CYKY 4x25</t>
  </si>
  <si>
    <t>R058</t>
  </si>
  <si>
    <t>CYKY 4x35</t>
  </si>
  <si>
    <t>R059</t>
  </si>
  <si>
    <t>CYKY 4x50</t>
  </si>
  <si>
    <t>R060</t>
  </si>
  <si>
    <t>CYKY 3x150+70</t>
  </si>
  <si>
    <t>R061</t>
  </si>
  <si>
    <t>CYKY 3x240+120</t>
  </si>
  <si>
    <t>R062</t>
  </si>
  <si>
    <t>CYKY 5x16</t>
  </si>
  <si>
    <t>R063</t>
  </si>
  <si>
    <t>CYKY 5x25</t>
  </si>
  <si>
    <t>R064</t>
  </si>
  <si>
    <t>CYKY 5x35</t>
  </si>
  <si>
    <t>R067</t>
  </si>
  <si>
    <t>SYKFY 2x0,8</t>
  </si>
  <si>
    <t>R068</t>
  </si>
  <si>
    <t>Tel 3x4x0,8</t>
  </si>
  <si>
    <t>R069</t>
  </si>
  <si>
    <t>Tel 5x4x0,8</t>
  </si>
  <si>
    <t>R070</t>
  </si>
  <si>
    <t>UTP 2x4x0,5</t>
  </si>
  <si>
    <t>R065</t>
  </si>
  <si>
    <t>CSKH-V180+P60-R 2x1,5</t>
  </si>
  <si>
    <t>Zemnící vodiče FeZn d 10 mm</t>
  </si>
  <si>
    <t>R071</t>
  </si>
  <si>
    <t>FeZn 30x4 mm</t>
  </si>
  <si>
    <t>Poznámka k položce:    
1. Položka obsahuje:   – dělení, spojování   – upevnění vč. veškerého příslušenství    2. Položka neobsahuje:   X  3. Způsob měření:  Měří se metr délkový.</t>
  </si>
  <si>
    <t>R072</t>
  </si>
  <si>
    <t>YY 50 mm</t>
  </si>
  <si>
    <t>R073</t>
  </si>
  <si>
    <t>YY 25 mm</t>
  </si>
  <si>
    <t>R074</t>
  </si>
  <si>
    <t>YY 10</t>
  </si>
  <si>
    <t>R076</t>
  </si>
  <si>
    <t>Zemnící svorky různé</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</si>
  <si>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</si>
  <si>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R077</t>
  </si>
  <si>
    <t>Podparapetní žlaby dvoukomorové pro montáž běžných řádových přístrojů dvoukomorové, včetně přepážky, víka a dalšího potřebného materiálu</t>
  </si>
  <si>
    <t>Poznámka k položce: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</si>
  <si>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R078</t>
  </si>
  <si>
    <t>Podparapetní žlaby jednokomorové pro montáž běžných řádových přístrojů dvoukomorové včetně přepážky, víka a dalšího potřebného materiálu</t>
  </si>
  <si>
    <t>R079</t>
  </si>
  <si>
    <t>Podlahové krabice různé</t>
  </si>
  <si>
    <t>Poznámka k položce:    
Instalační krabice pod omítku 294x152x70 krytí IP40    
1. Položka obsahuje:    – přípravu podkladu pro osazení    – veškerý materiál a práce pro upevnění nebo uchycení krabice   2. Položka neobsahuje:    X   3. Způsob měření:   Udává se počet kusů kompletní konstrukce nebo práce.</t>
  </si>
  <si>
    <t>Poznámka k položce:    
Instalačí krabice pod omítku kulaté různé    
1. Položka obsahuje:    – přípravu podkladu pro osazení    – veškerý materiál a práce pro upevnění nebo uchycení krabice   2. Položka neobsahuje:    X   3. Způsob měření:   Udává se počet kusů kompletní konstrukce nebo práce.</t>
  </si>
  <si>
    <t>R082</t>
  </si>
  <si>
    <t>Kabelové žlaby oceloplechové perforované žz. 100x50 včetně příslušenství</t>
  </si>
  <si>
    <t>R083</t>
  </si>
  <si>
    <t>Kabelové žlaby oceloplechové perforované žz. 100x100 včetně příslušenství</t>
  </si>
  <si>
    <t>R084</t>
  </si>
  <si>
    <t>Kabelové žlaby oceloplechové perforované žz. 150x100 včetně příslušenství</t>
  </si>
  <si>
    <t>R085</t>
  </si>
  <si>
    <t>Kabelové žlaby oceloplechové perforované žz. 300x100 včetně příslušenství</t>
  </si>
  <si>
    <t>R086</t>
  </si>
  <si>
    <t>Kabelové žlaby oceloplechové perforované žz. 400x100 včetně příslušenství</t>
  </si>
  <si>
    <t>93657</t>
  </si>
  <si>
    <t>ŽEBŘÍKY KOVOVÉ</t>
  </si>
  <si>
    <t>Poznámka k položce:    
Kabelové žebříky ocelové  žz. 400x50 včetně příslušenství    
položka zahrnuje:   - dodání a uložení předepsané konstrukce z předepsaného materiálu včetně vnitrostaveništní a mimostaveništní dopravy   - předepsanou povrchovou úpravu   - veškeré potřebné pomocné práce   - veškerý pomocný a upevňovací materiál</t>
  </si>
  <si>
    <t>Poznámka k položce:    
Drátěný žlab MG 100x100 včetně příslušenství    
1. Položka obsahuje:    – kompletní montáž, rozměření, upevnění, sváření, řezání, spojování a pod.     – veškerý spojovací a montážní materiál    – pomocné mechanismy a nátěr   2. Položka neobsahuje:    X   3. Způsob měření:   Měří se metr délkový.</t>
  </si>
  <si>
    <t>87614</t>
  </si>
  <si>
    <t>CHRÁNIČKY Z TRUB PLAST DN DO 40MM</t>
  </si>
  <si>
    <t>Poznámka k položce:    
Ohebné chráničky pod omítku d 20 mm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</si>
  <si>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87615</t>
  </si>
  <si>
    <t>CHRÁNIČKY Z TRUB PLAST DN DO 50MM</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</si>
  <si>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</si>
  <si>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R091</t>
  </si>
  <si>
    <t>Příchytky sonap různé</t>
  </si>
  <si>
    <t>Technická podlaha do rozvodny R113</t>
  </si>
  <si>
    <t>Poznámka k položce:    
výška 300 mm nosnost 250 kg/ m2 ploha 22,5 + schůdky, typvý návrh dle zhotovitele musí vyhovět všem požadavkům na rozvodny NN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</si>
  <si>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Poznámka k položce:    
Požárně odolné kabelové oceloplechové perforované, žz žlaby - nomovaný systém pro kabely P90-R, rozměr 50/60 všetně příslušenství (odbočovací a spojovací díly, víka, upevńovací a spojovací materiál)    
1. Položka obsahuje:    – kompletní montáž, rozměření, upevnění, sváření, řezání, spojování a pod.     – veškerý spojovací a montážní materiál    – pomocné mechanismy a nátěr   2. Položka neobsahuje:    X   3. Způsob měření:   Měří se metr délkový.</t>
  </si>
  <si>
    <t>Topné kabely pro ohřev střechy</t>
  </si>
  <si>
    <t>RTK401</t>
  </si>
  <si>
    <t>Rozvaděč RTK401 dle schématu zapojení</t>
  </si>
  <si>
    <t>Samoregulační kabel 30W/m, délka 15 m, studený konec 5 m</t>
  </si>
  <si>
    <t>Poznámka k položce:    
1. Položka obsahuje:   – manipulace a uložení kabelu (do země, chráničky, kanálu, na rošty, na TV a pod.)  – příchytky, spojky, koncovky, chráničky apod.  2. Položka neobsahuje:   X  3. Způsob měření:  Udává se počet kusů kompletní konstrukce a práce.</t>
  </si>
  <si>
    <t>RTK414</t>
  </si>
  <si>
    <t>Samoregulační kabel 30W/m, délka 30 m, studený konec 5 m</t>
  </si>
  <si>
    <t>Samoregulační kabel 30W/m, délka 16 m, studený konec 5 m</t>
  </si>
  <si>
    <t>Samoregulační kabel 30W/m, délka 41 m, studený konec 5 m</t>
  </si>
  <si>
    <t>RTK404</t>
  </si>
  <si>
    <t>Rozvaděč RTK404 dle schématu zapojení</t>
  </si>
  <si>
    <t>Samoregulační kabel 30W/m, délka 20 m, studený konec 5 m</t>
  </si>
  <si>
    <t>RTK408</t>
  </si>
  <si>
    <t>Samoregulační kabel 30W/m, délka 29 m, studený konec 5 m</t>
  </si>
  <si>
    <t>Samoregulační kabel 30W/m, délka 18 m, studený konec 5 m</t>
  </si>
  <si>
    <t>samoregulační kabel 30W/m, délka 46m, studený konec 12 m</t>
  </si>
  <si>
    <t>Rozvaděč RTK408 dle schématu zapojení</t>
  </si>
  <si>
    <t>Rozvaděč RTK414 dle schématu zapojení</t>
  </si>
  <si>
    <t>R093</t>
  </si>
  <si>
    <t>Instalační krabice pro přepojení studený konec na CYKY, IP67, rozměry ca 200x200x90 mm</t>
  </si>
  <si>
    <t>R094</t>
  </si>
  <si>
    <t>Vnější termostaty pro TK</t>
  </si>
  <si>
    <t>R095</t>
  </si>
  <si>
    <t>Kabel CYKY 3x1,5</t>
  </si>
  <si>
    <t>R096</t>
  </si>
  <si>
    <t>Kabel CYKY 5x1,5</t>
  </si>
  <si>
    <t>R097</t>
  </si>
  <si>
    <t>Kabel CYKY 3x2,5</t>
  </si>
  <si>
    <t>R098</t>
  </si>
  <si>
    <t>Instalační trubka d 25 pevná a flexi vč upevnění</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</si>
  <si>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</si>
  <si>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Drobné zednické práce sekání drážek apod.</t>
  </si>
  <si>
    <t>R099</t>
  </si>
  <si>
    <t>Hodinová práce zedníka</t>
  </si>
  <si>
    <t>R100</t>
  </si>
  <si>
    <t>Hodinová práce elektrikáře</t>
  </si>
  <si>
    <t>R101</t>
  </si>
  <si>
    <t>Hodinová práce dělníka</t>
  </si>
  <si>
    <t>R102</t>
  </si>
  <si>
    <t>R103</t>
  </si>
  <si>
    <t>Likvidace nebezpečného elektroodpadu</t>
  </si>
  <si>
    <t>Poznámka k položce: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</si>
  <si>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R105</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</si>
  <si>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hodin práce.</t>
  </si>
  <si>
    <t>R106</t>
  </si>
  <si>
    <t>R108</t>
  </si>
  <si>
    <t>Vyhotovení dokumentace nouzového osvětlení a případného dalšího zařízení PBZ a provozního deníku</t>
  </si>
  <si>
    <t>R109</t>
  </si>
  <si>
    <t>Provedení zkoušek nouzového osvětlení a PBZ</t>
  </si>
  <si>
    <t>Nájemní jednotka Rellay</t>
  </si>
  <si>
    <t>R110</t>
  </si>
  <si>
    <t>Kabel CXKH-R-J 3x1,5</t>
  </si>
  <si>
    <t>R111</t>
  </si>
  <si>
    <t>Kabel CXKH-R-O 2x1,5</t>
  </si>
  <si>
    <t>R112</t>
  </si>
  <si>
    <t>Kabel CXKH-R-J 3x2,5</t>
  </si>
  <si>
    <t>Kabel CXKH-R-J 5x2,5</t>
  </si>
  <si>
    <t>R115</t>
  </si>
  <si>
    <t>Poznámka k položce:    
Instalační přístroje pro zapuštěnou řadovou montáž s rámečkem výrobce a design obvyklý na trhu v ČR. Barva bílá - běžné přístroje, hnědá, zásuvky PC, černá zásuvky centrální UPS. Bezšroubové svorky. Přístroje musí být koordiniovány a musí být stejné jako přístro části projektu E.2.12. Slaboproudy, v každé položce je účtována instalční krabice, podíl rámečku a další nutné    
1. Položka obsahuje:   – kompletní přístroj vč. příslušenství   – dodávku a montáž zařízení včetně veškeré manipulace  2. Položka neobsahuje:   X  3. Způsob měření:  Udává se počet kusů kompletní konstrukce nebo práce.</t>
  </si>
  <si>
    <t>R118</t>
  </si>
  <si>
    <t>R120</t>
  </si>
  <si>
    <t>R121</t>
  </si>
  <si>
    <t>R123</t>
  </si>
  <si>
    <t>R124</t>
  </si>
  <si>
    <t>Instalační krabice pod omítku kulaté různé</t>
  </si>
  <si>
    <t>13.1</t>
  </si>
  <si>
    <t>R125</t>
  </si>
  <si>
    <t>Svítidlo LED 40W, 6000 lm, Ra80, rozměry 1220x150x47 mm, IP4</t>
  </si>
  <si>
    <t>Poznámka k položce:    
1. Položka obsahuje:   – kompletní přístroj vč. příslušenství   – dodávku a montáž zařízení včetně veškeré manipulace   - drobný montážní materiál  2. Položka neobsahuje:   X  3. Způsob měření:  Udává se počet kusů kompletní konstrukce nebo práce.</t>
  </si>
  <si>
    <t>R126</t>
  </si>
  <si>
    <t>Svítidlo LED 40W, 6000 lm, Ra80, rozměry 1220x150x47 mm, IP 40, s autonomním zdrojem 1h.</t>
  </si>
  <si>
    <t>Svítidlo LED kruhové 18W, 2040 lm, Ra85, rozměry d 300x80 mm, IP54</t>
  </si>
  <si>
    <t>R128</t>
  </si>
  <si>
    <t>Svítidlo nouzové přisazené stropní „praporek“ s autonomním zdrojem (1hod) a s piktogramen 2W</t>
  </si>
  <si>
    <t>R130</t>
  </si>
  <si>
    <t>13.2</t>
  </si>
  <si>
    <t>R132</t>
  </si>
  <si>
    <t>R133</t>
  </si>
  <si>
    <t>R134</t>
  </si>
  <si>
    <t>R135</t>
  </si>
  <si>
    <t>Nájemní jednotka 2NP - PČR</t>
  </si>
  <si>
    <t>Skříňový rozvaděč, rozměry 800x300x2000+100, technické údaje a osazení dle přílohy schématu</t>
  </si>
  <si>
    <t>R-107</t>
  </si>
  <si>
    <t>Skříňový rozvaděč, rozměry 800x250x1000</t>
  </si>
  <si>
    <t>R137</t>
  </si>
  <si>
    <t>R138</t>
  </si>
  <si>
    <t>R139</t>
  </si>
  <si>
    <t>Ovladač otočný pro regulaci DALI, analogový 0-10V</t>
  </si>
  <si>
    <t>R140</t>
  </si>
  <si>
    <t>R141</t>
  </si>
  <si>
    <t>14.2</t>
  </si>
  <si>
    <t>Svítidlo LED 40W, 6000 lm, Ra80, rozměry 1220x150x47 mm, IP40, PŘEDŘADNÍK DALI</t>
  </si>
  <si>
    <t>R145</t>
  </si>
  <si>
    <t>Svítidlo LED 40W, 6000 lm, Ra80, rozměry 1220x150x47 mm, IP 40, PŘEDŘADNÍK DALI s autonomním zdrojem 1h.</t>
  </si>
  <si>
    <t>R146</t>
  </si>
  <si>
    <t>Svítidlo LED 30W, 6000 lm, Ra80, rozměry 1220x150x47 mm, IP40</t>
  </si>
  <si>
    <t>R147</t>
  </si>
  <si>
    <t>Svítidlo LED 30W, 6000 lm, Ra80, rozměry 1220x150x47 mm, IP 40 s autonomním zdrojem 1h.</t>
  </si>
  <si>
    <t>R148</t>
  </si>
  <si>
    <t>R149</t>
  </si>
  <si>
    <t>R150</t>
  </si>
  <si>
    <t>Svítidlo LED 40W, 6000 lm, Ra80, rozměry 1220x150x47 mm, IP55</t>
  </si>
  <si>
    <t>R151</t>
  </si>
  <si>
    <t>Svítidlo LED 40W, 6000 lm, Ra80, rozměry 1220x150x47 mm, IP55 s autonomním zdrojem 1h.</t>
  </si>
  <si>
    <t>14.3</t>
  </si>
  <si>
    <t>R152</t>
  </si>
  <si>
    <t>Kabel CYKY 2x1,5</t>
  </si>
  <si>
    <t>R153</t>
  </si>
  <si>
    <t>R154</t>
  </si>
  <si>
    <t>R156</t>
  </si>
  <si>
    <t>R157</t>
  </si>
  <si>
    <t>R158</t>
  </si>
  <si>
    <t>R159</t>
  </si>
  <si>
    <t>R161</t>
  </si>
  <si>
    <t>Instalačí krabice pod omítku kulaté různé</t>
  </si>
  <si>
    <t>R164</t>
  </si>
  <si>
    <t>R165</t>
  </si>
  <si>
    <t>R166</t>
  </si>
  <si>
    <t>14.4</t>
  </si>
  <si>
    <t>R167</t>
  </si>
  <si>
    <t>14.5</t>
  </si>
  <si>
    <t>R169</t>
  </si>
  <si>
    <t>R170</t>
  </si>
  <si>
    <t>R171</t>
  </si>
  <si>
    <t>Provizorní buňkoviště</t>
  </si>
  <si>
    <t>RPB-DK</t>
  </si>
  <si>
    <t>Venkovní nástěnný rozvaděč na podstavci - pilířový, rozměry 800x200x1200</t>
  </si>
  <si>
    <t>R11</t>
  </si>
  <si>
    <t>Vniřní nástěná plastová rozvodnice 24 modulů</t>
  </si>
  <si>
    <t>R21</t>
  </si>
  <si>
    <t>R22</t>
  </si>
  <si>
    <t>Vniřní nástěná plastová rozvodnice 32 modulů</t>
  </si>
  <si>
    <t>R26</t>
  </si>
  <si>
    <t>R32</t>
  </si>
  <si>
    <t>Vniřní nástěný oceloplechový rozvaděč, rozměry 1000x1200x250</t>
  </si>
  <si>
    <t>R33</t>
  </si>
  <si>
    <t>Vniřní nástěný oceloplechový rozvaděč, rozměry 800x1200x250,</t>
  </si>
  <si>
    <t>R34</t>
  </si>
  <si>
    <t>Vniřní nástěný oceloplechový rozvaděč, rozměry 800x800x250</t>
  </si>
  <si>
    <t>R174</t>
  </si>
  <si>
    <t>R175</t>
  </si>
  <si>
    <t>Ovladač zapínací (tlačítko) s doutnavkou, řazení 1/0So, 250V, 10AX, doběhové relé</t>
  </si>
  <si>
    <t>R176</t>
  </si>
  <si>
    <t>R177</t>
  </si>
  <si>
    <t>R178</t>
  </si>
  <si>
    <t>R179</t>
  </si>
  <si>
    <t>R180</t>
  </si>
  <si>
    <t>15.2</t>
  </si>
  <si>
    <t>R181</t>
  </si>
  <si>
    <t>R182</t>
  </si>
  <si>
    <t>Svítidlo LED 40W, 6000 lm, Ra80, rozměry 1220x150x47 mm, IP40</t>
  </si>
  <si>
    <t>R183</t>
  </si>
  <si>
    <t>R185</t>
  </si>
  <si>
    <t>R186</t>
  </si>
  <si>
    <t>Svítidlo zářivkové 36W, 3350 lm, Ra80, rozměry 1272x145x11 mm, IP65</t>
  </si>
  <si>
    <t>R187</t>
  </si>
  <si>
    <t>Svítidlo zářivkové 36W, 3350 lm, Ra80, rozměry 1272x145x11 mm, IP65 - venkovní - boční držák 45°</t>
  </si>
  <si>
    <t>15.3</t>
  </si>
  <si>
    <t>R188</t>
  </si>
  <si>
    <t>R189</t>
  </si>
  <si>
    <t>R191</t>
  </si>
  <si>
    <t>R193</t>
  </si>
  <si>
    <t>R194</t>
  </si>
  <si>
    <t>R195</t>
  </si>
  <si>
    <t>R197</t>
  </si>
  <si>
    <t>R198</t>
  </si>
  <si>
    <t>15.4</t>
  </si>
  <si>
    <t>Vzduchotechnika chlazení</t>
  </si>
  <si>
    <t>R199</t>
  </si>
  <si>
    <t>Sestava nástěnného ventilátoru s klapkou a sacího potrubí s klapkou (prostup stěnou) pro větrání WC a kuchyňky, ovládané doběhovým relé</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</si>
  <si>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</si>
  <si>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R200</t>
  </si>
  <si>
    <t>Malá rekuperační jednotka pro větrání doprvních kanceláří</t>
  </si>
  <si>
    <t>Poznámka k položce:    
včetně automomního řízení, vzduchotechnických potrubí, prostupů a dalšího potřebného materiálu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</si>
  <si>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Mobilní klimatizační jednotka s instalací do otevřeného okna</t>
  </si>
  <si>
    <t>15.5</t>
  </si>
  <si>
    <t>15.6</t>
  </si>
  <si>
    <t>R204</t>
  </si>
  <si>
    <t>R207</t>
  </si>
  <si>
    <t xml:space="preserve">  E.2.11</t>
  </si>
  <si>
    <t xml:space="preserve">  Hromosvody</t>
  </si>
  <si>
    <t>E.2.11</t>
  </si>
  <si>
    <t>Hromosvody</t>
  </si>
  <si>
    <t>Demontáž stávajících hromosvodových zařízení</t>
  </si>
  <si>
    <t>Poznámka k položce: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</si>
  <si>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E.2.11.01</t>
  </si>
  <si>
    <t>Hromosvodní součásti</t>
  </si>
  <si>
    <t>741E13</t>
  </si>
  <si>
    <t>HROMOSVODOVÁ JÍMÁCÍ TYČ KOVOVÁ VČETNĚ STOJANU/DRŽÁKU DÉLKY PŘES 5 M</t>
  </si>
  <si>
    <t>Poznámka k položce:    
Izolovaná jímací tyč délky 3,2 m jímačem d10x2500m, průměr tyče 50mm, délka izolované podpěry 1500 mm , celková délka 5,7 m, ,max volná délka 5m (0,7 m musí být fixováno k podpůrné konstrukci - uvnitř izolovaný hromosvodový vodič    
1. Položka obsahuje:    – upevnění vč. veškerého příslušenství      2. Položka neobsahuje:    X   3. Způsob měření:   Udává se počet kusů kompletní konstrukce nebo práce.</t>
  </si>
  <si>
    <t>Sada stranových jímačů pro izolovanou jímací tyč</t>
  </si>
  <si>
    <t>Sada pro připojení 4 izolovaných vodičů vně izolované jímací trubky</t>
  </si>
  <si>
    <t>Sada pro vnější ukončení izolovaných vodičů</t>
  </si>
  <si>
    <t>Sada pro ukončení izolovaných vodičů uvnitř trubky</t>
  </si>
  <si>
    <t>R006</t>
  </si>
  <si>
    <t>Sada pro ukončení izolovaných vodičů v krabici pro zkušební svorku</t>
  </si>
  <si>
    <t>Podpůrná trubka, průměr min. 60 mm, nerez V2A</t>
  </si>
  <si>
    <t>Poznámka k položce:    
upevněná na konsrukci krovu či zdi s volným koncem nad střechou min 1 m. Délka ca 1,8 m. včetně upevňovacího materálu a statické návrhu.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</si>
  <si>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741D72</t>
  </si>
  <si>
    <t>HROMOSVODOVÝ VODIČ, IZOLOVANÝ VYSOKONAPĚŤOVÝ S VNĚJŠÍM PLÁŠTĚM S ŘÍZENÍM POTENCIÁLU, PRŮMĚR DO 23 MM</t>
  </si>
  <si>
    <t>Poznámka k položce:    
Izolovaný hromosvodový vodič 19 mm2, vnější průměr: černý 27 mm pro instalci uvnitř. Zkouška proudem Iimp (10/350 µs) 150 KA v návaznosti na ČSN EN 62561-1. Vhodný typ navrhne výrobce dle předložené PD    
1. Položka obsahuje:    – dělení, spojování    – upevnění vč. veškerého příslušenství      2. Položka neobsahuje:    X   3. Způsob měření:   Měří se metr délkový.</t>
  </si>
  <si>
    <t>741C12</t>
  </si>
  <si>
    <t>ZKUŠEBNÍ JÍMKA, UZEMNĚNÍ VENKOVNÍ DO ZPEVNĚNÉ PLOCHY</t>
  </si>
  <si>
    <t>Poznámka k položce:    
Zkušební svorka v podzemní v litinové krabici s vrchním víkem v rovině terénu - přepojení izolovaného vodiče IV na zkušební svorku a dále na zemnící soustavu.    
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</si>
  <si>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741821</t>
  </si>
  <si>
    <t>UZEMŇOVACÍ VODIČ NA POVRCHU NEREZOVÝ (V4A) DO 120 MM2</t>
  </si>
  <si>
    <t>Poznámka k položce:    
Zemnící vodič Nerez V4A kruhový d10mm    
1. Položka obsahuje:    – uchycení vodiče na povrch vč. podpěr, konzol, svorek a pod.    – měření, dělení, spojování    – nátěr   2. Položka neobsahuje:    X   3. Způsob měření:   Měří se metr délkový.</t>
  </si>
  <si>
    <t>741921</t>
  </si>
  <si>
    <t>UZEMŇOVACÍ VODIČ V ZEMI NEREZOVÝ (V4A) DO 120 MM2</t>
  </si>
  <si>
    <t>Poznámka k položce:    
Zemnící vodič Nerez V4A páskový 30x3,5 mm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</si>
  <si>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</si>
  <si>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</si>
  <si>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Poznámka k položce:    
Zemnící tyč FeZn dělky 3,5m se svorkou.    
1. Položka obsahuje:    – přípravu podkladu pro osazení    – spojování    – ochranný nátěr spoje dle příslušných norem   2. Položka neobsahuje:    X   3. Způsob měření:   Udává se počet kusů kompletní konstrukce nebo práce.</t>
  </si>
  <si>
    <t>Poznámka k položce:    
Zemnící svorky nerez - různé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</si>
  <si>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R014</t>
  </si>
  <si>
    <t>Poznámka k položce:    
Izolovaný hromosvodový vodič 19 mm2, vnější průměr: šedý 27 mm, UV odolný pro instalci vně. Zkouška proudem Iimp (10/350 µs) 200 KA v návaznosti na ČSN EN 62561-1. Vhodný typ navrhne výrobce dle předložené PD    
1. Položka obsahuje:    – dělení, spojování    – upevnění vč. veškerého příslušenství      2. Položka neobsahuje:    X   3. Způsob měření:   Měří se metr délkový.</t>
  </si>
  <si>
    <t>E.2.11.1.</t>
  </si>
  <si>
    <t>703413</t>
  </si>
  <si>
    <t>ELEKTROINSTALAČNÍ TRUBKA PLASTOVÁ VČETNĚ UPEVNĚNÍ A PŘÍSLUŠENSTVÍ DN PRŮMĚRU PŘES 40 MM</t>
  </si>
  <si>
    <t>741152</t>
  </si>
  <si>
    <t>KRABICE (ROZVODKA) INSTALAČNÍ PRO ULOŽENÍ DO BETONU VČETNĚ UPEVNĚNÍ A PŘÍSLUŠENSTVÍ SE SVORKOVNICÍ DO 4 MM2</t>
  </si>
  <si>
    <t>Zednické práce</t>
  </si>
  <si>
    <t>Poznámka k položce:    
sekání drážek v cihlové zdi, zahození a štukování, prostupy stěnami a stropy</t>
  </si>
  <si>
    <t>13293</t>
  </si>
  <si>
    <t>HLOUBENÍ RÝH ŠÍŘ DO 2M PAŽ I NEPAŽ TŘ. III</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</si>
  <si>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</si>
  <si>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</si>
  <si>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</si>
  <si>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Poznámka k položce: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</si>
  <si>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E.2.11.2</t>
  </si>
  <si>
    <t>Hromosvod na provizorní buňkoviště</t>
  </si>
  <si>
    <t>Držáky podpůrné trubky jímací tyče na bok stavení buňky včetně s pojovacího materiálu.</t>
  </si>
  <si>
    <t>Poznámka k položce:    
Izolovaný hromosvodový vodič 19 mm2vnější průměr: šedý 23 mm, UV odolný. Zkouška proudem Iimp (10/350 µs) 150 KA v návaznosti na ČSN EN 62561-1. Vhodný typ navrhne výrobce dle předložené PD    
1. Položka obsahuje:    – dělení, spojování    – upevnění vč. veškerého příslušenství      2. Položka neobsahuje:    X   3. Způsob měření:   Měří se metr délkový.</t>
  </si>
  <si>
    <t xml:space="preserve">  E.2.12.1</t>
  </si>
  <si>
    <t xml:space="preserve">  Strukturovaná kabeláž</t>
  </si>
  <si>
    <t>E.2.12.1</t>
  </si>
  <si>
    <t>Strukturovaná kabeláž</t>
  </si>
  <si>
    <t>014101</t>
  </si>
  <si>
    <t>POPLATKY ZA SKLÁDKU</t>
  </si>
  <si>
    <t>Poznámka k položce:    
zahrnuje veškeré poplatky provozovateli skládky související s uložením odpadu na skládce.</t>
  </si>
  <si>
    <t>015190</t>
  </si>
  <si>
    <t>POPLATKY ZA LIKVIDACŮ ODPADŮ NEKONTAMINOVANÝCH - 17 02 03 PLASTY Z INTERIÉRŮ REKONSTRUOVANÝCH OBJEKTŮ</t>
  </si>
  <si>
    <t>702511</t>
  </si>
  <si>
    <t>PRŮRAZ ZDIVEM (PŘÍČKOU) ZDĚNÝM TLOUŠŤKY DO 45 CM</t>
  </si>
  <si>
    <t>Poznámka k položce:    
1. Položka obsahuje:    – veškerý montážní a pomocný materiál    – pomocné mechanismy   2. Položka neobsahuje:    X   3. Způsob měření:   Udává se počet kusů kompletní konstrukce nebo práce.</t>
  </si>
  <si>
    <t>703112</t>
  </si>
  <si>
    <t>KABELOVÝ ROŠT/LÁVKA NOSNÝ ŽÁROVĚ ZINKOVANÝ VČETNĚ UPEVNĚNÍ A PŘÍSLUŠENSTVÍ SVĚTLÉ ŠÍŘKY PŘES 100 DO 250 MM</t>
  </si>
  <si>
    <t>Poznámka k položce:    
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</si>
  <si>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703222R</t>
  </si>
  <si>
    <t>KABELOVÝ ŽLAB PLASTOVÝ PARAPETNÍ VČETNĚ UPEVNĚNÍ A PŘÍSLUŠENSTVÍ SVĚTLÉ ŠÍŘKY PŘES 100 DO 250 MM</t>
  </si>
  <si>
    <t>703752</t>
  </si>
  <si>
    <t>PROTIPOŽÁRNÍ UCPÁVKA STĚNOU/STROPEM, TL DO 50CM, DO EI 90 MIN.</t>
  </si>
  <si>
    <t>Poznámka k položce:    
Položka obsahuje: Dodávku a montáž protipožární ucpávky vč. příslušenství a pomocného materiálu, vyhotovéní a dodání atestu. Dále obsahuje cenu za pom. mechanismy včetně všech ostatních vedlejších nákladů.</t>
  </si>
  <si>
    <t>741151</t>
  </si>
  <si>
    <t>KRABICE (ROZVODKA) INSTALAČNÍ PRO ULOŽENÍ DO BETONU VČETNĚ UPEVNĚNÍ A PŘÍSLUŠENSTVÍ PRÁZDNÁ</t>
  </si>
  <si>
    <t>742J13</t>
  </si>
  <si>
    <t>OPTICKÝ KABEL SINGLEMODE DUPLEX - SKLO</t>
  </si>
  <si>
    <t>Poznámka k položce:    
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</si>
  <si>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742J14</t>
  </si>
  <si>
    <t>KONEKTORY NA OPTICKÝ KABEL</t>
  </si>
  <si>
    <t>Poznámka k položce:    
Položka obsahuje: Dodávku a montáž včetně podružného montážního materiálu, dopravu na staveniště, připojení na kabel a zapojení na zařízení. Dále obsahuje cenu za pom. mechanismy včetně všech ostatních vedlejších nákladů</t>
  </si>
  <si>
    <t>75I831</t>
  </si>
  <si>
    <t>KABEL OPTICKÝ MIKROKABEL DO 12 VLÁKEN</t>
  </si>
  <si>
    <t>Poznámka k položce: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</si>
  <si>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75I83X</t>
  </si>
  <si>
    <t>KABEL OPTICKÝ MIKROKABEL - MONTÁŽ</t>
  </si>
  <si>
    <t>Poznámka k položce: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</si>
  <si>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75IB11</t>
  </si>
  <si>
    <t>MIKROTRUBIČKA DO 10/8 MM</t>
  </si>
  <si>
    <t>Poznámka k položce:    
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</si>
  <si>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75IC11</t>
  </si>
  <si>
    <t>MIKROTRUBIČKOVÁ SPOJKA PRŮMĚRU DO 10 MM</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</si>
  <si>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</si>
  <si>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</si>
  <si>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Poznámka k položce: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</si>
  <si>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Poznámka k položce:    
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</si>
  <si>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75J222</t>
  </si>
  <si>
    <t>KABEL SDĚLOVACÍ PRO VNITŘNÍ POUŽITÍ DO 20 PÁRŮ PRŮMĚRU 0,5 MM</t>
  </si>
  <si>
    <t>Poznámka k položce: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</si>
  <si>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Poznámka k položce:    
1. Položka obsahuje:    – dodávku specifikované kabelizace včetně potřebného drobného montážního materiálu    – dopravu a skladování   2. Položka neobsahuje:    X   3. Způsob měření:   Dodávka specifikované kabelizace se měří v délce udané v kusech.</t>
  </si>
  <si>
    <t>75JA31</t>
  </si>
  <si>
    <t>ZÁSUVKA SDRUŽENNÁ POD OMÍTKU</t>
  </si>
  <si>
    <t>Poznámka k položce:    
2xRJ45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</si>
  <si>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patchpanel R2H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</si>
  <si>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75JA55</t>
  </si>
  <si>
    <t>ROZVADĚČ STRUKT. KABELÁŽE, PATCHPANEL, ZÁSUVKA RJ45, DODÁVKA, MONTÁŽ, UKONČ. KABELU</t>
  </si>
  <si>
    <t>Poznámka k položce:    
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</si>
  <si>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75JB13</t>
  </si>
  <si>
    <t>DATOVÝ ROZVADĚČ 19" 600X600 DO 47 U</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</si>
  <si>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</si>
  <si>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75M91YR</t>
  </si>
  <si>
    <t>Demontáž sdělovacích zařízení</t>
  </si>
  <si>
    <t>75M92YR</t>
  </si>
  <si>
    <t>Demontáž drobného sdělovacího materiálu a zařízení</t>
  </si>
  <si>
    <t>D1</t>
  </si>
  <si>
    <t>Rozvod zálohovaného napájení pro DK - požadavek ČD-T</t>
  </si>
  <si>
    <t>ZÁSUVKA SILOVÁ 1F POD OMÍTKU, BAREVNĚ ODLIŠENÁ</t>
  </si>
  <si>
    <t>Pol1</t>
  </si>
  <si>
    <t>KABEL SILOVÝ CYKY-J 3X2,5</t>
  </si>
  <si>
    <t>Pol2</t>
  </si>
  <si>
    <t>KABEL SILOVÝ CYKY-J 3X2,5 - MONTÁŽ</t>
  </si>
  <si>
    <t xml:space="preserve">  E.2.12.2</t>
  </si>
  <si>
    <t xml:space="preserve">  Elektronický zabezpečovací systém EZS</t>
  </si>
  <si>
    <t>E.2.12.2</t>
  </si>
  <si>
    <t>Elektronický zabezpečovací systém EZS</t>
  </si>
  <si>
    <t>702512</t>
  </si>
  <si>
    <t>PRŮRAZ ZDIVEM (PŘÍČKOU) ZDĚNÝM TLOUŠŤKY PŘES 45 DO 60 CM</t>
  </si>
  <si>
    <t>702513</t>
  </si>
  <si>
    <t>PRŮRAZ ZDIVEM (PŘÍČKOU) ZDĚNÝM TLOUŠŤKY PŘES 60 CM</t>
  </si>
  <si>
    <t>704110</t>
  </si>
  <si>
    <t>KABELOVÝ ROŠT/LÁVKA NOSNÝ DO EI 90</t>
  </si>
  <si>
    <t>KABEL SDĚLOVACÍ PRO VNITŘNÍ POUŽITÍ DO 10 PÁRŮ PRŮMĚRU 0,8 MM</t>
  </si>
  <si>
    <t>75K611</t>
  </si>
  <si>
    <t>AKUMULÁTOROVÁ BATERIE DO 100 VAH - DODÁVKA</t>
  </si>
  <si>
    <t>75K61X</t>
  </si>
  <si>
    <t>AKUMULÁTOROVÁ BATERIE DO 100 VAH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</si>
  <si>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</si>
  <si>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75O514</t>
  </si>
  <si>
    <t>EZS, ÚSTŘEDNA DO 520 ZÓN</t>
  </si>
  <si>
    <t>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</si>
  <si>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75O521</t>
  </si>
  <si>
    <t>EZS, SOFTWARE ÚSTŘEDNY</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</si>
  <si>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</si>
  <si>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t>
  </si>
  <si>
    <t>EZS, KLÁVESNICE - LCD DISPLEJ</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</si>
  <si>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</si>
  <si>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75O552</t>
  </si>
  <si>
    <t>EZS, KONCENTRÁTOR 8 ZÓN + 4 PGM VÝSTUPY V KOVOVÉM KRYTU</t>
  </si>
  <si>
    <t>75O554</t>
  </si>
  <si>
    <t>EZS, KONCENTRÁTOR 8 ZÓN + 4 PGM S POSILOVACÍM ZDROJEM V KOVOVÉM KRYTU</t>
  </si>
  <si>
    <t>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</si>
  <si>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75O561</t>
  </si>
  <si>
    <t>EZS, ROZVODNÁ KRABICE</t>
  </si>
  <si>
    <t>75O571</t>
  </si>
  <si>
    <t>EZS, MAGNETICKÝ KONTAKT PLASTOVÝ - LEHKÉ PROVEDENÍ</t>
  </si>
  <si>
    <t>75O572</t>
  </si>
  <si>
    <t>EZS, MAGNETICKÝ KONTAKT PLASTOVÝ - TĚŽKÉ PROVEDENÍ</t>
  </si>
  <si>
    <t>75O592</t>
  </si>
  <si>
    <t>EZS, PROSTOROVÝ DETEKTOR DUÁLNÍ</t>
  </si>
  <si>
    <t>75O5A1</t>
  </si>
  <si>
    <t>EZS, DETEKTOR TŘÍŠTĚNÍ SKLA</t>
  </si>
  <si>
    <t>75O5G1</t>
  </si>
  <si>
    <t>EZS, BEZKONTAKTNÍ ČTEČKA KARET</t>
  </si>
  <si>
    <t>75O5J1</t>
  </si>
  <si>
    <t>EZS, KOMUNIKAČNÍ ROZHRANÍ PRO INTEGRACI DO PROGRAMU TŘETÍCH STRAN TCP/IP</t>
  </si>
  <si>
    <t>75O5M2</t>
  </si>
  <si>
    <t>EZS, SIRÉNA VENKOVNÍ</t>
  </si>
  <si>
    <t>75O5NW</t>
  </si>
  <si>
    <t>EZS, KLIENTSKÉ PRACOVIŠTĚ - DOPLNĚNÍ HW, SW, LICENCE</t>
  </si>
  <si>
    <t>75O5O1</t>
  </si>
  <si>
    <t>EZS, ŠKOLENÍ A ZÁCVIK PERSONÁLU OBSLUHUJÍCÍHO ZAŘÍZENÍ EZS</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</si>
  <si>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</si>
  <si>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</si>
  <si>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</si>
  <si>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</si>
  <si>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</si>
  <si>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</si>
  <si>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</si>
  <si>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</si>
  <si>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</si>
  <si>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 xml:space="preserve">  E.2.12.3</t>
  </si>
  <si>
    <t xml:space="preserve">  Kamerový systém CCTV</t>
  </si>
  <si>
    <t>E.2.12.3</t>
  </si>
  <si>
    <t>Kamerový systém CCTV</t>
  </si>
  <si>
    <t>Poznámka k položce:    
cat 6 23 AWG    
1. Položka obsahuje:    – dodávku specifikované kabelizace včetně potřebného drobného montážního materiálu    – dopravu a skladování   2. Položka neobsahuje:    X   3. Způsob měření:   Dodávka specifikované kabelizace se měří v délce udané v kmpárech.</t>
  </si>
  <si>
    <t>75L431</t>
  </si>
  <si>
    <t>KAMERA DIGITÁLNÍ (IP) DOME PEVNÁ</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</si>
  <si>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</si>
  <si>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75L434</t>
  </si>
  <si>
    <t>KAMERA DIGITÁLNÍ (IP) DOME SW LICENCE</t>
  </si>
  <si>
    <t>Poznámka k položce: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</si>
  <si>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75L43X</t>
  </si>
  <si>
    <t>KAMERA DIGITÁLNÍ (IP) DOME - MONTÁŽ</t>
  </si>
  <si>
    <t>75L455R</t>
  </si>
  <si>
    <t>KAMEROVÝ SERVER - ZÁZNAMOVÉ ZAŘÍZENÍ, (HW, SW, LICENCE)</t>
  </si>
  <si>
    <t>75L482</t>
  </si>
  <si>
    <t>PŘÍSLUŠENSTVÍ KS - PŘEPĚŤOVÁ OCHRANA PRO KS</t>
  </si>
  <si>
    <t>75L487</t>
  </si>
  <si>
    <t>PŘÍSLUŠENSTVÍ KS - INJECTOR PRO POE</t>
  </si>
  <si>
    <t>75L48X</t>
  </si>
  <si>
    <t>PŘÍSLUŠENSTVÍ KS - MONTÁŽ</t>
  </si>
  <si>
    <t>75L493</t>
  </si>
  <si>
    <t>ZPROVOZNĚNÍ A NASTAVENÍ KAMEROVÉHO SYSTÉMU</t>
  </si>
  <si>
    <t>75L494</t>
  </si>
  <si>
    <t>ZPROVOZNĚNÍ A NASTAVENÍ ŠKOLENÍ A ZÁCVIK PERSONÁLU OBSLUHUJÍCÍHO KAMEROVÝ SYSTÉM</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</si>
  <si>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</si>
  <si>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 xml:space="preserve">  E.2.2</t>
  </si>
  <si>
    <t xml:space="preserve">  Stavebně konstrukční část</t>
  </si>
  <si>
    <t>E.2.2</t>
  </si>
  <si>
    <t>Stavebně konstrukční část</t>
  </si>
  <si>
    <t>225421114</t>
  </si>
  <si>
    <t>Maloprofilové vrty jádrové průměru přes 156 do 195 mm v omezeném prostoru do úklonu 45° v hl 0 až 25 m v hornině tř. III a IV</t>
  </si>
  <si>
    <t>vrty pro injektáž (78+60)*3.5=</t>
  </si>
  <si>
    <t>225421116</t>
  </si>
  <si>
    <t>Maloprofilové vrty jádrové průměru přes 156 do 195 mm v omezeném prostoru do úklonu 45° v hl 0 až 25 m v hornině tř. V a VI</t>
  </si>
  <si>
    <t>hluché vrty pro injektáž skrz konstrukce (78+60)*1.1=</t>
  </si>
  <si>
    <t>282606015</t>
  </si>
  <si>
    <t>Trysková injektáž sloupů ve stísněných podmínkách, průměru do 1000 mm</t>
  </si>
  <si>
    <t>(78+60)*3.5=</t>
  </si>
  <si>
    <t>1. Vcenách nejsou započteny náklady na: a) dodání injekčních hmot a směsí, toto dodání se oceňuje ve specifikaci, b) ocelovou výztuž, c) na provedení vrtu. 2. Množství měrných jednotek se určuje u položek -6011-6018 vm délky vrtu, u položek 6021-6028 projektovanou plochou stěny vm2. 3. Položka -6065 se použije vpřípadě přeložení suché směsi zjímky na dopravní prostředek.</t>
  </si>
  <si>
    <t>585299901</t>
  </si>
  <si>
    <t>směs pro tryskovou injektáž - dodávka vč. dopravy k injektážní soupravě</t>
  </si>
  <si>
    <t>(78+60)*3.5*pi*0.45*0.45=</t>
  </si>
  <si>
    <t>279232511</t>
  </si>
  <si>
    <t>Postupná podezdívka základového zdiva jakékoliv tloušťky, bez výkopu a zapažení na maltu cementovou, cihlami pálenými</t>
  </si>
  <si>
    <t>Výtah V3 (1.2+2.6)*2*1*0.6= Výtah V2 5.2*1*0.7= Celkem: A+B=</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</si>
  <si>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</si>
  <si>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273322511</t>
  </si>
  <si>
    <t>Základy z betonu železového (bez výztuže) desky z betonu se zvýšenými nároky na prostředí tř. C 25/30</t>
  </si>
  <si>
    <t>Výtah V3 1.2*1.535*0.3=</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</si>
  <si>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</si>
  <si>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</si>
  <si>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</si>
  <si>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Anglický dvorek 2.1*4.8*0.4+4.2*0.08*0.15=</t>
  </si>
  <si>
    <t>273351121</t>
  </si>
  <si>
    <t>Bednění základů desek zřízení</t>
  </si>
  <si>
    <t>Výtah V3 (1.2+1.535)*2*0.3= Anglický dvorek (2.1+4.8)*2*0.4= Celkem: A+B=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</si>
  <si>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</si>
  <si>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</si>
  <si>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</si>
  <si>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273361821</t>
  </si>
  <si>
    <t>Výztuž základů desek z betonářské oceli 10 505 (R) nebo BSt 500</t>
  </si>
  <si>
    <t>výtah V1 - včetně jímky J2 1.335=</t>
  </si>
  <si>
    <t>1. Ceny platí pro desky rovné, snáběhy, hřibové nebo upnuté do žeber včetně výztuže těchto žeber.</t>
  </si>
  <si>
    <t>279322512</t>
  </si>
  <si>
    <t>Základové zdi z betonu železového (bez výztuže) se zvýšenými nároky na prostředí tř. C 30/37</t>
  </si>
  <si>
    <t>Anglický dvorek (4.8+1.8*2)*(0.4+2.45)*0.3=</t>
  </si>
  <si>
    <t>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</si>
  <si>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279351121</t>
  </si>
  <si>
    <t>Bednění základových zdí rovné oboustranné za každou stranu zřízení</t>
  </si>
  <si>
    <t>Anglický dvorek (4.8+1.8*2)*(0.4+2.45)*2=</t>
  </si>
  <si>
    <t>1. Ceny jsou určeny pro bednění svislé nebo šikmé (odkloněné), půdorysně přímé nebo zalomené ve volném prostranství, ve volných nebo zapažených jamách a rýhách. 2. Kruhové nebo obloukové bednění poloměru do 1 m se oceňuje individuálně.</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</si>
  <si>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</si>
  <si>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</si>
  <si>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</si>
  <si>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t>
  </si>
  <si>
    <t>etonářské oceli 10 505 (R) nebo BSt 500    
~</t>
  </si>
  <si>
    <t>Anglický dvorek - včetně výztuže zádkadové desky 1.717=</t>
  </si>
  <si>
    <t>275322511</t>
  </si>
  <si>
    <t>Základy z betonu železového (bez výztuže) patky z betonu se zvýšenými nároky na prostředí tř. C 25/30</t>
  </si>
  <si>
    <t>Patky P1 a P2 1.5*1.5*0.35*2= Patky P3 a P4 1.2*1.2*0.35*2= Celkem: A+B=</t>
  </si>
  <si>
    <t>275351121</t>
  </si>
  <si>
    <t>Bednění základů patek zřízení</t>
  </si>
  <si>
    <t>Patky P1 a P2 1.5*4*0.35*2= Patky P3 a P4 1.2*4*0.35*2= Celkem: A+B=</t>
  </si>
  <si>
    <t>275351122</t>
  </si>
  <si>
    <t>Bednění základů patek odstranění</t>
  </si>
  <si>
    <t>272361821</t>
  </si>
  <si>
    <t>Výztuž základů kleneb z betonářské oceli 10 505 (R) nebo BSt 500</t>
  </si>
  <si>
    <t>Patky P1 a P2 0.313= Patky P3 a P4 0.105= Celkem: A+B=</t>
  </si>
  <si>
    <t>311321411</t>
  </si>
  <si>
    <t>Nadzákladové zdi z betonu železového (bez výztuže) nosné bez zvláštních nároků na vliv prostředí tř. C 25/30</t>
  </si>
  <si>
    <t>stěny výtahu V1 (1.8+1.5)*2*2.42*0.25=</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</si>
  <si>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</si>
  <si>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311351121</t>
  </si>
  <si>
    <t>Bednění nadzákladových zdí nosných rovné oboustranné za každou stranu zřízení</t>
  </si>
  <si>
    <t>stěny výtahu V1 (1.8+1.5)*2*2.42*2=</t>
  </si>
  <si>
    <t>1. Ceny jsou určeny pro bednění svislé nebo šikmé (odkloněné), půdorysně přímé nebo zalomené ve volném prostranství, ve volných nebo zapažených jamách a rýhách.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</si>
  <si>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311351122</t>
  </si>
  <si>
    <t>Bednění nadzákladových zdí nosných rovné oboustranné za každou stranu odstranění</t>
  </si>
  <si>
    <t>311361821</t>
  </si>
  <si>
    <t>Výztuž nadzákladových zdí nosných svislých nebo odkloněných od svislice, rovných nebo oblých z betonářské oceli 10 505 (R) nebo BSt 500</t>
  </si>
  <si>
    <t>Výtah V1 0.527=</t>
  </si>
  <si>
    <t>31700001</t>
  </si>
  <si>
    <t>Nadpraží otvorů z ocelových nosníků - dodávka a montáž vč. vysekání rýhy, zazdívky, plentování a ostatních souvisejících prací</t>
  </si>
  <si>
    <t>viz tabulka z výktesu č. 051 VÝKAZ OCELOVÝCH NADPRAŽÍ 1.pp 3.224= 1.np 10.384= 2.np 2.463= 3.np 1.937= 4.np 0.220= Celkem: A+B+C+D+E=</t>
  </si>
  <si>
    <t>330321410</t>
  </si>
  <si>
    <t>Sloupy, pilíře, táhla, rámové stojky, vzpěry z betonu železového (bez výztuže) bez zvláštních nároků na vliv prostředí tř. C 25/30</t>
  </si>
  <si>
    <t>sloupy S1, S2 0.4*0.4*2.2*2=</t>
  </si>
  <si>
    <t>1. V cenách pro pohledový beton jsou započteny i náklady na pečlivé hutnění zejména při líci konstrukce pro docílení neporušeného maltového povrchu bez vzhledových kazů.</t>
  </si>
  <si>
    <t>331351121</t>
  </si>
  <si>
    <t>Bednění hranatých sloupů a pilířů včetně vzepření průřezu pravoúhlého čtyřúhelníka výšky do 4 m, průřezu přes 0,08 do 0,16 m2 zřízení</t>
  </si>
  <si>
    <t>sloupy S1, S2 0.4*4*2.2*2=</t>
  </si>
  <si>
    <t>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t>
  </si>
  <si>
    <t>331351122</t>
  </si>
  <si>
    <t>Bednění hranatých sloupů a pilířů včetně vzepření průřezu pravoúhlého čtyřúhelníka výšky do 4 m, průřezu přes 0,08 do 0,16 m2 odstranění</t>
  </si>
  <si>
    <t>331361821</t>
  </si>
  <si>
    <t>Výztuž sloupů, pilířů, rámových stojek, táhel nebo vzpěr hranatých svislých nebo šikmých (odkloněných) z betonářské oceli 10 505 (R) nebo BSt 500</t>
  </si>
  <si>
    <t>Sloupy S1, S2 0.061=</t>
  </si>
  <si>
    <t>380326122</t>
  </si>
  <si>
    <t>Kompletní konstrukce čistíren odpadních vod, nádrží, vodojemů, kanálů z betonu železového bez výztuže a bednění se zvýšenými nároky na prostředí tř. C</t>
  </si>
  <si>
    <t>25/30, tl. přes 150 do 300 mm    
~</t>
  </si>
  <si>
    <t>Technologický kanál 1 (16.4+63.6+12.1)*1.75*0.2= (16.4+63.6+12.1)*2*1.16*0.2= Technologický kanál  71.05*2*1.3*0.2= 71.05*2*2*1.05*0.2= Celkem: A+B+C+D=</t>
  </si>
  <si>
    <t>1. V cenách z betonu pro konstrukce bílých van 380 32-63 nejsou započteny náklady na těsnění dilatačních a pracovních spar, tyto se oceňují cenami souborů cen 953 33 části A08 katalogu 801-1 Budovy a haly - zděné a monolitické.</t>
  </si>
  <si>
    <t>380326332</t>
  </si>
  <si>
    <t>Kompletní konstrukce čistíren odpadních vod, nádrží, vodojemů, kanálů z betonu železového bez výztuže a bednění pro konstrukce bílých van tř. C 25/30,</t>
  </si>
  <si>
    <t>tl. přes 150 do 300 mm    
~</t>
  </si>
  <si>
    <t>Jímka J1, J3, J4 1.44*1.24*0.22*3= (1.44+0.8)*2*0.8*0.22*3= (1.44*1.24-0.6*0.6)*0.15*3= Jímka J2 1.04*0.87*0.22= (1.04*0.6)*2*0.6*0.22= Výtah V1 1.8*1.97*0.3= (1.97+1.3)*2*0.7*0.25= (19.1-1.3*1.47)*0.25= Výtah V2 3.21*2.25*0.3= (1+0.5)*2*0.5*0.25= (2.71+2.25*2)*0.9*0.25= 2.71*0.9*0.2= Celkem: A+B+C+D+E+F+G+H+I+J+K+L=</t>
  </si>
  <si>
    <t>380356211</t>
  </si>
  <si>
    <t>Bednění kompletních konstrukcí čistíren odpadních vod, nádrží, vodojemů, kanálů konstrukcí omítaných z betonu prostého nebo železového ploch rovinných</t>
  </si>
  <si>
    <t>zřízení    
~</t>
  </si>
  <si>
    <t>Jímka J1, J3, J4 (1.44+1.24)*2*0.22*3= (1.44+0.8)*2*0.8*2*3= (1.44*1.24-0.6*0.6)*3= Jímka J2 (1.04+0.87)*2*0.22= (1.04*0.6)*2*0.6*2= Výtah V1 (1.8+1.97)*2*0.3= (1.97+1.3)*2*0.7*2= (19.1-1.3*1.47)= Výtah V2 (3.21+2.25)*2*0.3= (1+0.5)*2*0.5*2= (2.71+2.25*2)*0.9*2= 2.71*0.9*2= Technologický kanál 1 (16.4+63.6+12.1)*2*0.2= (16.4+63.6+12.1)*2*1.16*2= Technologický kanál  71.05*2*2*0.2= 71.05*2*2*1.05*2= Celkem: A+B+C+D+E+F+G+H+I+J+K+L+M+N+O+P=</t>
  </si>
  <si>
    <t>1. V případech, kdy konstrukce jsou obsypávány, oceňuje se bednění vnějších neomítaných obsypávaných stěn a) rovinných cenou 380 35-6211 (zřízení) a 380 35-6212 (odstranění), b) zaoblených cenou 380 35-6221 (zřízení) a 380 35-6222 (odstranění).</t>
  </si>
  <si>
    <t>380356212</t>
  </si>
  <si>
    <t>odstranění    
~</t>
  </si>
  <si>
    <t>380361006</t>
  </si>
  <si>
    <t>Výztuž kompletních konstrukcí čistíren odpadních vod, nádrží, vodojemů, kanálů z oceli 10 505 (R) nebo BSt 500</t>
  </si>
  <si>
    <t>výtah V3 0.119= výtah V2 - včetně výztuže stěn 2.173= jímky J1, J3, J4 0.851= technologiký kanál 1 10.224= technologiký kanál 2 6.484= Celkem: A+B+C+D+E=</t>
  </si>
  <si>
    <t>39000001</t>
  </si>
  <si>
    <t>Nosná ocelová konstrukce stropu 1E - dodávka a montáž vč. kotvení, protikorozních a povrchových úprav</t>
  </si>
  <si>
    <t>viz tabulka z výktesu č. 304 4.384=</t>
  </si>
  <si>
    <t>39000002</t>
  </si>
  <si>
    <t>Nosná ocelová konstrukce výtahu V1 - dodávka a montáž vč. kotvení, protikorozních a povrchových úprav</t>
  </si>
  <si>
    <t>viz tabulka z výktesu č. 501 2.732=</t>
  </si>
  <si>
    <t>39000003</t>
  </si>
  <si>
    <t>Nosná ocelová konstrukce výtahu V2 - dodávka a montáž vč. kotvení, protikorozních a povrchových úprav</t>
  </si>
  <si>
    <t>viz tabulka z výktesu č. 502 1.619=</t>
  </si>
  <si>
    <t>39000004</t>
  </si>
  <si>
    <t>Nosná ocelová konstrukce výtahu V3 - dodávka a montáž vč. kotvení, protikorozních a povrchových úprav</t>
  </si>
  <si>
    <t>viz tabulka z výktesu č. 503 1.011=</t>
  </si>
  <si>
    <t>39000005</t>
  </si>
  <si>
    <t>Nosná ocelová konstrukce schodiště - dodávka a montáž vč. kotvení, protikorozních a povrchových úprav</t>
  </si>
  <si>
    <t>viz tabulka z výktesu č. 504 0.802=</t>
  </si>
  <si>
    <t>39000006</t>
  </si>
  <si>
    <t>Nosná ocelová konstrukce střešní lávky - dodávka a montáž vč. kotvení, protikorozních a povrchových úprav</t>
  </si>
  <si>
    <t>viz tabulka z výktesu č. 505 3.566=</t>
  </si>
  <si>
    <t>39000101</t>
  </si>
  <si>
    <t>Provizorní ocelová konstrukce pro podchycení stropu 1.NP - dodávka a montáž vč. kotvení, protikorozních a povrchových úprav</t>
  </si>
  <si>
    <t>viz tabulka z výktesu č. 012 4.518=</t>
  </si>
  <si>
    <t>39000501</t>
  </si>
  <si>
    <t>Demontáž provizorní ocelové konstrukce pro podchycení stropu 1.NP vč. odvozu a likvidace</t>
  </si>
  <si>
    <t>39000801</t>
  </si>
  <si>
    <t>Aktivační lisy pro podchycení stropu 1.NP - doprava, montáž a pronájem</t>
  </si>
  <si>
    <t>SESTAVA</t>
  </si>
  <si>
    <t>39000901</t>
  </si>
  <si>
    <t>Aktivační lisy pro podchycení stropu 1.NP - demontáž, odvoz</t>
  </si>
  <si>
    <t>39000007</t>
  </si>
  <si>
    <t>Nosná ocelová konstrukce VZT roštu 1 - dodávka a montáž vč. kotvení, protikorozních a povrchových úprav</t>
  </si>
  <si>
    <t>viz tabulka z výktesu č. 311 0.926=</t>
  </si>
  <si>
    <t>411121232u</t>
  </si>
  <si>
    <t>Montáž prefabrikovaných železobetonových panelů pro zakrytí kanálu</t>
  </si>
  <si>
    <t>kanál 1 (16.4+63.6+12.1)*1.55= kanál 2 71.05*1.1= Celkem: A+B=</t>
  </si>
  <si>
    <t>1. Montáž stropních panelů šířky do 600 mm a délky do 3300 mm se oceňuje jako montáž stropní desky. 2. Montáž stropní desky šířky přes 600 mm se ocení jako montáž stropních panelů. 3. Šířkou se rozumí šířka skladebná. 4. Vcenách nejsou započteny náklady na dodávku hlavních materiálů, tato se ocení ve specifikaci..</t>
  </si>
  <si>
    <t>59345600</t>
  </si>
  <si>
    <t>panel stropní tl. 150 mm únosnost 15 KN/m2</t>
  </si>
  <si>
    <t>411321414</t>
  </si>
  <si>
    <t>Stropy z betonu železového (bez výztuže) stropů deskových, plochých střech, desek balkonových, desek hřibových stropů včetně hlavic hřibových sloupů t</t>
  </si>
  <si>
    <t>ř. C 25/30    
~</t>
  </si>
  <si>
    <t>Strop 01A 2.6*2.4*0.18= (2.3*1.3+0.7*0.9)*0.18= Strop 01C 35.365*0.18= Strop 01D (14.8*11.8-3.5*1.2+0.5*0.2*31)*0.2+2*2*2*0.1= Strop 01F (8.6*3.3+0.5*0.2*14)*0.18= Strop 01B - ocelobeton 1.08*1.925*(0.06+0.55*2/3)= Strop 1A - ocelobeton 4.43*2.78*(0.06+0.55*2/3)= Strop 1b - ocelobeton 30.3*(0.06+0.55*2/3)= Strop 1C - ocelobeton 103.1*(0.06+0.55*2/3)= Strop 1D - ocelobeton 17.6*(0.06+0.55*2/3)= Strop 1G - ocelobeton 28.55*(0.06+0.55*2/3)= Strop 1E - ocelobeton 8.9*12.0*(0.06+0.55*2/3)= Strop 1F (5.5*2.7+2.6*2.3)*0.22= Strop 1H 6.5*6.8*0.24= Strop 2A - ocelobeton 12.84*(0.06+0.55*2/3)= Strop 2B - ocelobeton 31.61*(0.06+0.55*2/3)= Strop 2C - ocelobeton 14*(0.06+0.55*2/3)= Strop 2D - ocelobeton 33*(0.06+0.55*2/3)= Strop 2E - ocelobeton 28.55*(0.06+0.55*2/3)= Strop 3A - ocelobeton 12.84*(0.06+0.55*2/3)= Strop 3B - ocelobeton 29.9*(0.06+0.55*2/3)= Celkem: A+B+C+D+E+F+G+H+I+J+K+L+M+N+O+P+Q+R+S+T+U=</t>
  </si>
  <si>
    <t>1. V cenách pohledového betonu 411 35-4 a 411 35-5 jsou započteny i náklady na pečlivé hutnění zejména při líci konstrukce pro docílení neporušeného maltového povrchu bez vzhledových kazů.</t>
  </si>
  <si>
    <t>411351011</t>
  </si>
  <si>
    <t>Bednění stropních konstrukcí - bez podpěrné konstrukce desek tloušťky stropní desky přes 5 do 25 cm zřízení</t>
  </si>
  <si>
    <t>Strop 01A 2.6*2.4= (2.3*1.3+0.7*0.9)= Strop 01C 35.365= Strop 01D (14.8*11.8-3.5*1.2+0.5*0.2*31)= Strop 01F (8.6*3.3+0.5*0.2*14)= Strop 1F (5.5*2.7+2.6*2.3)= Strop 1H 6.5*6.8= Celkem: A+B+C+D+E+F+G=</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</si>
  <si>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</si>
  <si>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411351012</t>
  </si>
  <si>
    <t>Bednění stropních konstrukcí - bez podpěrné konstrukce desek tloušťky stropní desky přes 5 do 25 cm odstranění</t>
  </si>
  <si>
    <t>411354214</t>
  </si>
  <si>
    <t>Bednění stropů ztracené ocelové žebrované ze širokých tenkostěnných ohýbaných profilů (hraněných trapézových vln), bez úpravy povrchu otevřeného podhl</t>
  </si>
  <si>
    <t>edu, bez podpěrné konstrukce, s osazením nasucho na zdech do připravených ozubů, popř. na rovných zdech, trámech, průvlacích, do traverz s povrchem lesklým, výšky vln 60 mm, tl. plechu 0,88 mm    
~</t>
  </si>
  <si>
    <t>Strop 01B - ocelobeton 1.08*1.925= Strop 1A - ocelobeton 12.8= Strop 1b - ocelobeton 30.3= Strop 1C - ocelobeton 103.1= Strop 1D - ocelobeton 17.6= Strop 1E - ocelobeton 8.9*12.0= Strop 1G - ocelobeton 28.55= Strop 2A - ocelobeton 12.84= Strop 2B - ocelobeton 31.61= Strop 2C - ocelobeton 14= Strop 2D - ocelobeton 33= Strop 2E - ocelobeton 28.55= Strop 3A - ocelobeton 12.84= Strop 3B - ocelobeton 29.9= Celkem: A+B+C+D+E+F+G+H+I+J+K+L+M+N=</t>
  </si>
  <si>
    <t>1. Konstrukce ocelového profilovaného bednění (ceny -4203 až -4271 za m2 půdorysu shora včetně uložení) vytváří monolitický žebrovaný strop, pro který jsou určeny ceny betonů 411 32-2121 až -2424, ceny výztuže stropů 411 36- . . , je-li předepsána u této spřažené konstrukce, a ceny podpěrné konstrukce.</t>
  </si>
  <si>
    <t>411354311</t>
  </si>
  <si>
    <t>Podpěrná konstrukce stropů - desek, kleneb a skořepin výška podepření do 4 m tloušťka stropu přes 5 do 15 cm zřízení</t>
  </si>
  <si>
    <t>313.575+463.969=</t>
  </si>
  <si>
    <t>1. Podepření větších výšek než 6 m se oceňuje individuálně.</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</si>
  <si>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</si>
  <si>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</si>
  <si>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</si>
  <si>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t>
  </si>
  <si>
    <t>balkonových, hřibových včetně hlavic hřibových sloupů, plochých střech a pro zavěšení železobetonových podhledů z betonářské oceli 10 505 (R) nebo BSt 500    
~</t>
  </si>
  <si>
    <t>Strop 01A 0.234= Strop 01C 1.000= Strop 01D 6.956= Strop 01F 1.051= Strop 1E 0.266= Strop 1F 0.788= Strop 1H 1.666= Strop 1b - ocelobeton 0.083= Strop 1C - ocelobeton 0.269= Strop 1D - ocelobeton 0.046= Strop 1G - ocelobeton 0.073= Strop 1E - ocelobeton 0.266= Strop 2A - ocelobeton 0.033= Strop 2B - ocelobeton 0.087= Strop 2C - ocelobeton 0.035= Strop 2D - ocelobeton 0.085= Strop 2E - ocelobeton 0.073= Strop 3A - ocelobeton 0.033= Strop 3B - ocelobeton 0.078= Celkem: A+B+C+D+E+F+G+H+I+J+K+L+M+N+O+P+Q+R+S=</t>
  </si>
  <si>
    <t>411362021</t>
  </si>
  <si>
    <t>balkonových, hřibových včetně hlavic hřibových sloupů, plochých střech a pro zavěšení železobetonových podhledů ze svařovaných sítí z drátů typu KARI    
~</t>
  </si>
  <si>
    <t>Strop 01B 0.01= Strop 1A  0.076= Strop 1b - ocelobeton 0.194= Strop 1C - ocelobeton 0.620= Strop 1D - ocelobeton 0.106= Strop 1G - ocelobeton 0.717= Strop 1E - ocelobeton 0.634= Strop 2A - ocelobeton 0.077= Strop 2B - ocelobeton 0.189= Strop 2C - ocelobeton 0.084= Strop 2D - ocelobeton 0.147= Strop 2E - ocelobeton 0.171= Strop 3A - ocelobeton 0.078= Strop 3B - ocelobeton 0.179= Celkem: A+B+C+D+E+F+G+H+I+J+K+L+M+N=</t>
  </si>
  <si>
    <t>413941121</t>
  </si>
  <si>
    <t>Osazování ocelových válcovaných nosníků ve stropech I nebo IE nebo U nebo UE nebo L do č.12 nebo výšky do 120 mm</t>
  </si>
  <si>
    <t>Strop 01B - ocelobeton 1.6*2*10.4/1000=</t>
  </si>
  <si>
    <t>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</si>
  <si>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13010901</t>
  </si>
  <si>
    <t>ocel profilová do v 120 mm, vč. protikorozních a povrchových úprav</t>
  </si>
  <si>
    <t>413941123</t>
  </si>
  <si>
    <t>Osazování ocelových válcovaných nosníků ve stropech I nebo IE nebo U nebo UE nebo L č. 14 až 22 nebo výšky do 220 mm</t>
  </si>
  <si>
    <t>Strop 1A - ocelobeton 0.291= Strop 1b - ocelobeton 1.160= Strop 1C - ocelobeton 2.057= Strop 1D - ocelobeton 0.565= Strop 1G - ocelobeton 0.881= Strop 1J - ocelodřevěný 0.133= Strop 2A - ocelobeton 0.293= Strop 2B - ocelobeton 1.3= Strop 2C - ocelobeton 0.576= Strop 2D - ocelobeton 0.93= Strop 2E - ocelobeton 0.88= Strop 3A - ocelobeton 0.293= Celkem: A+B+C+D+E+F+G+H+I+J+K+L=</t>
  </si>
  <si>
    <t>13010902</t>
  </si>
  <si>
    <t>ocel profilová přes 120 mm, vč. protikorozních a povrchových úprav</t>
  </si>
  <si>
    <t>417321515</t>
  </si>
  <si>
    <t>Ztužující pásy a věnce z betonu železového (bez výztuže) tř. C 25/30</t>
  </si>
  <si>
    <t>výtah V3 (1.535+1.2+0.2)*2*0.2*0.2*2= blok pro kotvení vodítka výtahu V3 0.5*0.25*0.05*2= Celkem: A+B=</t>
  </si>
  <si>
    <t>417351115</t>
  </si>
  <si>
    <t>Bednění bočnic ztužujících pásů a věnců včetně vzpěr zřízení</t>
  </si>
  <si>
    <t>výtah V3 (1.535+1.2+0.2)*2*2*0.2*2= blok pro kotvení vodítka výtahu V3 0.5*0.25+(0.5+0.25)*2*0.05*2= Celkem: A+B=</t>
  </si>
  <si>
    <t>417351116</t>
  </si>
  <si>
    <t>Bednění bočnic ztužujících pásů a věnců včetně vzpěr odstranění</t>
  </si>
  <si>
    <t>417361821</t>
  </si>
  <si>
    <t>Výztuž ztužujících pásů a věnců z betonářské oceli 10 505 (R) nebo BSt 500</t>
  </si>
  <si>
    <t>výtah V3 - v úrovni vodítek 0.130= výtah V3 - ukončující věnec 0.088= blok pro kotvení vodítek 0.003= Celkem: A+B+C=</t>
  </si>
  <si>
    <t>430321414</t>
  </si>
  <si>
    <t>Schodišťové konstrukce a rampy z betonu železového (bez výztuže) stupně, schodnice, ramena, podesty s nosníky tř. C 25/30</t>
  </si>
  <si>
    <t>Schodiště 01 2.478=</t>
  </si>
  <si>
    <t>430361821</t>
  </si>
  <si>
    <t>Výztuž schodišťových konstrukcí a ramp stupňů, schodnic, ramen, podest s nosníky z betonářské oceli 10 505 (R) nebo BSt 500</t>
  </si>
  <si>
    <t>Schodiště 01 0.193=</t>
  </si>
  <si>
    <t>431351125</t>
  </si>
  <si>
    <t>Bednění podest, podstupňových desek a ramp včetně podpěrné konstrukce výšky do 4 m půdorysně křivočarých zřízení</t>
  </si>
  <si>
    <t>Schodiště 01 (2.7*1.2+1.6*1.3)*1.15=</t>
  </si>
  <si>
    <t>431351126</t>
  </si>
  <si>
    <t>Bednění podest, podstupňových desek a ramp včetně podpěrné konstrukce výšky do 4 m půdorysně křivočarých odstranění</t>
  </si>
  <si>
    <t>434351145</t>
  </si>
  <si>
    <t>Bednění stupňů betonovaných na podstupňové desce nebo na terénu půdorysně křivočarých zřízení</t>
  </si>
  <si>
    <t>Schodiště 01 (1.2*7+1.3*2+1.4+1.3*5)*0.16=</t>
  </si>
  <si>
    <t>1. Množství měrných jednotek bednění stupňů se určuje v m2 plochy stupnic a podstupnic.</t>
  </si>
  <si>
    <t>434351146</t>
  </si>
  <si>
    <t>Bednění stupňů betonovaných na podstupňové desce nebo na terénu půdorysně křivočarých odstranění</t>
  </si>
  <si>
    <t>dle tabulky TESAŘSKÝCH KONSTRUKCÍ KROV - SEVERNÍ VĚŽ 2.65= dle tabulky TESAŘSKÝCH KONSTRUKCÍ VAZNÍKOVÉHO KROVU - SEVERNÍ KŘÍDLO 3.02= dle tabulky TESAŘSKÝCH KONSTRUKCÍ PULTOVÉHO KROVU - SEVERNÍ ČÁST CENTRÁLNÍ ČÁSTI 0.26= dle tabulky TESAŘSKÝCH KONSTRUKCÍ PULTOVÉHO KROVU - JIŽNÍ ČÁST CENTRÁLNÍ ČÁSTI 0.35= dle tabulky TESAŘSKÝCH KONSTRUKCÍ VAZNÍKOVÉHO KROVU - JIŽNÍ KŘÍDLO 2.10= dle tabulky TESAŘSKÝCH KONSTRUKCÍ KROV - JIŽNÍ VĚŽ 0.50= Celkem: A+B+C+D+E+F=</t>
  </si>
  <si>
    <t>762331931</t>
  </si>
  <si>
    <t>Vázané konstrukce krovů vyřezání části střešní vazby průřezové plochy řeziva přes 224 do 288 cm2, délky vyřezané části krovového prvku do 3 m</t>
  </si>
  <si>
    <t>dle tabulky TESAŘSKÝCH KONSTRUKCÍ KROV - SEVERNÍ VĚŽ 33= dle tabulky TESAŘSKÝCH KONSTRUKCÍ VAZNÍKOVÉHO KROVU - SEVERNÍ KŘÍDLO 108= dle tabulky TESAŘSKÝCH KONSTRUKCÍ PULTOVÉHO KROVU - SEVERNÍ ČÁST CENTRÁLNÍ ČÁSTI 13.5= dle tabulky TESAŘSKÝCH KONSTRUKCÍ PULTOVÉHO KROVU - JIŽNÍ ČÁST CENTRÁLNÍ ČÁSTI 18= dle tabulky TESAŘSKÝCH KONSTRUKCÍ VAZNÍKOVÉHO KROVU - JIŽNÍ KŘÍDLO 75= dle tabulky TESAŘSKÝCH KONSTRUKCÍ KROV - JIŽNÍ VĚŽ 6= Celkem: A+B+C+D+E+F=</t>
  </si>
  <si>
    <t>762331941</t>
  </si>
  <si>
    <t>Vázané konstrukce krovů vyřezání části střešní vazby průřezové plochy řeziva přes 288 do 450 cm2, délky vyřezané části krovového prvku do 3 m</t>
  </si>
  <si>
    <t>dle tabulky TESAŘSKÝCH KONSTRUKCÍ KROV - SEVERNÍ VĚŽ 27= dle tabulky TESAŘSKÝCH KONSTRUKCÍ VAZNÍKOVÉHO KROVU - SEVERNÍ KŘÍDLO 0= dle tabulky TESAŘSKÝCH KONSTRUKCÍ PULTOVÉHO KROVU - SEVERNÍ ČÁST CENTRÁLNÍ ČÁSTI 0= dle tabulky TESAŘSKÝCH KONSTRUKCÍ PULTOVÉHO KROVU - JIŽNÍ ČÁST CENTRÁLNÍ ČÁSTI 0= dle tabulky TESAŘSKÝCH KONSTRUKCÍ VAZNÍKOVÉHO KROVU - JIŽNÍ KŘÍDLO 0= dle tabulky TESAŘSKÝCH KONSTRUKCÍ KROV - JIŽNÍ VĚŽ 12= Celkem: A+B+C+D+E+F=</t>
  </si>
  <si>
    <t>762331951</t>
  </si>
  <si>
    <t>Vázané konstrukce krovů vyřezání části střešní vazby průřezové plochy řeziva průřezové plochy řeziva přes 450 cm2, délky vyřezané části krovového prvk</t>
  </si>
  <si>
    <t>u do 3 m    
~</t>
  </si>
  <si>
    <t>dle tabulky TESAŘSKÝCH KONSTRUKCÍ KROV - SEVERNÍ VĚŽ 16.5=</t>
  </si>
  <si>
    <t>762332923</t>
  </si>
  <si>
    <t>Vázané konstrukce krovů doplnění části střešní vazby z hranolů, nebo hranolků (materiál v ceně), průřezové plochy přes 224 do 288 cm2</t>
  </si>
  <si>
    <t>762332924</t>
  </si>
  <si>
    <t>Vázané konstrukce krovů doplnění části střešní vazby z hranolů, nebo hranolků (materiál v ceně), průřezové plochy přes 288 do 450 cm2</t>
  </si>
  <si>
    <t>dle tabulky TESAŘSKÝCH KONSTRUKCÍ KROV - SEVERNÍ VĚŽ 27= dle tabulky TESAŘSKÝCH KONSTRUKCÍ KROV - JIŽNÍ VĚŽ 12= Celkem: A+B=</t>
  </si>
  <si>
    <t>762332925</t>
  </si>
  <si>
    <t>Vázané konstrukce krovů doplnění části střešní vazby z hranolů, nebo hranolků (materiál v ceně), průřezové plochy přes 450 do 600 cm2</t>
  </si>
  <si>
    <t>953946111</t>
  </si>
  <si>
    <t>Montáž atypických ocelových konstrukcí profilů hmotnosti do 13 kg/m, hmotnosti konstrukce do 1 t</t>
  </si>
  <si>
    <t>lemování boků desky strop 01B (1.925+1.08)*2*0.11*31.4/1000= strop 1A 14.61*0.11*31.4/1000= strop 1B 22.15*0.11*31.4/1000= strop 1C 65.3*0.11*31.4/1000= strop 1D 16.9*0.11*31.4/1000= strop 1E (12+8.9)*2*0.11*31.4/1000= strop 1G 22.17*0.11*31.4/1000= Strop 2A - ocelobeton 14.66*0.11*31.4/1000= Strop 2B - ocelobeton 25.94*0.11*31.4/1000= Strop 2C - ocelobeton 15*0.11*31.4/1000= Strop 2D - ocelobeton 19.9*0.11*31.4/1000= Strop 2E - ocelobeton 22.17*0.11*31.4/1000= Strop 3A - ocelobeton 14.66*0.11*31.4/1000= Strop 3B - ocelobeton 22.57*0.11*31.4/1000= Celkem: A+B+C+D+E+F+G+H+I+J+K+L+M+N=</t>
  </si>
  <si>
    <t>1. Ceny nelze použít pro ocenění montáže ocelových konstrukcí hmotnosti do 500 kg; tyto se oceňují cenami souboru cen 767 99-51 Montáž ostatních atypických zámečnických konstrukcí části A01 katalogu 800-767 Konstrukce zámečnické.</t>
  </si>
  <si>
    <t>13611901</t>
  </si>
  <si>
    <t>lemovací plech tl. 4 mm, výšky 110 mm, vč. protikorozních a povrchových úprav</t>
  </si>
  <si>
    <t>997013811</t>
  </si>
  <si>
    <t>Poplatek za uložení stavebního odpadu na skládce (skládkovné) dřevěného zatříděného do Katalogu odpadů pod kódem 170 201</t>
  </si>
  <si>
    <t xml:space="preserve">  E.2.4</t>
  </si>
  <si>
    <t xml:space="preserve">  Orientační systém</t>
  </si>
  <si>
    <t>E.2.4</t>
  </si>
  <si>
    <t>Orientační systém</t>
  </si>
  <si>
    <t>Prvky orientačního systému</t>
  </si>
  <si>
    <t>92390001</t>
  </si>
  <si>
    <t>Tabule hliníková (název stanice), rozměr 5600x600mm - dodávka a montáž</t>
  </si>
  <si>
    <t>92390002</t>
  </si>
  <si>
    <t>Tabule hliníková, rozměr 1180x240mm - dodávka a montáž</t>
  </si>
  <si>
    <t>92390003</t>
  </si>
  <si>
    <t>Tabule hliníková, rozměr 900x340mm - dodávka a montáž</t>
  </si>
  <si>
    <t>92390004</t>
  </si>
  <si>
    <t>Tabule hliníková, rozměr 840x240mm - dodávka a montáž</t>
  </si>
  <si>
    <t>92390005</t>
  </si>
  <si>
    <t>Samolepka, rozměr 2130x640mm - dodávka a montáž</t>
  </si>
  <si>
    <t>92390006</t>
  </si>
  <si>
    <t>Samolepka, rozměr 640x240mm - dodávka a montáž</t>
  </si>
  <si>
    <t>92390007</t>
  </si>
  <si>
    <t>Samolepka, rozměr 240x240mm - dodávka a montáž</t>
  </si>
  <si>
    <t>92390008</t>
  </si>
  <si>
    <t>Samolepka, rozměr 100x100mm - dodávka a montáž</t>
  </si>
  <si>
    <t>92390009</t>
  </si>
  <si>
    <t>Hmatný štítek hliníkový (pro nevidomé) - dodávka a montáž</t>
  </si>
  <si>
    <t>92390010</t>
  </si>
  <si>
    <t>Demontáž stávající tabule orientačního systému, včetně odvozu a likvidace odpadu</t>
  </si>
  <si>
    <t>odjezdová část VB - tabule nad vstupem do pasáže + příjezdová část VB - tabule nad východem do ulice</t>
  </si>
  <si>
    <t xml:space="preserve">  E.2.6</t>
  </si>
  <si>
    <t xml:space="preserve">  ZTI</t>
  </si>
  <si>
    <t>E.2.6</t>
  </si>
  <si>
    <t>ZTI</t>
  </si>
  <si>
    <t>721</t>
  </si>
  <si>
    <t>Vnitřní kanalizace</t>
  </si>
  <si>
    <t>721100001</t>
  </si>
  <si>
    <t>Potrubí PP-KG2000 DN200 vč. kolen a odboček</t>
  </si>
  <si>
    <t>721100002</t>
  </si>
  <si>
    <t>Potrubí PP-KG2000 DN150 vč. kolen a odboček</t>
  </si>
  <si>
    <t>721100003</t>
  </si>
  <si>
    <t>Potrubí PP-KG2000 DN125 vč. kolen a odboček</t>
  </si>
  <si>
    <t>721100004</t>
  </si>
  <si>
    <t>Potrubí PP-KG2000 DN100 vč. kolen a odboček</t>
  </si>
  <si>
    <t>721100005</t>
  </si>
  <si>
    <t>Čistící tvarovka DN200</t>
  </si>
  <si>
    <t>721100006</t>
  </si>
  <si>
    <t>Čistící tvarovka DN150</t>
  </si>
  <si>
    <t>721100007</t>
  </si>
  <si>
    <t>Čistící tvarovka DN125</t>
  </si>
  <si>
    <t>721100008</t>
  </si>
  <si>
    <t>HT potrubí DN100 vč. kolen, odboček a kotvení</t>
  </si>
  <si>
    <t>721100009</t>
  </si>
  <si>
    <t>HT potrubí DN70 vč. kolen, odboček a kotvení</t>
  </si>
  <si>
    <t>721100010</t>
  </si>
  <si>
    <t>HT potrubí DN50 vč. kolen, odboček a kotvení</t>
  </si>
  <si>
    <t>721100011</t>
  </si>
  <si>
    <t>HT potrubí DN40 vč. kolen, odboček a kotvení</t>
  </si>
  <si>
    <t>721100012</t>
  </si>
  <si>
    <t>HT potrubí DN32 vč. kolen, odboček a kotvení</t>
  </si>
  <si>
    <t>721100013</t>
  </si>
  <si>
    <t>Čistící tvarovka DN100</t>
  </si>
  <si>
    <t>721100014</t>
  </si>
  <si>
    <t>Čistící tvarovka DN70</t>
  </si>
  <si>
    <t>721100015</t>
  </si>
  <si>
    <t>Ocel.pozink potrubí DN50 vč. kolen, odboček a kotvení</t>
  </si>
  <si>
    <t>721200001</t>
  </si>
  <si>
    <t>Přenosné kalové čerpadlo s plovákem (výtlak DN50; výška výtlaku 5m, max. průtok 12 m3/hod</t>
  </si>
  <si>
    <t>72110016</t>
  </si>
  <si>
    <t>Zpětná klapka DN100</t>
  </si>
  <si>
    <t>72110017</t>
  </si>
  <si>
    <t>Podlahová vpust DN100 nezámrzná, se suchou zápachovou uzávěrkou</t>
  </si>
  <si>
    <t>721200002</t>
  </si>
  <si>
    <t>Ventilační hlavice DN100</t>
  </si>
  <si>
    <t>721200003</t>
  </si>
  <si>
    <t>Přivzdušňovací ventil DN50</t>
  </si>
  <si>
    <t>721200004</t>
  </si>
  <si>
    <t>Vyhřívaný střešní vtok, boční odtok DN100</t>
  </si>
  <si>
    <t>721200005</t>
  </si>
  <si>
    <t>Vyhřívaný střešní vtok, svislý odtok DN100</t>
  </si>
  <si>
    <t>721200006</t>
  </si>
  <si>
    <t>Podlahová vpusť DN70 - suchá zápach. uzávěrka</t>
  </si>
  <si>
    <t>721200007</t>
  </si>
  <si>
    <t>Atypická velká podlahová vpusť DN100 s roštem v místnosti č.1.55 - suchá zápach. uzávěrka</t>
  </si>
  <si>
    <t>721200008</t>
  </si>
  <si>
    <t>Podomítkový pračkový sifon DN50</t>
  </si>
  <si>
    <t>721200009</t>
  </si>
  <si>
    <t>Lapač střešních splavenin DN100</t>
  </si>
  <si>
    <t>721200010</t>
  </si>
  <si>
    <t>Ocelová chránička DN250 dl.1m</t>
  </si>
  <si>
    <t>721200011</t>
  </si>
  <si>
    <t>Ocelová chránička DN200 dl.1m</t>
  </si>
  <si>
    <t>721200012</t>
  </si>
  <si>
    <t>Ocelová chránička DN150 dl.1m</t>
  </si>
  <si>
    <t>721200013</t>
  </si>
  <si>
    <t>Izolační souprava proti tlakové vodě DN100-250</t>
  </si>
  <si>
    <t>721200014</t>
  </si>
  <si>
    <t>Požární izolace prostupů např.Intumex</t>
  </si>
  <si>
    <t>721200015</t>
  </si>
  <si>
    <t>Sifon pro odvod kondenzátu DN40</t>
  </si>
  <si>
    <t>721200016</t>
  </si>
  <si>
    <t>Sifon DN50</t>
  </si>
  <si>
    <t>721200017</t>
  </si>
  <si>
    <t>Kulový kohout DN50</t>
  </si>
  <si>
    <t>721200018</t>
  </si>
  <si>
    <t>Zpětná klapka DN50</t>
  </si>
  <si>
    <t>721200019</t>
  </si>
  <si>
    <t>Revizní šachta 1000x800mm, poklop 600x600mm</t>
  </si>
  <si>
    <t>721200020</t>
  </si>
  <si>
    <t>Výkopy od stávajícího terénu</t>
  </si>
  <si>
    <t>721200021</t>
  </si>
  <si>
    <t>Zásyp výkopu k upravanému terénu viz.vzor. řez</t>
  </si>
  <si>
    <t>721200022</t>
  </si>
  <si>
    <t>Obsyp pískem fr 0-4mm</t>
  </si>
  <si>
    <t>721200023</t>
  </si>
  <si>
    <t>Zkoušky těsnosti, revizní zprávy atd.</t>
  </si>
  <si>
    <t>721200024</t>
  </si>
  <si>
    <t>Odlučovač tuků komplet (náhrada stávajícího, typ dle stívajícího s ohledem na předpokládaný počet jídel v kuchyni)</t>
  </si>
  <si>
    <t>721210001</t>
  </si>
  <si>
    <t>Revizní dvířka 200x300mm do stěny</t>
  </si>
  <si>
    <t>721210002</t>
  </si>
  <si>
    <t>Revizní dvířka 300x300mm do stěny</t>
  </si>
  <si>
    <t>721210003</t>
  </si>
  <si>
    <t>Revizní dvířka 300x300mm do podhledu</t>
  </si>
  <si>
    <t>721210004</t>
  </si>
  <si>
    <t>Revizní dvířka 500x500mm do stěny</t>
  </si>
  <si>
    <t>721210005</t>
  </si>
  <si>
    <t>Revizní dvířka 200x300mm požární do stěny</t>
  </si>
  <si>
    <t>721200025</t>
  </si>
  <si>
    <t>Demontáž potrubí do DN100 - včetně odvozu a likvidace</t>
  </si>
  <si>
    <t>721200026</t>
  </si>
  <si>
    <t>Demontáž potrubí do DN200 - včetně odvozu a likvidace</t>
  </si>
  <si>
    <t>721200027</t>
  </si>
  <si>
    <t>Demontáž podlahových vpustí DN100 - včetně odvozu a likvidace</t>
  </si>
  <si>
    <t>721200028</t>
  </si>
  <si>
    <t>Demontáž zápachových uzávěrek do DN70 - včetně odvozu a likvidace</t>
  </si>
  <si>
    <t>722</t>
  </si>
  <si>
    <t>Vnitřní vodovod</t>
  </si>
  <si>
    <t>722100001</t>
  </si>
  <si>
    <t>potrubí pro studenou vodu včetně tvarovek a závěsů, PN20; 20x2,3mm, DN15</t>
  </si>
  <si>
    <t>722100002</t>
  </si>
  <si>
    <t>potrubí pro studenou vodu včetně tvarovek a závěsů, PN20; 25x2,8mm, DN20</t>
  </si>
  <si>
    <t>722100003</t>
  </si>
  <si>
    <t>potrubí pro studenou vodu včetně tvarovek a závěsů, PN20; 32x3,6mm, DN25</t>
  </si>
  <si>
    <t>722100004</t>
  </si>
  <si>
    <t>potrubí pro studenou vodu včetně tvarovek a závěsů, PN20; 40x4,5mm, DN32</t>
  </si>
  <si>
    <t>722100005</t>
  </si>
  <si>
    <t>potrubí pro studenou vodu včetně tvarovek a závěsů, PN20; 50x5,6mm, DN40</t>
  </si>
  <si>
    <t>722100006</t>
  </si>
  <si>
    <t>potrubí pro studenou vodu včetně tvarovek a závěsů, PN16; 63x7,1mm, DN50</t>
  </si>
  <si>
    <t>722100007</t>
  </si>
  <si>
    <t>potrubí pro teplou vodu a cirkulaci včetně tvarovek a závěsů, PN20; 20x2,3mm, DN15</t>
  </si>
  <si>
    <t>722100008</t>
  </si>
  <si>
    <t>potrubí pro teplou vodu a cirkulaci včetně tvarovek a závěsů, PN20; 25x2,8mm, DN20</t>
  </si>
  <si>
    <t>722100009</t>
  </si>
  <si>
    <t>potrubí pro teplou vodu a cirkulaci včetně tvarovek a závěsů, PN20; 32x3,6mm, DN25</t>
  </si>
  <si>
    <t>722100010</t>
  </si>
  <si>
    <t>Potrubí ocelové pozinkované pro požární vodu včetně tvarovek a závěsů, DN63 (ověřit dle přípojky)</t>
  </si>
  <si>
    <t>722100011</t>
  </si>
  <si>
    <t>Potrubí ocelové pozinkované pro požární vodu včetně tvarovek a závěsů, DN50</t>
  </si>
  <si>
    <t>722100012</t>
  </si>
  <si>
    <t>Potrubí ocelové pozinkované pro požární vodu včetně tvarovek a závěsů, DN40</t>
  </si>
  <si>
    <t>722100013</t>
  </si>
  <si>
    <t>Izolace pro potrubí tl.13 mm; DN15</t>
  </si>
  <si>
    <t>722100014</t>
  </si>
  <si>
    <t>Izolace pro potrubí tl.13 mm; DN20</t>
  </si>
  <si>
    <t>722100015</t>
  </si>
  <si>
    <t>Izolace pro potrubí tl.13 mm; DN25</t>
  </si>
  <si>
    <t>722100016</t>
  </si>
  <si>
    <t>Izolace pro potrubí tl.13 mm; DN32</t>
  </si>
  <si>
    <t>722100017</t>
  </si>
  <si>
    <t>Izolace pro potrubí tl.13 mm; DN40</t>
  </si>
  <si>
    <t>722100018</t>
  </si>
  <si>
    <t>Izolace pro potrubí tl.13 mm; DN50</t>
  </si>
  <si>
    <t>722100019</t>
  </si>
  <si>
    <t>Izolace pro potrubí tl.20 mm; DN15</t>
  </si>
  <si>
    <t>722100020</t>
  </si>
  <si>
    <t>Izolace pro potrubí tl.20 mm; DN20</t>
  </si>
  <si>
    <t>722100021</t>
  </si>
  <si>
    <t>Izolace pro potrubí tl.30 mm; DN25</t>
  </si>
  <si>
    <t>722200001</t>
  </si>
  <si>
    <t>Podružný vodoměr na studenou vodu 1,5m3/h s dálkovým odečtem (typ dle požadavku investora)</t>
  </si>
  <si>
    <t>722200002</t>
  </si>
  <si>
    <t>Potrubní oddělovač DN63 (ověřit dle přípojky)</t>
  </si>
  <si>
    <t>722200003</t>
  </si>
  <si>
    <t>Elektroventil DN50</t>
  </si>
  <si>
    <t>722200004</t>
  </si>
  <si>
    <t>Kulový kohout DN63 (ověřit dle přípojky)</t>
  </si>
  <si>
    <t>722200005</t>
  </si>
  <si>
    <t>722200006</t>
  </si>
  <si>
    <t>Kulový kohout DN40</t>
  </si>
  <si>
    <t>722200007</t>
  </si>
  <si>
    <t>Kulový kohout DN32</t>
  </si>
  <si>
    <t>722200008</t>
  </si>
  <si>
    <t>Kulový kohout DN25</t>
  </si>
  <si>
    <t>722200009</t>
  </si>
  <si>
    <t>Kulový kohout DN20</t>
  </si>
  <si>
    <t>722200010</t>
  </si>
  <si>
    <t>Kulový kohout DN15</t>
  </si>
  <si>
    <t>722200011</t>
  </si>
  <si>
    <t>Zpětná klapka DN63 (ověřit dle přípojky)</t>
  </si>
  <si>
    <t>722200012</t>
  </si>
  <si>
    <t>Zpětná klapka DN40</t>
  </si>
  <si>
    <t>722200013</t>
  </si>
  <si>
    <t>Zpětná klapka DN25</t>
  </si>
  <si>
    <t>722200014</t>
  </si>
  <si>
    <t>Zpětná klapka DN20</t>
  </si>
  <si>
    <t>722200015</t>
  </si>
  <si>
    <t>Filtr DN25</t>
  </si>
  <si>
    <t>722200016</t>
  </si>
  <si>
    <t>Filtr DN20</t>
  </si>
  <si>
    <t>722200017</t>
  </si>
  <si>
    <t>Potrubní oddělovač DN50</t>
  </si>
  <si>
    <t>722200018</t>
  </si>
  <si>
    <t>Vypouštěcí kohout DN15</t>
  </si>
  <si>
    <t>722200019</t>
  </si>
  <si>
    <t>Vypouštěcí kohout DN20</t>
  </si>
  <si>
    <t>722200020</t>
  </si>
  <si>
    <t>Rohový ventil DN15</t>
  </si>
  <si>
    <t>722200021</t>
  </si>
  <si>
    <t>Výtokové ventily DN 15 ( se šroubením pro hadici)</t>
  </si>
  <si>
    <t>722200022</t>
  </si>
  <si>
    <t>Pračkový ventil se ZK20</t>
  </si>
  <si>
    <t>722200023</t>
  </si>
  <si>
    <t>Hydrantový systém D25, hadice 30m, vč.uzávěru</t>
  </si>
  <si>
    <t>722200024</t>
  </si>
  <si>
    <t>Automatický filtr se zpětným proplachem pro studenou vodu DN50</t>
  </si>
  <si>
    <t>722200025</t>
  </si>
  <si>
    <t>Cirkulační čerpadlo se spínacími hodinami</t>
  </si>
  <si>
    <t>722200026</t>
  </si>
  <si>
    <t>Chránička DN63, dl.1000mm</t>
  </si>
  <si>
    <t>722200027</t>
  </si>
  <si>
    <t>Izolační souprava proti tlakové vodě DN63</t>
  </si>
  <si>
    <t>722200028</t>
  </si>
  <si>
    <t>Elektrický zásobník TV 150l, 2kW</t>
  </si>
  <si>
    <t>722200029</t>
  </si>
  <si>
    <t>Elektrický zásobník TV 100l, 2kW</t>
  </si>
  <si>
    <t>722200030</t>
  </si>
  <si>
    <t>Elektrický zásobník TV 100l, 2kW- rozměr 523x318x1552mm</t>
  </si>
  <si>
    <t>722200031</t>
  </si>
  <si>
    <t>Elektrický zásobník TV 65l, 2kW- rozměr 523x318x1112mm</t>
  </si>
  <si>
    <t>722200032</t>
  </si>
  <si>
    <t>Elektrický zásobník TV 20l, 2,2kW</t>
  </si>
  <si>
    <t>722200033</t>
  </si>
  <si>
    <t>Elektrický zásobník TV 5l, 2,2kW</t>
  </si>
  <si>
    <t>722200034</t>
  </si>
  <si>
    <t>Pojistný ventil 0-0,6MPa DN25</t>
  </si>
  <si>
    <t>722200035</t>
  </si>
  <si>
    <t>Pojistný ventil 0-0,6MPa DN20</t>
  </si>
  <si>
    <t>722200036</t>
  </si>
  <si>
    <t>Proplach a dezinfekce vodovodu</t>
  </si>
  <si>
    <t>722200037</t>
  </si>
  <si>
    <t>Tlaková zkouška vodovodu</t>
  </si>
  <si>
    <t>722200038</t>
  </si>
  <si>
    <t>Průchozí uzávěr KK DN63</t>
  </si>
  <si>
    <t>722200039</t>
  </si>
  <si>
    <t>Filtr; DN63</t>
  </si>
  <si>
    <t>722200040</t>
  </si>
  <si>
    <t>Zpětná klapka; DN63</t>
  </si>
  <si>
    <t>722200041</t>
  </si>
  <si>
    <t>Přechod s vnitřním závitem 6/4" pro připojení vodoměru</t>
  </si>
  <si>
    <t>722200042</t>
  </si>
  <si>
    <t>Sdružený vodoměr DN32 Q=10m3/h - dodávka ČEVAK</t>
  </si>
  <si>
    <t>722200043</t>
  </si>
  <si>
    <t>Průchozí uzávěr K 125 DN63 s vypouštěním</t>
  </si>
  <si>
    <t>722200044</t>
  </si>
  <si>
    <t>Zrušení stávajících vodovodních přípojek komplet</t>
  </si>
  <si>
    <t>722200045</t>
  </si>
  <si>
    <t>Demontáž potrubí do DN80 - včetně odvozu a likvidace</t>
  </si>
  <si>
    <t>722200046</t>
  </si>
  <si>
    <t>Demontáž baterií stojánkových - včetně odvozu a likvidace</t>
  </si>
  <si>
    <t>722200047</t>
  </si>
  <si>
    <t>Demontáž baterií nástěnných - včetně odvozu a likvidace</t>
  </si>
  <si>
    <t>722200048</t>
  </si>
  <si>
    <t>Demontáž výtokových ventilů - včetně odvozu a likvidace</t>
  </si>
  <si>
    <t>722210001</t>
  </si>
  <si>
    <t>Požární izolace prostupů</t>
  </si>
  <si>
    <t>725</t>
  </si>
  <si>
    <t>Zařizovací předměty</t>
  </si>
  <si>
    <t>725100001</t>
  </si>
  <si>
    <t>WC závěsné keramické - s inovativní splachovací technologií AQUABLADE®, pro podomítkovou nádržku se splachovací kapacitou od 4,5 l; šířka: 360 mm, hlo</t>
  </si>
  <si>
    <t>ubka: 400 mm, délka: 530 mm; materiál: slinutý keramický střep (VC); barva: bílá; skryté upevnění; glazovaný kruh; hluboké splachování    
~</t>
  </si>
  <si>
    <t>725100002</t>
  </si>
  <si>
    <t>WC závěsné invalidní keramické - 360x700mm speciální, vodorovný odpad bílá; glazováno pod kruhem; hluboké splachování; pro podomítkovou nádržku se spl</t>
  </si>
  <si>
    <t>achovací kapacitou 6/3 l nebo pro podomítkový tlakový splachovač 3/4"    
~</t>
  </si>
  <si>
    <t>725100003</t>
  </si>
  <si>
    <t>Montážní předstěna s nádržkou 4,5l pro závěsné WC do SDK nebo do zdiva</t>
  </si>
  <si>
    <t>725100004</t>
  </si>
  <si>
    <t>Montážní předstěna s nádržkou 6/3l pro závěsné invalidní WC do SDK nebo do zdiva</t>
  </si>
  <si>
    <t>725100005</t>
  </si>
  <si>
    <t>WC sedátko s funkcí pomalého sklápění SoftClose; barva: bílá; při zavřeném poklopu není samotné sedátko vidět</t>
  </si>
  <si>
    <t>725100006</t>
  </si>
  <si>
    <t>WC sedátko z duroplastu pro invalidní WC</t>
  </si>
  <si>
    <t>725100007</t>
  </si>
  <si>
    <t>Ovládací tlačítko pro předstěnové instalační systémy ze stříbrného kovu</t>
  </si>
  <si>
    <t>725100008</t>
  </si>
  <si>
    <t>Oddálené splachování pneumatické zabudované do zdi vč. tlačítka ze stříbrného kovu</t>
  </si>
  <si>
    <t>725100009</t>
  </si>
  <si>
    <t>Pisoár vč.upevňovací sady</t>
  </si>
  <si>
    <t>725100010</t>
  </si>
  <si>
    <t>Automatická splachovací sada k pisoáru (12V/50Hz) - elektronická automatická splachovací sada se samonasávacím sifonem. Elektronika reaguje a vyhodnoc</t>
  </si>
  <si>
    <t>uje chemické změny, které se dějí přímo v sifonu.    
~</t>
  </si>
  <si>
    <t>725100011</t>
  </si>
  <si>
    <t>Napájecí zdroj 230/12V, 50Hz pro 1-3 pisoáry</t>
  </si>
  <si>
    <t>725100012</t>
  </si>
  <si>
    <t>Montážní předstěna pro pisoáry do SDK nebo do zdiva</t>
  </si>
  <si>
    <t>725200001</t>
  </si>
  <si>
    <t>U1 - Umyvadlo keramické obdélníkové š.650x460 mm - vč.kotvících prvků, flexohadiček</t>
  </si>
  <si>
    <t>725200002</t>
  </si>
  <si>
    <t>U2 - Umyvadlo keramické obdélníkové š.550x460 mm - vč.kotvících prvků, flexohadiček</t>
  </si>
  <si>
    <t>725200003</t>
  </si>
  <si>
    <t>U3 - Umyvadlo keramické obdélníkové š.750x460 mm - vč.kotvících prvků, flexohadiček</t>
  </si>
  <si>
    <t>725200004</t>
  </si>
  <si>
    <t>Umyvadlo keramické pro tělesně postižené 650x545mm</t>
  </si>
  <si>
    <t>725200005</t>
  </si>
  <si>
    <t>Dvojumyvadlo korianové v rámci desky</t>
  </si>
  <si>
    <t>725200006</t>
  </si>
  <si>
    <t>Montážní předstěna do SDK pro umyvadlo</t>
  </si>
  <si>
    <t>725200007</t>
  </si>
  <si>
    <t>Umyvadlová stojánková baterie páková s odtokovou garniturou</t>
  </si>
  <si>
    <t>725210001</t>
  </si>
  <si>
    <t>Umyvadlová automatická stojánková baterie pro studenou a teplou vodu, úsporný perlátor, průtok 6l/min</t>
  </si>
  <si>
    <t>725210002</t>
  </si>
  <si>
    <t>Napájecí zdroj 230/12V, 50Hz pro 1-2 baterie</t>
  </si>
  <si>
    <t>725200008</t>
  </si>
  <si>
    <t>Umyvadlová baterie pro tělesně postižené s prodlouženou pákou s odtokovou garniturou</t>
  </si>
  <si>
    <t>725200009</t>
  </si>
  <si>
    <t>Umyvadlový sifon designový chromový s odtokovou soupravou pro tělesně postižené</t>
  </si>
  <si>
    <t>725200010</t>
  </si>
  <si>
    <t>Umyvadlový sifon designový chromový s odtokovou soupravou</t>
  </si>
  <si>
    <t>725200011</t>
  </si>
  <si>
    <t>Bidet závěsný keramický s s inovativní splachovací technologií AQUABLADE®,</t>
  </si>
  <si>
    <t>725200012</t>
  </si>
  <si>
    <t>Montážní předstěna do SDK pro bidet</t>
  </si>
  <si>
    <t>725200013</t>
  </si>
  <si>
    <t>Bidetová baterie páková, s odtokovou garniturou, chrom</t>
  </si>
  <si>
    <t>725200014</t>
  </si>
  <si>
    <t>Dřez - není dodávkou ZTI</t>
  </si>
  <si>
    <t>725200015</t>
  </si>
  <si>
    <t>Dřezový sifon designový chromový s odtokovou soupravou</t>
  </si>
  <si>
    <t>725200016</t>
  </si>
  <si>
    <t>Dřezová baterie se zvýšeným vývodem s odtokovou garniturou</t>
  </si>
  <si>
    <t>725200017</t>
  </si>
  <si>
    <t>Sprchová nástěnná baterie páková s přepínáním</t>
  </si>
  <si>
    <t>725200018</t>
  </si>
  <si>
    <t>Sprchová souprava do sprchového koutu</t>
  </si>
  <si>
    <t>725200019</t>
  </si>
  <si>
    <t>Hlavová sprcha</t>
  </si>
  <si>
    <t>725200020</t>
  </si>
  <si>
    <t>Sprchový odvodňovací žlábek</t>
  </si>
  <si>
    <t>725200021</t>
  </si>
  <si>
    <t>Výlevka vč mřížky ze stříbrného kovu</t>
  </si>
  <si>
    <t>725200022</t>
  </si>
  <si>
    <t>Nástěnná baterie k výlevce</t>
  </si>
  <si>
    <t>725200023</t>
  </si>
  <si>
    <t>Demontáž WC - včetně odvozu a likvidace</t>
  </si>
  <si>
    <t>725200024</t>
  </si>
  <si>
    <t>Demontáž pisoáru - včetně odvozu a likvidace</t>
  </si>
  <si>
    <t>725200025</t>
  </si>
  <si>
    <t>Demontáž umyvadla - včetně odvozu a likvidace</t>
  </si>
  <si>
    <t>725200026</t>
  </si>
  <si>
    <t>Demontáž dřezu - včetně odvozu a likvidace</t>
  </si>
  <si>
    <t>725200027</t>
  </si>
  <si>
    <t>Demontáž sprchového koutu - včetně odvozu a likvidace</t>
  </si>
  <si>
    <t xml:space="preserve">  E.2.7.1</t>
  </si>
  <si>
    <t xml:space="preserve">  Vytápění</t>
  </si>
  <si>
    <t>E.2.7.1</t>
  </si>
  <si>
    <t>Vytápění</t>
  </si>
  <si>
    <t>Demontáž</t>
  </si>
  <si>
    <t>01-001</t>
  </si>
  <si>
    <t>Vypouštění vody z otopné soustavy</t>
  </si>
  <si>
    <t>01-002</t>
  </si>
  <si>
    <t>Demontáž vnějších rozvodů otopné soustavy do DN100 včetně izolace a opláštění</t>
  </si>
  <si>
    <t>01-003</t>
  </si>
  <si>
    <t>Demontáž vnitřních rozvodů otopné soustavy do DN100 včetně izolace a nosných prvků</t>
  </si>
  <si>
    <t>01-004</t>
  </si>
  <si>
    <t>Demontáž vnitřních rozvodů otopné soustavy do DN50 včetně izolace a nosných prvků</t>
  </si>
  <si>
    <t>01-005</t>
  </si>
  <si>
    <t>Demontáž armatur přírubových DN50-DN100</t>
  </si>
  <si>
    <t>01-006</t>
  </si>
  <si>
    <t>Demontáž armatur závitových do DN50</t>
  </si>
  <si>
    <t>01-007</t>
  </si>
  <si>
    <t>Demontáž armatur závitových do DN15</t>
  </si>
  <si>
    <t>01-008</t>
  </si>
  <si>
    <t>Demontáž otopných těles litinových článkových</t>
  </si>
  <si>
    <t>01-009</t>
  </si>
  <si>
    <t>Demontáž registrů z ocelových trubek</t>
  </si>
  <si>
    <t>01-010</t>
  </si>
  <si>
    <t>Demontáž měřičů tepla</t>
  </si>
  <si>
    <t>01-012</t>
  </si>
  <si>
    <t>Odvoz a ekologická likvidace odpadů</t>
  </si>
  <si>
    <t>Měření spotřeby tepla</t>
  </si>
  <si>
    <t>Indikátory topných nákladů na otopná tělesa s radiovým odečtem s obousměrnou komunikací v pásmu 433MHz</t>
  </si>
  <si>
    <t>Montáž indikátorů topných nákladů</t>
  </si>
  <si>
    <t>Vedlejší náklady</t>
  </si>
  <si>
    <t>Kompenzace délkové roztažnosti potrubí</t>
  </si>
  <si>
    <t>Vyregulování radiátorových ventilů vč. protokolů</t>
  </si>
  <si>
    <t>Zaregulování připojovacího uzlu pro VZT jednotku vč. protokolů</t>
  </si>
  <si>
    <t>Proplach potrubí</t>
  </si>
  <si>
    <t>Topná zkouška vč. protokolů</t>
  </si>
  <si>
    <t>Odvzdušnení soustavy</t>
  </si>
  <si>
    <t>Uvedení do provozu, provozní zkoušky vč. protokolů</t>
  </si>
  <si>
    <t>Poznámka k položce:      
Položka obsahuje: Dodávku a montáž protipožární ucpávky vč. příslušenství a pomocného materiálu, vyhotovéní a dodání atestu. Dále obsahuje cenu za pom. mechanismy včetně všech ostatních vedlejších nákladů.</t>
  </si>
  <si>
    <t>11-009</t>
  </si>
  <si>
    <t>Montáž orientačního štítku, včetně dodávky štítku</t>
  </si>
  <si>
    <t>Prostory Relay</t>
  </si>
  <si>
    <t>Ruční vyvažovací ventil DN10 s vypouštěním, Kvs=1,47m3/h</t>
  </si>
  <si>
    <t>Regulátor tlakové diference, 5-25kPa, DN15, PN16</t>
  </si>
  <si>
    <t>Ventil termostatický přímý DN15 s přednastavením, Kvs=0,67m3/h + svěrné šroubení na měděné potrubí</t>
  </si>
  <si>
    <t>Šroubení rohové DN15 s přednastavením a s vypouštěním, Kvs=1,31m3/h + svěrné šroubení na měděné potrubí</t>
  </si>
  <si>
    <t>Montáž armatur závitových,se 2závity, G 1/2 - připojení otopných těles</t>
  </si>
  <si>
    <t>Termostatická hlavice montáž</t>
  </si>
  <si>
    <t>Elektrotermický pohon pro termostatické ventily, dvoubodový, 24V, bez proudu zavřeno</t>
  </si>
  <si>
    <t>Svěrné šroubení elasticky těsnící, pro měděné trubky</t>
  </si>
  <si>
    <t>Potrubí měděné, polotvrdé, spojované měkkým pájením, bez odřezků a tvarovek - d18</t>
  </si>
  <si>
    <t>Příplatek za tvarovky pro měděné a ocelové potrubí</t>
  </si>
  <si>
    <t>12-011</t>
  </si>
  <si>
    <t>Závěsný systém pro měděné a ocelové potrubí</t>
  </si>
  <si>
    <t>12-012</t>
  </si>
  <si>
    <t>Příplatek za zhotovení přípojek z trubek měděných d18x1,0</t>
  </si>
  <si>
    <t>12-013</t>
  </si>
  <si>
    <t>Tlaková zkouška potrubí dle ČSN 06 0310 do DN80</t>
  </si>
  <si>
    <t>12-014</t>
  </si>
  <si>
    <t>Pouzdro potrubní izolační, návlekové PE s Al fólií na potrubí d=18mm, bez odřezků</t>
  </si>
  <si>
    <t>12-016</t>
  </si>
  <si>
    <t>Montáž izolačních skruží na potrubí přímé</t>
  </si>
  <si>
    <t>12-017</t>
  </si>
  <si>
    <t>Otopná těleso panelové deskové s tvarovanou čelní deskou a s bočním připojením typ 22 600/2000 vč. uchycení</t>
  </si>
  <si>
    <t>12-018</t>
  </si>
  <si>
    <t>Montáž otopných těles</t>
  </si>
  <si>
    <t>12-019</t>
  </si>
  <si>
    <t>Vyregulování radiátorových ventilů</t>
  </si>
  <si>
    <t>12-020</t>
  </si>
  <si>
    <t>Mar, prostorový termostat, kabeláž a napojení na centrální velín</t>
  </si>
  <si>
    <t>12-021</t>
  </si>
  <si>
    <t>12-022</t>
  </si>
  <si>
    <t>Topná zkouška</t>
  </si>
  <si>
    <t>12-023</t>
  </si>
  <si>
    <t>12-025</t>
  </si>
  <si>
    <t>Odvoz a likvidace odpadu</t>
  </si>
  <si>
    <t>Strojovna</t>
  </si>
  <si>
    <t>02-001</t>
  </si>
  <si>
    <t>Uzavírací klapka,mezipřírubová DN80, PN16</t>
  </si>
  <si>
    <t>02-002</t>
  </si>
  <si>
    <t>Filtr,mezipřírubový DN80, PN16</t>
  </si>
  <si>
    <t>02-003</t>
  </si>
  <si>
    <t>Kompenzátor pryžový, mezipřírubový DN 80</t>
  </si>
  <si>
    <t>02-004</t>
  </si>
  <si>
    <t>Ventil zpětný,mezipřírubový DN80, PN16</t>
  </si>
  <si>
    <t>02-005</t>
  </si>
  <si>
    <t>Ruční vyvažovací ventil přírubový DN65, Kvs=85,0m3/h</t>
  </si>
  <si>
    <t>02-006</t>
  </si>
  <si>
    <t>3-cestný směšovací přírubový ventil se servopohonem, DN65, Kvs=90,0m3/h</t>
  </si>
  <si>
    <t>02-007</t>
  </si>
  <si>
    <t>Kohout kul.vypouštěcí,komplet, DN 15</t>
  </si>
  <si>
    <t>02-008</t>
  </si>
  <si>
    <t>Ventil odvzdušňovací automat. DN 15</t>
  </si>
  <si>
    <t>02-009</t>
  </si>
  <si>
    <t>Teploměr 0-120°C</t>
  </si>
  <si>
    <t>02-010</t>
  </si>
  <si>
    <t>Manometr 0-400kPa resetovatelný</t>
  </si>
  <si>
    <t>02-011</t>
  </si>
  <si>
    <t>Příruba krková DN80</t>
  </si>
  <si>
    <t>02-012</t>
  </si>
  <si>
    <t>Oběhové čerpadlo větve ÚT s proporcionálním řízením: Mg=15,5 m3/h; ?p=65 kPa, 1x230V, 50Hz, P=601W, 2,75A, 21,2kg</t>
  </si>
  <si>
    <t>02-013</t>
  </si>
  <si>
    <t>Oběhové čerpadlo větve VZT s proporcionálním řízením: Mg=12,6 m3/h; ?p=70 kPa, 1x230V, 50Hz, P=608W, 2,78A, 17,6kg</t>
  </si>
  <si>
    <t>02-014</t>
  </si>
  <si>
    <t>Expanzní kompaktní automat pro objem soustavy 7400L topné vody</t>
  </si>
  <si>
    <t>02-015</t>
  </si>
  <si>
    <t>Montáž strojovny</t>
  </si>
  <si>
    <t>Armatury</t>
  </si>
  <si>
    <t>03-001</t>
  </si>
  <si>
    <t>Kohout kulový, 2xvnitřní záv. DN15, PN16</t>
  </si>
  <si>
    <t>03-002</t>
  </si>
  <si>
    <t>Kohout kulový, 2xvnitřní záv. DN20, PN16</t>
  </si>
  <si>
    <t>03-003</t>
  </si>
  <si>
    <t>Kohout kulový, 2xvnitřní záv. DN25, PN16</t>
  </si>
  <si>
    <t>03-004</t>
  </si>
  <si>
    <t>Kohout kulový, 2xvnitřní záv. DN32, PN16</t>
  </si>
  <si>
    <t>03-005</t>
  </si>
  <si>
    <t>Kohout kulový, 2xvnitřní záv. DN40, PN16</t>
  </si>
  <si>
    <t>03-006</t>
  </si>
  <si>
    <t>Kohout kulový, 2xvnitřní záv. DN50, PN16</t>
  </si>
  <si>
    <t>03-007</t>
  </si>
  <si>
    <t>Uzavírací klapka,mezipřírubová DN65, PN16</t>
  </si>
  <si>
    <t>03-008</t>
  </si>
  <si>
    <t>03-009</t>
  </si>
  <si>
    <t>Příruba krková DN65</t>
  </si>
  <si>
    <t>03-010</t>
  </si>
  <si>
    <t>03-011</t>
  </si>
  <si>
    <t>03-012</t>
  </si>
  <si>
    <t>Ruční vyvažovací ventil DN20 s vypouštěním, Kvs=5,70m3/h</t>
  </si>
  <si>
    <t>03-013</t>
  </si>
  <si>
    <t>Ruční vyvažovací ventil DN25 s vypouštěním, Kvs=8,70m3/h</t>
  </si>
  <si>
    <t>03-014</t>
  </si>
  <si>
    <t>03-015</t>
  </si>
  <si>
    <t>Regulátor tlakové diference, 5-25kPa, DN20, PN16</t>
  </si>
  <si>
    <t>03-016</t>
  </si>
  <si>
    <t>Regulátor tlakové diference, 10-60kPa, DN25, PN16</t>
  </si>
  <si>
    <t>03-017</t>
  </si>
  <si>
    <t>Regulátor tlakové diference, 10-40kPa, DN32, PN16</t>
  </si>
  <si>
    <t>03-018</t>
  </si>
  <si>
    <t>03-019</t>
  </si>
  <si>
    <t>Ventil termostatický přímý DN15 s integrovaným automatickým omezovačem průtoku (10-150l/h) + svěrné šroubení na měděné potrubí</t>
  </si>
  <si>
    <t>03-020</t>
  </si>
  <si>
    <t>03-021</t>
  </si>
  <si>
    <t>Rohové uzavírací H-šroubení s vypouštěním pro VK tělesa, DN15</t>
  </si>
  <si>
    <t>03-022</t>
  </si>
  <si>
    <t>Jednobodový termostatický ventil s uzavíracím šroubením pro dvoutrubková tělesa</t>
  </si>
  <si>
    <t>03-023</t>
  </si>
  <si>
    <t>03-024</t>
  </si>
  <si>
    <t>03-025</t>
  </si>
  <si>
    <t>03-026</t>
  </si>
  <si>
    <t>Termostatická hlavice (podle výběru investora)</t>
  </si>
  <si>
    <t>03-027</t>
  </si>
  <si>
    <t>03-028</t>
  </si>
  <si>
    <t>Montáž armatur přírubových DN65-DN80</t>
  </si>
  <si>
    <t>03-029</t>
  </si>
  <si>
    <t>Montáž armatur závitových do DN50</t>
  </si>
  <si>
    <t>03-030</t>
  </si>
  <si>
    <t>03-031</t>
  </si>
  <si>
    <t>03-032</t>
  </si>
  <si>
    <t>Termostatická hlavice v provedení "antivandal" (podle výběru investora)</t>
  </si>
  <si>
    <t>Připojovací uzle VZT jednotek a dveřních clon</t>
  </si>
  <si>
    <t>04-001</t>
  </si>
  <si>
    <t>04-002</t>
  </si>
  <si>
    <t>04-003</t>
  </si>
  <si>
    <t>04-004</t>
  </si>
  <si>
    <t>Filtr, 2xvnitřní záv. DN20, PN16, Kvs=5,9m3/h</t>
  </si>
  <si>
    <t>04-005</t>
  </si>
  <si>
    <t>Filtr, 2xvnitřní záv. DN25, PN16, Kvs=10,0m3/h</t>
  </si>
  <si>
    <t>04-006</t>
  </si>
  <si>
    <t>Filtr, 2xvnitřní záv. DN32, PN16, Kvs=18,2m3/h</t>
  </si>
  <si>
    <t>04-007</t>
  </si>
  <si>
    <t>Ventil zpětný,2xvnitřní závit DN20, PN16, Kvs=9,03m3/h</t>
  </si>
  <si>
    <t>04-008</t>
  </si>
  <si>
    <t>Ventil zpětný,2xvnitřní závit DN25, PN16, Kvs=15,76m3/h</t>
  </si>
  <si>
    <t>04-009</t>
  </si>
  <si>
    <t>Ventil zpětný,2xvnitřní závit DN32, PN16, Kvs=18,0m3/h</t>
  </si>
  <si>
    <t>04-010</t>
  </si>
  <si>
    <t>Ruční vyvažovací ventil DN15, Kvs=2,52m3/h</t>
  </si>
  <si>
    <t>04-011</t>
  </si>
  <si>
    <t>Ruční vyvažovací ventil DN20, Kvs=5,70m3/h</t>
  </si>
  <si>
    <t>04-012</t>
  </si>
  <si>
    <t>Ruční vyvažovací ventil DN25, Kvs=8,70m3/h</t>
  </si>
  <si>
    <t>04-013</t>
  </si>
  <si>
    <t>Tlakově nazávislý vyvažovací a regulační ventil s automatickým omezovačem průtoku, DN15, rozsah prutoku 90-480l/h, tlakový ztráta 15,0kPa</t>
  </si>
  <si>
    <t>04-014</t>
  </si>
  <si>
    <t>Tlakově nazávislý vyvažovací a regulační ventil s automatickým omezovačem průtoku, DN20, rozsah prutoku 200-1000l/h, tlakový ztráta 15,0kPa</t>
  </si>
  <si>
    <t>04-015</t>
  </si>
  <si>
    <t>Tlakově nazávislý vyvažovací a regulační ventil s automatickým omezovačem průtoku, DN25, rozsah prutoku 350-1800l/h, tlakový ztráta 23,0kPa</t>
  </si>
  <si>
    <t>04-016</t>
  </si>
  <si>
    <t>Pohon pro tlakově nezávislé ventily s plynulou regulací 0-10V, napájení 24V</t>
  </si>
  <si>
    <t>04-017</t>
  </si>
  <si>
    <t>Ultrazvukový kompaktní měřič tepla s radiovým odečtem v paśmu 868MHz, 24V + čidlo teploty s jímkou do potrubí</t>
  </si>
  <si>
    <t>04-018</t>
  </si>
  <si>
    <t>Ultrazvukový kompaktní měřič tepla do pŕívodního potrubí s radiovým odečtem v paśmu 868MHz, 24V + čidlo teploty s jímkou do potrubí</t>
  </si>
  <si>
    <t>04-019</t>
  </si>
  <si>
    <t>Oběhové čerpadlo VZT uzlů s proporcionálním řízením: Mg=0,76 m3/h; ?p=9 kPa, 1x230V, 50Hz, P=18W, 0,18A, 2,0kg</t>
  </si>
  <si>
    <t>04-020</t>
  </si>
  <si>
    <t>Oběhové čerpadlo VZT uzlů s proporcionálním řízením: Mg=1,44 m3/h; ?p=6 kPa, 1x230V, 50Hz, P=18W, 0,18A, 2,2kg</t>
  </si>
  <si>
    <t>04-021</t>
  </si>
  <si>
    <t>Montáž připojovacích uzlů</t>
  </si>
  <si>
    <t>Rozvody potrubí vč. montáže</t>
  </si>
  <si>
    <t>05-001</t>
  </si>
  <si>
    <t>Potrubí měděné, polotvrdé, spojované měkkým pájením d15x1,0, bez odřezků a tvarovek</t>
  </si>
  <si>
    <t>05-002</t>
  </si>
  <si>
    <t>Potrubí měděné, polotvrdé, spojované měkkým pájením d18x1,0, bez odřezků a tvarovek</t>
  </si>
  <si>
    <t>05-003</t>
  </si>
  <si>
    <t>Potrubí měděné, polotvrdé, spojované měkkým pájením d22x1,0, bez odřezků a tvarovek</t>
  </si>
  <si>
    <t>05-004</t>
  </si>
  <si>
    <t>Potrubí měděné, polotvrdé, spojované měkkým pájením d28x1,5, bez odřezků a tvarovek</t>
  </si>
  <si>
    <t>05-005</t>
  </si>
  <si>
    <t>Potrubí měděné, polotvrdé, spojované měkkým pájením d35x1,5, bez odřezků a tvarovek</t>
  </si>
  <si>
    <t>05-006</t>
  </si>
  <si>
    <t>Potrubí měděné, polotvrdé, spojované měkkým pájením d42x1,5, bez odřezků a tvarovek</t>
  </si>
  <si>
    <t>05-007</t>
  </si>
  <si>
    <t>Potrubí ocelové hladké bezešvé podle ČSN 42 5715, svařované, DN15, bez odřezků a tvarovek</t>
  </si>
  <si>
    <t>05-008</t>
  </si>
  <si>
    <t>Potrubí ocelové hladké bezešvé podle ČSN 42 5715, svařované, DN20, bez odřezků a tvarovek</t>
  </si>
  <si>
    <t>05-009</t>
  </si>
  <si>
    <t>Potrubí ocelové hladké bezešvé podle ČSN 42 5715, svařované, DN25, bez odřezků a tvarovek</t>
  </si>
  <si>
    <t>05-010</t>
  </si>
  <si>
    <t>Potrubí ocelové hladké bezešvé podle ČSN 42 5715, svařované, DN32, bez odřezků a tvarovek</t>
  </si>
  <si>
    <t>05-011</t>
  </si>
  <si>
    <t>Potrubí ocelové hladké bezešvé podle ČSN 42 5715, svařované, DN40, bez odřezků a tvarovek</t>
  </si>
  <si>
    <t>05-012</t>
  </si>
  <si>
    <t>Potrubí ocelové hladké bezešvé podle ČSN 42 5715, svařované, DN50, bez odřezků a tvarovek</t>
  </si>
  <si>
    <t>05-013</t>
  </si>
  <si>
    <t>Potrubí ocelové hladké bezešvé podle ČSN 42 5715, svařované, DN65, bez odřezků a tvarovek</t>
  </si>
  <si>
    <t>05-014</t>
  </si>
  <si>
    <t>Potrubí ocelové hladké bezešvé podle ČSN 42 5715, svařované, DN80, bez odřezků a tvarovek</t>
  </si>
  <si>
    <t>05-015</t>
  </si>
  <si>
    <t>Potrubí ocelové hladké bezešvé předizolované s PUR izolací a s PE pláštěním, svařované, DN80, Dzp=200mm, vč. uložení a kotvení, bez odřezků a tvarovek</t>
  </si>
  <si>
    <t>05-016</t>
  </si>
  <si>
    <t>05-017</t>
  </si>
  <si>
    <t>Příplatek za tvarovky pro předizolované potrubí</t>
  </si>
  <si>
    <t>05-018</t>
  </si>
  <si>
    <t>05-019</t>
  </si>
  <si>
    <t>Elektrycký topný kabel na potrubí ve vnějším prostředí</t>
  </si>
  <si>
    <t>05-020</t>
  </si>
  <si>
    <t>Příplatek za zhotovení přípojek z trubek měděných d15x1,0</t>
  </si>
  <si>
    <t>05-021</t>
  </si>
  <si>
    <t>05-022</t>
  </si>
  <si>
    <t>Příplatek za zhotovení přípojek z trubek měděných d22x1,0</t>
  </si>
  <si>
    <t>05-023</t>
  </si>
  <si>
    <t>Příplatek za zhotovení přípojek z trubek měděných d28x1,5</t>
  </si>
  <si>
    <t>05-024</t>
  </si>
  <si>
    <t>Příplatek za zhotovení přípojek z trubek měděných d35x1,5</t>
  </si>
  <si>
    <t>05-025</t>
  </si>
  <si>
    <t>Příplatek za zhotovení přípojek z trubek ocelových DN20</t>
  </si>
  <si>
    <t>05-026</t>
  </si>
  <si>
    <t>Příplatek za zhotovení přípojek z trubek ocelových DN25</t>
  </si>
  <si>
    <t>05-027</t>
  </si>
  <si>
    <t>Příplatek za zhotovení přípojek z trubek ocelových DN32</t>
  </si>
  <si>
    <t>05-028</t>
  </si>
  <si>
    <t>Izolace potrubí</t>
  </si>
  <si>
    <t>06-001</t>
  </si>
  <si>
    <t>06-002</t>
  </si>
  <si>
    <t>Pouzdro potrubní izolační, návlekové PE s Al fólií na potrubí tl. 13mm, vnitřní d=15mm, bez odřezků</t>
  </si>
  <si>
    <t>06-003</t>
  </si>
  <si>
    <t>Pouzdro potrubní izolační, návlekové PE s Al fólií na potrubí tl. 13mm, vnitřní d=18mm, bez odřezků</t>
  </si>
  <si>
    <t>06-004</t>
  </si>
  <si>
    <t>Pouzdro potrubní izolační, návlekové PE s Al fólií na potrubí tl. 20mm, vnitřní d=22mm, bez odřezků</t>
  </si>
  <si>
    <t>06-005</t>
  </si>
  <si>
    <t>Pouzdro potrubní izolační, návlekové PE s Al fólií na potrubí tl. 20mm, vnitřní d=28mm, bez odřezků</t>
  </si>
  <si>
    <t>06-006</t>
  </si>
  <si>
    <t>Pouzdro potrubní izolační, návlekové PE s Al fólií na potrubí tl. 20mm, vnitřní d=32mm, bez odřezků</t>
  </si>
  <si>
    <t>06-007</t>
  </si>
  <si>
    <t>Pouzdro potrubní izolační, návlekové PE s Al fólií na potrubí tl. 20mm, vnitřní d=35mm, bez odřezků</t>
  </si>
  <si>
    <t>06-008</t>
  </si>
  <si>
    <t>Pouzdro potrubní izolační, MV s AL, kamenná vlna s polepem Al fólií na potrubí tl. 30mm, vnitřní d=42mm, bez odřezků</t>
  </si>
  <si>
    <t>06-009</t>
  </si>
  <si>
    <t>Pouzdro potrubní izolační, MV s AL, kamenná vlna s polepem Al fólií na potrubí tl. 30mm, vnitřní d=48mm, bez odřezků</t>
  </si>
  <si>
    <t>06-010</t>
  </si>
  <si>
    <t>Pouzdro potrubní izolační, MV s AL, kamenná vlna s polepem Al fólií na potrubí tl. 30mm, vnitřní d=60mm, bez odřezků</t>
  </si>
  <si>
    <t>06-011</t>
  </si>
  <si>
    <t>Pouzdro potrubní izolační, MV s AL, kamenná vlna s polepem Al fólií na potrubí tl. 40mm, vnitřní d=42mm, bez odřezků</t>
  </si>
  <si>
    <t>06-012</t>
  </si>
  <si>
    <t>Pouzdro potrubní izolační, MV s AL, kamenná vlna s polepem Al fólií na potrubí tl. 40mm, vnitřní d=48mm, bez odřezků</t>
  </si>
  <si>
    <t>06-013</t>
  </si>
  <si>
    <t>Pouzdro potrubní izolační, MV s AL, kamenná vlna s polepem Al fólií na potrubí tl. 40mm, vnitřní d=60mm, bez odřezků</t>
  </si>
  <si>
    <t>06-014</t>
  </si>
  <si>
    <t>Pouzdro potrubní izolační, MV s AL, kamenná vlna s polepem Al fólií na potrubí tl. 40mm, vnitřní d=76mm, bez odřezků</t>
  </si>
  <si>
    <t>06-015</t>
  </si>
  <si>
    <t>Pouzdro potrubní izolační, MV s AL, kamenná vlna s polepem Al fólií na potrubí tl. 40mm, vnitřní d=89mm, bez odřezků</t>
  </si>
  <si>
    <t>06-016</t>
  </si>
  <si>
    <t>Izolace veškerých armatur a zařízení, otopné soustavy</t>
  </si>
  <si>
    <t>Otopná tělesa</t>
  </si>
  <si>
    <t>07-001</t>
  </si>
  <si>
    <t>Otopná těleso panelové deskové s tvarovanou čelní deskou a s bočním připojením typ 11 600/400 vč. uchycení</t>
  </si>
  <si>
    <t>07-002</t>
  </si>
  <si>
    <t>Otopná těleso panelové deskové s tvarovanou čelní deskou a s bočním připojením typ 11 600/600 vč. uchycení</t>
  </si>
  <si>
    <t>07-003</t>
  </si>
  <si>
    <t>Otopná těleso panelové deskové s tvarovanou čelní deskou a s bočním připojením typ 11 600/800 vč. uchycení</t>
  </si>
  <si>
    <t>07-004</t>
  </si>
  <si>
    <t>Otopná těleso panelové deskové s tvarovanou čelní deskou a s bočním připojením typ 11 600/1000 vč. uchycení</t>
  </si>
  <si>
    <t>07-005</t>
  </si>
  <si>
    <t>Otopná těleso panelové deskové s tvarovanou čelní deskou a s bočním připojením typ 11 600/1200 vč. uchycení</t>
  </si>
  <si>
    <t>07-006</t>
  </si>
  <si>
    <t>Otopná těleso panelové deskové s tvarovanou čelní deskou a s bočním připojením typ 11 600/1400 vč. uchycení</t>
  </si>
  <si>
    <t>07-007</t>
  </si>
  <si>
    <t>Otopná těleso panelové deskové s tvarovanou čelní deskou a s bočním připojením typ 21 400/2000 vč. uchycení</t>
  </si>
  <si>
    <t>07-008</t>
  </si>
  <si>
    <t>Otopná těleso panelové deskové s tvarovanou čelní deskou a s bočním připojením typ 21 600/600 vč. uchycení</t>
  </si>
  <si>
    <t>07-009</t>
  </si>
  <si>
    <t>Otopná těleso panelové deskové s tvarovanou čelní deskou a s bočním připojením typ 21 600/800 vč. uchycení</t>
  </si>
  <si>
    <t>07-010</t>
  </si>
  <si>
    <t>Otopná těleso panelové deskové s tvarovanou čelní deskou a s bočním připojením typ 21 600/1000 vč. uchycení</t>
  </si>
  <si>
    <t>07-011</t>
  </si>
  <si>
    <t>Otopná těleso panelové deskové s tvarovanou čelní deskou a s bočním připojením typ 21 600/1200 vč. uchycení</t>
  </si>
  <si>
    <t>07-012</t>
  </si>
  <si>
    <t>Otopná těleso panelové deskové s tvarovanou čelní deskou a s bočním připojením typ 21 600/1400 vč. uchycení</t>
  </si>
  <si>
    <t>07-013</t>
  </si>
  <si>
    <t>Otopná těleso panelové deskové s tvarovanou čelní deskou a s bočním připojením typ 21 600/2300 vč. uchycení</t>
  </si>
  <si>
    <t>07-014</t>
  </si>
  <si>
    <t>Otopná těleso panelové deskové s tvarovanou čelní deskou a s bočním připojením typ 22 400/800 vč. uchycení</t>
  </si>
  <si>
    <t>07-015</t>
  </si>
  <si>
    <t>Otopná těleso panelové deskové s tvarovanou čelní deskou a s bočním připojením typ 22 400/1200 vč. uchycení</t>
  </si>
  <si>
    <t>07-016</t>
  </si>
  <si>
    <t>Otopná těleso panelové deskové s tvarovanou čelní deskou a s bočním připojením typ 22 400/1400 vč. uchycení</t>
  </si>
  <si>
    <t>07-017</t>
  </si>
  <si>
    <t>Otopná těleso panelové deskové s tvarovanou čelní deskou a s bočním připojením typ 22 400/1600 vč. uchycení</t>
  </si>
  <si>
    <t>07-018</t>
  </si>
  <si>
    <t>Otopná těleso panelové deskové s tvarovanou čelní deskou a s bočním připojením typ 22 400/2000 vč. uchycení</t>
  </si>
  <si>
    <t>07-019</t>
  </si>
  <si>
    <t>Otopná těleso panelové deskové s tvarovanou čelní deskou a s bočním připojením typ 22 400/2300 vč. uchycení</t>
  </si>
  <si>
    <t>07-020</t>
  </si>
  <si>
    <t>Otopná těleso panelové deskové s tvarovanou čelní deskou a s bočním připojením typ 22 600/400 vč. uchycení</t>
  </si>
  <si>
    <t>07-021</t>
  </si>
  <si>
    <t>Otopná těleso panelové deskové s tvarovanou čelní deskou a s bočním připojením typ 22 600/600 vč. uchycení</t>
  </si>
  <si>
    <t>07-022</t>
  </si>
  <si>
    <t>Otopná těleso panelové deskové s tvarovanou čelní deskou a s bočním připojením typ 22 600/800 vč. uchycení</t>
  </si>
  <si>
    <t>07-023</t>
  </si>
  <si>
    <t>Otopná těleso panelové deskové s tvarovanou čelní deskou a s bočním připojením typ 22 600/1000 vč. uchycení</t>
  </si>
  <si>
    <t>07-024</t>
  </si>
  <si>
    <t>Otopná těleso panelové deskové s tvarovanou čelní deskou a s bočním připojením typ 22 600/1200 vč. uchycení</t>
  </si>
  <si>
    <t>07-025</t>
  </si>
  <si>
    <t>Otopná těleso panelové deskové s tvarovanou čelní deskou a s bočním připojením typ 22 600/1400 vč. uchycení</t>
  </si>
  <si>
    <t>07-026</t>
  </si>
  <si>
    <t>Otopná těleso panelové deskové s tvarovanou čelní deskou a s bočním připojením typ 22 600/1600 vč. uchycení</t>
  </si>
  <si>
    <t>07-027</t>
  </si>
  <si>
    <t>Otopná těleso panelové deskové s tvarovanou čelní deskou a s bočním připojením typ 22 600/1800 vč. uchycení</t>
  </si>
  <si>
    <t>07-028</t>
  </si>
  <si>
    <t>07-029</t>
  </si>
  <si>
    <t>Otopná těleso panelové deskové s tvarovanou čelní deskou a s bočním připojením typ 22 600/2300 vč. uchycení</t>
  </si>
  <si>
    <t>07-030</t>
  </si>
  <si>
    <t>Otopná těleso panelové deskové s tvarovanou čelní deskou a s bočním připojením typ 22 900/400 vč. uchycení</t>
  </si>
  <si>
    <t>07-031</t>
  </si>
  <si>
    <t>Otopná těleso panelové deskové s tvarovanou čelní deskou a s bočním připojením typ 22 900/1200 vč. uchycení</t>
  </si>
  <si>
    <t>07-032</t>
  </si>
  <si>
    <t>Otopná těleso panelové deskové s tvarovanou čelní deskou a s bočním připojením typ 22 900/1400 vč. uchycení</t>
  </si>
  <si>
    <t>07-033</t>
  </si>
  <si>
    <t>Otopná těleso panelové deskové s tvarovanou čelní deskou a s bočním připojením typ 33 600/1200 vč. uchycení</t>
  </si>
  <si>
    <t>07-034</t>
  </si>
  <si>
    <t>Otopná těleso panelové deskové s tvarovanou čelní deskou a se spodním připojením typ 22 900/800 vč. uchycení</t>
  </si>
  <si>
    <t>07-035</t>
  </si>
  <si>
    <t>Otopná těleso panelové deskové s plochou čelní deskou a se spodním připojením typ 22 400/1600 vč. uchycení</t>
  </si>
  <si>
    <t>07-036</t>
  </si>
  <si>
    <t>Montáž deskových otopných těles</t>
  </si>
  <si>
    <t>07-037</t>
  </si>
  <si>
    <t>Otopná těleso trubkové z uzavřených ocelových profilů s průřezem ve tvaru "D" a rovných profilů s kruhovým průrezem, se spodním připojením, velikost 1</t>
  </si>
  <si>
    <t>220/600 vč. uchycení      
~</t>
  </si>
  <si>
    <t>07-038</t>
  </si>
  <si>
    <t>500/600 vč. uchycení      
~</t>
  </si>
  <si>
    <t>07-039</t>
  </si>
  <si>
    <t>820/600 vč. uchycení      
~</t>
  </si>
  <si>
    <t>07-040</t>
  </si>
  <si>
    <t>Montáž koupelnových trubkových otopných těles</t>
  </si>
  <si>
    <t>Podlahové vytápění</t>
  </si>
  <si>
    <t>08-001</t>
  </si>
  <si>
    <t>Sestava rozd./sběrače pro podlahové vytápění pro 3 okruhy s odvzdušněním a vypouštěním</t>
  </si>
  <si>
    <t>08-002</t>
  </si>
  <si>
    <t>Sestava rozd./sběrače pro podlahové vytápění pro 6 okruhů s odvzdušněním a vypouštěním</t>
  </si>
  <si>
    <t>08-003</t>
  </si>
  <si>
    <t>Sestava rozd./sběrače pro podlahové vytápění pro 8 okruhů s odvzdušněním a vypouštěním</t>
  </si>
  <si>
    <t>08-004</t>
  </si>
  <si>
    <t>Sestava rozd./sběrače pro podlahové vytápění pro 10 okruhů s odvzdušněním a vypouštěním</t>
  </si>
  <si>
    <t>08-005</t>
  </si>
  <si>
    <t>08-006</t>
  </si>
  <si>
    <t>08-007</t>
  </si>
  <si>
    <t>08-008</t>
  </si>
  <si>
    <t>Filtr, 2xvnitřní záv. DN15, PN16, Kvs=3,5m3/h</t>
  </si>
  <si>
    <t>08-009</t>
  </si>
  <si>
    <t>08-010</t>
  </si>
  <si>
    <t>08-011</t>
  </si>
  <si>
    <t>08-012</t>
  </si>
  <si>
    <t>08-013</t>
  </si>
  <si>
    <t>08-014</t>
  </si>
  <si>
    <t>08-015</t>
  </si>
  <si>
    <t>08-016</t>
  </si>
  <si>
    <t>08-017</t>
  </si>
  <si>
    <t>Oběhové čerpadlo podlahového vytápění: Mg=1,00 m3/h; ?p=21 kPa, 1x230V, 50Hz, P=18W, 0,18A, 2,0kg</t>
  </si>
  <si>
    <t>08-018</t>
  </si>
  <si>
    <t>Oběhové čerpadlo podlahového vytápění: Mg=1,40 m3/h; ?p=21 kPa, 1x230V, 50Hz, P=34W, 0,32A, 2,0kg</t>
  </si>
  <si>
    <t>08-019</t>
  </si>
  <si>
    <t>Termický dvoubodový pohon pro smyčky podlahového vytápění, 24V</t>
  </si>
  <si>
    <t>08-020</t>
  </si>
  <si>
    <t>Rozváděč pro řízení termických pohonů do rozdělovaće/sběrače podl. vyt.</t>
  </si>
  <si>
    <t>08-021</t>
  </si>
  <si>
    <t>Snímač s pevně připojeným kabelem pro měření povrchové teploty potrubí</t>
  </si>
  <si>
    <t>08-022</t>
  </si>
  <si>
    <t>Plastifikátor do cementových topných mazanin</t>
  </si>
  <si>
    <t>08-023</t>
  </si>
  <si>
    <t>Dilatační pás</t>
  </si>
  <si>
    <t>08-024</t>
  </si>
  <si>
    <t>Potrubí Pex-Al-Pex, d17x2,2 s ochranní vrstvou proti difuzi kyslíku, bez odřezků</t>
  </si>
  <si>
    <t>08-025</t>
  </si>
  <si>
    <t>Svěrné šroubění pro připojení Pex-Al-Pex potrubí na rozdělovač/sběrač</t>
  </si>
  <si>
    <t>08-026</t>
  </si>
  <si>
    <t>Pouzdro potrubní izolační, návlekové PE na potrubí tl. 9mm, vnitřní d=18mm, bez odřezků</t>
  </si>
  <si>
    <t>08-027</t>
  </si>
  <si>
    <t>Montáž podlahového vytápění</t>
  </si>
  <si>
    <t>Natěry</t>
  </si>
  <si>
    <t>09-001</t>
  </si>
  <si>
    <t>Nátěr syntetický potrubí DN65- DN80 mm Z + 2xVRCH</t>
  </si>
  <si>
    <t>09-002</t>
  </si>
  <si>
    <t>Nátěr syntetický potrubí do DN50 mm Z + 2xVRCH</t>
  </si>
  <si>
    <t xml:space="preserve">  E.2.7.2</t>
  </si>
  <si>
    <t xml:space="preserve">  Chlazení</t>
  </si>
  <si>
    <t>E.2.7.2</t>
  </si>
  <si>
    <t>Chlazení</t>
  </si>
  <si>
    <t>Centrální chlazení</t>
  </si>
  <si>
    <t>CHL jednotka JIH: Venkovní multi chladící VRF jednotka, celkový chladící výkon=101,0kW, objemový průtok vzduchu=36 600m3/h, hladina akustického tlaku</t>
  </si>
  <si>
    <t>(ve vzdálenosti 1m a ve výšče 1m)=68,5dB(A), EER=4,37, Oblast použití pro chlazení (suchý teploměr) -15 - +52°C, hmotnost=610kg, rozměry(ŠxHxV)=2480x740x1858mm, elektrické připojení: 380V/50Hz, 3xfáze, Provozní proud: 38,9A, dvoutrubkový systém (potrubí 18/42mm) s proměnným průtokem chladiva    
~</t>
  </si>
  <si>
    <t>Vnitřní kazetová chladící jednotka s čerpadlem kondenzátu, celkový chaldící výkon=1,7kW, příkon=0,02kW, hladina akustického tlaku (ve vzdálenosti 1,5m</t>
  </si>
  <si>
    <t>)=30dB(A), hmotnost=14kg, rozměry ŠxHxV: 570x570x245mm, elektrické připojení: 230V/50Hz, Provozní proud: 0,19A    
~</t>
  </si>
  <si>
    <t>1-003</t>
  </si>
  <si>
    <t>Vnitřní kazetová chladící jednotka s čerpadlem kondenzátu, celkový chaldící výkon=2,2kW, příkon=0,02kW, hladina akustického tlaku (ve vzdálenosti 1,5m</t>
  </si>
  <si>
    <t>)=31dB(A), hmotnost=14kg, rozměry ŠxHxV: 570x570x245mm, elektrické připojení: 230V/50Hz, Provozní proud: 0,21A    
~</t>
  </si>
  <si>
    <t>1-004</t>
  </si>
  <si>
    <t>Vnitřní kazetová chladící jednotka s čerpadlem kondenzátu, celkový chaldící výkon=2,8kW, příkon=0,02kW, hladina akustického tlaku (ve vzdálenosti 1,5m</t>
  </si>
  <si>
    <t>)=33dB(A), hmotnost=14kg, rozměry ŠxHxV: 570x570x245mm, elektrické připojení: 230V/50Hz, Provozní proud: 0,22A    
~</t>
  </si>
  <si>
    <t>1-005</t>
  </si>
  <si>
    <t>Vnitřní kazetová chladící jednotka s čerpadlem kondenzátu, celkový chaldící výkon=3,6kW, příkon=0,02kW, hladina akustického tlaku (ve vzdálenosti 1,5m</t>
  </si>
  <si>
    <t>)=34dB(A), hmotnost=15kg, rozměry ŠxHxV: 570x570x245mm, elektrické připojení: 230V/50Hz, Provozní proud: 0,23A    
~</t>
  </si>
  <si>
    <t>1-006</t>
  </si>
  <si>
    <t>Vnitřní kazetová chladící jednotka s čerpadlem kondenzátu, celkový chaldící výkon=4,5kW, příkon=0,03kW, hladina akustického tlaku (ve vzdálenosti 1,5m</t>
  </si>
  <si>
    <t>)=39dB(A), hmotnost=15kg, rozměry ŠxHxV: 570x570x245mm, elektrické připojení: 230V/50Hz, Provozní proud: 0,28A    
~</t>
  </si>
  <si>
    <t>1-007</t>
  </si>
  <si>
    <t>Vnitřní kazetová chladící jednotka s čerpadlem kondenzátu, celkový chaldící výkon=5,6kW, příkon=0,04kW, hladina akustického tlaku (ve vzdálenosti 1,5m</t>
  </si>
  <si>
    <t>)=43dB(A), hmotnost=15kg, rozměry ŠxHxV: 570x570x245mm, elektrické připojení: 230V/50Hz, Provozní proud: 0,40A    
~</t>
  </si>
  <si>
    <t>1-008</t>
  </si>
  <si>
    <t>Vnitřní nástěnná chladící jednotka, celkový chaldící výkon=2,2kW, příkon=0,02kW, hladina akustického tlaku (ve vzdálenosti 1m a ve výšče 1m )=36dB(A),</t>
  </si>
  <si>
    <t>hmotnost=10kg, rozměry ŠxHxV: 815x225x295mm, elektrické připojení: 230V/50Hz, Provozní proud: 0,20A    
~</t>
  </si>
  <si>
    <t>1-009</t>
  </si>
  <si>
    <t>Vnitřní nástěnná chladící jednotka, celkový chaldící výkon=2,8kW, příkon=0,02kW, hladina akustického tlaku (ve vzdálenosti 1m a ve výšče 1m )=36dB(A),</t>
  </si>
  <si>
    <t>1-010</t>
  </si>
  <si>
    <t>Vnitřní nástěnná chladící jednotka, celkový chaldící výkon=4,5kW, příkon=0,04kW, hladina akustického tlaku (ve vzdálenosti 1m a ve výšče 1m )=41dB(A),</t>
  </si>
  <si>
    <t>hmotnost=13kg, rozměry ŠxHxV: 815x225x295mm, elektrické připojení: 230V/50Hz, Provozní proud: 0,40A    
~</t>
  </si>
  <si>
    <t>1-011</t>
  </si>
  <si>
    <t>Měděné potrubí - čištěné pro montáže chladících a klimatizačních systémů s tepelnou izolací, vnější průměr potrubí bez izolace d=6,35mm, vč montáže a</t>
  </si>
  <si>
    <t>komunikačního kabelu    
~</t>
  </si>
  <si>
    <t>1-012</t>
  </si>
  <si>
    <t>Měděné potrubí - čištěné pro montáže chladících a klimatizačních systémů s tepelnou izolací, vnější průměr potrubí bez izolace d=9,52mm, vč montáže a</t>
  </si>
  <si>
    <t>1-013</t>
  </si>
  <si>
    <t>Měděné potrubí - čištěné pro montáže chladících a klimatizačních systémů s tepelnou izolací, vnější průměr potrubí bez izolace d=12,7mm, vč montáže a</t>
  </si>
  <si>
    <t>1-014</t>
  </si>
  <si>
    <t>Měděné potrubí - čištěné pro montáže chladících a klimatizačních systémů s tepelnou izolací, vnější průměr potrubí bez izolace d=15,88mm, vč montáže a</t>
  </si>
  <si>
    <t>1-015</t>
  </si>
  <si>
    <t>Měděné potrubí - čištěné pro montáže chladících a klimatizačních systémů s tepelnou izolací, vnější průměr potrubí bez izolace d=19,05mm, vč montáže a</t>
  </si>
  <si>
    <t>1-016</t>
  </si>
  <si>
    <t>Měděné potrubí - čištěné pro montáže chladících a klimatizačních systémů s tepelnou izolací, vnější průměr potrubí bez izolace d=22,2mm, vč montáže a</t>
  </si>
  <si>
    <t>1-017</t>
  </si>
  <si>
    <t>Měděné potrubí - čištěné pro montáže chladících a klimatizačních systémů s tepelnou izolací, vnější průměr potrubí bez izolace d=28,58mm, vč montáže a</t>
  </si>
  <si>
    <t>1-018</t>
  </si>
  <si>
    <t>Měděné potrubí - čištěné pro montáže chladících a klimatizačních systémů s tepelnou izolací, vnější průměr potrubí bez izolace d=34,93mm, vč montáže a</t>
  </si>
  <si>
    <t>1-019</t>
  </si>
  <si>
    <t>Měděné potrubí - čištěné pro montáže chladících a klimatizačních systémů s tepelnou izolací, vnější průměr potrubí bez izolace d=41,28mm, vč montáže a</t>
  </si>
  <si>
    <t>1-020</t>
  </si>
  <si>
    <t>Chladivo R410A</t>
  </si>
  <si>
    <t>1-021</t>
  </si>
  <si>
    <t>CHL jednotka SEVER 1: Venkovní multi chladící VRF jednotka, celkový chladící výkon=85,0kW, objemový průtok vzduchu=32 400m3/h, hladina akustického tla</t>
  </si>
  <si>
    <t>ku (ve vzdálenosti 1m a ve výšče 1m)=67,0dB(A), EER=4,30, Oblast použití pro chlazení (suchý teploměr) -15 - +52°C, hmotnost=590kg, rozměry(ŠxHxV)=2480x740x1858mm, elektrické připojení: 380V/50Hz, 3xfáze, Provozní proud: 33,3A, dvoutrubkový systém (potrubí 18/35mm) s proměnným průtokem chladiva    
~</t>
  </si>
  <si>
    <t>1-022</t>
  </si>
  <si>
    <t>1-023</t>
  </si>
  <si>
    <t>1-024</t>
  </si>
  <si>
    <t>1-025</t>
  </si>
  <si>
    <t>1-026</t>
  </si>
  <si>
    <t>1-027</t>
  </si>
  <si>
    <t>1-028</t>
  </si>
  <si>
    <t>1-029</t>
  </si>
  <si>
    <t>Vnitřní nástěnná chladící jednotka, celkový chaldící výkon=3,6kW, příkon=0,04kW, hladina akustického tlaku (ve vzdálenosti 1m a ve výšče 1m )=41dB(A),</t>
  </si>
  <si>
    <t>hmotnost=13kg, rozměry ŠxHxV: 898x249x295mm, elektrické připojení: 230V/50Hz, Provozní proud: 0,40A    
~</t>
  </si>
  <si>
    <t>1-030</t>
  </si>
  <si>
    <t>1-031</t>
  </si>
  <si>
    <t>1-032</t>
  </si>
  <si>
    <t>1-033</t>
  </si>
  <si>
    <t>1-034</t>
  </si>
  <si>
    <t>1-035</t>
  </si>
  <si>
    <t>1-036</t>
  </si>
  <si>
    <t>1-037</t>
  </si>
  <si>
    <t>1-038</t>
  </si>
  <si>
    <t>1-039</t>
  </si>
  <si>
    <t>CHL jednotka SEVER 2: Venkovní multi chladící VRF jednotka, celkový chladící výkon=85,0kW, objemový průtok vzduchu=32 400m3/h, hladina akustického tla</t>
  </si>
  <si>
    <t>1-040</t>
  </si>
  <si>
    <t>1-041</t>
  </si>
  <si>
    <t>1-042</t>
  </si>
  <si>
    <t>1-043</t>
  </si>
  <si>
    <t>1-044</t>
  </si>
  <si>
    <t>1-045</t>
  </si>
  <si>
    <t>1-046</t>
  </si>
  <si>
    <t>1-047</t>
  </si>
  <si>
    <t>1-048</t>
  </si>
  <si>
    <t>1-049</t>
  </si>
  <si>
    <t>1-050</t>
  </si>
  <si>
    <t>1-051</t>
  </si>
  <si>
    <t>1-052</t>
  </si>
  <si>
    <t>1-053</t>
  </si>
  <si>
    <t>1-054</t>
  </si>
  <si>
    <t>Čerpadlo kondenzátu k nástěnným jednotkám</t>
  </si>
  <si>
    <t>1-055</t>
  </si>
  <si>
    <t>Dekorační panel pro vnitřní kazetové jednotky</t>
  </si>
  <si>
    <t>1-056</t>
  </si>
  <si>
    <t>Tvarovky pro chladivový potrubí</t>
  </si>
  <si>
    <t>1-057</t>
  </si>
  <si>
    <t>Žlábek s krytem pro vedení chladivového potrubí ve vnějším prostředí</t>
  </si>
  <si>
    <t>1-058</t>
  </si>
  <si>
    <t>Montáž venkovních jednotek</t>
  </si>
  <si>
    <t>1-059</t>
  </si>
  <si>
    <t>Montáž vnitřních jednotek</t>
  </si>
  <si>
    <t>1-060</t>
  </si>
  <si>
    <t>Montáž chladivového potrubí vč. kotvení</t>
  </si>
  <si>
    <t>1-061</t>
  </si>
  <si>
    <t>Přesun hmot mobilním jeřábem do výšky 24m</t>
  </si>
  <si>
    <t>Autonomní chlazení</t>
  </si>
  <si>
    <t>CHL jednotka 1.1 a 1.1z: Chlazení automatické ústředny:Venkovní single chladící Split jednotka, celkový chladící výkon=9,4kW, objemový průtok vzduchu=</t>
  </si>
  <si>
    <t>3600m3/h, hladina akustického tlaku=51dB(A), SEER=5,6, Oblast použití pro chlazení -15-+46°C, hmotnost=76kg, rozměry(ŠxHxV)=1050x295x981mm, elektrické připojení: 230V/50Hz, 1xfáze, Provozní proud: 12,3A, příkon: 3,05kW, dvoutrubkový systém (potrubí 10/16mm) s proměnným průtokem chladiva    
~</t>
  </si>
  <si>
    <t>CHL 1.2: Vnitřní nástěnná chladící jednotka, celkový chaldící výkon=7,10kW, hladina akustického tlaku (ve vzdálenosti 1m a ve výšče 1m )=45dB(A), hmot</t>
  </si>
  <si>
    <t>nost=21kg, rozměry ŠxHxV: 1170x295x365mm    
~</t>
  </si>
  <si>
    <t>2-004</t>
  </si>
  <si>
    <t>2-006</t>
  </si>
  <si>
    <t>CHL jednotka 5.1: Chlazení rozvodny SEVER: Venkovní single chladící Split jednotka, chladící výkon=9,4kW, objemový průtok vzduchu=3600m3/h, hladina ak</t>
  </si>
  <si>
    <t>ustického tlaku=51dB(A), SEER=5,6, Oblast použití pro chlazení -15-+46°C, hmotnost=76kg, rozměry(ŠxHxV)=1050x295x981mm, elektrické připojení: 230V/50Hz, 1xfáze, Provozní proud: 12,3A, příkon: 3,05kW, dvoutrubkový systém (potrubí 10/16mm) s proměnným průtokem chladiva    
~</t>
  </si>
  <si>
    <t>2-007</t>
  </si>
  <si>
    <t>CHL 5.2: Vnitřní nástěnná chladící jednotka, celkový chaldící výkon=7,10kW, hladina akustického tlaku (ve vzdálenosti 1m a ve výšče 1m )=39dB(A), hmot</t>
  </si>
  <si>
    <t>2-008</t>
  </si>
  <si>
    <t>2-009</t>
  </si>
  <si>
    <t>2-011</t>
  </si>
  <si>
    <t>CHL jednotka 6.1: Chlazení rozvoden JIH: Venkovní multi chladící Multisplit jednotka, celkový chladící výkon=15,5kW, objemový průtok vzduchu=6600m3/h,</t>
  </si>
  <si>
    <t>hladina akustického tlaku=51dB(A), EER=3,43, Oblast použití pro chlazení -5-+46°C, hmotnost=125kg, rozměry(ŠxHxV)=1050x330x1340mm, elektrické připojení: 230V/50Hz, 1xfáze, provozní proud:20,9A, příkon: 4,52kW, dvoutrubkový systém (potrubí 10/16mm) s proměnným průtokem chladiva    
~</t>
  </si>
  <si>
    <t>2-012</t>
  </si>
  <si>
    <t>CHL 6.2+6.4 Vnitřní nástěnná chladící jednotka, celkový chaldící výkon=3,6kW, příkon=0,04kW, hladina akustického tlaku (ve vzdálenosti 1m a ve výšče 1</t>
  </si>
  <si>
    <t>m )=41dB(A), hmotnost=13kg, rozměry ŠxHxV: 898x249x295mm, elektrické připojení: 230V/50Hz, Provozní proud: 0,40A    
~</t>
  </si>
  <si>
    <t>2-013</t>
  </si>
  <si>
    <t>CHL 6.3+6.5 Vnitřní nástěnná chladící jednotka, celkový chaldící výkon=4,5kW, příkon=0,04kW, hladina akustického tlaku (ve vzdálenosti 1m a ve výšče 1</t>
  </si>
  <si>
    <t>m )=41dB(A), hmotnost=13kg, rozměry ŠxHxV: 815x225x295mm, elektrické připojení: 230V/50Hz, Provozní proud: 0,40A    
~</t>
  </si>
  <si>
    <t>2-014</t>
  </si>
  <si>
    <t>Multisplitový "branch box" pro vnitřní jednotky 1-5kusů</t>
  </si>
  <si>
    <t>2-015</t>
  </si>
  <si>
    <t>2-016</t>
  </si>
  <si>
    <t>2-017</t>
  </si>
  <si>
    <t>2-018</t>
  </si>
  <si>
    <t>2-019</t>
  </si>
  <si>
    <t>2-020</t>
  </si>
  <si>
    <t>CHL jednotka 6.1z: Chlazení rozvoden JIH-záloha: Venkovní multi chladící Multisplit jednotka, celkový chladící výkon=12,5kW, objemový průtok vzduchu=6</t>
  </si>
  <si>
    <t>600m3/h, hladina akustického tlaku=51dB(A), EER=4,48, Oblast použití pro chlazení -5-+46°C, hmotnost=123kg, rozměry(ŠxHxV)=1050x330x1340mm, elektrické připojení: 230V/50Hz, 1xfáze, provozní proud: 12,9A, příkon: 2,79kW, dvoutrubkový systém (potrubí 10/16mm) s proměnným průtokem chladiva    
~</t>
  </si>
  <si>
    <t>2-021</t>
  </si>
  <si>
    <t>CHL 6.2z+6.4z Vnitřní nástěnná chladící jednotka, celkový chaldící výkon=3,6kW, příkon=0,04kW, hladina akustického tlaku (ve vzdálenosti 1m a ve výšče</t>
  </si>
  <si>
    <t>1m )=41dB(A), hmotnost=13kg, rozměry ŠxHxV: 898x249x295mm, elektrické připojení: 230V/50Hz, Provozní proud: 0,40A    
~</t>
  </si>
  <si>
    <t>2-022</t>
  </si>
  <si>
    <t>CHL 6.5z Vnitřní nástěnná chladící jednotka, max. chaldící výkon=4,5kW, příkon=0,04kW, hladina akustického tlaku (ve vzdálenosti 1m a ve výšče 1m )=41</t>
  </si>
  <si>
    <t>dB(A), hmotnost=13kg, rozměry ŠxHxV: 815x225x295mm, elektrické připojení: 230V/50Hz, Provozní proud: 0,40A    
~</t>
  </si>
  <si>
    <t>2-023</t>
  </si>
  <si>
    <t>2-024</t>
  </si>
  <si>
    <t>2-025</t>
  </si>
  <si>
    <t>2-026</t>
  </si>
  <si>
    <t>2-027</t>
  </si>
  <si>
    <t>2-028</t>
  </si>
  <si>
    <t>2-029</t>
  </si>
  <si>
    <t>CHL jednotka 7.1z: Chlazení řídících místností 2.NP JIH-záloha: Venkovní multi chladící Multisplit jednotka, celkový chladící výkon=12,5kW, objemový p</t>
  </si>
  <si>
    <t>růtok vzduchu=6600m3/h, hladina akustického tlaku=51dB(A), EER=4,48, Oblast použití pro chlazení -5-+46°C, hmotnost=123kg, rozměry(ŠxHxV)=1050x330x1340mm, elektrické připojení: 230V/50Hz, 1xfáze, provozní proud: 12,9A, příkon: 2,79kW, dvoutrubkový systém (potrubí 10/16mm) s proměnným průtokem chladiva    
~</t>
  </si>
  <si>
    <t>2-030</t>
  </si>
  <si>
    <t>CHL 7.2z Vnitřní nástěnná chladící jednotka, celkový chaldící výkon=2,8kW, příkon=0,02kW, hladina akustického tlaku (ve vzdálenosti 1m a ve výšče 1m )</t>
  </si>
  <si>
    <t>=36dB(A), hmotnost=10kg, rozměry ŠxHxV: 815x225x295mm, elektrické připojení: 230V/50Hz, Provozní proud: 0,20A    
~</t>
  </si>
  <si>
    <t>2-031</t>
  </si>
  <si>
    <t>CHL 7.3z Vnitřní nástěnná chladící jednotka, celkový chaldící výkon=3,6kW, příkon=0,04kW, hladina akustického tlaku (ve vzdálenosti 1m a ve výšče 1m )</t>
  </si>
  <si>
    <t>=41dB(A), hmotnost=13kg, rozměry ŠxHxV: 898x249x295mm, elektrické připojení: 230V/50Hz, Provozní proud: 0,40A    
~</t>
  </si>
  <si>
    <t>2-032</t>
  </si>
  <si>
    <t>2-033</t>
  </si>
  <si>
    <t>2-034</t>
  </si>
  <si>
    <t>2-035</t>
  </si>
  <si>
    <t>2-036</t>
  </si>
  <si>
    <t>2-037</t>
  </si>
  <si>
    <t>2-038</t>
  </si>
  <si>
    <t>2-039</t>
  </si>
  <si>
    <t>Kabelový ovladač pro vnitřní jednotky</t>
  </si>
  <si>
    <t>2-040</t>
  </si>
  <si>
    <t>2-041</t>
  </si>
  <si>
    <t>2-042</t>
  </si>
  <si>
    <t>2-043</t>
  </si>
  <si>
    <t>2-044</t>
  </si>
  <si>
    <t>Řízení systému</t>
  </si>
  <si>
    <t>Centrální ovladač dotykový s diplejem</t>
  </si>
  <si>
    <t>Zabezpečení systému</t>
  </si>
  <si>
    <t>Centrální ovladač vnitřních chladících jednotek</t>
  </si>
  <si>
    <t>3-004</t>
  </si>
  <si>
    <t>Rozhraní pro připojení ovladače vnitřních jednotek</t>
  </si>
  <si>
    <t>3-005</t>
  </si>
  <si>
    <t>Energy management license pack</t>
  </si>
  <si>
    <t>3-006</t>
  </si>
  <si>
    <t>PI controller s 4xpulsní vstup</t>
  </si>
  <si>
    <t>3-007</t>
  </si>
  <si>
    <t>Řídící software s mini PC bez monitoru</t>
  </si>
  <si>
    <t>3-008</t>
  </si>
  <si>
    <t>Zesilovač signálu</t>
  </si>
  <si>
    <t>Zaškolení obsluhy a uvedení do provozu</t>
  </si>
  <si>
    <t>Měření hluku</t>
  </si>
  <si>
    <t>Zaregulování chladícícho systému, vyhotovení protokolu a to včetně funkčních zkoušek</t>
  </si>
  <si>
    <t>Zkouška těsnosti po jednotlivých úsecích včetně výstupních protokolů jednotlivých odzkoušených úseků</t>
  </si>
  <si>
    <t>Zkouška provozní obsahující zkoušku dilatační a chladící včetně výstupních protokolů</t>
  </si>
  <si>
    <t>Protipožární izolace chladivového potrubí</t>
  </si>
  <si>
    <t>Koordinace montážních prací s ostatními profesemi</t>
  </si>
  <si>
    <t xml:space="preserve">  E.2.8</t>
  </si>
  <si>
    <t xml:space="preserve">  VZT</t>
  </si>
  <si>
    <t>E.2.8</t>
  </si>
  <si>
    <t>VZT</t>
  </si>
  <si>
    <t>Zařízení č. 1 –Větrání kanceláří 1.NP až 3.NP_jižní věž_ přívod</t>
  </si>
  <si>
    <t>1.1</t>
  </si>
  <si>
    <t>VZT jednotka s EC motory, rekuperační jednotka ve vnitřním stacionárním provedení s rotačním výměníkem a integrovaným chlazením, Vp=4850m3/h, Vo=5100m</t>
  </si>
  <si>
    <t>3/h, pext=350Pa, hmotnost = 1443kg, přívodní ventilátor Ne=1,42kW, I=9,1A, 400V, odvodní ventilátor Ne=1,94kW, I=9,1A, 400V, teplovodní ohřívač 19,6kW (80/60°C), ReCooler I=40,8A,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Zavážení skrz střechu!!! Odvod kondenzátu_profese ZTI.      
~</t>
  </si>
  <si>
    <t>1.150</t>
  </si>
  <si>
    <t>Tlumič hluku kruhový, d125/ délka 900mm</t>
  </si>
  <si>
    <t>1.151</t>
  </si>
  <si>
    <t>Tlumič hluku kruhový, d160/ délka 900mm</t>
  </si>
  <si>
    <t>1.152</t>
  </si>
  <si>
    <t>Tlumič hluku kruhový, d200/délka 900mm</t>
  </si>
  <si>
    <t>1.153</t>
  </si>
  <si>
    <t>Tlumič hluku kruhový, d250/ délka900mm</t>
  </si>
  <si>
    <t>1.154</t>
  </si>
  <si>
    <t>Tlumič hluku kruhový, d315/ délka 900mm</t>
  </si>
  <si>
    <t>1.155</t>
  </si>
  <si>
    <t>Tlumič hluku hranatý, s náběhovou a odtokovou hranou, 100/3kul./ 600x250-délka 1000</t>
  </si>
  <si>
    <t>Tlumič hluku hranatý, s náběhovou a odtokovou hranou, 100/5kul./ 1000x500-délka 1000</t>
  </si>
  <si>
    <t>1.200</t>
  </si>
  <si>
    <t>Regulátor konstatního průtoku pro průtok 468-1872m3/h, 300x200</t>
  </si>
  <si>
    <t>1.201</t>
  </si>
  <si>
    <t>Regulátor variabilního průtoku pro nízké rychlosti pro průtok 108-1080m3/h, včetně servopohonu 230V spojité ovládání 0-10V, signalizace polohy, d250,</t>
  </si>
  <si>
    <t>tlak v potrubí do 300Pa      
~</t>
  </si>
  <si>
    <t>1.202</t>
  </si>
  <si>
    <t>Regulátor konstatního průtoku pro nízké rychlosti pro průtok 36-360m3/h, d125</t>
  </si>
  <si>
    <t>1.203</t>
  </si>
  <si>
    <t>Regulátor konstatního průtoku pro nízké rychlosti pro průtok 65-666m3/h, d160</t>
  </si>
  <si>
    <t>1.204</t>
  </si>
  <si>
    <t>1.205</t>
  </si>
  <si>
    <t>1.206</t>
  </si>
  <si>
    <t>1.207</t>
  </si>
  <si>
    <t>Regulátor konstatního průtoku pro nízké rychlosti pro průtok 90-900m3/h, d200</t>
  </si>
  <si>
    <t>1.208</t>
  </si>
  <si>
    <t>1.209</t>
  </si>
  <si>
    <t>Regulátor konstatního průtoku pro nízké rychlosti pro průtok 133-1332m3/h, d250</t>
  </si>
  <si>
    <t>1.300</t>
  </si>
  <si>
    <t>Požární klapka hranatá s požární odolností 90 včetně servopohonu 24V DC se signalizací polohy a možností dálkového otevření/ uzavření klapky, 1000x315</t>
  </si>
  <si>
    <t>1.301</t>
  </si>
  <si>
    <t>1.302</t>
  </si>
  <si>
    <t>Požární klapka hranatá s požární odolností 90 včetně servopohonu 24V DC se signalizací polohy a možností dálkového otevření/ uzavření klapky, 315x400</t>
  </si>
  <si>
    <t>1.303</t>
  </si>
  <si>
    <t>Požární klapka hranatá s požární odolností 90 včetně servopohonu 24V DC se signalizací polohy a možností dálkového otevření/ uzavření klapky, 400x250</t>
  </si>
  <si>
    <t>1.304</t>
  </si>
  <si>
    <t>Požární klapka hranatá s požární odolností 90 včetně servopohonu 24V DC se signalizací polohy a možností dálkového otevření/ uzavření klapky, 250x250</t>
  </si>
  <si>
    <t>1.307</t>
  </si>
  <si>
    <t>1.308</t>
  </si>
  <si>
    <t>1.309</t>
  </si>
  <si>
    <t>Požární klapka kruhová s požární odolností 90 včetně servopohonu 24V DC se signalizací polohy a možností dálkového otevření/ uzavření klapky, d250</t>
  </si>
  <si>
    <t>1.310</t>
  </si>
  <si>
    <t>1.311</t>
  </si>
  <si>
    <t>Požární klapka hranatá s požární odolností 90 včetně servopohonu 24V DC se signalizací polohy a možností dálkového otevření/ uzavření klapky, 315x250</t>
  </si>
  <si>
    <t>1.312</t>
  </si>
  <si>
    <t>Požární klapka hranatá s požární odolností 90 včetně servopohonu 24V DC se signalizací polohy a možností dálkového otevření/ uzavření klapky, 710x450</t>
  </si>
  <si>
    <t>1.400</t>
  </si>
  <si>
    <t>Anemostat přívodní hranatý, napojení zboku včetně regulační klapky, 500x500, 24 lamel</t>
  </si>
  <si>
    <t>1.401</t>
  </si>
  <si>
    <t>Anemostat přívodní hranatý, napojení zboku včetně regulační klapky, 400x400, 16 lamel</t>
  </si>
  <si>
    <t>1.402</t>
  </si>
  <si>
    <t>Anemostat přívodní hranatý, napojení zboku včetně regulační klapky, 300x300, 8 lamel</t>
  </si>
  <si>
    <t>1.403</t>
  </si>
  <si>
    <t>Vyústka pro kruhové potrubí dvouřadá s regulací typu R1, 425x75</t>
  </si>
  <si>
    <t>1.404</t>
  </si>
  <si>
    <t>Talířový ventil vč upínací manžety přívodní, lakovaný, d=200</t>
  </si>
  <si>
    <t>1.416</t>
  </si>
  <si>
    <t>Šikmý nástavec hranatý, sání, 800x800</t>
  </si>
  <si>
    <t>1.700.3</t>
  </si>
  <si>
    <t>Ohebné potrubí s hlukovou izolací, D=160mm</t>
  </si>
  <si>
    <t>1.700.4</t>
  </si>
  <si>
    <t>Ohebné potrubí s hlukovou izolací, D=200mm</t>
  </si>
  <si>
    <t>1.800</t>
  </si>
  <si>
    <t>Tepelná izolace 40mm, Izolace deskou z minerální plsti 1x polep. Al fólií</t>
  </si>
  <si>
    <t>1.803</t>
  </si>
  <si>
    <t>Požární izolace 90 min, odolnost 90 min</t>
  </si>
  <si>
    <t>1.950</t>
  </si>
  <si>
    <t>Trouby rovné materiál pozinkovaný plech, Čtyřhranné potrubí skupiny I., se stranami nad 250 mm</t>
  </si>
  <si>
    <t>1.951</t>
  </si>
  <si>
    <t>Tvarovky potrubí materiál pozinkovaný plech, Čtyřhranné potrubí skupiny I., se stranami nad 250 mm, tvarovky</t>
  </si>
  <si>
    <t>1.955.2</t>
  </si>
  <si>
    <t>Trouby rovné materiál pozinkovaný plech, Vinuté potrubí SPIRO, d=100mm</t>
  </si>
  <si>
    <t>1.955.3</t>
  </si>
  <si>
    <t>Trouby rovné materiál pozinkovaný plech, Vinuté potrubí SPIRO, d=125mm</t>
  </si>
  <si>
    <t>1.955.5</t>
  </si>
  <si>
    <t>Trouby rovné materiál pozinkovaný plech, Vinuté potrubí SPIRO, d=160mm</t>
  </si>
  <si>
    <t>1.955.6</t>
  </si>
  <si>
    <t>Trouby rovné materiál pozinkovaný plech, Vinuté potrubí SPIRO, d=200mm</t>
  </si>
  <si>
    <t>1.955.7</t>
  </si>
  <si>
    <t>Trouby rovné materiál pozinkovaný plech, Vinuté potrubí SPIRO, d=250mm</t>
  </si>
  <si>
    <t>1.955.8</t>
  </si>
  <si>
    <t>Trouby rovné materiál pozinkovaný plech, Vinuté potrubí SPIRO, d=315mm</t>
  </si>
  <si>
    <t>1.956</t>
  </si>
  <si>
    <t>Tvarovky potrubí materiál pozinkovaný plech, Vinuté potrubí SPIRO, 125</t>
  </si>
  <si>
    <t>Tvarovky potrubí materiál pozinkovaný plech, Vinuté potrubí SPIRO, 160</t>
  </si>
  <si>
    <t>Tvarovky potrubí materiál pozinkovaný plech, Vinuté potrubí SPIRO, 200</t>
  </si>
  <si>
    <t>Tvarovky potrubí materiál pozinkovaný plech, Vinuté potrubí SPIRO, 250</t>
  </si>
  <si>
    <t>Tvarovky potrubí materiál pozinkovaný plech, Vinuté potrubí SPIRO, 315</t>
  </si>
  <si>
    <t>Zařízení č. 1 –Větrání kanceláří 1.NP až 3.NP_jižní věž_odtah</t>
  </si>
  <si>
    <t>1A.150</t>
  </si>
  <si>
    <t>1A.151</t>
  </si>
  <si>
    <t>1A.152</t>
  </si>
  <si>
    <t>1A.153</t>
  </si>
  <si>
    <t>1A.154</t>
  </si>
  <si>
    <t>1A.155</t>
  </si>
  <si>
    <t>1A.200</t>
  </si>
  <si>
    <t>1A.201</t>
  </si>
  <si>
    <t>1A.202</t>
  </si>
  <si>
    <t>1A.203</t>
  </si>
  <si>
    <t>1A.204</t>
  </si>
  <si>
    <t>1A.205</t>
  </si>
  <si>
    <t>1A.206</t>
  </si>
  <si>
    <t>1A.207</t>
  </si>
  <si>
    <t>1A.208</t>
  </si>
  <si>
    <t>1A.209</t>
  </si>
  <si>
    <t>1A.210</t>
  </si>
  <si>
    <t>Regulátor konstatního průtoku pro nízké rychlosti pro průtok 22-151m3/h, d80</t>
  </si>
  <si>
    <t>1A.211</t>
  </si>
  <si>
    <t>1A.300</t>
  </si>
  <si>
    <t>1A.301</t>
  </si>
  <si>
    <t>1A.302</t>
  </si>
  <si>
    <t>1A.303</t>
  </si>
  <si>
    <t>1A.304</t>
  </si>
  <si>
    <t>Požární klapka kruhová s požární odolností 90 včetně servopohonu 24V DC se signalizací polohy a možností dálkového otevření/ uzavření klapky, d200</t>
  </si>
  <si>
    <t>1A.305</t>
  </si>
  <si>
    <t>1A.306</t>
  </si>
  <si>
    <t>1A.307</t>
  </si>
  <si>
    <t>1A.308</t>
  </si>
  <si>
    <t>1A.309</t>
  </si>
  <si>
    <t>1A.310</t>
  </si>
  <si>
    <t>1A.311</t>
  </si>
  <si>
    <t>1A.400</t>
  </si>
  <si>
    <t>Anemostat odvodní hranatý, napojení zboku včetně regulační klapky, 400x400, 16 lamel</t>
  </si>
  <si>
    <t>1A.401</t>
  </si>
  <si>
    <t>Anemostat odvodní hranatý, napojení zboku včetně regulační klapky, 300x300, 8 lamel</t>
  </si>
  <si>
    <t>1A.402</t>
  </si>
  <si>
    <t>Vyústka pro kruhové potrubí jednořadá s regulací typu R1, 425x75</t>
  </si>
  <si>
    <t>1A.403</t>
  </si>
  <si>
    <t>Vyústka pro kruhové potrubí dvouřadá s regulací typu R1, 225x75</t>
  </si>
  <si>
    <t>1A.404</t>
  </si>
  <si>
    <t>Vyústka pro kruhové potrubí jednořadá s regulací typu R1, 225x75</t>
  </si>
  <si>
    <t>1A.405</t>
  </si>
  <si>
    <t>Talířový ventil vč upínací manžety odvodní, lakovaný, d=200</t>
  </si>
  <si>
    <t>1A.406</t>
  </si>
  <si>
    <t>Talířový ventil vč upínací manžety odvodní, lakovaný, d=100</t>
  </si>
  <si>
    <t>1A.415</t>
  </si>
  <si>
    <t>Šikmý nástavec hranatý, výfuk, 800x800</t>
  </si>
  <si>
    <t>1A.700.1</t>
  </si>
  <si>
    <t>Ohebné potrubí s hlukovou izolací, D=100mm</t>
  </si>
  <si>
    <t>1A.700.3</t>
  </si>
  <si>
    <t>1A.700.4</t>
  </si>
  <si>
    <t>1A.800</t>
  </si>
  <si>
    <t>1A.803</t>
  </si>
  <si>
    <t>1A.950</t>
  </si>
  <si>
    <t>1A.951</t>
  </si>
  <si>
    <t>1A.955.1</t>
  </si>
  <si>
    <t>Trouby rovné materiál pozinkovaný plech, Vinuté potrubí SPIRO, d=80mm</t>
  </si>
  <si>
    <t>1A.955.2</t>
  </si>
  <si>
    <t>1A.955.3</t>
  </si>
  <si>
    <t>1A.955.5</t>
  </si>
  <si>
    <t>1A.955.6</t>
  </si>
  <si>
    <t>1A.955.7</t>
  </si>
  <si>
    <t>1A.955.8</t>
  </si>
  <si>
    <t>1A.956</t>
  </si>
  <si>
    <t>Tvarovky potrubí materiál pozinkovaný plech, Vinuté potrubí SPIRO, 80</t>
  </si>
  <si>
    <t>Tvarovky potrubí materiál pozinkovaný plech, Vinuté potrubí SPIRO, 100</t>
  </si>
  <si>
    <t>Zařízení č. 2_Větrání kanceláří 3.NP_severní věž_ přívod</t>
  </si>
  <si>
    <t>2.1</t>
  </si>
  <si>
    <t>VZT jednotka s EC motory, rekuperační jednotka ve vnitřním stacionárním provedení s rotačním výměníkem a integrovaným chlazením, Vp=1650m3/h, Vo=1820m</t>
  </si>
  <si>
    <t>3/h, pext=350Pa, hmotnost = 907kg, přívodní ventilátor Ne=0,424kW, I=4,0A, 400V, odvodní ventilátor Ne=0,562kW, I=4,0A, 400V, teplovodní ohřívač 6,65kW (80/60°C), ReCooler I=32,1A,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Zavážení skrz střechu!!! Odvod kondenzátu_profese ZTI.      
~</t>
  </si>
  <si>
    <t>2.150</t>
  </si>
  <si>
    <t>Tlumič hluku hranatý, s náběhovou a odtokovou hranou, Tlumič hluku 600x400; délka 1500; složený z buněk 200x400x1500</t>
  </si>
  <si>
    <t>2.151</t>
  </si>
  <si>
    <t>Tlumič hluku hranatý, s náběhovou a odtokovou hranou, Tlumič hluku 600x250; délka 1500; složený z buněk 200x250x1500</t>
  </si>
  <si>
    <t>Tlumič hluku hranatý, s náběhovou a odtokovou hranou, Tlumič hluku 600x400; délka 2000; složený z buněk 200x400x2000</t>
  </si>
  <si>
    <t>Tlumič hluku kruhový, materiál hliník a minerální vlna, CS025_200x1500</t>
  </si>
  <si>
    <t>2.200</t>
  </si>
  <si>
    <t>Regulátor variabilního průtoku na servo pohon pro průtok 450-2232m3/h, včetně servopohonu 230V spojité ovládání 0-10V, signalizace polohy, 300x200, tl</t>
  </si>
  <si>
    <t>ak v potrubí do 300Pa      
~</t>
  </si>
  <si>
    <t>2.201</t>
  </si>
  <si>
    <t>Regulátor variabilního průtoku pro nízké rychlosti pro průtok 72-684m3/h, včetně servopohonu 230V spojité ovládání 0-10V, signalizace polohy, d200, tl</t>
  </si>
  <si>
    <t>2.202</t>
  </si>
  <si>
    <t>Regulační klapka ruční s ručním ovládáním, 200x200</t>
  </si>
  <si>
    <t>2.300</t>
  </si>
  <si>
    <t>2.301</t>
  </si>
  <si>
    <t>2.400</t>
  </si>
  <si>
    <t>2.401</t>
  </si>
  <si>
    <t>2.402</t>
  </si>
  <si>
    <t>Mřížka hranatá, 200x200</t>
  </si>
  <si>
    <t>2.700.3</t>
  </si>
  <si>
    <t>2.700.4</t>
  </si>
  <si>
    <t>2.800</t>
  </si>
  <si>
    <t>2.802</t>
  </si>
  <si>
    <t>Požární izolace 60 min, odolnost 60 min</t>
  </si>
  <si>
    <t>2.950</t>
  </si>
  <si>
    <t>Trouby rovné materiál pozinkovaný plech, Čtyřhranné potrubí skupiny I., se stranami do 250 mm</t>
  </si>
  <si>
    <t>2.951</t>
  </si>
  <si>
    <t>Tvarovky potrubí materiál pozinkovaný plech, Čtyřhranné potrubí skupiny I., se stranami do 250 mm, tvarovky</t>
  </si>
  <si>
    <t>2.955.6</t>
  </si>
  <si>
    <t>2.956</t>
  </si>
  <si>
    <t>Zařízení č. 2A_Větrání kanceláří 3.NP_severní věž_odvod</t>
  </si>
  <si>
    <t>2A.150</t>
  </si>
  <si>
    <t>2A.151</t>
  </si>
  <si>
    <t>Tlumič hluku hranatý, s náběhovou a odtokovou hranou, Tlumič hluku 600x250; délka 1500; složený z buněk 200x250x1500-3ks</t>
  </si>
  <si>
    <t>2A.200</t>
  </si>
  <si>
    <t>2A.201</t>
  </si>
  <si>
    <t>2A.203</t>
  </si>
  <si>
    <t>2A.300</t>
  </si>
  <si>
    <t>2A.301</t>
  </si>
  <si>
    <t>2A.400</t>
  </si>
  <si>
    <t>2A.401</t>
  </si>
  <si>
    <t>2A.402</t>
  </si>
  <si>
    <t>2A.700.3</t>
  </si>
  <si>
    <t>2A.700.4</t>
  </si>
  <si>
    <t>2A.800</t>
  </si>
  <si>
    <t>2A.802</t>
  </si>
  <si>
    <t>2A.950</t>
  </si>
  <si>
    <t>2A.951</t>
  </si>
  <si>
    <t>2A.955.6</t>
  </si>
  <si>
    <t>2A.956</t>
  </si>
  <si>
    <t>Zařízení č. 3.1_Větrání prostorů ČD 2.NP a 3.NP centrální část_ přívod</t>
  </si>
  <si>
    <t>3.1.1</t>
  </si>
  <si>
    <t>VZT jednotka s EC motory, rekuperační jednotka ve vnitřním stacionárním provedení s deskovým výměníkem a přímým výparníkem Qch=4,3kW (kondenzační jedn</t>
  </si>
  <si>
    <t>otka vč. potrubí bude dodávkou profese CHLAZENÍ), Vp=1250m3/h, Vo=1250m3/h, pext=300Pa, přívodní ventilátor Ne=0,49kW, I=2,1A, 230V, odvodní ventilátor Ne=0,43kW, I=1,9A, 230V,teplovodní ohřívač Qt=2,5kW (při 50% rekuperaci Qt=6,5kW), filtr na přívodu F7, filtr na odtahu M5, 2x uzavírací klapka včetně servopohonu. Jednotka dodána vč. regulace (čidla, servopohony…) s návazností na nadřazený systém MaR. Odvod kondenzátu_profese ZTI.      
~</t>
  </si>
  <si>
    <t>3.1.150</t>
  </si>
  <si>
    <t>3.1.151</t>
  </si>
  <si>
    <t>3.1.300</t>
  </si>
  <si>
    <t>Požární klapka hranatá s požární odolností 90 včetně servopohonu 24V DC se signalizací polohy a možností dálkového otevření/ uzavření klapky, 250x200</t>
  </si>
  <si>
    <t>3.1.301</t>
  </si>
  <si>
    <t>Požární klapka hranatá s požární odolností 90 včetně servopohonu 24V DC se signalizací polohy a možností dálkového otevření/ uzavření klapky, 200x200</t>
  </si>
  <si>
    <t>3.1.302</t>
  </si>
  <si>
    <t>3.1.400</t>
  </si>
  <si>
    <t>3.1.401</t>
  </si>
  <si>
    <t>3.1.700.3</t>
  </si>
  <si>
    <t>3.1.700.4</t>
  </si>
  <si>
    <t>3.1.800</t>
  </si>
  <si>
    <t>3.1.802</t>
  </si>
  <si>
    <t>3.1.950</t>
  </si>
  <si>
    <t>3.1.951</t>
  </si>
  <si>
    <t>3.1.955.5</t>
  </si>
  <si>
    <t>3.1.955.6</t>
  </si>
  <si>
    <t>3.1.955.7</t>
  </si>
  <si>
    <t>3.1.955.8</t>
  </si>
  <si>
    <t>3.1.956</t>
  </si>
  <si>
    <t>Zařízení č. 3.1A_Větrání prostorů ČD 2.NP a 3.NP centrální část_odvod</t>
  </si>
  <si>
    <t>3.1A.150</t>
  </si>
  <si>
    <t>3.1A.151</t>
  </si>
  <si>
    <t>3.1A.300</t>
  </si>
  <si>
    <t>3.1A.301</t>
  </si>
  <si>
    <t>3.1A.302</t>
  </si>
  <si>
    <t>3.1A.400</t>
  </si>
  <si>
    <t>3.1A.401</t>
  </si>
  <si>
    <t>3.1A.700.3</t>
  </si>
  <si>
    <t>3.1A.700.4</t>
  </si>
  <si>
    <t>3.1A.800</t>
  </si>
  <si>
    <t>3.1A.802</t>
  </si>
  <si>
    <t>3.1A.950</t>
  </si>
  <si>
    <t>3.1A.951</t>
  </si>
  <si>
    <t>3.1A.955.5</t>
  </si>
  <si>
    <t>3.1A.955.6</t>
  </si>
  <si>
    <t>3.1A.955.7</t>
  </si>
  <si>
    <t>3.1A.955.8</t>
  </si>
  <si>
    <t>3.1A.956</t>
  </si>
  <si>
    <t>Zařízení č. 3.2_Větrání NÁJEMNÍ JEDNOTKY - info ČD_ přívod</t>
  </si>
  <si>
    <t>3.2.1</t>
  </si>
  <si>
    <t>VZT jednotka s EC motory, rekuperační jednotka ve vnitřním podstropním provedení s deskovým výměníkem, Vp=300m3/h, Vo=300m3/h, pext=250Pa, přívodní ve</t>
  </si>
  <si>
    <t>ntilátor Ne=0,17kW, I=1,65A, 230V, odvodní ventilátor Ne=0,17kW, I=1,65A, 230V, el. ohřívač Ne=2,1kW, I=9,1A, 230V, filtr na přívodu F7, filtr na odtahu M5, 2x uzavírací klapka včetně servopohonu. Jednotka dodána vč. regulace (čidla, servopohony…) s lokálním ovladačem v daném prostoru. Odvod kondenzátu_profese ZTI.      
~</t>
  </si>
  <si>
    <t>3.2.150</t>
  </si>
  <si>
    <t>Tlumič hluku kruhový, d160/ délka 600mm</t>
  </si>
  <si>
    <t>3.2.151</t>
  </si>
  <si>
    <t>3.2.400</t>
  </si>
  <si>
    <t>3.2.700.4</t>
  </si>
  <si>
    <t>3.2.955.5</t>
  </si>
  <si>
    <t>3.2.955.6</t>
  </si>
  <si>
    <t>3.2.956</t>
  </si>
  <si>
    <t>Zařízení č. 3.2A_Větrání NÁJEMNÍ JEDNOTKY - info ČD_odvod</t>
  </si>
  <si>
    <t>3.2A.150</t>
  </si>
  <si>
    <t>3.2A.151</t>
  </si>
  <si>
    <t>3.2A.400</t>
  </si>
  <si>
    <t>3.2A.700.4</t>
  </si>
  <si>
    <t>3.2A.955.5</t>
  </si>
  <si>
    <t>3.2A.955.6</t>
  </si>
  <si>
    <t>3.2A.956</t>
  </si>
  <si>
    <t>Zařízení č. 3.3_Větrání NÁJEMNÍ JEDNOTKY - skady ČD_ přívod</t>
  </si>
  <si>
    <t>3.3.1</t>
  </si>
  <si>
    <t>ntilátor Ne=0,17kW, I=1,65A, 230V, odvodní ventilátor Ne=0,17kW, I=1,65A, el. ohřívač Ne=2,1kW, I=9,1A, 230V, filtr na přívodu F7, filtr na odtahu M5, 2x uzavírací klapka včetně servopohonu. Jednotka dodána vč. regulace (čidla, servopohony…) s návazností na nadřazený systém MaR. Odvod kondenzátu_profese ZTI.      
~</t>
  </si>
  <si>
    <t>3.3.150</t>
  </si>
  <si>
    <t>3.3.151</t>
  </si>
  <si>
    <t>3.3.400</t>
  </si>
  <si>
    <t>Vyústka pro kruhové potrubí jednořadá s regulací typu R1, 325x75</t>
  </si>
  <si>
    <t>3.3.950</t>
  </si>
  <si>
    <t>3.3.951</t>
  </si>
  <si>
    <t>3.3.955.5</t>
  </si>
  <si>
    <t>3.3.956</t>
  </si>
  <si>
    <t>Zařízení č. 3.3A_Větrání NÁJEMNÍ JEDNOTKY - skady ČD_odvod</t>
  </si>
  <si>
    <t>3.3A.150</t>
  </si>
  <si>
    <t>3.3A.151</t>
  </si>
  <si>
    <t>3.3A.400</t>
  </si>
  <si>
    <t>Mřížka kruhové, d=160</t>
  </si>
  <si>
    <t>3.3A.950</t>
  </si>
  <si>
    <t>3.3A.951</t>
  </si>
  <si>
    <t>3.3A.955.5</t>
  </si>
  <si>
    <t>3.3A.956</t>
  </si>
  <si>
    <t>Zařízení č. 4_Větrání kanceláří 2.NP_severní věž_ přívod</t>
  </si>
  <si>
    <t>4.1</t>
  </si>
  <si>
    <t>VZT jednotka s EC motory, rekuperační jednotka ve vnitřním stacionárním provedení s rotačním výměníkem a integrovaným chlazením, Vp=4750m3/h, Vo=4750m</t>
  </si>
  <si>
    <t>3/h, pext=350Pa, hmotnost = 1407kg, přívodní ventilátor Ne=1,32kW, I=5,4A, 400V, odvodní ventilátor Ne=1,68kW, I=5,4A, 400V, teplovodní ohřívač 19,2kW (80/60°C), ReCooler I=39,0A,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Odvod kondenzátu_profese ZTI.      
~</t>
  </si>
  <si>
    <t>4.150</t>
  </si>
  <si>
    <t>Tlumič hluku hranatý, s náběhovou a odtokovou hranou, Tlumič hluku 1000x400; délka 1500; složený z buněk 200x400x1500-5ks</t>
  </si>
  <si>
    <t>4.151</t>
  </si>
  <si>
    <t>Tlumič hluku hranatý, s náběhovou a odtokovou hranou, Tlumič hluku 600x200; délka 1500; složený z buněk 200x200x1500-3ks</t>
  </si>
  <si>
    <t>4.200</t>
  </si>
  <si>
    <t>Regulátor variabilního průtoku na servo pohon pro průtok 1170-5868m3/h, včetně servopohonu 230V spojité ovládání 0-10V, signalizace polohy, 400x400, t</t>
  </si>
  <si>
    <t>lak v potrubí do 300Pa      
~</t>
  </si>
  <si>
    <t>4.201</t>
  </si>
  <si>
    <t>Regulátor variabilního průtoku na servo pohon pro průtok 306-1494m3/h, včetně servopohonu 230V spojité ovládání 0-10V, signalizace polohy, 200x200, tl</t>
  </si>
  <si>
    <t>4.202</t>
  </si>
  <si>
    <t>4.300</t>
  </si>
  <si>
    <t>Požární klapka hranatá s požární odolností 90 včetně servopohonu 24V DC se signalizací polohy a možností dálkového otevření/ uzavření klapky, 630x400</t>
  </si>
  <si>
    <t>4.301</t>
  </si>
  <si>
    <t>4.302</t>
  </si>
  <si>
    <t>Požární klapka kruhová s požární odolností 90 včetně servopohonu 24V DC se signalizací polohy a možností dálkového otevření/ uzavření klapky, d160</t>
  </si>
  <si>
    <t>4.400</t>
  </si>
  <si>
    <t>4.401</t>
  </si>
  <si>
    <t>4.402</t>
  </si>
  <si>
    <t>Dýza nástavec pro čtyřhranné potrubí, d=315</t>
  </si>
  <si>
    <t>4.700.3</t>
  </si>
  <si>
    <t>4.700.4</t>
  </si>
  <si>
    <t>4.800</t>
  </si>
  <si>
    <t>4.802</t>
  </si>
  <si>
    <t>4.950</t>
  </si>
  <si>
    <t>4.951</t>
  </si>
  <si>
    <t>4.955.3</t>
  </si>
  <si>
    <t>4.955.5</t>
  </si>
  <si>
    <t>4.955.6</t>
  </si>
  <si>
    <t>4.955.8</t>
  </si>
  <si>
    <t>4.956</t>
  </si>
  <si>
    <t>Zařízení č. 4A_Větrání kanceláří 2.NP_severní věž_odvod</t>
  </si>
  <si>
    <t>4A.151</t>
  </si>
  <si>
    <t>4A.200</t>
  </si>
  <si>
    <t>4A.201</t>
  </si>
  <si>
    <t>4A.300</t>
  </si>
  <si>
    <t>4A.301</t>
  </si>
  <si>
    <t>4A.400</t>
  </si>
  <si>
    <t>4A.401</t>
  </si>
  <si>
    <t>Mřížka, Krycí mřížka 630x1400, barevné provedení dle požadavku architekta</t>
  </si>
  <si>
    <t>4A.700.4</t>
  </si>
  <si>
    <t>4A.800</t>
  </si>
  <si>
    <t>4A.802</t>
  </si>
  <si>
    <t>4A.950</t>
  </si>
  <si>
    <t>4A.950.401</t>
  </si>
  <si>
    <t>4A.951</t>
  </si>
  <si>
    <t>4A.951.401</t>
  </si>
  <si>
    <t>4A.955.6</t>
  </si>
  <si>
    <t>4A.956</t>
  </si>
  <si>
    <t>Zařízení č. 5_Větrání PČR 2.NP_severní křídlo_ přívod</t>
  </si>
  <si>
    <t>5.300</t>
  </si>
  <si>
    <t>Požární klapka hranatá s požární odolností 90 včetně servopohonu 24V DC se signalizací polohy a možností dálkového otevření/ uzavření klapky, 800x315</t>
  </si>
  <si>
    <t>5.301</t>
  </si>
  <si>
    <t>5.800</t>
  </si>
  <si>
    <t>5.802</t>
  </si>
  <si>
    <t>5.950</t>
  </si>
  <si>
    <t>5.951</t>
  </si>
  <si>
    <t>Zařízení č. 5A_Větrání PČR 2.NP_severní křídlo_odvod</t>
  </si>
  <si>
    <t>5A.300</t>
  </si>
  <si>
    <t>5A.301</t>
  </si>
  <si>
    <t>5A.800</t>
  </si>
  <si>
    <t>5A.802</t>
  </si>
  <si>
    <t>5A.950</t>
  </si>
  <si>
    <t>5A.951</t>
  </si>
  <si>
    <t>Zařízení č. 9_Větrání NÁJEMNÍ JEDNOTKY - m.č. 1.16_ přívod</t>
  </si>
  <si>
    <t>9.1</t>
  </si>
  <si>
    <t>VZT jednotka s EC motory, rekuperační jednotka ve vnitřním podstropním provedení s deskovým výměníkem, Vp=605m3/h, Vo=605m3/h, pext=250Pa, přívodní ve</t>
  </si>
  <si>
    <t>ntilátor Ne=0,33kW, I=1,4A, 230V, odvodní ventilátor Ne=0,24kW, I=1,0A, 230V, el. ohřívač Ne=3,6kW, I=16,0A, 230V, filtr na přívodu F7, filtr na odtahu M5, 2x uzavírací klapka včetně servopohonu. Jednotka dodána vč. regulace (čidla, servopohony…) s lokálním ovladačem v daném prostoru. Odvod kondenzátu_profese ZTI..      
~</t>
  </si>
  <si>
    <t>9.150</t>
  </si>
  <si>
    <t>Tlumič hluku kruhový, d250/ délka 600mm</t>
  </si>
  <si>
    <t>9.151</t>
  </si>
  <si>
    <t>9.400</t>
  </si>
  <si>
    <t>9.700.4</t>
  </si>
  <si>
    <t>9.800</t>
  </si>
  <si>
    <t>9.950</t>
  </si>
  <si>
    <t>9.951</t>
  </si>
  <si>
    <t>9.955.6</t>
  </si>
  <si>
    <t>9.955.7</t>
  </si>
  <si>
    <t>9.956</t>
  </si>
  <si>
    <t>Zařízení č. 9A_Větrání NÁJEMNÍ JEDNOTKY - m.č. 1.16_odvod</t>
  </si>
  <si>
    <t>9A.150</t>
  </si>
  <si>
    <t>9A.151</t>
  </si>
  <si>
    <t>9A.400</t>
  </si>
  <si>
    <t>9A.700.4</t>
  </si>
  <si>
    <t>9A.800</t>
  </si>
  <si>
    <t>9A.950</t>
  </si>
  <si>
    <t>9A.951</t>
  </si>
  <si>
    <t>9A.955.6</t>
  </si>
  <si>
    <t>9A.955.7</t>
  </si>
  <si>
    <t>9A.956</t>
  </si>
  <si>
    <t>Zařízení č. 11_Větrání NÁJEMNÍ JEDNOTKY m.č..- Relay_ přívod</t>
  </si>
  <si>
    <t>11.1</t>
  </si>
  <si>
    <t>ntilátor Ne=0,17kW, I=1,65A, 230V, odvodní ventilátor Ne=0,17kW, I=1,65A, 230V, el. ohřívač Ne=2,5kW, 400V, filtr na přívodu F7, filtr na odtahu M5, 2x uzavírací klapka včetně servopohonu. Jednotka dodána vč. regulace (čidla, servopohony…) s lokálním ovladačem v daném prostoru. Odvod kondenzátu_profese ZTI.      
~</t>
  </si>
  <si>
    <t>11.151</t>
  </si>
  <si>
    <t>11.400</t>
  </si>
  <si>
    <t>11.700.4</t>
  </si>
  <si>
    <t>11.955.5</t>
  </si>
  <si>
    <t>11.955.6</t>
  </si>
  <si>
    <t>11.956</t>
  </si>
  <si>
    <t>Zařízení č. 11A_Větrání NÁJEMNÍ JEDNOTKY - Relay_odvod</t>
  </si>
  <si>
    <t>11A.151</t>
  </si>
  <si>
    <t>11A.400</t>
  </si>
  <si>
    <t>11A.700.4</t>
  </si>
  <si>
    <t>11A.955.5</t>
  </si>
  <si>
    <t>11A.955.6</t>
  </si>
  <si>
    <t>11A.956</t>
  </si>
  <si>
    <t>Zařízení č. 18_Větrání šaten 1.NP_jižní věž_ přívod</t>
  </si>
  <si>
    <t>18.1</t>
  </si>
  <si>
    <t>VZT jednotka s EC motory, rekuperační jednotka ve vnitřním stacionárním TOP provedení s deskovým výměníkem, Vp=900m3/h, Vo=1270m3/h, pext=300Pa, přívo</t>
  </si>
  <si>
    <t>dní ventilátor Ne=0,56kW, I=2,4A, 230V, odvodní ventilátor Ne=0,48kW, I=2,1A, 230V, el. ohřívač Ne=4,5kW, I=6,5A, 400V, filtr na přívodu F7, filtr na odtahu M5, 2x uzavírací klapka včetně servopohonu. Jednotka dodána vč. regulace (čidla, servopohony…) s návazností na nadřazený systém MaR. Odvod kondenzátu_profese ZTI.      
~</t>
  </si>
  <si>
    <t>18.150</t>
  </si>
  <si>
    <t>18.151</t>
  </si>
  <si>
    <t>18.200</t>
  </si>
  <si>
    <t>Regulační klapka ruční s ručním ovládáním, 250x315</t>
  </si>
  <si>
    <t>18.300</t>
  </si>
  <si>
    <t>Požární klapka hranatá s požární odolností 90 včetně servopohonu 24V DC se signalizací polohy a možností dálkového otevření/ uzavření klapky, 200x250</t>
  </si>
  <si>
    <t>18.301</t>
  </si>
  <si>
    <t>18.400</t>
  </si>
  <si>
    <t>18.401</t>
  </si>
  <si>
    <t>18.700.4</t>
  </si>
  <si>
    <t>18.800</t>
  </si>
  <si>
    <t>18.950</t>
  </si>
  <si>
    <t>18.951</t>
  </si>
  <si>
    <t>18.955.6</t>
  </si>
  <si>
    <t>18.955.7</t>
  </si>
  <si>
    <t>18.955.9</t>
  </si>
  <si>
    <t>Trouby rovné materiál pozinkovaný plech, Vinuté potrubí SPIRO, d=355mm</t>
  </si>
  <si>
    <t>18.956</t>
  </si>
  <si>
    <t>Tvarovky potrubí materiál pozinkovaný plech, Vinuté potrubí SPIRO, 355</t>
  </si>
  <si>
    <t>Zařízení č. 18A_Větrání šaten 1.NP_jižní věž_odvod</t>
  </si>
  <si>
    <t>18A.152</t>
  </si>
  <si>
    <t>Tlumič hluku kruhový, d355/ délka 900mm</t>
  </si>
  <si>
    <t>18A.200</t>
  </si>
  <si>
    <t>Regulační klapka ruční s ručním ovládáním, 315x315</t>
  </si>
  <si>
    <t>18A.201</t>
  </si>
  <si>
    <t>Regulační klapka ruční s ručním ovládáním, d 160</t>
  </si>
  <si>
    <t>18A.202</t>
  </si>
  <si>
    <t>18A.300</t>
  </si>
  <si>
    <t>Požární klapka hranatá s požární odolností 90 včetně servopohonu 24V DC se signalizací polohy a možností dálkového otevření/ uzavření klapky, 200x315</t>
  </si>
  <si>
    <t>18A.301</t>
  </si>
  <si>
    <t>Požární klapka hranatá s požární odolností 90 včetně servopohonu 24V DC se signalizací polohy a možností dálkového otevření/ uzavření klapky, 315x315</t>
  </si>
  <si>
    <t>18A.400</t>
  </si>
  <si>
    <t>18A.401 401</t>
  </si>
  <si>
    <t>Talířový ventil vč upínací manžety odvodní, lakovaný, d=160</t>
  </si>
  <si>
    <t>18A.402</t>
  </si>
  <si>
    <t>18A.700.1</t>
  </si>
  <si>
    <t>18A.700.3</t>
  </si>
  <si>
    <t>18A.700.4</t>
  </si>
  <si>
    <t>18A.800</t>
  </si>
  <si>
    <t>18A.950</t>
  </si>
  <si>
    <t>18A.951</t>
  </si>
  <si>
    <t>18A.955.2</t>
  </si>
  <si>
    <t>18A.955.3</t>
  </si>
  <si>
    <t>18A.955.5</t>
  </si>
  <si>
    <t>18A.955.6</t>
  </si>
  <si>
    <t>18A.955.7</t>
  </si>
  <si>
    <t>18A.955.9</t>
  </si>
  <si>
    <t>18A.956</t>
  </si>
  <si>
    <t>Zařízení č. 19_Větrání haly 1.41 a 1.54_ přívod</t>
  </si>
  <si>
    <t>19.1</t>
  </si>
  <si>
    <t>VZT jednotka s EC motory, rekuperační jednotka ve vnitřním stacionárním provedení s rotačním výměníkem a integrovaným chlazením, Vp=5000m3/h, Vo=5000m</t>
  </si>
  <si>
    <t>3/h, pext=350Pa, hmotnost = 1415kg, přívodní ventilátor Ne=1,43kW, I=5,4A, 400V, odvodní ventilátor Ne=1,85kW, I=5,4A, 400V, teplovodní ohřívač 39,0kW (80/60°C), ReCooler I=45,0A, 400V, filtr na přívodu F7, filtr na odtahu F7, 2x uzavírací klapka včetně servopohonu. Jednotka dodána v rozloženém stavu, montáž na místě. Integrovaný ReCooler v děleném provedení. Odnímatelné panely pro servis. Jednotka dodána vč. regulace (čidla, servopohony…) s návazností na nadřazený systém MaR. Zavážení skrz střechu!!! Odvod kondenzátu_profese ZTI.      
~</t>
  </si>
  <si>
    <t>19.150</t>
  </si>
  <si>
    <t>Tlumič hluku hranatý, s náběhovou a odtokovou hranou, Tlumič hluku 1000x800; délka 2000; složený z buněk 200x400x2000-8ks</t>
  </si>
  <si>
    <t>380</t>
  </si>
  <si>
    <t>19.151</t>
  </si>
  <si>
    <t>Tlumič hluku hranatý, s náběhovou a odtokovou hranou, Tlumič hluku 800x1000; délka 2000; složený z buněk 200x500x2000-8ks</t>
  </si>
  <si>
    <t>381</t>
  </si>
  <si>
    <t>19.300</t>
  </si>
  <si>
    <t>Požární klapka hranatá s požární odolností 90 včetně servopohonu 24V DC se signalizací polohy a možností dálkového otevření/ uzavření klapky, 400x710</t>
  </si>
  <si>
    <t>382</t>
  </si>
  <si>
    <t>19.301</t>
  </si>
  <si>
    <t>Požární klapka hranatá s požární odolností 90 včetně servopohonu 24V DC se signalizací polohy a možností dálkového otevření/ uzavření klapky, 800x450</t>
  </si>
  <si>
    <t>383</t>
  </si>
  <si>
    <t>19.400</t>
  </si>
  <si>
    <t>Dýza se servo pohonem nástavec pro čtyřhranné potrubí, uvnitř osazeným elektrický servopohon 230V, d=400</t>
  </si>
  <si>
    <t>384</t>
  </si>
  <si>
    <t>19.401</t>
  </si>
  <si>
    <t>385</t>
  </si>
  <si>
    <t>19.402</t>
  </si>
  <si>
    <t>386</t>
  </si>
  <si>
    <t>19.403</t>
  </si>
  <si>
    <t>Šikmý nástavec hranatý, rozměr 630x630mm</t>
  </si>
  <si>
    <t>387</t>
  </si>
  <si>
    <t>19.800</t>
  </si>
  <si>
    <t>388</t>
  </si>
  <si>
    <t>19.801</t>
  </si>
  <si>
    <t>Tepelná izolace do plechu 60mm, Izolace deskou z minerální plsti ...?</t>
  </si>
  <si>
    <t>389</t>
  </si>
  <si>
    <t>19.802</t>
  </si>
  <si>
    <t>390</t>
  </si>
  <si>
    <t>19.950</t>
  </si>
  <si>
    <t>391</t>
  </si>
  <si>
    <t>19.951</t>
  </si>
  <si>
    <t>392</t>
  </si>
  <si>
    <t>19.955.10</t>
  </si>
  <si>
    <t>Trouby rovné materiál pozinkovaný plech, Vinuté potrubí SPIRO, d=400mm</t>
  </si>
  <si>
    <t>393</t>
  </si>
  <si>
    <t>19.956</t>
  </si>
  <si>
    <t>Tvarovky potrubí materiál pozinkovaný plech, Vinuté potrubí SPIRO, 400</t>
  </si>
  <si>
    <t>Zařízení č. 19A_Větrání haly 1.41 a 1.54_odvod</t>
  </si>
  <si>
    <t>394</t>
  </si>
  <si>
    <t>19A.150</t>
  </si>
  <si>
    <t>395</t>
  </si>
  <si>
    <t>19A.151</t>
  </si>
  <si>
    <t>396</t>
  </si>
  <si>
    <t>19A.300</t>
  </si>
  <si>
    <t>Požární klapka hranatá s požární odolností 90 včetně servopohonu 24V DC se signalizací polohy a možností dálkového otevření/ uzavření klapky, 710x400</t>
  </si>
  <si>
    <t>397</t>
  </si>
  <si>
    <t>19A.301</t>
  </si>
  <si>
    <t>398</t>
  </si>
  <si>
    <t>19A.400</t>
  </si>
  <si>
    <t>399</t>
  </si>
  <si>
    <t>19A.401</t>
  </si>
  <si>
    <t>Mřížka hranatá, 200x200, Krycí mřížka 800x450, barevné provedení dle požadavku architekta</t>
  </si>
  <si>
    <t>400</t>
  </si>
  <si>
    <t>19A.800</t>
  </si>
  <si>
    <t>401</t>
  </si>
  <si>
    <t>19A.801</t>
  </si>
  <si>
    <t>402</t>
  </si>
  <si>
    <t>19A.802</t>
  </si>
  <si>
    <t>403</t>
  </si>
  <si>
    <t>19A.950</t>
  </si>
  <si>
    <t>404</t>
  </si>
  <si>
    <t>19A.951</t>
  </si>
  <si>
    <t>Zařízení č. 22_Větrání prodeje jízdenek_ přívod</t>
  </si>
  <si>
    <t>405</t>
  </si>
  <si>
    <t>22.1</t>
  </si>
  <si>
    <t>VZT jednotka s EC motory, rekuperační jednotka ve vnitřním podstropním provedení s deskovým výměníkem, Vp=690m3/h, Vo=705m3/h, pext=300Pa, přívodní ve</t>
  </si>
  <si>
    <t>ntilátor Ne=0,33kW, I=1,4A, 230V, odvodní ventilátor Ne=0,24kW, I=1,0A, 230V, el. ohřívač Ne=3,6kW, I=16,0A, 230V, filtr na přívodu F7, filtr na odtahu M5, 2x uzavírací klapka včetně servopohonu. Jednotka dodána vč. regulace (čidla, servopohony…) s návazností na nadřazený systém MaR. Odvod kondenzátu_profese ZTI.      
~</t>
  </si>
  <si>
    <t>406</t>
  </si>
  <si>
    <t>22.150</t>
  </si>
  <si>
    <t>407</t>
  </si>
  <si>
    <t>22.151</t>
  </si>
  <si>
    <t>408</t>
  </si>
  <si>
    <t>22.400</t>
  </si>
  <si>
    <t>409</t>
  </si>
  <si>
    <t>22.401</t>
  </si>
  <si>
    <t>410</t>
  </si>
  <si>
    <t>22.700.3</t>
  </si>
  <si>
    <t>411</t>
  </si>
  <si>
    <t>22.700.4</t>
  </si>
  <si>
    <t>412</t>
  </si>
  <si>
    <t>22.800</t>
  </si>
  <si>
    <t>413</t>
  </si>
  <si>
    <t>22.950</t>
  </si>
  <si>
    <t>414</t>
  </si>
  <si>
    <t>22.951</t>
  </si>
  <si>
    <t>415</t>
  </si>
  <si>
    <t>22.955.2</t>
  </si>
  <si>
    <t>416</t>
  </si>
  <si>
    <t>22.955.5</t>
  </si>
  <si>
    <t>417</t>
  </si>
  <si>
    <t>22.955.6</t>
  </si>
  <si>
    <t>418</t>
  </si>
  <si>
    <t>22.955.7</t>
  </si>
  <si>
    <t>419</t>
  </si>
  <si>
    <t>22.956</t>
  </si>
  <si>
    <t>420</t>
  </si>
  <si>
    <t>421</t>
  </si>
  <si>
    <t>Zařízení č. 22A_Větrání prodeje jízdenek_odvod</t>
  </si>
  <si>
    <t>422</t>
  </si>
  <si>
    <t>22A.150</t>
  </si>
  <si>
    <t>423</t>
  </si>
  <si>
    <t>22A.151</t>
  </si>
  <si>
    <t>424</t>
  </si>
  <si>
    <t>22A.400</t>
  </si>
  <si>
    <t>425</t>
  </si>
  <si>
    <t>22A.401</t>
  </si>
  <si>
    <t>426</t>
  </si>
  <si>
    <t>22A.402</t>
  </si>
  <si>
    <t>427</t>
  </si>
  <si>
    <t>22A.403</t>
  </si>
  <si>
    <t>Talířový ventil vč upínací manžety odvodní, lakovaný, d=125</t>
  </si>
  <si>
    <t>428</t>
  </si>
  <si>
    <t>22A.404</t>
  </si>
  <si>
    <t>429</t>
  </si>
  <si>
    <t>22A.700.1</t>
  </si>
  <si>
    <t>430</t>
  </si>
  <si>
    <t>22A.700.2</t>
  </si>
  <si>
    <t>Ohebné potrubí s hlukovou izolací, D=125mm</t>
  </si>
  <si>
    <t>431</t>
  </si>
  <si>
    <t>22A.700.3</t>
  </si>
  <si>
    <t>432</t>
  </si>
  <si>
    <t>22A.700.4</t>
  </si>
  <si>
    <t>433</t>
  </si>
  <si>
    <t>22A.800</t>
  </si>
  <si>
    <t>434</t>
  </si>
  <si>
    <t>22A.950</t>
  </si>
  <si>
    <t>435</t>
  </si>
  <si>
    <t>22A.951</t>
  </si>
  <si>
    <t>436</t>
  </si>
  <si>
    <t>22A.955.2</t>
  </si>
  <si>
    <t>437</t>
  </si>
  <si>
    <t>22A.955.3</t>
  </si>
  <si>
    <t>438</t>
  </si>
  <si>
    <t>22A.955.5</t>
  </si>
  <si>
    <t>439</t>
  </si>
  <si>
    <t>22A.955.7</t>
  </si>
  <si>
    <t>440</t>
  </si>
  <si>
    <t>22A.956</t>
  </si>
  <si>
    <t>441</t>
  </si>
  <si>
    <t>442</t>
  </si>
  <si>
    <t>443</t>
  </si>
  <si>
    <t>444</t>
  </si>
  <si>
    <t>Zařízení č. 23_Větrání rozvoden a trafokobek_ přívod</t>
  </si>
  <si>
    <t>445</t>
  </si>
  <si>
    <t>23.1</t>
  </si>
  <si>
    <t>VZT jednotka s EC motorem, Přívodní sestavná jednotka jednotka Vp=3750m3/h, pext=300Pa, přívodní EC ventilátor Nel=3,2kW (400V), el. ohřívač 30kW (400</t>
  </si>
  <si>
    <t>V), filtr na přívodu M5, uzavírací klapka včetně servopohonu, tlumič hluku na sání, rám pod jednotku. Jednotka dodána vč. regulace (čidla, servopohony…) s návazností na nadřazený systém MaR.      
~</t>
  </si>
  <si>
    <t>446</t>
  </si>
  <si>
    <t>23.2</t>
  </si>
  <si>
    <t>447</t>
  </si>
  <si>
    <t>23.200</t>
  </si>
  <si>
    <t>Regulátor variabilního průtoku na servo pohon pro průtok 1332-6660m3/h, včetně servopohonu 230V spojité ovládání 0-10V, signalizace polohy, 600x300, t</t>
  </si>
  <si>
    <t>448</t>
  </si>
  <si>
    <t>23.201</t>
  </si>
  <si>
    <t>449</t>
  </si>
  <si>
    <t>23.202</t>
  </si>
  <si>
    <t>450</t>
  </si>
  <si>
    <t>23.203</t>
  </si>
  <si>
    <t>451</t>
  </si>
  <si>
    <t>23.204</t>
  </si>
  <si>
    <t>452</t>
  </si>
  <si>
    <t>23.300</t>
  </si>
  <si>
    <t>Požární klapka hranatá s požární odolností 90 včetně servopohonu 24V DC se signalizací polohy a možností dálkového otevření/ uzavření klapky, 1000X630</t>
  </si>
  <si>
    <t>453</t>
  </si>
  <si>
    <t>23.301</t>
  </si>
  <si>
    <t>Požární klapka hranatá s požární odolností 90 včetně servopohonu 24V DC se signalizací polohy a možností dálkového otevření/ uzavření klapky, 710x560</t>
  </si>
  <si>
    <t>454</t>
  </si>
  <si>
    <t>23.302</t>
  </si>
  <si>
    <t>Požární klapka hranatá s požární odolností 90 včetně servopohonu 24V DC se signalizací polohy a možností dálkového otevření/ uzavření klapky, 600x560</t>
  </si>
  <si>
    <t>455</t>
  </si>
  <si>
    <t>23.303</t>
  </si>
  <si>
    <t>Požární klapka kruhová s požární odolností 90 včetně servopohonu 24V DC se signalizací polohy a možností dálkového otevření/ uzavření klapky, d315</t>
  </si>
  <si>
    <t>456</t>
  </si>
  <si>
    <t>23.304</t>
  </si>
  <si>
    <t>457</t>
  </si>
  <si>
    <t>23.305</t>
  </si>
  <si>
    <t>458</t>
  </si>
  <si>
    <t>23.350</t>
  </si>
  <si>
    <t>Požární stěnový uzávěr EI 90 S včetně servopohonu 24V DC se signalizací polohy a možností dálkového otevření/ uzavření klapky, 500x400</t>
  </si>
  <si>
    <t>459</t>
  </si>
  <si>
    <t>23.351</t>
  </si>
  <si>
    <t>460</t>
  </si>
  <si>
    <t>23.352</t>
  </si>
  <si>
    <t>Požární stěnový uzávěr EI 90 S včetně servopohonu 24V DC se signalizací polohy a možností dálkového otevření/ uzavření klapky, 315x315</t>
  </si>
  <si>
    <t>461</t>
  </si>
  <si>
    <t>23.353</t>
  </si>
  <si>
    <t>Požární stěnový uzávěr EI 90 S včetně servopohonu 24V DC se signalizací polohy a možností dálkového otevření/ uzavření klapky, 400x315</t>
  </si>
  <si>
    <t>462</t>
  </si>
  <si>
    <t>23.400</t>
  </si>
  <si>
    <t>Mřížka hranatá, 1000x630</t>
  </si>
  <si>
    <t>463</t>
  </si>
  <si>
    <t>23.402</t>
  </si>
  <si>
    <t>464</t>
  </si>
  <si>
    <t>23.403</t>
  </si>
  <si>
    <t>Vyústka pro kruhové potrubí dvouřadá s regulací typu R1, 625x75</t>
  </si>
  <si>
    <t>465</t>
  </si>
  <si>
    <t>23.408</t>
  </si>
  <si>
    <t>Protidešťová žaluzie komfortní, hliníková, PŽA-K II_1000x1000, TPJ 38-12-98</t>
  </si>
  <si>
    <t>466</t>
  </si>
  <si>
    <t>23.409</t>
  </si>
  <si>
    <t>467</t>
  </si>
  <si>
    <t>23.950</t>
  </si>
  <si>
    <t>468</t>
  </si>
  <si>
    <t>23.951</t>
  </si>
  <si>
    <t>469</t>
  </si>
  <si>
    <t>23.955.5</t>
  </si>
  <si>
    <t>470</t>
  </si>
  <si>
    <t>23.955.6</t>
  </si>
  <si>
    <t>471</t>
  </si>
  <si>
    <t>23.955.7</t>
  </si>
  <si>
    <t>472</t>
  </si>
  <si>
    <t>23.955.8</t>
  </si>
  <si>
    <t>473</t>
  </si>
  <si>
    <t>23.956</t>
  </si>
  <si>
    <t>Zařízení č. 23A_Větrání rozvoden a trafokobek_odvod</t>
  </si>
  <si>
    <t>474</t>
  </si>
  <si>
    <t>23A.1</t>
  </si>
  <si>
    <t>Radiální ventilátor, Odvodní ventilátor (tříotáčkové zapojení) vč. pružných manžet, D=150mm, Vo=205m3/h, pext=180Pa, Ne=0,096kW, 0,4A, 230V</t>
  </si>
  <si>
    <t>475</t>
  </si>
  <si>
    <t>23A.2</t>
  </si>
  <si>
    <t>476</t>
  </si>
  <si>
    <t>23A.200</t>
  </si>
  <si>
    <t>Regulační klapka kruhová se servopohonem servopohon 230V s dvoupolohovým ovládáním se signalizací polohy, d200</t>
  </si>
  <si>
    <t>477</t>
  </si>
  <si>
    <t>23A.201</t>
  </si>
  <si>
    <t>478</t>
  </si>
  <si>
    <t>23A.410</t>
  </si>
  <si>
    <t>Vyústka VZT Vyústka z ocelového plechu pro kruhové potrubí, jednořadá, průměr potrubí 160 mm, 625x75 mm, hloubka vyústky 34 mm, s regulací typu R1 s p</t>
  </si>
  <si>
    <t>rotiběžnými listy, VNKM_1_625x75x160_R1      
~</t>
  </si>
  <si>
    <t>479</t>
  </si>
  <si>
    <t>23A.412</t>
  </si>
  <si>
    <t>480</t>
  </si>
  <si>
    <t>23A.413</t>
  </si>
  <si>
    <t>481</t>
  </si>
  <si>
    <t>23A.422</t>
  </si>
  <si>
    <t>Protidešťová žaluzie komfortní, hliníková, PŽA-K II_400x400, TPJ 38-12-98</t>
  </si>
  <si>
    <t>482</t>
  </si>
  <si>
    <t>23A.950</t>
  </si>
  <si>
    <t>483</t>
  </si>
  <si>
    <t>23A.951</t>
  </si>
  <si>
    <t>484</t>
  </si>
  <si>
    <t>23A.955.5</t>
  </si>
  <si>
    <t>485</t>
  </si>
  <si>
    <t>23A.955.6</t>
  </si>
  <si>
    <t>486</t>
  </si>
  <si>
    <t>23A.956</t>
  </si>
  <si>
    <t>Zařízení č. 24_Větrání veřejných WC 1.NP_ přívod</t>
  </si>
  <si>
    <t>487</t>
  </si>
  <si>
    <t>24.1</t>
  </si>
  <si>
    <t>VZT jednotka s EC motory, rekuperační jednotka ve vnitřním podstropním provedení s deskovým výměníkem, Vp=570m3/h, Vo=700m3/h, pext=300Pa, přívodní ve</t>
  </si>
  <si>
    <t>488</t>
  </si>
  <si>
    <t>24.150</t>
  </si>
  <si>
    <t>489</t>
  </si>
  <si>
    <t>24.151</t>
  </si>
  <si>
    <t>490</t>
  </si>
  <si>
    <t>24.400</t>
  </si>
  <si>
    <t>491</t>
  </si>
  <si>
    <t>24.401</t>
  </si>
  <si>
    <t>492</t>
  </si>
  <si>
    <t>24.700.3</t>
  </si>
  <si>
    <t>493</t>
  </si>
  <si>
    <t>24.700.4</t>
  </si>
  <si>
    <t>494</t>
  </si>
  <si>
    <t>24.800</t>
  </si>
  <si>
    <t>495</t>
  </si>
  <si>
    <t>24.950</t>
  </si>
  <si>
    <t>496</t>
  </si>
  <si>
    <t>24.951</t>
  </si>
  <si>
    <t>497</t>
  </si>
  <si>
    <t>24.955.2</t>
  </si>
  <si>
    <t>498</t>
  </si>
  <si>
    <t>24.955.5</t>
  </si>
  <si>
    <t>499</t>
  </si>
  <si>
    <t>24.955.6</t>
  </si>
  <si>
    <t>500</t>
  </si>
  <si>
    <t>24.955.7</t>
  </si>
  <si>
    <t>501</t>
  </si>
  <si>
    <t>24.956</t>
  </si>
  <si>
    <t>502</t>
  </si>
  <si>
    <t>503</t>
  </si>
  <si>
    <t>504</t>
  </si>
  <si>
    <t>Zařízení č. 24A_Větrání veřejných WC 1.NP_odvod</t>
  </si>
  <si>
    <t>505</t>
  </si>
  <si>
    <t>24A.150</t>
  </si>
  <si>
    <t>506</t>
  </si>
  <si>
    <t>24A.151</t>
  </si>
  <si>
    <t>507</t>
  </si>
  <si>
    <t>24A.300</t>
  </si>
  <si>
    <t>508</t>
  </si>
  <si>
    <t>24A.400</t>
  </si>
  <si>
    <t>509</t>
  </si>
  <si>
    <t>510</t>
  </si>
  <si>
    <t>24A.401</t>
  </si>
  <si>
    <t>511</t>
  </si>
  <si>
    <t>24A.700.1</t>
  </si>
  <si>
    <t>512</t>
  </si>
  <si>
    <t>24A.700.2</t>
  </si>
  <si>
    <t>513</t>
  </si>
  <si>
    <t>24A.800</t>
  </si>
  <si>
    <t>514</t>
  </si>
  <si>
    <t>24A.802</t>
  </si>
  <si>
    <t>515</t>
  </si>
  <si>
    <t>24A.950</t>
  </si>
  <si>
    <t>516</t>
  </si>
  <si>
    <t>517</t>
  </si>
  <si>
    <t>24A.951</t>
  </si>
  <si>
    <t>518</t>
  </si>
  <si>
    <t>519</t>
  </si>
  <si>
    <t>24A.955.2</t>
  </si>
  <si>
    <t>520</t>
  </si>
  <si>
    <t>24A.955.3</t>
  </si>
  <si>
    <t>521</t>
  </si>
  <si>
    <t>24A.955.5</t>
  </si>
  <si>
    <t>522</t>
  </si>
  <si>
    <t>24A.955.6</t>
  </si>
  <si>
    <t>523</t>
  </si>
  <si>
    <t>24A.955.7</t>
  </si>
  <si>
    <t>524</t>
  </si>
  <si>
    <t>24A.956</t>
  </si>
  <si>
    <t>525</t>
  </si>
  <si>
    <t>526</t>
  </si>
  <si>
    <t>Tvarovky potrubí materiál pozinkovaný plech, Vinuté potrubí SPIRO, 150</t>
  </si>
  <si>
    <t>527</t>
  </si>
  <si>
    <t>528</t>
  </si>
  <si>
    <t>529</t>
  </si>
  <si>
    <t>Zařízení č. 30_Společné rozvody VZT_ přívod</t>
  </si>
  <si>
    <t>530</t>
  </si>
  <si>
    <t>30.150</t>
  </si>
  <si>
    <t>Tlumič hluku hranatý, s náběhovou a odtokovou hranou, Tlumič hluku 1400x800; délka 1500; složený z buněk 200x400x1500-14ks</t>
  </si>
  <si>
    <t>531</t>
  </si>
  <si>
    <t>532</t>
  </si>
  <si>
    <t>30.151</t>
  </si>
  <si>
    <t>Tlumič hluku hranatý, s náběhovou a odtokovou hranou, Tlumič hluku 800x1000; délka 1500; složený z buněk 200x500x1500-8ks</t>
  </si>
  <si>
    <t>533</t>
  </si>
  <si>
    <t>30.300</t>
  </si>
  <si>
    <t>Požární klapka hranatá s požární odolností 90 včetně servopohonu 24V DC se signalizací polohy a možností dálkového otevření/ uzavření klapky, 160x160</t>
  </si>
  <si>
    <t>534</t>
  </si>
  <si>
    <t>535</t>
  </si>
  <si>
    <t>30.301</t>
  </si>
  <si>
    <t>536</t>
  </si>
  <si>
    <t>537</t>
  </si>
  <si>
    <t>30.302</t>
  </si>
  <si>
    <t>538</t>
  </si>
  <si>
    <t>539</t>
  </si>
  <si>
    <t>30.303</t>
  </si>
  <si>
    <t>540</t>
  </si>
  <si>
    <t>30.304</t>
  </si>
  <si>
    <t>541</t>
  </si>
  <si>
    <t>30.305</t>
  </si>
  <si>
    <t>Požární klapka hranatá s požární odolností 90 včetně servopohonu 24V DC se signalizací polohy a možností dálkového otevření/ uzavření klapky, 400x315</t>
  </si>
  <si>
    <t>542</t>
  </si>
  <si>
    <t>30.306</t>
  </si>
  <si>
    <t>Požární klapka hranatá s požární odolností 90 včetně servopohonu 24V DC se signalizací polohy a možností dálkového otevření/ uzavření klapky, 250x315</t>
  </si>
  <si>
    <t>543</t>
  </si>
  <si>
    <t>30.307</t>
  </si>
  <si>
    <t>544</t>
  </si>
  <si>
    <t>30.308</t>
  </si>
  <si>
    <t>Požární klapka hranatá s požární odolností 90 včetně servopohonu 24V DC se signalizací polohy a možností dálkového otevření/ uzavření klapky, 630x450</t>
  </si>
  <si>
    <t>545</t>
  </si>
  <si>
    <t>30.309</t>
  </si>
  <si>
    <t>Požární klapka hranatá s požární odolností 90 včetně servopohonu 24V DC se signalizací polohy a možností dálkového otevření/ uzavření klapky, 800x800</t>
  </si>
  <si>
    <t>546</t>
  </si>
  <si>
    <t>30.310</t>
  </si>
  <si>
    <t>547</t>
  </si>
  <si>
    <t>30.311</t>
  </si>
  <si>
    <t>548</t>
  </si>
  <si>
    <t>30.312</t>
  </si>
  <si>
    <t>549</t>
  </si>
  <si>
    <t>30.313</t>
  </si>
  <si>
    <t>550</t>
  </si>
  <si>
    <t>30.314</t>
  </si>
  <si>
    <t>551</t>
  </si>
  <si>
    <t>30.315</t>
  </si>
  <si>
    <t>552</t>
  </si>
  <si>
    <t>30.316</t>
  </si>
  <si>
    <t>553</t>
  </si>
  <si>
    <t>30.350</t>
  </si>
  <si>
    <t>Požární stěnový uzávěr EI 90 S včetně servopohonu 24V DC se signalizací polohy a možností dálkového otevření/ uzavření klapky, 200x315</t>
  </si>
  <si>
    <t>554</t>
  </si>
  <si>
    <t>30.400</t>
  </si>
  <si>
    <t>Protidešťová žaluzie komfortní, hliníková, 1500x630</t>
  </si>
  <si>
    <t>555</t>
  </si>
  <si>
    <t>Protidešťová žaluzie průmyslová, pozink, 1500x630</t>
  </si>
  <si>
    <t>556</t>
  </si>
  <si>
    <t>30.401</t>
  </si>
  <si>
    <t>Šikmý nástavec hranatý, rozměr 630x450mm</t>
  </si>
  <si>
    <t>557</t>
  </si>
  <si>
    <t>30.402</t>
  </si>
  <si>
    <t>Šikmý nástavec hranatý, rozměr 900x710mm</t>
  </si>
  <si>
    <t>558</t>
  </si>
  <si>
    <t>30.800</t>
  </si>
  <si>
    <t>559</t>
  </si>
  <si>
    <t>30.801</t>
  </si>
  <si>
    <t>560</t>
  </si>
  <si>
    <t>30.802</t>
  </si>
  <si>
    <t>561</t>
  </si>
  <si>
    <t>30.950</t>
  </si>
  <si>
    <t>562</t>
  </si>
  <si>
    <t>563</t>
  </si>
  <si>
    <t>30.951</t>
  </si>
  <si>
    <t>564</t>
  </si>
  <si>
    <t>565</t>
  </si>
  <si>
    <t>30.955.5</t>
  </si>
  <si>
    <t>566</t>
  </si>
  <si>
    <t>30.955.6</t>
  </si>
  <si>
    <t>567</t>
  </si>
  <si>
    <t>30.955.7</t>
  </si>
  <si>
    <t>568</t>
  </si>
  <si>
    <t>30.956</t>
  </si>
  <si>
    <t>569</t>
  </si>
  <si>
    <t>Zařízení č. 30A_Společné rozvody VZT_odvod</t>
  </si>
  <si>
    <t>570</t>
  </si>
  <si>
    <t>30A.150</t>
  </si>
  <si>
    <t>Tlumič hluku hranatý, s náběhovou a odtokovou hranou, Tlumič hluku 1000x800; délka 1500; složený z buněk 200x400x1500-8ks</t>
  </si>
  <si>
    <t>571</t>
  </si>
  <si>
    <t>30A.151</t>
  </si>
  <si>
    <t>Tlumič hluku hranatý, s náběhovou a odtokovou hranou, Tlumič hluku 1600x1000; délka 1500; složený z buněk 200x500x1500-16ks</t>
  </si>
  <si>
    <t>572</t>
  </si>
  <si>
    <t>573</t>
  </si>
  <si>
    <t>30A.200</t>
  </si>
  <si>
    <t>Regulační klapka se servopohonem servopohon 230V s dvoupolohovým ovládáním se signalizací polohy, 1000x630</t>
  </si>
  <si>
    <t>574</t>
  </si>
  <si>
    <t>30A.201</t>
  </si>
  <si>
    <t>575</t>
  </si>
  <si>
    <t>30A.300</t>
  </si>
  <si>
    <t>576</t>
  </si>
  <si>
    <t>577</t>
  </si>
  <si>
    <t>30A.301</t>
  </si>
  <si>
    <t>578</t>
  </si>
  <si>
    <t>579</t>
  </si>
  <si>
    <t>30A.302</t>
  </si>
  <si>
    <t>580</t>
  </si>
  <si>
    <t>581</t>
  </si>
  <si>
    <t>30A.303</t>
  </si>
  <si>
    <t>582</t>
  </si>
  <si>
    <t>30A.304</t>
  </si>
  <si>
    <t>583</t>
  </si>
  <si>
    <t>30A.305</t>
  </si>
  <si>
    <t>584</t>
  </si>
  <si>
    <t>30A.306</t>
  </si>
  <si>
    <t>585</t>
  </si>
  <si>
    <t>30A.307</t>
  </si>
  <si>
    <t>586</t>
  </si>
  <si>
    <t>30A.308</t>
  </si>
  <si>
    <t>587</t>
  </si>
  <si>
    <t>30A.309</t>
  </si>
  <si>
    <t>588</t>
  </si>
  <si>
    <t>30A.310</t>
  </si>
  <si>
    <t>589</t>
  </si>
  <si>
    <t>30A.311</t>
  </si>
  <si>
    <t>590</t>
  </si>
  <si>
    <t>30A.312</t>
  </si>
  <si>
    <t>591</t>
  </si>
  <si>
    <t>30A.313</t>
  </si>
  <si>
    <t>Požární klapka hranatá s požární odolností 90 včetně servopohonu 24V DC se signalizací polohy a možností dálkového otevření/ uzavření klapky, 1500x450</t>
  </si>
  <si>
    <t>592</t>
  </si>
  <si>
    <t>30A.314</t>
  </si>
  <si>
    <t>593</t>
  </si>
  <si>
    <t>30A.315</t>
  </si>
  <si>
    <t>594</t>
  </si>
  <si>
    <t>30A.316</t>
  </si>
  <si>
    <t>595</t>
  </si>
  <si>
    <t>30A.317</t>
  </si>
  <si>
    <t>596</t>
  </si>
  <si>
    <t>30A.400</t>
  </si>
  <si>
    <t>Protidešťová žaluzie komfortní, hliníková, PŽA-K II_800x400, TPJ 38-12-98</t>
  </si>
  <si>
    <t>597</t>
  </si>
  <si>
    <t>Protidešťová žaluzie průmyslová, pozink, PZA-P_630x1000, TPJ 18-12-86</t>
  </si>
  <si>
    <t>598</t>
  </si>
  <si>
    <t>30A.401</t>
  </si>
  <si>
    <t>Šikmý nástavec hranatý, rozměr 1000x710mm</t>
  </si>
  <si>
    <t>599</t>
  </si>
  <si>
    <t>30A.402</t>
  </si>
  <si>
    <t>600</t>
  </si>
  <si>
    <t>30A.800</t>
  </si>
  <si>
    <t>601</t>
  </si>
  <si>
    <t>30A.801</t>
  </si>
  <si>
    <t>602</t>
  </si>
  <si>
    <t>30A.802</t>
  </si>
  <si>
    <t>603</t>
  </si>
  <si>
    <t>30A.950</t>
  </si>
  <si>
    <t>604</t>
  </si>
  <si>
    <t>605</t>
  </si>
  <si>
    <t>30A.951</t>
  </si>
  <si>
    <t>606</t>
  </si>
  <si>
    <t>607</t>
  </si>
  <si>
    <t>30A.955.5</t>
  </si>
  <si>
    <t>608</t>
  </si>
  <si>
    <t>30A.955.6</t>
  </si>
  <si>
    <t>609</t>
  </si>
  <si>
    <t>30A.955.7</t>
  </si>
  <si>
    <t>610</t>
  </si>
  <si>
    <t>30A.956</t>
  </si>
  <si>
    <t>Zařízení č. 31_Dveřní clona</t>
  </si>
  <si>
    <t>611</t>
  </si>
  <si>
    <t>31.1</t>
  </si>
  <si>
    <t>Dveřní clona montáž nade dveře (poloha vodorovná), Dveřní clona v horizontálním komfortním provedení s teplovodním ohřívačem Qt=26,8kW (80/60°C) vč. u</t>
  </si>
  <si>
    <t>zavírací a tlakově nezávislé armatury, Ne=1,35kW, I=6A, 230V, Vnom=3500m3/h, rozměr: l=1560/š=860/v=380, vč. nástěnného ovladače, designové provedení bude odsouhlaseno investorem      
~</t>
  </si>
  <si>
    <t>612</t>
  </si>
  <si>
    <t>31.10</t>
  </si>
  <si>
    <t>613</t>
  </si>
  <si>
    <t>31.2</t>
  </si>
  <si>
    <t>Dveřní clona montáž nade dveře (poloha vodorovná), Dveřní clona v horizontálním komfortním provedení s teplovodním ohřívačem Qt=39,8kW (80/60°C) vč. u</t>
  </si>
  <si>
    <t>zavírací a tlakově nezávislé armatury, Ne=2,16kW, I=9,8A, 230V, Vnom=5400m3/h, rozměr: l=2060/š=860/v=380, vč. nástěnného ovladače, designové provedení bude odsouhlaseno investorem      
~</t>
  </si>
  <si>
    <t>614</t>
  </si>
  <si>
    <t>31.3</t>
  </si>
  <si>
    <t>615</t>
  </si>
  <si>
    <t>31.4</t>
  </si>
  <si>
    <t>616</t>
  </si>
  <si>
    <t>31.5</t>
  </si>
  <si>
    <t>617</t>
  </si>
  <si>
    <t>31.6</t>
  </si>
  <si>
    <t>Dveřní clona montáž nade dveře (poloha vodorovná), Dveřní clona v horizontálním komfortním provedení s teplovodním ohřívačem Qt=48,5kW (80/60°C) vč. u</t>
  </si>
  <si>
    <t>zavírací a tlakově nezávislé armatury, Ne=2,46kW, I=10,8A, 230V, Vnom=6200m3/h, rozměr: l=2530/š=860/v=380, vč. nástěnného ovladače, designové provedení bude odsouhlaseno investorem      
~</t>
  </si>
  <si>
    <t>618</t>
  </si>
  <si>
    <t>31.7</t>
  </si>
  <si>
    <t>619</t>
  </si>
  <si>
    <t>31.8</t>
  </si>
  <si>
    <t>620</t>
  </si>
  <si>
    <t>31.9</t>
  </si>
  <si>
    <t>Zařízení č. 36_Větrání prostoru náhradního zdroje_ přívod</t>
  </si>
  <si>
    <t>621</t>
  </si>
  <si>
    <t>36.150</t>
  </si>
  <si>
    <t>Tlumič hluku hranatý, s náběhovou a odtokovou hranou, Tlumič hluku 1200x800; délka 2000; složený z buněk 200x400x2000-12ks</t>
  </si>
  <si>
    <t>622</t>
  </si>
  <si>
    <t>36.200</t>
  </si>
  <si>
    <t>Těsná regulační klapka se servopohonem servopohon 230V s dvoupolohovým ovládáním se signalizací polohy, RKTM 315x315_TPM 012/00.46</t>
  </si>
  <si>
    <t>623</t>
  </si>
  <si>
    <t>36.201</t>
  </si>
  <si>
    <t>624</t>
  </si>
  <si>
    <t>36.400</t>
  </si>
  <si>
    <t>Mřížka hranatá, 315x315</t>
  </si>
  <si>
    <t>625</t>
  </si>
  <si>
    <t>36.401</t>
  </si>
  <si>
    <t>626</t>
  </si>
  <si>
    <t>36.402</t>
  </si>
  <si>
    <t>Šikmý nástavec hranatý, rozměr 1000x630mm</t>
  </si>
  <si>
    <t>627</t>
  </si>
  <si>
    <t>36.800</t>
  </si>
  <si>
    <t>628</t>
  </si>
  <si>
    <t>36.950</t>
  </si>
  <si>
    <t>629</t>
  </si>
  <si>
    <t>36.951</t>
  </si>
  <si>
    <t>Zařízení č. 36A_Větrání prostoru náhradního zdroje_odovd</t>
  </si>
  <si>
    <t>630</t>
  </si>
  <si>
    <t>36A.1</t>
  </si>
  <si>
    <t>Ventilátor Komentáře k typům, RM 315 ECOWATT</t>
  </si>
  <si>
    <t>631</t>
  </si>
  <si>
    <t>36A.150</t>
  </si>
  <si>
    <t>632</t>
  </si>
  <si>
    <t>36A.151</t>
  </si>
  <si>
    <t>633</t>
  </si>
  <si>
    <t>36A.152</t>
  </si>
  <si>
    <t>634</t>
  </si>
  <si>
    <t>36A.200</t>
  </si>
  <si>
    <t>635</t>
  </si>
  <si>
    <t>36A.201</t>
  </si>
  <si>
    <t>636</t>
  </si>
  <si>
    <t>36A.400</t>
  </si>
  <si>
    <t>Protidešťová žaluzie průmyslová, pozink, PZA-P_1000x800, TPJ 18-12-86</t>
  </si>
  <si>
    <t>637</t>
  </si>
  <si>
    <t>36A.401</t>
  </si>
  <si>
    <t>Protidešťová žaluzie průmyslová, pozink, PZA-P_400x400, TPJ 18-12-86</t>
  </si>
  <si>
    <t>638</t>
  </si>
  <si>
    <t>36A.402</t>
  </si>
  <si>
    <t>639</t>
  </si>
  <si>
    <t>36A.950</t>
  </si>
  <si>
    <t>640</t>
  </si>
  <si>
    <t>36A.951</t>
  </si>
  <si>
    <t>641</t>
  </si>
  <si>
    <t>36A.955.8</t>
  </si>
  <si>
    <t>Zařízení č. 40A_Větrání provozních WC_ odvod</t>
  </si>
  <si>
    <t>642</t>
  </si>
  <si>
    <t>40A.1</t>
  </si>
  <si>
    <t>Diagonální ventilátor, Odvodní ventilátor v ultra tichém provedení (tříotáčkové zapojení) vč. pružných manžet, D=150mm, Vo=235m3/h, pext=180Pa, Ne=0,0</t>
  </si>
  <si>
    <t>59kW, I=0,26A, 230V      
~</t>
  </si>
  <si>
    <t>643</t>
  </si>
  <si>
    <t>40A.10</t>
  </si>
  <si>
    <t>644</t>
  </si>
  <si>
    <t>40A.2</t>
  </si>
  <si>
    <t>Diagonální ventilátor, Odvodní ventilátor v ultra tichém provedení (tříotáčkové zapojení) vč. pružných manžet, D=150mm, Vo=205m3/h, pext=180Pa, Ne=0,0</t>
  </si>
  <si>
    <t>645</t>
  </si>
  <si>
    <t>40A.200</t>
  </si>
  <si>
    <t>Zpětná klapka mechanická, D=150mm</t>
  </si>
  <si>
    <t>646</t>
  </si>
  <si>
    <t>40A.201</t>
  </si>
  <si>
    <t>Zpětná klapka mechanická, D=125mm</t>
  </si>
  <si>
    <t>647</t>
  </si>
  <si>
    <t>40A.3</t>
  </si>
  <si>
    <t>Diagonální ventilátor, Odvodní ventilátor v ultra tichém provedení (tříotáčkové zapojení) vč. pružných manžet, D=150mm, Vo=250m3/h, pext=180Pa, Ne=0,0</t>
  </si>
  <si>
    <t>648</t>
  </si>
  <si>
    <t>40A.301</t>
  </si>
  <si>
    <t>649</t>
  </si>
  <si>
    <t>40A.350</t>
  </si>
  <si>
    <t>650</t>
  </si>
  <si>
    <t>40A.351</t>
  </si>
  <si>
    <t>651</t>
  </si>
  <si>
    <t>40A.4</t>
  </si>
  <si>
    <t>Diagonální ventilátor, Odvodní ventilátor v ultra tichém provedení (tříotáčkové zapojení) vč. pružných manžet, D=150mm, Vo=225m3/h, pext=180Pa, Ne=0,0</t>
  </si>
  <si>
    <t>652</t>
  </si>
  <si>
    <t>40A.400</t>
  </si>
  <si>
    <t>653</t>
  </si>
  <si>
    <t>40A.401</t>
  </si>
  <si>
    <t>654</t>
  </si>
  <si>
    <t>40A.402</t>
  </si>
  <si>
    <t>655</t>
  </si>
  <si>
    <t>656</t>
  </si>
  <si>
    <t>40A.403</t>
  </si>
  <si>
    <t>Mřížka stěnová vč. upínacího rámečku hranatá, 300x150</t>
  </si>
  <si>
    <t>657</t>
  </si>
  <si>
    <t>40A.404</t>
  </si>
  <si>
    <t>658</t>
  </si>
  <si>
    <t>40A.5</t>
  </si>
  <si>
    <t>659</t>
  </si>
  <si>
    <t>40A.6</t>
  </si>
  <si>
    <t>Diagonální ventilátor, Odvodní ventilátor v ultra tichém provedení (tříotáčkové zapojení) vč. pružných manžet, D=125mm, Vo=100m3/h, pext=160Pa, Ne=0,0</t>
  </si>
  <si>
    <t>660</t>
  </si>
  <si>
    <t>40A.7</t>
  </si>
  <si>
    <t>Diagonální ventilátor, Odvodní ventilátor v ultra tichém provedení (tříotáčkové zapojení) vč. pružných manžet, D=150mm, Vo=150m3/h, pext=150Pa, Ne=0,0</t>
  </si>
  <si>
    <t>661</t>
  </si>
  <si>
    <t>40A.700.1</t>
  </si>
  <si>
    <t>662</t>
  </si>
  <si>
    <t>40A.700.2</t>
  </si>
  <si>
    <t>663</t>
  </si>
  <si>
    <t>40A.700.4</t>
  </si>
  <si>
    <t>664</t>
  </si>
  <si>
    <t>40A.8</t>
  </si>
  <si>
    <t>Diagonální ventilátor, Odvodní ventilátor v ultra tichém provedení (tříotáčkové zapojení) vč. pružných manžet, D=150mm, Vo=230m3/h, pext=180Pa, Ne=0,0</t>
  </si>
  <si>
    <t>665</t>
  </si>
  <si>
    <t>40A.800</t>
  </si>
  <si>
    <t>666</t>
  </si>
  <si>
    <t>40A.802</t>
  </si>
  <si>
    <t>667</t>
  </si>
  <si>
    <t>40A.9</t>
  </si>
  <si>
    <t>Diagonální ventilátor, Odvodní ventilátor v ultra tichém provedení (tříotáčkové zapojení) vč. pružných manžet, D=150mm, Vo=180m3/h, pext=180Pa, Ne=0,0</t>
  </si>
  <si>
    <t>668</t>
  </si>
  <si>
    <t>40A.950</t>
  </si>
  <si>
    <t>669</t>
  </si>
  <si>
    <t>670</t>
  </si>
  <si>
    <t>40A.951</t>
  </si>
  <si>
    <t>671</t>
  </si>
  <si>
    <t>672</t>
  </si>
  <si>
    <t>40A.955.2</t>
  </si>
  <si>
    <t>673</t>
  </si>
  <si>
    <t>40A.955.3</t>
  </si>
  <si>
    <t>674</t>
  </si>
  <si>
    <t>40A.955.4</t>
  </si>
  <si>
    <t>Trouby rovné materiál pozinkovaný plech, Vinuté potrubí SPIRO, d=150mm</t>
  </si>
  <si>
    <t>675</t>
  </si>
  <si>
    <t>40A.955.6</t>
  </si>
  <si>
    <t>676</t>
  </si>
  <si>
    <t>40A.956</t>
  </si>
  <si>
    <t>677</t>
  </si>
  <si>
    <t>678</t>
  </si>
  <si>
    <t>679</t>
  </si>
  <si>
    <t>Zařízení č. 41_Lokální větrání místností_ přívod</t>
  </si>
  <si>
    <t>680</t>
  </si>
  <si>
    <t>41.1</t>
  </si>
  <si>
    <t>Diagonální ventilátor, Přívodní ventilátor v ultra tichém provedení (tříotáčkové zapojení) vč. pružných manžet, D=160mm, Vp=300m3/h, pext=170Pa, Ne=0,</t>
  </si>
  <si>
    <t>059kW, I=0,26A, 230V      
~</t>
  </si>
  <si>
    <t>681</t>
  </si>
  <si>
    <t>41.10</t>
  </si>
  <si>
    <t>Elektrický ohřívač s regulací výkonu, D=160mm; Ne=2,1kW; I=9,1A; 230</t>
  </si>
  <si>
    <t>682</t>
  </si>
  <si>
    <t>41.11</t>
  </si>
  <si>
    <t>Filtrační kazeta vč.vložky M5, D=160mm</t>
  </si>
  <si>
    <t>683</t>
  </si>
  <si>
    <t>41.202</t>
  </si>
  <si>
    <t>Těsná regulační klapka se servopohonem servopohon 230V s dvoupolohovým ovládáním se signalizací polohy, 200x200</t>
  </si>
  <si>
    <t>684</t>
  </si>
  <si>
    <t>41.300</t>
  </si>
  <si>
    <t>Požární klapka hranatá s požární odolností 90 včetně servopohonu 24V DC se signalizací polohy a možností dálkového otevření/ uzavření klapky, 400x400</t>
  </si>
  <si>
    <t>685</t>
  </si>
  <si>
    <t>41.301</t>
  </si>
  <si>
    <t>686</t>
  </si>
  <si>
    <t>41.350</t>
  </si>
  <si>
    <t>687</t>
  </si>
  <si>
    <t>41.400</t>
  </si>
  <si>
    <t>Mřížka hranatá, 400x400</t>
  </si>
  <si>
    <t>688</t>
  </si>
  <si>
    <t>41.401</t>
  </si>
  <si>
    <t>Mřížka kruhová, d=160</t>
  </si>
  <si>
    <t>689</t>
  </si>
  <si>
    <t>41.402</t>
  </si>
  <si>
    <t>Mřížka do potrubí, rozměr 160x160mm</t>
  </si>
  <si>
    <t>690</t>
  </si>
  <si>
    <t>41.800</t>
  </si>
  <si>
    <t>691</t>
  </si>
  <si>
    <t>41.950</t>
  </si>
  <si>
    <t>692</t>
  </si>
  <si>
    <t>693</t>
  </si>
  <si>
    <t>41.951</t>
  </si>
  <si>
    <t>694</t>
  </si>
  <si>
    <t>41.955.5</t>
  </si>
  <si>
    <t>Zařízení č. 41A_Lokální větrání místností_odtah</t>
  </si>
  <si>
    <t>695</t>
  </si>
  <si>
    <t>41A.1</t>
  </si>
  <si>
    <t>696</t>
  </si>
  <si>
    <t>41A.2</t>
  </si>
  <si>
    <t>697</t>
  </si>
  <si>
    <t>41A.203</t>
  </si>
  <si>
    <t>698</t>
  </si>
  <si>
    <t>41A.204</t>
  </si>
  <si>
    <t>699</t>
  </si>
  <si>
    <t>41A.3</t>
  </si>
  <si>
    <t>700</t>
  </si>
  <si>
    <t>41A.300</t>
  </si>
  <si>
    <t>701</t>
  </si>
  <si>
    <t>41A.350</t>
  </si>
  <si>
    <t>702</t>
  </si>
  <si>
    <t>41A.4</t>
  </si>
  <si>
    <t>703</t>
  </si>
  <si>
    <t>41A.400</t>
  </si>
  <si>
    <t>704</t>
  </si>
  <si>
    <t>41A.401</t>
  </si>
  <si>
    <t>Mřížka kruhové, d=125</t>
  </si>
  <si>
    <t>705</t>
  </si>
  <si>
    <t>41A.402</t>
  </si>
  <si>
    <t>Mřížka do potrubí, Model, 160x160</t>
  </si>
  <si>
    <t>706</t>
  </si>
  <si>
    <t>707</t>
  </si>
  <si>
    <t>41A.403</t>
  </si>
  <si>
    <t>708</t>
  </si>
  <si>
    <t>41A.404</t>
  </si>
  <si>
    <t>709</t>
  </si>
  <si>
    <t>41A.405</t>
  </si>
  <si>
    <t>710</t>
  </si>
  <si>
    <t>41A.406</t>
  </si>
  <si>
    <t>41A.407</t>
  </si>
  <si>
    <t>41A.408</t>
  </si>
  <si>
    <t>41A.409</t>
  </si>
  <si>
    <t>714</t>
  </si>
  <si>
    <t>41A.5</t>
  </si>
  <si>
    <t>Diagonální ventilátor, Odtahový ventilátor v ultra tichém provedení (tříotáčkové zapojení) vč. pružných manžet, D=200mm, Vo=410m3/h, pext=180Pa, Ne=0,</t>
  </si>
  <si>
    <t>102kW, I=0,5A, 230V      
~</t>
  </si>
  <si>
    <t>715</t>
  </si>
  <si>
    <t>41A.6</t>
  </si>
  <si>
    <t>Diagonální ventilátor, Odvodní ventilátor v ultra tichém provedení (tříotáčkové zapojení) vč. pružných manžet, D=160mm, Vo=300m3/h, pext=170Pa, Ne=0,0</t>
  </si>
  <si>
    <t>716</t>
  </si>
  <si>
    <t>41A.7</t>
  </si>
  <si>
    <t>717</t>
  </si>
  <si>
    <t>41A.950</t>
  </si>
  <si>
    <t>718</t>
  </si>
  <si>
    <t>719</t>
  </si>
  <si>
    <t>41A.951</t>
  </si>
  <si>
    <t>720</t>
  </si>
  <si>
    <t>41A.955.2</t>
  </si>
  <si>
    <t>41A.955.3</t>
  </si>
  <si>
    <t>41A.955.4</t>
  </si>
  <si>
    <t>723</t>
  </si>
  <si>
    <t>41A.955.5</t>
  </si>
  <si>
    <t>724</t>
  </si>
  <si>
    <t>41A.955.6</t>
  </si>
  <si>
    <t>41A.956</t>
  </si>
  <si>
    <t>726</t>
  </si>
  <si>
    <t>727</t>
  </si>
  <si>
    <t>728</t>
  </si>
  <si>
    <t>Zařízení č. 45_Doplňkové činnosti</t>
  </si>
  <si>
    <t>729</t>
  </si>
  <si>
    <t>45.1</t>
  </si>
  <si>
    <t>Měření a zeregulování navržených průtočných množství vzduchu</t>
  </si>
  <si>
    <t>730</t>
  </si>
  <si>
    <t>45.2</t>
  </si>
  <si>
    <t>Zaškolení obsluhy</t>
  </si>
  <si>
    <t>731</t>
  </si>
  <si>
    <t>45.3</t>
  </si>
  <si>
    <t>Zkoušky a protokoly</t>
  </si>
  <si>
    <t>732</t>
  </si>
  <si>
    <t>45.4</t>
  </si>
  <si>
    <t>Montáž VZT vč. veškerých kotvících, upevňovacích a nosných prvků</t>
  </si>
  <si>
    <t>733</t>
  </si>
  <si>
    <t>45.5</t>
  </si>
  <si>
    <t>Demontáž stávající VZT</t>
  </si>
  <si>
    <t>Měrnou jednotkou je práce jednoho člověka po dobu jedné hodiny</t>
  </si>
  <si>
    <t xml:space="preserve">  E.2.9</t>
  </si>
  <si>
    <t xml:space="preserve">  Informační systém</t>
  </si>
  <si>
    <t>E.2.9</t>
  </si>
  <si>
    <t>Informační systém</t>
  </si>
  <si>
    <t>702810</t>
  </si>
  <si>
    <t>VYČIŠTĚNÍ STÁVAJÍCÍHO KABELOVÉHO PROSTUPU Z TVÁRNIC NEBO CHRÁNIČEK S KABELOVOU KOMOROU</t>
  </si>
  <si>
    <t>703422</t>
  </si>
  <si>
    <t>ELEKTROINSTALAČNÍ TRUBKA PLASTOVÁ UV STABILNÍ VČETNĚ UPEVNĚNÍ A PŘÍSLUŠENSTVÍ DN PRŮMĚRU PŘES 25 DO 40 MM</t>
  </si>
  <si>
    <t>z toho 20 h na aktualizaci frází majáčků pro nevidomé</t>
  </si>
  <si>
    <t>75K321</t>
  </si>
  <si>
    <t>ZÁLOŽNÍ ZDROJ UPS 230 V DO 1000 VA - DODÁVKA</t>
  </si>
  <si>
    <t>75L334</t>
  </si>
  <si>
    <t>ODJEZDOVÁ NEBO PŘÍJEZDOVÁ TABULE S OMEZENÝM POČTEM INFORMACÍ IS JEDNOSTRANNÁ PŘES 12 ŘÁDKŮ</t>
  </si>
  <si>
    <t>75L3A1</t>
  </si>
  <si>
    <t>INFORMAČNÍ PRVEK, HLASOVÝ MODUL PRO NEVIDOMÉ</t>
  </si>
  <si>
    <t>R75L3A</t>
  </si>
  <si>
    <t>INFORMAČNÍ TABULE - SYSTÉM EZOP</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</si>
  <si>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</si>
  <si>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75L3A4</t>
  </si>
  <si>
    <t>INFORMAČNÍ PRVEK, ZÁVĚS PRO INFORMAČNÍ TABULE</t>
  </si>
  <si>
    <t>75L3AX</t>
  </si>
  <si>
    <t>INFORMAČNÍ PRVEK, - MONTÁŽ</t>
  </si>
  <si>
    <t>75L3B1</t>
  </si>
  <si>
    <t>MONITOR IS LCD DO 24" PRO PROVOZ 24/7</t>
  </si>
  <si>
    <t>75L3B2</t>
  </si>
  <si>
    <t>MONITOR IS LCD PŘES 40" PRO PROVOZ 24/7</t>
  </si>
  <si>
    <t>75L3D1</t>
  </si>
  <si>
    <t>HW PRO ŘÍZENÍ SYSTÉMU ŘÍDÍCÍ SERVER PRO ŘÍZENÍ INFORMAČNÍHO ZAŘÍZENÍ</t>
  </si>
  <si>
    <t>75L3D3</t>
  </si>
  <si>
    <t>HW PRO ŘÍZENÍ SYSTÉMU OVLÁDACÍ PRACOVIŠTĚ PRO ŘÍZENÍ INFORMAČNÍHO ZAŘÍZENÍ</t>
  </si>
  <si>
    <t>75L3D4</t>
  </si>
  <si>
    <t>HW PRO ŘÍZENÍ SYSTÉMU MIKRO PC INFORMAČNÍHO SYSTÉMU VE FUNKCI ŘÍDÍCÍ JEDNOTKY</t>
  </si>
  <si>
    <t>75L3E4</t>
  </si>
  <si>
    <t>SW PRO ŘÍZENÍ SYSTÉMU (TRAŤOVÉ NASAZENÍ) - SW CŘP (KLIENT + SERVER) PRO 26-35 STANIC</t>
  </si>
  <si>
    <t>75L3E7</t>
  </si>
  <si>
    <t>SW PRO ŘÍZENÍ SYSTÉMU (TRAŤOVÉ NASAZENÍ) - SW MODUL ŘÍZENÍ TABULÍ - NAD 3 KS INF. TABULÍ / DISPLEJŮ VE STANICI</t>
  </si>
  <si>
    <t>75L3EH</t>
  </si>
  <si>
    <t>SW MODUL SW + HW, PŘIPOJENÍ NA GTN ZAPEZPEČOVACÍHO ZAŘÍZENÍ</t>
  </si>
  <si>
    <t>75L3EI</t>
  </si>
  <si>
    <t>SW MODUL SW, PŘÍPRAVA DAT GVD</t>
  </si>
  <si>
    <t>75L3I1</t>
  </si>
  <si>
    <t>ZAŠKOLENÍ OBSLUHY NA MÍSTĚ, INSTALACE, DOPRAVA DO 200 KM</t>
  </si>
  <si>
    <t>75L3J3</t>
  </si>
  <si>
    <t>ŠÉFMONTÁŽE, ZKOUŠENÍ, OŽIVENÍ, REVIZE INFORMAČNÍHO SYSTÉMU DO 50 PRVKŮ</t>
  </si>
  <si>
    <t xml:space="preserve">  SO 09</t>
  </si>
  <si>
    <t xml:space="preserve">  Demolice</t>
  </si>
  <si>
    <t>SO 09</t>
  </si>
  <si>
    <t>Demolice</t>
  </si>
  <si>
    <t>162201102</t>
  </si>
  <si>
    <t>tř. 1 až 4 na vzdálenost přes 20 do 50 m    
~</t>
  </si>
  <si>
    <t>z místa složení nakoupené zeminy do zásypu 105=</t>
  </si>
  <si>
    <t>zásyp jímky 105=</t>
  </si>
  <si>
    <t>10364100</t>
  </si>
  <si>
    <t>zemina pro terénní úpravy - tříděná</t>
  </si>
  <si>
    <t>105*1.8=</t>
  </si>
  <si>
    <t>966072811</t>
  </si>
  <si>
    <t>Rozebrání oplocení z dílců rámových na ocelové sloupky, výšky přes 1 do 2 m</t>
  </si>
  <si>
    <t>981013313</t>
  </si>
  <si>
    <t>Demolice budov těžkými mechanizačními prostředky z cihel, kamene, smíšeného nebo hrázděného zdiva, tvárnic na maltu vápennou nebo vápenocementovou s p</t>
  </si>
  <si>
    <t>odílem konstrukcí přes 15 do 20 %    
~</t>
  </si>
  <si>
    <t>zděný polootevřený přístřešek s plechovou střechou 25=</t>
  </si>
  <si>
    <t>981513112</t>
  </si>
  <si>
    <t>Demolice konstrukcí objektů těžkými mechanizačními prostředky zdiva na maltu cementovou z cihel nebo tvárnic</t>
  </si>
  <si>
    <t>podezdívka plotu 31*0.3*1.1=</t>
  </si>
  <si>
    <t>981513114</t>
  </si>
  <si>
    <t>Demolice konstrukcí objektů těžkými mechanizačními prostředky konstrukcí ze železobetonu</t>
  </si>
  <si>
    <t>Jímka 40= Celkem: A=</t>
  </si>
  <si>
    <t>981513116</t>
  </si>
  <si>
    <t>Demolice konstrukcí objektů těžkými mechanizačními prostředky konstrukcí z betonu prostého</t>
  </si>
  <si>
    <t>Jímka 40= ostatní drobné konstrukce 10= Celkem: A+B=</t>
  </si>
  <si>
    <t>990001001</t>
  </si>
  <si>
    <t>Demontáž billboardu zatíženého betonovými pražci, odvoz a uskladnění</t>
  </si>
  <si>
    <t>997006512</t>
  </si>
  <si>
    <t>Vodorovná doprava suti na skládku s naložením na dopravní prostředek a složením přes 100 m do 1 km</t>
  </si>
  <si>
    <t>997006519</t>
  </si>
  <si>
    <t>Vodorovná doprava suti na skládku s naložením na dopravní prostředek a složením Příplatek k ceně za každý další i započatý 1 km</t>
  </si>
  <si>
    <t xml:space="preserve">  SO 20</t>
  </si>
  <si>
    <t>SO 20</t>
  </si>
  <si>
    <t>z místa složení nakoupené zeminy do zásypu 60=</t>
  </si>
  <si>
    <t>zásyp jímky 60=</t>
  </si>
  <si>
    <t>60*1.8=</t>
  </si>
  <si>
    <t>zábradlí rampy 11=</t>
  </si>
  <si>
    <t>betonová zavážecí rampa 12 m2 12*0.25+2= Jímka 22= Celkem: A+B=</t>
  </si>
  <si>
    <t>betonová zavážecí rampa 12 m2 12*0.25+5= Jímka 22= ostatní drobné konstrukce 5= Celkem: A+B+C=</t>
  </si>
  <si>
    <t xml:space="preserve">  SO 30</t>
  </si>
  <si>
    <t xml:space="preserve">  Cyklověž</t>
  </si>
  <si>
    <t>SO 30</t>
  </si>
  <si>
    <t>Cyklověž</t>
  </si>
  <si>
    <t>Stavební část včetně technologie</t>
  </si>
  <si>
    <t>CV-001</t>
  </si>
  <si>
    <t>Cyklověž pro 118 kol hmotnosti do 50 kg, výška 11,4 m, průměr 8,4 m, zahrnuje platební systém, kamerový systém, evidenci provozu, připojení k internet</t>
  </si>
  <si>
    <t>u, osvětlení - kompletní dodávka a montáž stavební části včetně technologií, opláštění, založení, zemních prací, okolních teréních úprav, přípojek NN + internetu + vsakovaní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</si>
</sst>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37">
    <xf numFmtId="0" fontId="0" fillId="0" borderId="0" xfId="0"/>
    <xf numFmtId="0" fontId="1" fillId="0" borderId="0" xfId="6" applyFont="1"/>
    <xf numFmtId="0" fontId="0" fillId="2" borderId="0" xfId="6" applyFont="1" applyFill="1"/>
    <xf numFmtId="0" fontId="3" fillId="0" borderId="0" xfId="6" applyFont="1"/>
    <xf numFmtId="0" fontId="3" fillId="0" borderId="0" xfId="6" applyFont="1" applyAlignment="1">
      <alignment horizontal="right"/>
    </xf>
    <xf numFmtId="0" fontId="0" fillId="0" borderId="0" xfId="6" applyFont="1" applyAlignment="1">
      <alignment horizontal="right"/>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xf>
    <xf numFmtId="4" fontId="0" fillId="0" borderId="1" xfId="6" applyNumberFormat="1" applyFont="1" applyBorder="1" applyAlignment="1">
      <alignment horizontal="right"/>
    </xf>
    <xf numFmtId="0" fontId="0" fillId="4" borderId="0" xfId="6" applyFont="1" applyFill="1"/>
    <xf numFmtId="0" fontId="0" fillId="0" borderId="1" xfId="6" applyFont="1" applyBorder="1" applyAlignment="1">
      <alignment horizontal="center"/>
    </xf>
    <xf numFmtId="0" fontId="0" fillId="2" borderId="2" xfId="6" applyFont="1" applyFill="1" applyBorder="1"/>
    <xf numFmtId="0" fontId="1" fillId="0" borderId="3" xfId="6" applyFont="1" applyBorder="1"/>
    <xf numFmtId="0" fontId="4" fillId="0" borderId="0" xfId="6" applyFont="1"/>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xf numFmtId="0" fontId="1" fillId="0" borderId="4" xfId="6" applyFont="1" applyBorder="1" applyAlignment="1">
      <alignment horizontal="right"/>
    </xf>
    <xf numFmtId="4" fontId="0" fillId="0" borderId="4" xfId="6" applyNumberFormat="1" applyFont="1" applyBorder="1" applyAlignment="1">
      <alignment horizontal="center"/>
    </xf>
    <xf numFmtId="0" fontId="1" fillId="0" borderId="4" xfId="6" applyFont="1" applyBorder="1" applyAlignment="1">
      <alignment wrapText="1"/>
    </xf>
    <xf numFmtId="4" fontId="0" fillId="0" borderId="0" xfId="6" applyNumberFormat="1" applyFont="1" applyAlignment="1">
      <alignment horizontal="center"/>
    </xf>
    <xf numFmtId="0" fontId="1" fillId="0" borderId="0" xfId="6" applyFont="1" applyAlignment="1">
      <alignment wrapText="1"/>
    </xf>
    <xf numFmtId="0" fontId="0" fillId="0" borderId="0" xfId="6" applyFont="1" applyAlignment="1">
      <alignment wrapText="1"/>
    </xf>
    <xf numFmtId="0" fontId="0" fillId="0" borderId="0" xfId="6" applyFont="1" applyAlignment="1">
      <alignment horizontal="center"/>
    </xf>
    <xf numFmtId="164" fontId="0" fillId="0" borderId="0" xfId="6" applyNumberFormat="1" applyFont="1" applyAlignment="1">
      <alignment horizontal="center"/>
    </xf>
    <xf numFmtId="4" fontId="0" fillId="5" borderId="0" xfId="6" applyNumberFormat="1" applyFont="1" applyFill="1" applyAlignment="1" applyProtection="1">
      <alignment horizontal="center"/>
      <protection locked="0"/>
    </xf>
    <xf numFmtId="0" fontId="0" fillId="0" borderId="0" xfId="6" applyFont="1" applyAlignment="1">
      <alignment vertical="top"/>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xf>
    <xf numFmtId="0" fontId="0" fillId="0" borderId="0" xfId="0"/>
    <xf numFmtId="0" fontId="2" fillId="2" borderId="0" xfId="6" applyFont="1" applyFill="1" applyAlignment="1">
      <alignment horizontal="center" vertical="center"/>
    </xf>
    <xf numFmtId="0" fontId="0" fillId="2" borderId="0" xfId="6" applyFont="1" applyFill="1"/>
    <xf numFmtId="0" fontId="0" fillId="3" borderId="1" xfId="6" applyFont="1" applyFill="1" applyBorder="1" applyAlignment="1">
      <alignment horizontal="center" vertical="center" wrapText="1"/>
    </xf>
    <xf numFmtId="0" fontId="4" fillId="0" borderId="0" xfId="6" applyFont="1" applyAlignment="1">
      <alignment horizontal="right"/>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2" name="Picture 1"/>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161925</xdr:colOff>
      <xdr:row>0</xdr:row>
      <xdr:rowOff>0</xdr:rowOff>
    </xdr:from>
    <xdr:to>
      <xdr:col>0</xdr:col>
      <xdr:colOff>1343025</xdr:colOff>
      <xdr:row>2</xdr:row>
      <xdr:rowOff>133350</xdr:rowOff>
    </xdr:to>
    <xdr:pic>
      <xdr:nvPicPr>
        <xdr:cNvPr id="3" name="Picture 2"/>
        <xdr:cNvPicPr>
          <a:picLocks noChangeAspect="1"/>
        </xdr:cNvPicPr>
      </xdr:nvPicPr>
      <xdr:blipFill>
        <a:blip xmlns:r="http://schemas.openxmlformats.org/officeDocument/2006/relationships" r:embed="rId2"/>
        <a:stretch>
          <a:fillRect/>
        </a:stretch>
      </xdr:blipFill>
      <xdr:spPr>
        <a:xfrm>
          <a:off x="161925" y="0"/>
          <a:ext cx="1181100" cy="847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2" name="Picture 1"/>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E61"/>
  <sheetViews>
    <sheetView tabSelected="1" workbookViewId="0">
      <selection activeCell="B4" sqref="B4"/>
    </sheetView>
  </sheetViews>
  <sheetFormatPr defaultColWidth="9.140625" defaultRowHeight="12.75" customHeight="1" x14ac:dyDescent="0.2"/>
  <cols>
    <col min="1" max="1" width="25.7109375" customWidth="1"/>
    <col min="2" max="2" width="66.7109375" customWidth="1"/>
    <col min="3" max="5" width="20.7109375" customWidth="1"/>
  </cols>
  <sheetData>
    <row r="1" spans="1:5" ht="36.950000000000003" customHeight="1" x14ac:dyDescent="0.2">
      <c r="A1" s="32"/>
      <c r="B1" s="33" t="s">
        <v>1</v>
      </c>
      <c r="C1" s="2"/>
      <c r="D1" s="2"/>
      <c r="E1" s="2"/>
    </row>
    <row r="2" spans="1:5" ht="20.100000000000001" customHeight="1" x14ac:dyDescent="0.2">
      <c r="A2" s="32"/>
      <c r="B2" s="34"/>
      <c r="C2" s="2"/>
      <c r="D2" s="2"/>
      <c r="E2" s="2"/>
    </row>
    <row r="3" spans="1:5" ht="12.75" customHeight="1" x14ac:dyDescent="0.2">
      <c r="A3" s="32"/>
      <c r="B3" s="34"/>
      <c r="C3" s="2"/>
      <c r="D3" s="2"/>
      <c r="E3" s="2"/>
    </row>
    <row r="4" spans="1:5" ht="20.100000000000001" customHeight="1" x14ac:dyDescent="0.3">
      <c r="A4" s="4" t="s">
        <v>2</v>
      </c>
      <c r="B4" s="3" t="s">
        <v>3</v>
      </c>
      <c r="E4" s="1" t="s">
        <v>0</v>
      </c>
    </row>
    <row r="5" spans="1:5" ht="12.75" customHeight="1" x14ac:dyDescent="0.2">
      <c r="A5" s="5" t="s">
        <v>4</v>
      </c>
      <c r="B5" t="s">
        <v>5</v>
      </c>
    </row>
    <row r="6" spans="1:5" ht="12.75" customHeight="1" x14ac:dyDescent="0.2">
      <c r="B6" s="6" t="s">
        <v>6</v>
      </c>
      <c r="C6" s="8">
        <f>0+C10+C13+C19+C24+C31+C39+C42</f>
        <v>0</v>
      </c>
    </row>
    <row r="7" spans="1:5" ht="12.75" customHeight="1" x14ac:dyDescent="0.2">
      <c r="B7" s="6" t="s">
        <v>7</v>
      </c>
      <c r="C7" s="8">
        <f>0+E10+E13+E19+E24+E31+E39+E42</f>
        <v>0</v>
      </c>
    </row>
    <row r="9" spans="1:5" ht="12.75" customHeight="1" x14ac:dyDescent="0.2">
      <c r="A9" s="7" t="s">
        <v>8</v>
      </c>
      <c r="B9" s="7" t="s">
        <v>9</v>
      </c>
      <c r="C9" s="7" t="s">
        <v>10</v>
      </c>
      <c r="D9" s="7" t="s">
        <v>11</v>
      </c>
      <c r="E9" s="7" t="s">
        <v>12</v>
      </c>
    </row>
    <row r="10" spans="1:5" ht="12.75" customHeight="1" x14ac:dyDescent="0.2">
      <c r="A10" s="9" t="s">
        <v>13</v>
      </c>
      <c r="B10" s="9" t="s">
        <v>14</v>
      </c>
      <c r="C10" s="10">
        <f>0+C11+C12</f>
        <v>0</v>
      </c>
      <c r="D10" s="10">
        <f>0+D11+D12</f>
        <v>0</v>
      </c>
      <c r="E10" s="10">
        <f>0+E11+E12</f>
        <v>0</v>
      </c>
    </row>
    <row r="11" spans="1:5" ht="12.75" customHeight="1" x14ac:dyDescent="0.2">
      <c r="A11" s="9" t="s">
        <v>16</v>
      </c>
      <c r="B11" s="9" t="s">
        <v>17</v>
      </c>
      <c r="C11" s="10">
        <f>D.2.2!K8+D.2.2!M8</f>
        <v>0</v>
      </c>
      <c r="D11" s="10">
        <f>0+D.2.2!O10+D.2.2!O14+D.2.2!O19+D.2.2!O24+D.2.2!O28+D.2.2!O32+D.2.2!O36+D.2.2!O40+D.2.2!O44+D.2.2!O48+D.2.2!O52+D.2.2!O56+D.2.2!O60+D.2.2!O64+D.2.2!O68+D.2.2!O73+D.2.2!O77+D.2.2!O81</f>
        <v>0</v>
      </c>
      <c r="E11" s="10">
        <f>C11+D11</f>
        <v>0</v>
      </c>
    </row>
    <row r="12" spans="1:5" ht="12.75" customHeight="1" x14ac:dyDescent="0.2">
      <c r="A12" s="9" t="s">
        <v>138</v>
      </c>
      <c r="B12" s="9" t="s">
        <v>139</v>
      </c>
      <c r="C12" s="10">
        <f>D.2.8!K8+D.2.8!M8</f>
        <v>0</v>
      </c>
      <c r="D12" s="10">
        <f>0+D.2.8!O10+D.2.8!O14+D.2.8!O18</f>
        <v>0</v>
      </c>
      <c r="E12" s="10">
        <f>C12+D12</f>
        <v>0</v>
      </c>
    </row>
    <row r="13" spans="1:5" ht="12.75" customHeight="1" x14ac:dyDescent="0.2">
      <c r="A13" s="9" t="s">
        <v>149</v>
      </c>
      <c r="B13" s="9" t="s">
        <v>150</v>
      </c>
      <c r="C13" s="10">
        <f>0+C14+C15+C16+C17+C18</f>
        <v>0</v>
      </c>
      <c r="D13" s="10">
        <f>0+D14+D15+D16+D17+D18</f>
        <v>0</v>
      </c>
      <c r="E13" s="10">
        <f>0+E14+E15+E16+E17+E18</f>
        <v>0</v>
      </c>
    </row>
    <row r="14" spans="1:5" ht="12.75" customHeight="1" x14ac:dyDescent="0.2">
      <c r="A14" s="9" t="s">
        <v>151</v>
      </c>
      <c r="B14" s="9" t="s">
        <v>152</v>
      </c>
      <c r="C14" s="10">
        <f>D.3.1.1!K8+D.3.1.1!M8</f>
        <v>0</v>
      </c>
      <c r="D14" s="10">
        <f>0+D.3.1.1!O10+D.3.1.1!O14+D.3.1.1!O18+D.3.1.1!O22+D.3.1.1!O26+D.3.1.1!O30+D.3.1.1!O34+D.3.1.1!O38+D.3.1.1!O42+D.3.1.1!O46+D.3.1.1!O50+D.3.1.1!O54+D.3.1.1!O58+D.3.1.1!O62+D.3.1.1!O66+D.3.1.1!O70+D.3.1.1!O74+D.3.1.1!O78+D.3.1.1!O83+D.3.1.1!O87+D.3.1.1!O91+D.3.1.1!O95+D.3.1.1!O99+D.3.1.1!O103+D.3.1.1!O107+D.3.1.1!O111+D.3.1.1!O115+D.3.1.1!O119+D.3.1.1!O123+D.3.1.1!O127+D.3.1.1!O131+D.3.1.1!O135+D.3.1.1!O139+D.3.1.1!O144+D.3.1.1!O148+D.3.1.1!O152+D.3.1.1!O156+D.3.1.1!O160+D.3.1.1!O164+D.3.1.1!O168+D.3.1.1!O172+D.3.1.1!O176+D.3.1.1!O180+D.3.1.1!O184+D.3.1.1!O188+D.3.1.1!O192+D.3.1.1!O196+D.3.1.1!O200+D.3.1.1!O205+D.3.1.1!O209+D.3.1.1!O213+D.3.1.1!O217+D.3.1.1!O221+D.3.1.1!O225+D.3.1.1!O229+D.3.1.1!O233+D.3.1.1!O237+D.3.1.1!O242+D.3.1.1!O246+D.3.1.1!O250+D.3.1.1!O254+D.3.1.1!O258+D.3.1.1!O262+D.3.1.1!O266+D.3.1.1!O270+D.3.1.1!O274+D.3.1.1!O279+D.3.1.1!O283+D.3.1.1!O287+D.3.1.1!O291+D.3.1.1!O295+D.3.1.1!O299+D.3.1.1!O303+D.3.1.1!O307+D.3.1.1!O311+D.3.1.1!O315+D.3.1.1!O319+D.3.1.1!O323+D.3.1.1!O327+D.3.1.1!O331+D.3.1.1!O335+D.3.1.1!O339+D.3.1.1!O343+D.3.1.1!O347+D.3.1.1!O351+D.3.1.1!O355+D.3.1.1!O359+D.3.1.1!O363+D.3.1.1!O367+D.3.1.1!O372+D.3.1.1!O376+D.3.1.1!O380+D.3.1.1!O384+D.3.1.1!O388+D.3.1.1!O392+D.3.1.1!O397+D.3.1.1!O401+D.3.1.1!O405+D.3.1.1!O409+D.3.1.1!O413+D.3.1.1!O417+D.3.1.1!O421+D.3.1.1!O425+D.3.1.1!O429+D.3.1.1!O433+D.3.1.1!O438+D.3.1.1!O442+D.3.1.1!O446+D.3.1.1!O450+D.3.1.1!O454+D.3.1.1!O458+D.3.1.1!O462+D.3.1.1!O466+D.3.1.1!O471+D.3.1.1!O475+D.3.1.1!O479+D.3.1.1!O483+D.3.1.1!O487+D.3.1.1!O491+D.3.1.1!O495+D.3.1.1!O499+D.3.1.1!O503+D.3.1.1!O507+D.3.1.1!O511+D.3.1.1!O515+D.3.1.1!O519+D.3.1.1!O523+D.3.1.1!O528+D.3.1.1!O532+D.3.1.1!O536+D.3.1.1!O540+D.3.1.1!O544+D.3.1.1!O548+D.3.1.1!O552+D.3.1.1!O556+D.3.1.1!O560+D.3.1.1!O564+D.3.1.1!O568+D.3.1.1!O573+D.3.1.1!O577+D.3.1.1!O581+D.3.1.1!O585+D.3.1.1!O589+D.3.1.1!O593+D.3.1.1!O598+D.3.1.1!O602+D.3.1.1!O606+D.3.1.1!O610+D.3.1.1!O614+D.3.1.1!O618+D.3.1.1!O622</f>
        <v>0</v>
      </c>
      <c r="E14" s="10">
        <f>C14+D14</f>
        <v>0</v>
      </c>
    </row>
    <row r="15" spans="1:5" ht="12.75" customHeight="1" x14ac:dyDescent="0.2">
      <c r="A15" s="9" t="s">
        <v>482</v>
      </c>
      <c r="B15" s="9" t="s">
        <v>483</v>
      </c>
      <c r="C15" s="10">
        <f>D.3.1.2!K8+D.3.1.2!M8</f>
        <v>0</v>
      </c>
      <c r="D15" s="10">
        <f>0+D.3.1.2!O10+D.3.1.2!O14+D.3.1.2!O18+D.3.1.2!O22+D.3.1.2!O26+D.3.1.2!O30+D.3.1.2!O34+D.3.1.2!O38+D.3.1.2!O42+D.3.1.2!O46+D.3.1.2!O50+D.3.1.2!O54+D.3.1.2!O58+D.3.1.2!O62+D.3.1.2!O66+D.3.1.2!O70+D.3.1.2!O74+D.3.1.2!O78+D.3.1.2!O82+D.3.1.2!O86+D.3.1.2!O90+D.3.1.2!O94+D.3.1.2!O98+D.3.1.2!O102+D.3.1.2!O106+D.3.1.2!O110+D.3.1.2!O114+D.3.1.2!O118+D.3.1.2!O122+D.3.1.2!O126+D.3.1.2!O130+D.3.1.2!O134+D.3.1.2!O138+D.3.1.2!O142+D.3.1.2!O146+D.3.1.2!O150+D.3.1.2!O154+D.3.1.2!O158+D.3.1.2!O162+D.3.1.2!O166+D.3.1.2!O170+D.3.1.2!O174+D.3.1.2!O178+D.3.1.2!O182+D.3.1.2!O186+D.3.1.2!O190+D.3.1.2!O194+D.3.1.2!O198+D.3.1.2!O202+D.3.1.2!O206+D.3.1.2!O210+D.3.1.2!O214+D.3.1.2!O218+D.3.1.2!O222+D.3.1.2!O226+D.3.1.2!O230+D.3.1.2!O234+D.3.1.2!O238+D.3.1.2!O242+D.3.1.2!O246+D.3.1.2!O250+D.3.1.2!O254+D.3.1.2!O258+D.3.1.2!O262+D.3.1.2!O266+D.3.1.2!O270+D.3.1.2!O274+D.3.1.2!O278+D.3.1.2!O282+D.3.1.2!O286+D.3.1.2!O290+D.3.1.2!O294+D.3.1.2!O298+D.3.1.2!O302+D.3.1.2!O306+D.3.1.2!O310+D.3.1.2!O314+D.3.1.2!O318+D.3.1.2!O322+D.3.1.2!O326+D.3.1.2!O330+D.3.1.2!O334+D.3.1.2!O338+D.3.1.2!O342+D.3.1.2!O346+D.3.1.2!O350+D.3.1.2!O354+D.3.1.2!O358+D.3.1.2!O362+D.3.1.2!O366+D.3.1.2!O370+D.3.1.2!O374+D.3.1.2!O378+D.3.1.2!O382+D.3.1.2!O386+D.3.1.2!O390+D.3.1.2!O394+D.3.1.2!O398+D.3.1.2!O402+D.3.1.2!O406+D.3.1.2!O410+D.3.1.2!O414+D.3.1.2!O418+D.3.1.2!O422+D.3.1.2!O426+D.3.1.2!O430+D.3.1.2!O434+D.3.1.2!O438+D.3.1.2!O442+D.3.1.2!O446+D.3.1.2!O450+D.3.1.2!O454+D.3.1.2!O458+D.3.1.2!O462+D.3.1.2!O466+D.3.1.2!O470+D.3.1.2!O474+D.3.1.2!O478+D.3.1.2!O482+D.3.1.2!O486+D.3.1.2!O490+D.3.1.2!O494+D.3.1.2!O498+D.3.1.2!O502+D.3.1.2!O506+D.3.1.2!O511+D.3.1.2!O515+D.3.1.2!O519+D.3.1.2!O523+D.3.1.2!O527+D.3.1.2!O531+D.3.1.2!O535+D.3.1.2!O539+D.3.1.2!O543+D.3.1.2!O547+D.3.1.2!O551+D.3.1.2!O555+D.3.1.2!O559+D.3.1.2!O563+D.3.1.2!O567+D.3.1.2!O571+D.3.1.2!O575+D.3.1.2!O579+D.3.1.2!O583+D.3.1.2!O587+D.3.1.2!O591+D.3.1.2!O595+D.3.1.2!O599+D.3.1.2!O603+D.3.1.2!O607+D.3.1.2!O611+D.3.1.2!O615+D.3.1.2!O619+D.3.1.2!O623+D.3.1.2!O627+D.3.1.2!O631+D.3.1.2!O635+D.3.1.2!O639+D.3.1.2!O643+D.3.1.2!O647+D.3.1.2!O651+D.3.1.2!O655+D.3.1.2!O659+D.3.1.2!O663+D.3.1.2!O667+D.3.1.2!O671+D.3.1.2!O675+D.3.1.2!O679+D.3.1.2!O683+D.3.1.2!O687+D.3.1.2!O691+D.3.1.2!O695+D.3.1.2!O699+D.3.1.2!O703+D.3.1.2!O707+D.3.1.2!O711+D.3.1.2!O715+D.3.1.2!O719+D.3.1.2!O723+D.3.1.2!O727+D.3.1.2!O731+D.3.1.2!O735+D.3.1.2!O739+D.3.1.2!O743+D.3.1.2!O747+D.3.1.2!O751+D.3.1.2!O755+D.3.1.2!O759+D.3.1.2!O763+D.3.1.2!O767+D.3.1.2!O771+D.3.1.2!O775+D.3.1.2!O779+D.3.1.2!O783+D.3.1.2!O787</f>
        <v>0</v>
      </c>
      <c r="E15" s="10">
        <f>C15+D15</f>
        <v>0</v>
      </c>
    </row>
    <row r="16" spans="1:5" ht="12.75" customHeight="1" x14ac:dyDescent="0.2">
      <c r="A16" s="9" t="s">
        <v>791</v>
      </c>
      <c r="B16" s="9" t="s">
        <v>792</v>
      </c>
      <c r="C16" s="10">
        <f>D.3.1.3!K8+D.3.1.3!M8</f>
        <v>0</v>
      </c>
      <c r="D16" s="10">
        <f>0+D.3.1.3!O10+D.3.1.3!O14+D.3.1.3!O18+D.3.1.3!O22+D.3.1.3!O26+D.3.1.3!O30+D.3.1.3!O34+D.3.1.3!O38+D.3.1.3!O42</f>
        <v>0</v>
      </c>
      <c r="E16" s="10">
        <f>C16+D16</f>
        <v>0</v>
      </c>
    </row>
    <row r="17" spans="1:5" ht="12.75" customHeight="1" x14ac:dyDescent="0.2">
      <c r="A17" s="9" t="s">
        <v>808</v>
      </c>
      <c r="B17" s="9" t="s">
        <v>809</v>
      </c>
      <c r="C17" s="10">
        <f>D.3.1.4!K8+D.3.1.4!M8</f>
        <v>0</v>
      </c>
      <c r="D17" s="10">
        <f>0+D.3.1.4!O10+D.3.1.4!O14+D.3.1.4!O18</f>
        <v>0</v>
      </c>
      <c r="E17" s="10">
        <f>C17+D17</f>
        <v>0</v>
      </c>
    </row>
    <row r="18" spans="1:5" ht="12.75" customHeight="1" x14ac:dyDescent="0.2">
      <c r="A18" s="9" t="s">
        <v>822</v>
      </c>
      <c r="B18" s="9" t="s">
        <v>823</v>
      </c>
      <c r="C18" s="10">
        <f>D.3.5!K8+D.3.5!M8</f>
        <v>0</v>
      </c>
      <c r="D18" s="10">
        <f>0+D.3.5!O10+D.3.5!O14+D.3.5!O18+D.3.5!O22+D.3.5!O26+D.3.5!O31+D.3.5!O35+D.3.5!O40+D.3.5!O44+D.3.5!O49+D.3.5!O54+D.3.5!O58+D.3.5!O62+D.3.5!O66+D.3.5!O70+D.3.5!O75+D.3.5!O79+D.3.5!O83+D.3.5!O88+D.3.5!O92+D.3.5!O96+D.3.5!O100+D.3.5!O104+D.3.5!O108+D.3.5!O113+D.3.5!O117+D.3.5!O121+D.3.5!O125+D.3.5!O129+D.3.5!O133+D.3.5!O138+D.3.5!O142+D.3.5!O146+D.3.5!O150+D.3.5!O155+D.3.5!O159+D.3.5!O163+D.3.5!O168+D.3.5!O172+D.3.5!O176</f>
        <v>0</v>
      </c>
      <c r="E18" s="10">
        <f>C18+D18</f>
        <v>0</v>
      </c>
    </row>
    <row r="19" spans="1:5" ht="12.75" customHeight="1" x14ac:dyDescent="0.2">
      <c r="A19" s="9" t="s">
        <v>956</v>
      </c>
      <c r="B19" s="9" t="s">
        <v>957</v>
      </c>
      <c r="C19" s="10">
        <f>0+C20+C21+C22+C23</f>
        <v>0</v>
      </c>
      <c r="D19" s="10">
        <f>0+D20+D21+D22+D23</f>
        <v>0</v>
      </c>
      <c r="E19" s="10">
        <f>0+E20+E21+E22+E23</f>
        <v>0</v>
      </c>
    </row>
    <row r="20" spans="1:5" ht="12.75" customHeight="1" x14ac:dyDescent="0.2">
      <c r="A20" s="9" t="s">
        <v>958</v>
      </c>
      <c r="B20" s="9" t="s">
        <v>959</v>
      </c>
      <c r="C20" s="10">
        <f>D.4.1!K8+D.4.1!M8</f>
        <v>0</v>
      </c>
      <c r="D20" s="10">
        <f>0+D.4.1!O10+D.4.1!O14+D.4.1!O18+D.4.1!O22+D.4.1!O26+D.4.1!O31+D.4.1!O35+D.4.1!O39+D.4.1!O43+D.4.1!O47+D.4.1!O52+D.4.1!O56+D.4.1!O60+D.4.1!O64+D.4.1!O68+D.4.1!O73</f>
        <v>0</v>
      </c>
      <c r="E20" s="10">
        <f>C20+D20</f>
        <v>0</v>
      </c>
    </row>
    <row r="21" spans="1:5" ht="12.75" customHeight="1" x14ac:dyDescent="0.2">
      <c r="A21" s="9" t="s">
        <v>1008</v>
      </c>
      <c r="B21" s="9" t="s">
        <v>1009</v>
      </c>
      <c r="C21" s="10">
        <f>D.4.3.1!K8+D.4.3.1!M8</f>
        <v>0</v>
      </c>
      <c r="D21" s="10">
        <f>0+D.4.3.1!O10+D.4.3.1!O14+D.4.3.1!O18+D.4.3.1!O22+D.4.3.1!O26+D.4.3.1!O30+D.4.3.1!O34+D.4.3.1!O38+D.4.3.1!O43+D.4.3.1!O47+D.4.3.1!O51+D.4.3.1!O55+D.4.3.1!O59+D.4.3.1!O63+D.4.3.1!O68+D.4.3.1!O72+D.4.3.1!O77+D.4.3.1!O81+D.4.3.1!O85+D.4.3.1!O89+D.4.3.1!O93+D.4.3.1!O97+D.4.3.1!O102+D.4.3.1!O106+D.4.3.1!O110+D.4.3.1!O114+D.4.3.1!O119+D.4.3.1!O123+D.4.3.1!O127+D.4.3.1!O132+D.4.3.1!O136+D.4.3.1!O140</f>
        <v>0</v>
      </c>
      <c r="E21" s="10">
        <f>C21+D21</f>
        <v>0</v>
      </c>
    </row>
    <row r="22" spans="1:5" ht="12.75" customHeight="1" x14ac:dyDescent="0.2">
      <c r="A22" s="9" t="s">
        <v>1102</v>
      </c>
      <c r="B22" s="9" t="s">
        <v>1103</v>
      </c>
      <c r="C22" s="10">
        <f>D.4.3.2!K8+D.4.3.2!M8</f>
        <v>0</v>
      </c>
      <c r="D22" s="10">
        <f>0+D.4.3.2!O10+D.4.3.2!O14+D.4.3.2!O18+D.4.3.2!O22+D.4.3.2!O26+D.4.3.2!O30+D.4.3.2!O34+D.4.3.2!O38+D.4.3.2!O42+D.4.3.2!O46+D.4.3.2!O50+D.4.3.2!O54+D.4.3.2!O58+D.4.3.2!O63+D.4.3.2!O67+D.4.3.2!O71+D.4.3.2!O75+D.4.3.2!O79+D.4.3.2!O83+D.4.3.2!O87+D.4.3.2!O91+D.4.3.2!O95+D.4.3.2!O99+D.4.3.2!O103+D.4.3.2!O107+D.4.3.2!O111+D.4.3.2!O115+D.4.3.2!O119+D.4.3.2!O124+D.4.3.2!O128+D.4.3.2!O132+D.4.3.2!O136+D.4.3.2!O140+D.4.3.2!O144+D.4.3.2!O148+D.4.3.2!O152+D.4.3.2!O157+D.4.3.2!O161+D.4.3.2!O165+D.4.3.2!O169+D.4.3.2!O173+D.4.3.2!O178+D.4.3.2!O182+D.4.3.2!O187+D.4.3.2!O191+D.4.3.2!O195+D.4.3.2!O199+D.4.3.2!O203+D.4.3.2!O207+D.4.3.2!O211+D.4.3.2!O215+D.4.3.2!O219+D.4.3.2!O223+D.4.3.2!O227+D.4.3.2!O231+D.4.3.2!O236+D.4.3.2!O240+D.4.3.2!O244+D.4.3.2!O248+D.4.3.2!O252+D.4.3.2!O256+D.4.3.2!O260+D.4.3.2!O264+D.4.3.2!O268+D.4.3.2!O272+D.4.3.2!O276+D.4.3.2!O280+D.4.3.2!O284+D.4.3.2!O288+D.4.3.2!O292+D.4.3.2!O296+D.4.3.2!O300+D.4.3.2!O304+D.4.3.2!O308+D.4.3.2!O312+D.4.3.2!O316+D.4.3.2!O320+D.4.3.2!O324+D.4.3.2!O328+D.4.3.2!O332+D.4.3.2!O336+D.4.3.2!O340+D.4.3.2!O344+D.4.3.2!O348+D.4.3.2!O352+D.4.3.2!O356+D.4.3.2!O360+D.4.3.2!O364+D.4.3.2!O368+D.4.3.2!O372</f>
        <v>0</v>
      </c>
      <c r="E22" s="10">
        <f>C22+D22</f>
        <v>0</v>
      </c>
    </row>
    <row r="23" spans="1:5" ht="12.75" customHeight="1" x14ac:dyDescent="0.2">
      <c r="A23" s="9" t="s">
        <v>1262</v>
      </c>
      <c r="B23" s="9" t="s">
        <v>1263</v>
      </c>
      <c r="C23" s="10">
        <f>'SO 98-98'!K8+'SO 98-98'!M8</f>
        <v>0</v>
      </c>
      <c r="D23" s="10">
        <f>0+'SO 98-98'!O10+'SO 98-98'!O14+'SO 98-98'!O18+'SO 98-98'!O22+'SO 98-98'!O26+'SO 98-98'!O30+'SO 98-98'!O34+'SO 98-98'!O38+'SO 98-98'!O43+'SO 98-98'!O47+'SO 98-98'!O51+'SO 98-98'!O55+'SO 98-98'!O59+'SO 98-98'!O63+'SO 98-98'!O67+'SO 98-98'!O71+'SO 98-98'!O75+'SO 98-98'!O79+'SO 98-98'!O83+'SO 98-98'!O87+'SO 98-98'!O91+'SO 98-98'!O95+'SO 98-98'!O99+'SO 98-98'!O103+'SO 98-98'!O107+'SO 98-98'!O111+'SO 98-98'!O115+'SO 98-98'!O120+'SO 98-98'!O124+'SO 98-98'!O128+'SO 98-98'!O132+'SO 98-98'!O136+'SO 98-98'!O140+'SO 98-98'!O144+'SO 98-98'!O148+'SO 98-98'!O152</f>
        <v>0</v>
      </c>
      <c r="E23" s="10">
        <f>C23+D23</f>
        <v>0</v>
      </c>
    </row>
    <row r="24" spans="1:5" ht="12.75" customHeight="1" x14ac:dyDescent="0.2">
      <c r="A24" s="9" t="s">
        <v>1353</v>
      </c>
      <c r="B24" s="9" t="s">
        <v>1354</v>
      </c>
      <c r="C24" s="10">
        <f>0+C25+C26+C27+C28+C29+C30</f>
        <v>0</v>
      </c>
      <c r="D24" s="10">
        <f>0+D25+D26+D27+D28+D29+D30</f>
        <v>0</v>
      </c>
      <c r="E24" s="10">
        <f>0+E25+E26+E27+E28+E29+E30</f>
        <v>0</v>
      </c>
    </row>
    <row r="25" spans="1:5" ht="12.75" customHeight="1" x14ac:dyDescent="0.2">
      <c r="A25" s="9" t="s">
        <v>1355</v>
      </c>
      <c r="B25" s="9" t="s">
        <v>1356</v>
      </c>
      <c r="C25" s="10">
        <f>'SO 04'!K8+'SO 04'!M8</f>
        <v>0</v>
      </c>
      <c r="D25" s="10">
        <f>0+'SO 04'!O10+'SO 04'!O14+'SO 04'!O19+'SO 04'!O23+'SO 04'!O27+'SO 04'!O32+'SO 04'!O36+'SO 04'!O40+'SO 04'!O45+'SO 04'!O49+'SO 04'!O53+'SO 04'!O57+'SO 04'!O61+'SO 04'!O65+'SO 04'!O69+'SO 04'!O73+'SO 04'!O77+'SO 04'!O82+'SO 04'!O86+'SO 04'!O90+'SO 04'!O94+'SO 04'!O99+'SO 04'!O104+'SO 04'!O108+'SO 04'!O112+'SO 04'!O116+'SO 04'!O120+'SO 04'!O124+'SO 04'!O128+'SO 04'!O132+'SO 04'!O136+'SO 04'!O140+'SO 04'!O144+'SO 04'!O148+'SO 04'!O152+'SO 04'!O156+'SO 04'!O160+'SO 04'!O164+'SO 04'!O169+'SO 04'!O173+'SO 04'!O177+'SO 04'!O181+'SO 04'!O185+'SO 04'!O189</f>
        <v>0</v>
      </c>
      <c r="E25" s="10">
        <f t="shared" ref="E25:E30" si="0">C25+D25</f>
        <v>0</v>
      </c>
    </row>
    <row r="26" spans="1:5" ht="12.75" customHeight="1" x14ac:dyDescent="0.2">
      <c r="A26" s="9" t="s">
        <v>1455</v>
      </c>
      <c r="B26" s="9" t="s">
        <v>1456</v>
      </c>
      <c r="C26" s="10">
        <f>'SO 05'!K8+'SO 05'!M8</f>
        <v>0</v>
      </c>
      <c r="D26" s="10">
        <f>0+'SO 05'!O10+'SO 05'!O14+'SO 05'!O18+'SO 05'!O22+'SO 05'!O26+'SO 05'!O31+'SO 05'!O35+'SO 05'!O39+'SO 05'!O43+'SO 05'!O47+'SO 05'!O51+'SO 05'!O55+'SO 05'!O59+'SO 05'!O63+'SO 05'!O67+'SO 05'!O71+'SO 05'!O75+'SO 05'!O79+'SO 05'!O84+'SO 05'!O88+'SO 05'!O92+'SO 05'!O96+'SO 05'!O100+'SO 05'!O104+'SO 05'!O108+'SO 05'!O112+'SO 05'!O116+'SO 05'!O120+'SO 05'!O124+'SO 05'!O128+'SO 05'!O133+'SO 05'!O137+'SO 05'!O141+'SO 05'!O145+'SO 05'!O149+'SO 05'!O153+'SO 05'!O157+'SO 05'!O161+'SO 05'!O165+'SO 05'!O169+'SO 05'!O173+'SO 05'!O177+'SO 05'!O181+'SO 05'!O185+'SO 05'!O189+'SO 05'!O193+'SO 05'!O198+'SO 05'!O202+'SO 05'!O206+'SO 05'!O210+'SO 05'!O214+'SO 05'!O218+'SO 05'!O223+'SO 05'!O227+'SO 05'!O231+'SO 05'!O235+'SO 05'!O239+'SO 05'!O243+'SO 05'!O247+'SO 05'!O251+'SO 05'!O255+'SO 05'!O259+'SO 05'!O263+'SO 05'!O267+'SO 05'!O271+'SO 05'!O275+'SO 05'!O279+'SO 05'!O283+'SO 05'!O287+'SO 05'!O291+'SO 05'!O295+'SO 05'!O299+'SO 05'!O303+'SO 05'!O307+'SO 05'!O311+'SO 05'!O315+'SO 05'!O319+'SO 05'!O323+'SO 05'!O327+'SO 05'!O331+'SO 05'!O336+'SO 05'!O340+'SO 05'!O344+'SO 05'!O349</f>
        <v>0</v>
      </c>
      <c r="E26" s="10">
        <f t="shared" si="0"/>
        <v>0</v>
      </c>
    </row>
    <row r="27" spans="1:5" ht="12.75" customHeight="1" x14ac:dyDescent="0.2">
      <c r="A27" s="9" t="s">
        <v>1608</v>
      </c>
      <c r="B27" s="9" t="s">
        <v>1609</v>
      </c>
      <c r="C27" s="10">
        <f>'SO 21'!K8+'SO 21'!M8</f>
        <v>0</v>
      </c>
      <c r="D27" s="10">
        <f>0+'SO 21'!O10+'SO 21'!O15+'SO 21'!O19+'SO 21'!O23+'SO 21'!O27+'SO 21'!O31+'SO 21'!O36+'SO 21'!O40+'SO 21'!O44+'SO 21'!O48+'SO 21'!O53+'SO 21'!O57+'SO 21'!O61+'SO 21'!O65+'SO 21'!O69+'SO 21'!O74+'SO 21'!O78+'SO 21'!O82+'SO 21'!O86+'SO 21'!O90+'SO 21'!O94+'SO 21'!O98+'SO 21'!O102+'SO 21'!O106+'SO 21'!O110+'SO 21'!O114+'SO 21'!O118+'SO 21'!O123+'SO 21'!O127+'SO 21'!O131+'SO 21'!O135+'SO 21'!O140</f>
        <v>0</v>
      </c>
      <c r="E27" s="10">
        <f t="shared" si="0"/>
        <v>0</v>
      </c>
    </row>
    <row r="28" spans="1:5" ht="12.75" customHeight="1" x14ac:dyDescent="0.2">
      <c r="A28" s="9" t="s">
        <v>1640</v>
      </c>
      <c r="B28" s="9" t="s">
        <v>1641</v>
      </c>
      <c r="C28" s="10">
        <f>'SO 22'!K8+'SO 22'!M8</f>
        <v>0</v>
      </c>
      <c r="D28" s="10">
        <f>0+'SO 22'!O10+'SO 22'!O14+'SO 22'!O18+'SO 22'!O22+'SO 22'!O26+'SO 22'!O30+'SO 22'!O34+'SO 22'!O38+'SO 22'!O43+'SO 22'!O47+'SO 22'!O51+'SO 22'!O55+'SO 22'!O59+'SO 22'!O63+'SO 22'!O67+'SO 22'!O71+'SO 22'!O75+'SO 22'!O79+'SO 22'!O83+'SO 22'!O88+'SO 22'!O92+'SO 22'!O96+'SO 22'!O100+'SO 22'!O104+'SO 22'!O108+'SO 22'!O113+'SO 22'!O117+'SO 22'!O122+'SO 22'!O126+'SO 22'!O130+'SO 22'!O134+'SO 22'!O138+'SO 22'!O142+'SO 22'!O146+'SO 22'!O150+'SO 22'!O154+'SO 22'!O158+'SO 22'!O162+'SO 22'!O166+'SO 22'!O170+'SO 22'!O174+'SO 22'!O178+'SO 22'!O182+'SO 22'!O186+'SO 22'!O190+'SO 22'!O194+'SO 22'!O198+'SO 22'!O202+'SO 22'!O206+'SO 22'!O210+'SO 22'!O214+'SO 22'!O218+'SO 22'!O222+'SO 22'!O226+'SO 22'!O231+'SO 22'!O235+'SO 22'!O239+'SO 22'!O243+'SO 22'!O247+'SO 22'!O251+'SO 22'!O256</f>
        <v>0</v>
      </c>
      <c r="E28" s="10">
        <f t="shared" si="0"/>
        <v>0</v>
      </c>
    </row>
    <row r="29" spans="1:5" ht="12.75" customHeight="1" x14ac:dyDescent="0.2">
      <c r="A29" s="9" t="s">
        <v>1714</v>
      </c>
      <c r="B29" s="9" t="s">
        <v>1715</v>
      </c>
      <c r="C29" s="10">
        <f>'SO 23'!K8+'SO 23'!M8</f>
        <v>0</v>
      </c>
      <c r="D29" s="10">
        <f>0+'SO 23'!O10+'SO 23'!O14+'SO 23'!O18+'SO 23'!O22+'SO 23'!O26+'SO 23'!O30+'SO 23'!O34+'SO 23'!O38+'SO 23'!O43+'SO 23'!O47+'SO 23'!O51+'SO 23'!O55+'SO 23'!O59+'SO 23'!O63+'SO 23'!O67+'SO 23'!O72+'SO 23'!O76+'SO 23'!O81+'SO 23'!O85+'SO 23'!O89+'SO 23'!O93+'SO 23'!O97+'SO 23'!O101+'SO 23'!O105+'SO 23'!O109+'SO 23'!O113+'SO 23'!O117+'SO 23'!O121+'SO 23'!O125+'SO 23'!O129+'SO 23'!O133+'SO 23'!O137+'SO 23'!O141+'SO 23'!O145+'SO 23'!O149+'SO 23'!O153+'SO 23'!O158+'SO 23'!O162+'SO 23'!O166+'SO 23'!O171+'SO 23'!O175+'SO 23'!O179+'SO 23'!O183+'SO 23'!O187+'SO 23'!O191+'SO 23'!O195+'SO 23'!O199+'SO 23'!O203+'SO 23'!O207+'SO 23'!O211+'SO 23'!O215+'SO 23'!O219+'SO 23'!O223+'SO 23'!O227+'SO 23'!O231</f>
        <v>0</v>
      </c>
      <c r="E29" s="10">
        <f t="shared" si="0"/>
        <v>0</v>
      </c>
    </row>
    <row r="30" spans="1:5" ht="12.75" customHeight="1" x14ac:dyDescent="0.2">
      <c r="A30" s="9" t="s">
        <v>1782</v>
      </c>
      <c r="B30" s="9" t="s">
        <v>1456</v>
      </c>
      <c r="C30" s="10">
        <f>'SO 24'!K8+'SO 24'!M8</f>
        <v>0</v>
      </c>
      <c r="D30" s="10">
        <f>0+'SO 24'!O10+'SO 24'!O14+'SO 24'!O18+'SO 24'!O22+'SO 24'!O27+'SO 24'!O31+'SO 24'!O35+'SO 24'!O39+'SO 24'!O43+'SO 24'!O47+'SO 24'!O51+'SO 24'!O55+'SO 24'!O59+'SO 24'!O63+'SO 24'!O67+'SO 24'!O71+'SO 24'!O76+'SO 24'!O80+'SO 24'!O84+'SO 24'!O88+'SO 24'!O92+'SO 24'!O96+'SO 24'!O101+'SO 24'!O105+'SO 24'!O109+'SO 24'!O113+'SO 24'!O117+'SO 24'!O121+'SO 24'!O125+'SO 24'!O129+'SO 24'!O133+'SO 24'!O137+'SO 24'!O141+'SO 24'!O145+'SO 24'!O149+'SO 24'!O153+'SO 24'!O157+'SO 24'!O162+'SO 24'!O166+'SO 24'!O170+'SO 24'!O174+'SO 24'!O178+'SO 24'!O182+'SO 24'!O186+'SO 24'!O190+'SO 24'!O194+'SO 24'!O199+'SO 24'!O203+'SO 24'!O207+'SO 24'!O211+'SO 24'!O215+'SO 24'!O219+'SO 24'!O223+'SO 24'!O227+'SO 24'!O231+'SO 24'!O235+'SO 24'!O239+'SO 24'!O243+'SO 24'!O247+'SO 24'!O251+'SO 24'!O255+'SO 24'!O259+'SO 24'!O263+'SO 24'!O267+'SO 24'!O271+'SO 24'!O275+'SO 24'!O279+'SO 24'!O283+'SO 24'!O287+'SO 24'!O292+'SO 24'!O296+'SO 24'!O300+'SO 24'!O304+'SO 24'!O308+'SO 24'!O313</f>
        <v>0</v>
      </c>
      <c r="E30" s="10">
        <f t="shared" si="0"/>
        <v>0</v>
      </c>
    </row>
    <row r="31" spans="1:5" ht="12.75" customHeight="1" x14ac:dyDescent="0.2">
      <c r="A31" s="9" t="s">
        <v>1828</v>
      </c>
      <c r="B31" s="9" t="s">
        <v>1829</v>
      </c>
      <c r="C31" s="10">
        <f>0+C32+C33+C34+C35+C36+C37+C38</f>
        <v>0</v>
      </c>
      <c r="D31" s="10">
        <f>0+D32+D33+D34+D35+D36+D37+D38</f>
        <v>0</v>
      </c>
      <c r="E31" s="10">
        <f>0+E32+E33+E34+E35+E36+E37+E38</f>
        <v>0</v>
      </c>
    </row>
    <row r="32" spans="1:5" ht="12.75" customHeight="1" x14ac:dyDescent="0.2">
      <c r="A32" s="9" t="s">
        <v>1830</v>
      </c>
      <c r="B32" s="9" t="s">
        <v>1831</v>
      </c>
      <c r="C32" s="10">
        <f>'SO 06'!K8+'SO 06'!M8</f>
        <v>0</v>
      </c>
      <c r="D32" s="10">
        <f>0+'SO 06'!O10+'SO 06'!O14+'SO 06'!O18+'SO 06'!O22+'SO 06'!O26+'SO 06'!O30+'SO 06'!O34+'SO 06'!O38+'SO 06'!O42+'SO 06'!O46+'SO 06'!O50+'SO 06'!O54+'SO 06'!O58+'SO 06'!O63+'SO 06'!O68+'SO 06'!O72+'SO 06'!O76+'SO 06'!O80+'SO 06'!O84+'SO 06'!O88+'SO 06'!O92+'SO 06'!O96+'SO 06'!O100+'SO 06'!O104+'SO 06'!O108+'SO 06'!O112+'SO 06'!O116+'SO 06'!O120+'SO 06'!O124+'SO 06'!O128+'SO 06'!O132+'SO 06'!O136+'SO 06'!O140+'SO 06'!O144+'SO 06'!O148+'SO 06'!O152+'SO 06'!O156+'SO 06'!O160</f>
        <v>0</v>
      </c>
      <c r="E32" s="10">
        <f t="shared" ref="E32:E38" si="1">C32+D32</f>
        <v>0</v>
      </c>
    </row>
    <row r="33" spans="1:5" ht="12.75" customHeight="1" x14ac:dyDescent="0.2">
      <c r="A33" s="9" t="s">
        <v>1951</v>
      </c>
      <c r="B33" s="9" t="s">
        <v>1952</v>
      </c>
      <c r="C33" s="10">
        <f>'SO 07'!K8+'SO 07'!M8</f>
        <v>0</v>
      </c>
      <c r="D33" s="10">
        <f>0+'SO 07'!O10+'SO 07'!O14+'SO 07'!O18+'SO 07'!O22+'SO 07'!O26+'SO 07'!O31</f>
        <v>0</v>
      </c>
      <c r="E33" s="10">
        <f t="shared" si="1"/>
        <v>0</v>
      </c>
    </row>
    <row r="34" spans="1:5" ht="12.75" customHeight="1" x14ac:dyDescent="0.2">
      <c r="A34" s="9" t="s">
        <v>1962</v>
      </c>
      <c r="B34" s="9" t="s">
        <v>1963</v>
      </c>
      <c r="C34" s="10">
        <f>'SO 08'!K8+'SO 08'!M8</f>
        <v>0</v>
      </c>
      <c r="D34" s="10">
        <f>0+'SO 08'!O10+'SO 08'!O14+'SO 08'!O18+'SO 08'!O22+'SO 08'!O26+'SO 08'!O30+'SO 08'!O34+'SO 08'!O38+'SO 08'!O42+'SO 08'!O46+'SO 08'!O50+'SO 08'!O54+'SO 08'!O58+'SO 08'!O63+'SO 08'!O68+'SO 08'!O72+'SO 08'!O76+'SO 08'!O80+'SO 08'!O84+'SO 08'!O88+'SO 08'!O92+'SO 08'!O96+'SO 08'!O100+'SO 08'!O104+'SO 08'!O108</f>
        <v>0</v>
      </c>
      <c r="E34" s="10">
        <f t="shared" si="1"/>
        <v>0</v>
      </c>
    </row>
    <row r="35" spans="1:5" ht="12.75" customHeight="1" x14ac:dyDescent="0.2">
      <c r="A35" s="9" t="s">
        <v>1993</v>
      </c>
      <c r="B35" s="9" t="s">
        <v>1831</v>
      </c>
      <c r="C35" s="10">
        <f>'SO 25'!K8+'SO 25'!M8</f>
        <v>0</v>
      </c>
      <c r="D35" s="10">
        <f>0+'SO 25'!O10+'SO 25'!O14+'SO 25'!O18+'SO 25'!O22+'SO 25'!O26+'SO 25'!O30+'SO 25'!O34+'SO 25'!O38+'SO 25'!O42+'SO 25'!O46+'SO 25'!O50+'SO 25'!O54+'SO 25'!O58+'SO 25'!O63+'SO 25'!O68+'SO 25'!O72+'SO 25'!O76+'SO 25'!O80+'SO 25'!O84+'SO 25'!O88+'SO 25'!O92</f>
        <v>0</v>
      </c>
      <c r="E35" s="10">
        <f t="shared" si="1"/>
        <v>0</v>
      </c>
    </row>
    <row r="36" spans="1:5" ht="12.75" customHeight="1" x14ac:dyDescent="0.2">
      <c r="A36" s="9" t="s">
        <v>2009</v>
      </c>
      <c r="B36" s="9" t="s">
        <v>1952</v>
      </c>
      <c r="C36" s="10">
        <f>'SO 26'!K8+'SO 26'!M8</f>
        <v>0</v>
      </c>
      <c r="D36" s="10">
        <f>0+'SO 26'!O10+'SO 26'!O14+'SO 26'!O18+'SO 26'!O22+'SO 26'!O26+'SO 26'!O30+'SO 26'!O34+'SO 26'!O38+'SO 26'!O42+'SO 26'!O46+'SO 26'!O50+'SO 26'!O54+'SO 26'!O58+'SO 26'!O62+'SO 26'!O66+'SO 26'!O71+'SO 26'!O76+'SO 26'!O80+'SO 26'!O84+'SO 26'!O88+'SO 26'!O92+'SO 26'!O97+'SO 26'!O101+'SO 26'!O105+'SO 26'!O109+'SO 26'!O113+'SO 26'!O117+'SO 26'!O121+'SO 26'!O125+'SO 26'!O129+'SO 26'!O133+'SO 26'!O137+'SO 26'!O141+'SO 26'!O145+'SO 26'!O150+'SO 26'!O154+'SO 26'!O158+'SO 26'!O162+'SO 26'!O166+'SO 26'!O171+'SO 26'!O175+'SO 26'!O179+'SO 26'!O183+'SO 26'!O187</f>
        <v>0</v>
      </c>
      <c r="E36" s="10">
        <f t="shared" si="1"/>
        <v>0</v>
      </c>
    </row>
    <row r="37" spans="1:5" ht="12.75" customHeight="1" x14ac:dyDescent="0.2">
      <c r="A37" s="9" t="s">
        <v>2115</v>
      </c>
      <c r="B37" s="9" t="s">
        <v>1963</v>
      </c>
      <c r="C37" s="10">
        <f>'SO 27'!K8+'SO 27'!M8</f>
        <v>0</v>
      </c>
      <c r="D37" s="10">
        <f>0+'SO 27'!O10+'SO 27'!O14+'SO 27'!O18+'SO 27'!O22+'SO 27'!O26+'SO 27'!O30+'SO 27'!O34+'SO 27'!O38+'SO 27'!O42+'SO 27'!O46+'SO 27'!O50+'SO 27'!O54+'SO 27'!O58+'SO 27'!O63+'SO 27'!O68+'SO 27'!O72+'SO 27'!O76+'SO 27'!O80+'SO 27'!O84+'SO 27'!O88+'SO 27'!O92+'SO 27'!O96+'SO 27'!O100+'SO 27'!O104+'SO 27'!O108</f>
        <v>0</v>
      </c>
      <c r="E37" s="10">
        <f t="shared" si="1"/>
        <v>0</v>
      </c>
    </row>
    <row r="38" spans="1:5" ht="12.75" customHeight="1" x14ac:dyDescent="0.2">
      <c r="A38" s="9" t="s">
        <v>2132</v>
      </c>
      <c r="B38" s="9" t="s">
        <v>2133</v>
      </c>
      <c r="C38" s="10">
        <f>'SO 29'!K8+'SO 29'!M8</f>
        <v>0</v>
      </c>
      <c r="D38" s="10">
        <f>0+'SO 29'!O10+'SO 29'!O14+'SO 29'!O19+'SO 29'!O23+'SO 29'!O27+'SO 29'!O31+'SO 29'!O36+'SO 29'!O40+'SO 29'!O44+'SO 29'!O48+'SO 29'!O52+'SO 29'!O56</f>
        <v>0</v>
      </c>
      <c r="E38" s="10">
        <f t="shared" si="1"/>
        <v>0</v>
      </c>
    </row>
    <row r="39" spans="1:5" ht="12.75" customHeight="1" x14ac:dyDescent="0.2">
      <c r="A39" s="9" t="s">
        <v>2161</v>
      </c>
      <c r="B39" s="9" t="s">
        <v>2162</v>
      </c>
      <c r="C39" s="10">
        <f>0+C40+C41</f>
        <v>0</v>
      </c>
      <c r="D39" s="10">
        <f>0+D40+D41</f>
        <v>0</v>
      </c>
      <c r="E39" s="10">
        <f>0+E40+E41</f>
        <v>0</v>
      </c>
    </row>
    <row r="40" spans="1:5" ht="12.75" customHeight="1" x14ac:dyDescent="0.2">
      <c r="A40" s="9" t="s">
        <v>2163</v>
      </c>
      <c r="B40" s="9" t="s">
        <v>2164</v>
      </c>
      <c r="C40" s="10">
        <f>'SO 10'!K8+'SO 10'!M8</f>
        <v>0</v>
      </c>
      <c r="D40" s="10">
        <f>0+'SO 10'!O10+'SO 10'!O14+'SO 10'!O18+'SO 10'!O22+'SO 10'!O26+'SO 10'!O30+'SO 10'!O34+'SO 10'!O38+'SO 10'!O42+'SO 10'!O46+'SO 10'!O50+'SO 10'!O54+'SO 10'!O58+'SO 10'!O62+'SO 10'!O66+'SO 10'!O70+'SO 10'!O74+'SO 10'!O78+'SO 10'!O82+'SO 10'!O86+'SO 10'!O90+'SO 10'!O95+'SO 10'!O99+'SO 10'!O103+'SO 10'!O107+'SO 10'!O111+'SO 10'!O115+'SO 10'!O119+'SO 10'!O123+'SO 10'!O127+'SO 10'!O131+'SO 10'!O135+'SO 10'!O139+'SO 10'!O143+'SO 10'!O147+'SO 10'!O152+'SO 10'!O156+'SO 10'!O161+'SO 10'!O165+'SO 10'!O169+'SO 10'!O173+'SO 10'!O177+'SO 10'!O181+'SO 10'!O185+'SO 10'!O189+'SO 10'!O193+'SO 10'!O197+'SO 10'!O201+'SO 10'!O205+'SO 10'!O209+'SO 10'!O213+'SO 10'!O217+'SO 10'!O221+'SO 10'!O225+'SO 10'!O229+'SO 10'!O233+'SO 10'!O237+'SO 10'!O241+'SO 10'!O245+'SO 10'!O249+'SO 10'!O253+'SO 10'!O258+'SO 10'!O262+'SO 10'!O266+'SO 10'!O270+'SO 10'!O274+'SO 10'!O278+'SO 10'!O282</f>
        <v>0</v>
      </c>
      <c r="E40" s="10">
        <f>C40+D40</f>
        <v>0</v>
      </c>
    </row>
    <row r="41" spans="1:5" ht="12.75" customHeight="1" x14ac:dyDescent="0.2">
      <c r="A41" s="9" t="s">
        <v>2352</v>
      </c>
      <c r="B41" s="9" t="s">
        <v>2164</v>
      </c>
      <c r="C41" s="10">
        <f>'SO 28'!K8+'SO 28'!M8</f>
        <v>0</v>
      </c>
      <c r="D41" s="10">
        <f>0+'SO 28'!O10+'SO 28'!O14+'SO 28'!O18+'SO 28'!O22+'SO 28'!O26+'SO 28'!O30+'SO 28'!O34+'SO 28'!O38+'SO 28'!O42+'SO 28'!O46+'SO 28'!O50+'SO 28'!O54+'SO 28'!O58+'SO 28'!O62+'SO 28'!O66+'SO 28'!O70+'SO 28'!O74+'SO 28'!O78+'SO 28'!O82+'SO 28'!O86+'SO 28'!O90+'SO 28'!O94+'SO 28'!O98+'SO 28'!O102+'SO 28'!O106+'SO 28'!O110+'SO 28'!O114+'SO 28'!O118+'SO 28'!O123+'SO 28'!O127+'SO 28'!O131+'SO 28'!O135+'SO 28'!O139+'SO 28'!O143+'SO 28'!O147+'SO 28'!O151+'SO 28'!O155+'SO 28'!O159+'SO 28'!O163+'SO 28'!O167+'SO 28'!O171+'SO 28'!O175+'SO 28'!O180+'SO 28'!O184+'SO 28'!O188+'SO 28'!O192+'SO 28'!O196+'SO 28'!O200+'SO 28'!O204+'SO 28'!O208+'SO 28'!O213+'SO 28'!O217+'SO 28'!O221+'SO 28'!O225+'SO 28'!O229+'SO 28'!O233+'SO 28'!O237</f>
        <v>0</v>
      </c>
      <c r="E41" s="10">
        <f>C41+D41</f>
        <v>0</v>
      </c>
    </row>
    <row r="42" spans="1:5" ht="12.75" customHeight="1" x14ac:dyDescent="0.2">
      <c r="A42" s="9" t="s">
        <v>2401</v>
      </c>
      <c r="B42" s="9" t="s">
        <v>2402</v>
      </c>
      <c r="C42" s="10">
        <f>0+C43+C44+C45+C46+C47+C48+C49+C50+C51+C52+C53+C54+C55+C56+C57+C58+C59+C60+C61</f>
        <v>0</v>
      </c>
      <c r="D42" s="10">
        <f>0+D43+D44+D45+D46+D47+D48+D49+D50+D51+D52+D53+D54+D55+D56+D57+D58+D59+D60+D61</f>
        <v>0</v>
      </c>
      <c r="E42" s="10">
        <f>0+E43+E44+E45+E46+E47+E48+E49+E50+E51+E52+E53+E54+E55+E56+E57+E58+E59+E60+E61</f>
        <v>0</v>
      </c>
    </row>
    <row r="43" spans="1:5" ht="12.75" customHeight="1" x14ac:dyDescent="0.2">
      <c r="A43" s="9" t="s">
        <v>2403</v>
      </c>
      <c r="B43" s="9" t="s">
        <v>2404</v>
      </c>
      <c r="C43" s="10">
        <f>E.2.1.1!K8+E.2.1.1!M8</f>
        <v>0</v>
      </c>
      <c r="D43" s="10">
        <f>0+E.2.1.1!O10+E.2.1.1!O14+E.2.1.1!O18+E.2.1.1!O22+E.2.1.1!O26+E.2.1.1!O30+E.2.1.1!O34+E.2.1.1!O38+E.2.1.1!O42+E.2.1.1!O46+E.2.1.1!O50+E.2.1.1!O54+E.2.1.1!O58+E.2.1.1!O63+E.2.1.1!O67+E.2.1.1!O71+E.2.1.1!O76+E.2.1.1!O80+E.2.1.1!O84+E.2.1.1!O88+E.2.1.1!O92+E.2.1.1!O96+E.2.1.1!O100+E.2.1.1!O105+E.2.1.1!O109+E.2.1.1!O114+E.2.1.1!O118+E.2.1.1!O122+E.2.1.1!O126+E.2.1.1!O130+E.2.1.1!O134+E.2.1.1!O138+E.2.1.1!O142+E.2.1.1!O146+E.2.1.1!O150+E.2.1.1!O154+E.2.1.1!O158+E.2.1.1!O162+E.2.1.1!O166+E.2.1.1!O170+E.2.1.1!O174+E.2.1.1!O178+E.2.1.1!O182+E.2.1.1!O186+E.2.1.1!O190+E.2.1.1!O195+E.2.1.1!O199+E.2.1.1!O203+E.2.1.1!O207+E.2.1.1!O211+E.2.1.1!O215+E.2.1.1!O219+E.2.1.1!O223+E.2.1.1!O227+E.2.1.1!O231+E.2.1.1!O235+E.2.1.1!O239+E.2.1.1!O243+E.2.1.1!O248+E.2.1.1!O252+E.2.1.1!O256+E.2.1.1!O260+E.2.1.1!O264+E.2.1.1!O268+E.2.1.1!O272+E.2.1.1!O276+E.2.1.1!O280+E.2.1.1!O284+E.2.1.1!O288+E.2.1.1!O292+E.2.1.1!O296+E.2.1.1!O300+E.2.1.1!O304+E.2.1.1!O308+E.2.1.1!O312+E.2.1.1!O317+E.2.1.1!O322+E.2.1.1!O326+E.2.1.1!O330+E.2.1.1!O334+E.2.1.1!O338+E.2.1.1!O342+E.2.1.1!O346+E.2.1.1!O350+E.2.1.1!O355+E.2.1.1!O359+E.2.1.1!O363+E.2.1.1!O367+E.2.1.1!O371+E.2.1.1!O375+E.2.1.1!O380+E.2.1.1!O384+E.2.1.1!O388+E.2.1.1!O392+E.2.1.1!O396+E.2.1.1!O400+E.2.1.1!O404+E.2.1.1!O408+E.2.1.1!O412+E.2.1.1!O416+E.2.1.1!O420+E.2.1.1!O424+E.2.1.1!O428+E.2.1.1!O432+E.2.1.1!O436+E.2.1.1!O440+E.2.1.1!O444+E.2.1.1!O448+E.2.1.1!O452+E.2.1.1!O456+E.2.1.1!O460+E.2.1.1!O464+E.2.1.1!O468+E.2.1.1!O472+E.2.1.1!O476+E.2.1.1!O480+E.2.1.1!O484+E.2.1.1!O488+E.2.1.1!O492+E.2.1.1!O496+E.2.1.1!O500+E.2.1.1!O504+E.2.1.1!O508+E.2.1.1!O512+E.2.1.1!O516+E.2.1.1!O520+E.2.1.1!O524+E.2.1.1!O528+E.2.1.1!O532+E.2.1.1!O536+E.2.1.1!O540+E.2.1.1!O544+E.2.1.1!O548+E.2.1.1!O552+E.2.1.1!O556+E.2.1.1!O560+E.2.1.1!O564+E.2.1.1!O568+E.2.1.1!O572+E.2.1.1!O576+E.2.1.1!O580+E.2.1.1!O584+E.2.1.1!O588+E.2.1.1!O592+E.2.1.1!O596+E.2.1.1!O600+E.2.1.1!O604+E.2.1.1!O608+E.2.1.1!O612+E.2.1.1!O616+E.2.1.1!O620+E.2.1.1!O624+E.2.1.1!O628+E.2.1.1!O632+E.2.1.1!O636+E.2.1.1!O640+E.2.1.1!O644+E.2.1.1!O648+E.2.1.1!O652+E.2.1.1!O656+E.2.1.1!O660+E.2.1.1!O664+E.2.1.1!O668+E.2.1.1!O672+E.2.1.1!O676+E.2.1.1!O680+E.2.1.1!O684+E.2.1.1!O688+E.2.1.1!O692+E.2.1.1!O696+E.2.1.1!O700+E.2.1.1!O704+E.2.1.1!O708+E.2.1.1!O712+E.2.1.1!O716+E.2.1.1!O720+E.2.1.1!O724+E.2.1.1!O728+E.2.1.1!O732+E.2.1.1!O736+E.2.1.1!O740+E.2.1.1!O744+E.2.1.1!O748+E.2.1.1!O752+E.2.1.1!O756+E.2.1.1!O760+E.2.1.1!O764+E.2.1.1!O768+E.2.1.1!O772+E.2.1.1!O776+E.2.1.1!O780+E.2.1.1!O784+E.2.1.1!O788+E.2.1.1!O792+E.2.1.1!O796+E.2.1.1!O800+E.2.1.1!O804+E.2.1.1!O808+E.2.1.1!O812+E.2.1.1!O816+E.2.1.1!O820+E.2.1.1!O824+E.2.1.1!O828+E.2.1.1!O832+E.2.1.1!O836+E.2.1.1!O840+E.2.1.1!O844+E.2.1.1!O848+E.2.1.1!O852+E.2.1.1!O856+E.2.1.1!O860+E.2.1.1!O864+E.2.1.1!O868+E.2.1.1!O872+E.2.1.1!O876+E.2.1.1!O880+E.2.1.1!O884+E.2.1.1!O888+E.2.1.1!O892+E.2.1.1!O896+E.2.1.1!O900+E.2.1.1!O904+E.2.1.1!O908+E.2.1.1!O912+E.2.1.1!O916+E.2.1.1!O920+E.2.1.1!O924+E.2.1.1!O928+E.2.1.1!O932+E.2.1.1!O936+E.2.1.1!O940+E.2.1.1!O944+E.2.1.1!O948+E.2.1.1!O952+E.2.1.1!O956+E.2.1.1!O960+E.2.1.1!O964+E.2.1.1!O968+E.2.1.1!O972+E.2.1.1!O976+E.2.1.1!O980+E.2.1.1!O985+E.2.1.1!O989+E.2.1.1!O993+E.2.1.1!O997+E.2.1.1!O1001+E.2.1.1!O1005+E.2.1.1!O1009+E.2.1.1!O1013+E.2.1.1!O1017+E.2.1.1!O1021+E.2.1.1!O1025+E.2.1.1!O1029+E.2.1.1!O1033+E.2.1.1!O1037+E.2.1.1!O1041+E.2.1.1!O1045+E.2.1.1!O1049+E.2.1.1!O1053+E.2.1.1!O1057+E.2.1.1!O1061+E.2.1.1!O1065+E.2.1.1!O1069+E.2.1.1!O1073+E.2.1.1!O1077+E.2.1.1!O1081+E.2.1.1!O1085+E.2.1.1!O1089+E.2.1.1!O1093+E.2.1.1!O1097+E.2.1.1!O1101+E.2.1.1!O1105+E.2.1.1!O1109+E.2.1.1!O1113+E.2.1.1!O1117+E.2.1.1!O1121+E.2.1.1!O1125+E.2.1.1!O1129+E.2.1.1!O1133+E.2.1.1!O1137+E.2.1.1!O1141+E.2.1.1!O1145+E.2.1.1!O1149+E.2.1.1!O1153+E.2.1.1!O1158+E.2.1.1!O1162+E.2.1.1!O1166+E.2.1.1!O1170+E.2.1.1!O1175+E.2.1.1!O1179+E.2.1.1!O1184+E.2.1.1!O1189+E.2.1.1!O1193+E.2.1.1!O1197+E.2.1.1!O1201+E.2.1.1!O1205+E.2.1.1!O1210+E.2.1.1!O1215+E.2.1.1!O1219+E.2.1.1!O1223+E.2.1.1!O1228+E.2.1.1!O1233+E.2.1.1!O1237+E.2.1.1!O1241+E.2.1.1!O1246+E.2.1.1!O1250+E.2.1.1!O1254+E.2.1.1!O1258+E.2.1.1!O1262+E.2.1.1!O1266+E.2.1.1!O1270+E.2.1.1!O1274+E.2.1.1!O1278+E.2.1.1!O1282+E.2.1.1!O1286+E.2.1.1!O1290+E.2.1.1!O1294+E.2.1.1!O1298+E.2.1.1!O1302+E.2.1.1!O1306+E.2.1.1!O1310+E.2.1.1!O1314+E.2.1.1!O1318+E.2.1.1!O1322+E.2.1.1!O1326+E.2.1.1!O1330+E.2.1.1!O1334+E.2.1.1!O1338+E.2.1.1!O1342+E.2.1.1!O1346+E.2.1.1!O1350+E.2.1.1!O1354+E.2.1.1!O1358+E.2.1.1!O1362+E.2.1.1!O1366+E.2.1.1!O1370+E.2.1.1!O1374+E.2.1.1!O1378+E.2.1.1!O1382+E.2.1.1!O1386+E.2.1.1!O1390+E.2.1.1!O1394+E.2.1.1!O1398+E.2.1.1!O1402+E.2.1.1!O1406+E.2.1.1!O1410+E.2.1.1!O1414+E.2.1.1!O1418+E.2.1.1!O1422+E.2.1.1!O1426+E.2.1.1!O1430+E.2.1.1!O1434+E.2.1.1!O1438+E.2.1.1!O1442+E.2.1.1!O1446+E.2.1.1!O1450+E.2.1.1!O1454+E.2.1.1!O1458+E.2.1.1!O1462+E.2.1.1!O1466+E.2.1.1!O1470+E.2.1.1!O1474+E.2.1.1!O1478+E.2.1.1!O1482+E.2.1.1!O1486+E.2.1.1!O1490+E.2.1.1!O1494+E.2.1.1!O1498+E.2.1.1!O1502+E.2.1.1!O1506+E.2.1.1!O1510+E.2.1.1!O1514+E.2.1.1!O1518+E.2.1.1!O1522+E.2.1.1!O1526+E.2.1.1!O1530</f>
        <v>0</v>
      </c>
      <c r="E43" s="10">
        <f t="shared" ref="E43:E61" si="2">C43+D43</f>
        <v>0</v>
      </c>
    </row>
    <row r="44" spans="1:5" ht="12.75" customHeight="1" x14ac:dyDescent="0.2">
      <c r="A44" s="9" t="s">
        <v>3471</v>
      </c>
      <c r="B44" s="9" t="s">
        <v>3472</v>
      </c>
      <c r="C44" s="10">
        <f>E.2.1.2!K8+E.2.1.2!M8</f>
        <v>0</v>
      </c>
      <c r="D44" s="10">
        <f>0+E.2.1.2!O10+E.2.1.2!O14+E.2.1.2!O18+E.2.1.2!O22+E.2.1.2!O26+E.2.1.2!O30+E.2.1.2!O34+E.2.1.2!O38+E.2.1.2!O42+E.2.1.2!O46+E.2.1.2!O50+E.2.1.2!O55+E.2.1.2!O59+E.2.1.2!O63+E.2.1.2!O67+E.2.1.2!O71+E.2.1.2!O75+E.2.1.2!O79+E.2.1.2!O83+E.2.1.2!O88+E.2.1.2!O92+E.2.1.2!O96+E.2.1.2!O100+E.2.1.2!O104+E.2.1.2!O108+E.2.1.2!O112+E.2.1.2!O116+E.2.1.2!O120+E.2.1.2!O124+E.2.1.2!O128+E.2.1.2!O132+E.2.1.2!O136+E.2.1.2!O140+E.2.1.2!O144+E.2.1.2!O149+E.2.1.2!O153+E.2.1.2!O157+E.2.1.2!O161+E.2.1.2!O165+E.2.1.2!O169+E.2.1.2!O173+E.2.1.2!O177+E.2.1.2!O181+E.2.1.2!O185+E.2.1.2!O189+E.2.1.2!O193+E.2.1.2!O197+E.2.1.2!O201+E.2.1.2!O205+E.2.1.2!O209+E.2.1.2!O213+E.2.1.2!O217+E.2.1.2!O221+E.2.1.2!O225+E.2.1.2!O229+E.2.1.2!O233+E.2.1.2!O237+E.2.1.2!O241+E.2.1.2!O245+E.2.1.2!O249+E.2.1.2!O253+E.2.1.2!O257+E.2.1.2!O261+E.2.1.2!O265+E.2.1.2!O269+E.2.1.2!O273+E.2.1.2!O277+E.2.1.2!O281+E.2.1.2!O285+E.2.1.2!O289+E.2.1.2!O293+E.2.1.2!O297+E.2.1.2!O301+E.2.1.2!O305+E.2.1.2!O309+E.2.1.2!O313+E.2.1.2!O317+E.2.1.2!O321+E.2.1.2!O325+E.2.1.2!O329+E.2.1.2!O333+E.2.1.2!O337+E.2.1.2!O341+E.2.1.2!O345+E.2.1.2!O349+E.2.1.2!O353+E.2.1.2!O357+E.2.1.2!O361+E.2.1.2!O365+E.2.1.2!O369+E.2.1.2!O373+E.2.1.2!O377+E.2.1.2!O381+E.2.1.2!O385+E.2.1.2!O389+E.2.1.2!O393+E.2.1.2!O397+E.2.1.2!O401+E.2.1.2!O405+E.2.1.2!O409+E.2.1.2!O413+E.2.1.2!O417+E.2.1.2!O421+E.2.1.2!O425+E.2.1.2!O429+E.2.1.2!O433+E.2.1.2!O437+E.2.1.2!O441+E.2.1.2!O445+E.2.1.2!O449+E.2.1.2!O453+E.2.1.2!O457+E.2.1.2!O461+E.2.1.2!O465+E.2.1.2!O469+E.2.1.2!O473+E.2.1.2!O477+E.2.1.2!O481+E.2.1.2!O485+E.2.1.2!O489+E.2.1.2!O493+E.2.1.2!O497+E.2.1.2!O502+E.2.1.2!O506+E.2.1.2!O510+E.2.1.2!O514+E.2.1.2!O518+E.2.1.2!O522+E.2.1.2!O526+E.2.1.2!O530+E.2.1.2!O534+E.2.1.2!O538+E.2.1.2!O542+E.2.1.2!O546+E.2.1.2!O550+E.2.1.2!O554+E.2.1.2!O558+E.2.1.2!O562+E.2.1.2!O566+E.2.1.2!O570+E.2.1.2!O574+E.2.1.2!O578+E.2.1.2!O582+E.2.1.2!O586+E.2.1.2!O590+E.2.1.2!O594+E.2.1.2!O598+E.2.1.2!O602+E.2.1.2!O606+E.2.1.2!O610+E.2.1.2!O614+E.2.1.2!O618+E.2.1.2!O622+E.2.1.2!O626+E.2.1.2!O630+E.2.1.2!O634+E.2.1.2!O638+E.2.1.2!O642+E.2.1.2!O646+E.2.1.2!O650+E.2.1.2!O654+E.2.1.2!O658+E.2.1.2!O662+E.2.1.2!O666+E.2.1.2!O670+E.2.1.2!O674+E.2.1.2!O678+E.2.1.2!O682+E.2.1.2!O686+E.2.1.2!O690+E.2.1.2!O694+E.2.1.2!O698+E.2.1.2!O702+E.2.1.2!O706+E.2.1.2!O710+E.2.1.2!O714+E.2.1.2!O718+E.2.1.2!O722+E.2.1.2!O726+E.2.1.2!O730+E.2.1.2!O734+E.2.1.2!O738+E.2.1.2!O742+E.2.1.2!O746+E.2.1.2!O750+E.2.1.2!O755+E.2.1.2!O759+E.2.1.2!O763+E.2.1.2!O767+E.2.1.2!O771+E.2.1.2!O776+E.2.1.2!O780+E.2.1.2!O784+E.2.1.2!O788+E.2.1.2!O792+E.2.1.2!O796+E.2.1.2!O800+E.2.1.2!O805+E.2.1.2!O809+E.2.1.2!O813+E.2.1.2!O817+E.2.1.2!O822+E.2.1.2!O826+E.2.1.2!O830+E.2.1.2!O834+E.2.1.2!O838</f>
        <v>0</v>
      </c>
      <c r="E44" s="10">
        <f t="shared" si="2"/>
        <v>0</v>
      </c>
    </row>
    <row r="45" spans="1:5" ht="12.75" customHeight="1" x14ac:dyDescent="0.2">
      <c r="A45" s="9" t="s">
        <v>3973</v>
      </c>
      <c r="B45" s="9" t="s">
        <v>3974</v>
      </c>
      <c r="C45" s="10">
        <f>E.2.1.3!K8+E.2.1.3!M8</f>
        <v>0</v>
      </c>
      <c r="D45" s="10">
        <f>0+E.2.1.3!O10+E.2.1.3!O15+E.2.1.3!O19+E.2.1.3!O24+E.2.1.3!O29+E.2.1.3!O33+E.2.1.3!O37+E.2.1.3!O41+E.2.1.3!O45+E.2.1.3!O49+E.2.1.3!O53+E.2.1.3!O57+E.2.1.3!O61+E.2.1.3!O65+E.2.1.3!O69+E.2.1.3!O73+E.2.1.3!O77+E.2.1.3!O81+E.2.1.3!O85+E.2.1.3!O89+E.2.1.3!O93+E.2.1.3!O97+E.2.1.3!O101+E.2.1.3!O105+E.2.1.3!O109+E.2.1.3!O113+E.2.1.3!O117+E.2.1.3!O121+E.2.1.3!O125+E.2.1.3!O129+E.2.1.3!O133+E.2.1.3!O137+E.2.1.3!O141+E.2.1.3!O145+E.2.1.3!O149+E.2.1.3!O153+E.2.1.3!O157+E.2.1.3!O161+E.2.1.3!O165+E.2.1.3!O169+E.2.1.3!O173+E.2.1.3!O177+E.2.1.3!O181+E.2.1.3!O185+E.2.1.3!O189+E.2.1.3!O193+E.2.1.3!O197+E.2.1.3!O201+E.2.1.3!O205+E.2.1.3!O209+E.2.1.3!O213+E.2.1.3!O217+E.2.1.3!O221+E.2.1.3!O225+E.2.1.3!O229+E.2.1.3!O233+E.2.1.3!O237+E.2.1.3!O241+E.2.1.3!O245+E.2.1.3!O249+E.2.1.3!O253+E.2.1.3!O257+E.2.1.3!O261+E.2.1.3!O265+E.2.1.3!O269+E.2.1.3!O273+E.2.1.3!O277+E.2.1.3!O281+E.2.1.3!O285+E.2.1.3!O289+E.2.1.3!O293+E.2.1.3!O297+E.2.1.3!O301+E.2.1.3!O305+E.2.1.3!O309+E.2.1.3!O313+E.2.1.3!O317+E.2.1.3!O321+E.2.1.3!O325+E.2.1.3!O329+E.2.1.3!O333+E.2.1.3!O337+E.2.1.3!O341+E.2.1.3!O345+E.2.1.3!O349+E.2.1.3!O354+E.2.1.3!O358+E.2.1.3!O362+E.2.1.3!O366+E.2.1.3!O370+E.2.1.3!O374+E.2.1.3!O379+E.2.1.3!O383+E.2.1.3!O387+E.2.1.3!O391+E.2.1.3!O395+E.2.1.3!O399+E.2.1.3!O403+E.2.1.3!O407+E.2.1.3!O411+E.2.1.3!O415+E.2.1.3!O419+E.2.1.3!O423+E.2.1.3!O427+E.2.1.3!O431+E.2.1.3!O435+E.2.1.3!O439+E.2.1.3!O443+E.2.1.3!O447+E.2.1.3!O451+E.2.1.3!O455+E.2.1.3!O459+E.2.1.3!O463+E.2.1.3!O467+E.2.1.3!O471+E.2.1.3!O475+E.2.1.3!O479+E.2.1.3!O483+E.2.1.3!O487+E.2.1.3!O491+E.2.1.3!O495+E.2.1.3!O499+E.2.1.3!O503+E.2.1.3!O507+E.2.1.3!O511+E.2.1.3!O515+E.2.1.3!O520+E.2.1.3!O525+E.2.1.3!O529+E.2.1.3!O533+E.2.1.3!O537+E.2.1.3!O541+E.2.1.3!O545+E.2.1.3!O549+E.2.1.3!O553+E.2.1.3!O557+E.2.1.3!O561+E.2.1.3!O566+E.2.1.3!O570+E.2.1.3!O575+E.2.1.3!O579+E.2.1.3!O583+E.2.1.3!O587+E.2.1.3!O591+E.2.1.3!O595+E.2.1.3!O599+E.2.1.3!O603+E.2.1.3!O607+E.2.1.3!O611+E.2.1.3!O615+E.2.1.3!O619+E.2.1.3!O623+E.2.1.3!O627+E.2.1.3!O631+E.2.1.3!O635+E.2.1.3!O639+E.2.1.3!O643+E.2.1.3!O647+E.2.1.3!O651+E.2.1.3!O655+E.2.1.3!O659+E.2.1.3!O663+E.2.1.3!O667+E.2.1.3!O671+E.2.1.3!O675+E.2.1.3!O679+E.2.1.3!O683+E.2.1.3!O687+E.2.1.3!O691+E.2.1.3!O695+E.2.1.3!O699+E.2.1.3!O703+E.2.1.3!O707+E.2.1.3!O711+E.2.1.3!O715+E.2.1.3!O719+E.2.1.3!O723+E.2.1.3!O727+E.2.1.3!O731+E.2.1.3!O735+E.2.1.3!O739+E.2.1.3!O743+E.2.1.3!O747+E.2.1.3!O751+E.2.1.3!O755+E.2.1.3!O759+E.2.1.3!O763+E.2.1.3!O767+E.2.1.3!O771+E.2.1.3!O775+E.2.1.3!O779+E.2.1.3!O783+E.2.1.3!O787+E.2.1.3!O792+E.2.1.3!O796+E.2.1.3!O800+E.2.1.3!O804+E.2.1.3!O808+E.2.1.3!O812+E.2.1.3!O816+E.2.1.3!O820+E.2.1.3!O824+E.2.1.3!O828+E.2.1.3!O832+E.2.1.3!O836+E.2.1.3!O840+E.2.1.3!O844+E.2.1.3!O848+E.2.1.3!O852+E.2.1.3!O856+E.2.1.3!O860+E.2.1.3!O864+E.2.1.3!O868+E.2.1.3!O872+E.2.1.3!O876+E.2.1.3!O880+E.2.1.3!O884+E.2.1.3!O888+E.2.1.3!O892+E.2.1.3!O896+E.2.1.3!O900+E.2.1.3!O904+E.2.1.3!O908+E.2.1.3!O912+E.2.1.3!O916+E.2.1.3!O921+E.2.1.3!O925+E.2.1.3!O929+E.2.1.3!O933</f>
        <v>0</v>
      </c>
      <c r="E45" s="10">
        <f t="shared" si="2"/>
        <v>0</v>
      </c>
    </row>
    <row r="46" spans="1:5" ht="12.75" customHeight="1" x14ac:dyDescent="0.2">
      <c r="A46" s="9" t="s">
        <v>4477</v>
      </c>
      <c r="B46" s="9" t="s">
        <v>4478</v>
      </c>
      <c r="C46" s="10">
        <f>E.2.1.4!K8+E.2.1.4!M8</f>
        <v>0</v>
      </c>
      <c r="D46" s="10">
        <f>0+E.2.1.4!O10+E.2.1.4!O14+E.2.1.4!O18+E.2.1.4!O22+E.2.1.4!O26+E.2.1.4!O30+E.2.1.4!O34+E.2.1.4!O38+E.2.1.4!O42+E.2.1.4!O46+E.2.1.4!O50+E.2.1.4!O54+E.2.1.4!O58+E.2.1.4!O62+E.2.1.4!O66+E.2.1.4!O70+E.2.1.4!O74+E.2.1.4!O78+E.2.1.4!O83+E.2.1.4!O87+E.2.1.4!O91+E.2.1.4!O95+E.2.1.4!O99+E.2.1.4!O103+E.2.1.4!O107+E.2.1.4!O111+E.2.1.4!O116+E.2.1.4!O120+E.2.1.4!O124+E.2.1.4!O128+E.2.1.4!O132+E.2.1.4!O136+E.2.1.4!O140+E.2.1.4!O144+E.2.1.4!O148+E.2.1.4!O152+E.2.1.4!O157+E.2.1.4!O161+E.2.1.4!O165+E.2.1.4!O169+E.2.1.4!O173+E.2.1.4!O177+E.2.1.4!O181+E.2.1.4!O185+E.2.1.4!O189+E.2.1.4!O194+E.2.1.4!O198+E.2.1.4!O202+E.2.1.4!O206+E.2.1.4!O210+E.2.1.4!O214+E.2.1.4!O218+E.2.1.4!O223+E.2.1.4!O227+E.2.1.4!O231+E.2.1.4!O235+E.2.1.4!O239+E.2.1.4!O243+E.2.1.4!O247+E.2.1.4!O251+E.2.1.4!O255+E.2.1.4!O260+E.2.1.4!O265+E.2.1.4!O269+E.2.1.4!O274+E.2.1.4!O278+E.2.1.4!O282+E.2.1.4!O287+E.2.1.4!O291+E.2.1.4!O295+E.2.1.4!O299+E.2.1.4!O303+E.2.1.4!O307+E.2.1.4!O311+E.2.1.4!O315+E.2.1.4!O319+E.2.1.4!O323+E.2.1.4!O328+E.2.1.4!O332+E.2.1.4!O336+E.2.1.4!O340+E.2.1.4!O344+E.2.1.4!O348+E.2.1.4!O352</f>
        <v>0</v>
      </c>
      <c r="E46" s="10">
        <f t="shared" si="2"/>
        <v>0</v>
      </c>
    </row>
    <row r="47" spans="1:5" ht="12.75" customHeight="1" x14ac:dyDescent="0.2">
      <c r="A47" s="9" t="s">
        <v>4665</v>
      </c>
      <c r="B47" s="9" t="s">
        <v>4666</v>
      </c>
      <c r="C47" s="10">
        <f>E.2.10!K8+E.2.10!M8</f>
        <v>0</v>
      </c>
      <c r="D47" s="10">
        <f>0+E.2.10!O10+E.2.10!O14+E.2.10!O18+E.2.10!O22+E.2.10!O26+E.2.10!O30+E.2.10!O34+E.2.10!O38+E.2.10!O42+E.2.10!O46+E.2.10!O50+E.2.10!O54+E.2.10!O58+E.2.10!O62+E.2.10!O66+E.2.10!O70+E.2.10!O74+E.2.10!O78+E.2.10!O82+E.2.10!O86+E.2.10!O90+E.2.10!O94+E.2.10!O98+E.2.10!O102+E.2.10!O106+E.2.10!O110+E.2.10!O114+E.2.10!O118+E.2.10!O122+E.2.10!O126+E.2.10!O130+E.2.10!O134+E.2.10!O138+E.2.10!O142+E.2.10!O146+E.2.10!O150+E.2.10!O154+E.2.10!O158+E.2.10!O162+E.2.10!O166+E.2.10!O170+E.2.10!O174+E.2.10!O178+E.2.10!O182+E.2.10!O186+E.2.10!O190+E.2.10!O194+E.2.10!O198+E.2.10!O202+E.2.10!O206+E.2.10!O210+E.2.10!O214+E.2.10!O218+E.2.10!O222+E.2.10!O226+E.2.10!O230+E.2.10!O234+E.2.10!O238+E.2.10!O242+E.2.10!O246+E.2.10!O250+E.2.10!O254+E.2.10!O259+E.2.10!O264+E.2.10!O268+E.2.10!O272+E.2.10!O276+E.2.10!O280+E.2.10!O284+E.2.10!O288+E.2.10!O292+E.2.10!O296+E.2.10!O301+E.2.10!O305+E.2.10!O309+E.2.10!O313+E.2.10!O318+E.2.10!O322+E.2.10!O326+E.2.10!O330+E.2.10!O334+E.2.10!O339+E.2.10!O343+E.2.10!O347+E.2.10!O351+E.2.10!O355+E.2.10!O359+E.2.10!O363+E.2.10!O367+E.2.10!O371+E.2.10!O375+E.2.10!O379+E.2.10!O383+E.2.10!O387+E.2.10!O391+E.2.10!O395+E.2.10!O399+E.2.10!O403+E.2.10!O407+E.2.10!O411+E.2.10!O415+E.2.10!O419+E.2.10!O423+E.2.10!O427+E.2.10!O431+E.2.10!O435+E.2.10!O439+E.2.10!O443+E.2.10!O447+E.2.10!O451+E.2.10!O455+E.2.10!O459+E.2.10!O463+E.2.10!O467+E.2.10!O471+E.2.10!O475+E.2.10!O479+E.2.10!O483+E.2.10!O487+E.2.10!O491+E.2.10!O495+E.2.10!O499+E.2.10!O503+E.2.10!O507+E.2.10!O511+E.2.10!O515+E.2.10!O519+E.2.10!O523+E.2.10!O527+E.2.10!O531+E.2.10!O536+E.2.10!O540+E.2.10!O544+E.2.10!O548+E.2.10!O552+E.2.10!O556+E.2.10!O561+E.2.10!O565+E.2.10!O569+E.2.10!O573+E.2.10!O577+E.2.10!O581+E.2.10!O585+E.2.10!O589+E.2.10!O593+E.2.10!O597+E.2.10!O601+E.2.10!O605+E.2.10!O609+E.2.10!O613+E.2.10!O617+E.2.10!O621+E.2.10!O625+E.2.10!O630+E.2.10!O634+E.2.10!O638+E.2.10!O642+E.2.10!O646+E.2.10!O650+E.2.10!O654+E.2.10!O658+E.2.10!O662+E.2.10!O666+E.2.10!O670+E.2.10!O674+E.2.10!O678+E.2.10!O682+E.2.10!O686+E.2.10!O690+E.2.10!O694+E.2.10!O698+E.2.10!O702+E.2.10!O706+E.2.10!O710+E.2.10!O714+E.2.10!O718+E.2.10!O722+E.2.10!O726+E.2.10!O730+E.2.10!O734+E.2.10!O738+E.2.10!O742+E.2.10!O746+E.2.10!O750+E.2.10!O754+E.2.10!O758+E.2.10!O762+E.2.10!O766+E.2.10!O770+E.2.10!O774+E.2.10!O778+E.2.10!O783+E.2.10!O788+E.2.10!O792+E.2.10!O796+E.2.10!O800+E.2.10!O805+E.2.10!O809+E.2.10!O813+E.2.10!O817+E.2.10!O822+E.2.10!O826+E.2.10!O830+E.2.10!O834+E.2.10!O838+E.2.10!O842+E.2.10!O846+E.2.10!O850+E.2.10!O854+E.2.10!O858+E.2.10!O862+E.2.10!O866+E.2.10!O870+E.2.10!O874+E.2.10!O878+E.2.10!O883+E.2.10!O887+E.2.10!O891+E.2.10!O895+E.2.10!O899+E.2.10!O903+E.2.10!O908+E.2.10!O912+E.2.10!O916+E.2.10!O920+E.2.10!O925+E.2.10!O929+E.2.10!O933+E.2.10!O937+E.2.10!O941+E.2.10!O945+E.2.10!O949+E.2.10!O953+E.2.10!O957+E.2.10!O962+E.2.10!O966+E.2.10!O970+E.2.10!O974+E.2.10!O978+E.2.10!O982+E.2.10!O986+E.2.10!O990+E.2.10!O995+E.2.10!O999+E.2.10!O1003+E.2.10!O1007+E.2.10!O1011+E.2.10!O1015+E.2.10!O1019+E.2.10!O1023+E.2.10!O1027+E.2.10!O1031+E.2.10!O1035+E.2.10!O1039+E.2.10!O1043+E.2.10!O1047+E.2.10!O1052+E.2.10!O1057+E.2.10!O1061+E.2.10!O1065+E.2.10!O1069+E.2.10!O1074+E.2.10!O1078+E.2.10!O1082+E.2.10!O1086+E.2.10!O1090+E.2.10!O1094+E.2.10!O1098+E.2.10!O1102+E.2.10!O1106+E.2.10!O1110+E.2.10!O1114+E.2.10!O1118+E.2.10!O1122+E.2.10!O1126+E.2.10!O1130+E.2.10!O1135+E.2.10!O1139+E.2.10!O1143+E.2.10!O1147+E.2.10!O1151+E.2.10!O1155+E.2.10!O1159+E.2.10!O1164+E.2.10!O1168+E.2.10!O1172+E.2.10!O1176+E.2.10!O1180+E.2.10!O1184+E.2.10!O1188+E.2.10!O1192+E.2.10!O1196+E.2.10!O1200+E.2.10!O1205+E.2.10!O1209+E.2.10!O1213+E.2.10!O1218+E.2.10!O1223+E.2.10!O1227+E.2.10!O1231+E.2.10!O1235</f>
        <v>0</v>
      </c>
      <c r="E47" s="10">
        <f t="shared" si="2"/>
        <v>0</v>
      </c>
    </row>
    <row r="48" spans="1:5" ht="12.75" customHeight="1" x14ac:dyDescent="0.2">
      <c r="A48" s="9" t="s">
        <v>5109</v>
      </c>
      <c r="B48" s="9" t="s">
        <v>5110</v>
      </c>
      <c r="C48" s="10">
        <f>E.2.11!K8+E.2.11!M8</f>
        <v>0</v>
      </c>
      <c r="D48" s="10">
        <f>0+E.2.11!O10+E.2.11!O14+E.2.11!O19+E.2.11!O24+E.2.11!O28+E.2.11!O32+E.2.11!O36+E.2.11!O40+E.2.11!O44+E.2.11!O48+E.2.11!O52+E.2.11!O56+E.2.11!O60+E.2.11!O64+E.2.11!O68+E.2.11!O72+E.2.11!O76+E.2.11!O80+E.2.11!O85+E.2.11!O89+E.2.11!O93+E.2.11!O97+E.2.11!O101+E.2.11!O106+E.2.11!O110+E.2.11!O114+E.2.11!O118+E.2.11!O122+E.2.11!O126+E.2.11!O130+E.2.11!O134</f>
        <v>0</v>
      </c>
      <c r="E48" s="10">
        <f t="shared" si="2"/>
        <v>0</v>
      </c>
    </row>
    <row r="49" spans="1:5" ht="12.75" customHeight="1" x14ac:dyDescent="0.2">
      <c r="A49" s="9" t="s">
        <v>5163</v>
      </c>
      <c r="B49" s="9" t="s">
        <v>5164</v>
      </c>
      <c r="C49" s="10">
        <f>E.2.12.1!K8+E.2.12.1!M8</f>
        <v>0</v>
      </c>
      <c r="D49" s="10">
        <f>0+E.2.12.1!O10+E.2.12.1!O14+E.2.12.1!O18+E.2.12.1!O23+E.2.12.1!O28+E.2.12.1!O32+E.2.12.1!O36+E.2.12.1!O40+E.2.12.1!O44+E.2.12.1!O48+E.2.12.1!O52+E.2.12.1!O56+E.2.12.1!O60+E.2.12.1!O64+E.2.12.1!O68+E.2.12.1!O72+E.2.12.1!O76+E.2.12.1!O80+E.2.12.1!O84+E.2.12.1!O88+E.2.12.1!O92+E.2.12.1!O96+E.2.12.1!O100+E.2.12.1!O104+E.2.12.1!O108+E.2.12.1!O112+E.2.12.1!O116+E.2.12.1!O120+E.2.12.1!O124+E.2.12.1!O128+E.2.12.1!O132+E.2.12.1!O136+E.2.12.1!O140+E.2.12.1!O144+E.2.12.1!O148+E.2.12.1!O152+E.2.12.1!O156+E.2.12.1!O160+E.2.12.1!O164+E.2.12.1!O168+E.2.12.1!O173+E.2.12.1!O178+E.2.12.1!O182+E.2.12.1!O186+E.2.12.1!O190</f>
        <v>0</v>
      </c>
      <c r="E49" s="10">
        <f t="shared" si="2"/>
        <v>0</v>
      </c>
    </row>
    <row r="50" spans="1:5" ht="12.75" customHeight="1" x14ac:dyDescent="0.2">
      <c r="A50" s="9" t="s">
        <v>5231</v>
      </c>
      <c r="B50" s="9" t="s">
        <v>5232</v>
      </c>
      <c r="C50" s="10">
        <f>E.2.12.2!K8+E.2.12.2!M8</f>
        <v>0</v>
      </c>
      <c r="D50" s="10">
        <f>0+E.2.12.2!O10+E.2.12.2!O15+E.2.12.2!O20+E.2.12.2!O24+E.2.12.2!O28+E.2.12.2!O32+E.2.12.2!O36+E.2.12.2!O40+E.2.12.2!O44+E.2.12.2!O48+E.2.12.2!O52+E.2.12.2!O56+E.2.12.2!O60+E.2.12.2!O64+E.2.12.2!O68+E.2.12.2!O72+E.2.12.2!O76+E.2.12.2!O80+E.2.12.2!O84+E.2.12.2!O88+E.2.12.2!O92+E.2.12.2!O96+E.2.12.2!O100+E.2.12.2!O104+E.2.12.2!O108+E.2.12.2!O112+E.2.12.2!O116+E.2.12.2!O120+E.2.12.2!O124+E.2.12.2!O128+E.2.12.2!O132+E.2.12.2!O136+E.2.12.2!O141</f>
        <v>0</v>
      </c>
      <c r="E50" s="10">
        <f t="shared" si="2"/>
        <v>0</v>
      </c>
    </row>
    <row r="51" spans="1:5" ht="12.75" customHeight="1" x14ac:dyDescent="0.2">
      <c r="A51" s="9" t="s">
        <v>5290</v>
      </c>
      <c r="B51" s="9" t="s">
        <v>5291</v>
      </c>
      <c r="C51" s="10">
        <f>E.2.12.3!K8+E.2.12.3!M8</f>
        <v>0</v>
      </c>
      <c r="D51" s="10">
        <f>0+E.2.12.3!O10+E.2.12.3!O15+E.2.12.3!O19+E.2.12.3!O23+E.2.12.3!O27+E.2.12.3!O31+E.2.12.3!O35+E.2.12.3!O39+E.2.12.3!O43+E.2.12.3!O47+E.2.12.3!O51+E.2.12.3!O55+E.2.12.3!O59+E.2.12.3!O63+E.2.12.3!O67+E.2.12.3!O71+E.2.12.3!O75+E.2.12.3!O80</f>
        <v>0</v>
      </c>
      <c r="E51" s="10">
        <f t="shared" si="2"/>
        <v>0</v>
      </c>
    </row>
    <row r="52" spans="1:5" ht="12.75" customHeight="1" x14ac:dyDescent="0.2">
      <c r="A52" s="9" t="s">
        <v>5316</v>
      </c>
      <c r="B52" s="9" t="s">
        <v>5317</v>
      </c>
      <c r="C52" s="10">
        <f>E.2.2!K8+E.2.2!M8</f>
        <v>0</v>
      </c>
      <c r="D52" s="10">
        <f>0+E.2.2!O10+E.2.2!O14+E.2.2!O18+E.2.2!O22+E.2.2!O26+E.2.2!O30+E.2.2!O34+E.2.2!O38+E.2.2!O42+E.2.2!O46+E.2.2!O50+E.2.2!O54+E.2.2!O58+E.2.2!O62+E.2.2!O66+E.2.2!O70+E.2.2!O74+E.2.2!O78+E.2.2!O83+E.2.2!O87+E.2.2!O91+E.2.2!O95+E.2.2!O99+E.2.2!O103+E.2.2!O107+E.2.2!O111+E.2.2!O115+E.2.2!O119+E.2.2!O123+E.2.2!O127+E.2.2!O131+E.2.2!O135+E.2.2!O139+E.2.2!O143+E.2.2!O147+E.2.2!O151+E.2.2!O155+E.2.2!O159+E.2.2!O163+E.2.2!O167+E.2.2!O171+E.2.2!O175+E.2.2!O179+E.2.2!O184+E.2.2!O188+E.2.2!O192+E.2.2!O196+E.2.2!O200+E.2.2!O204+E.2.2!O208+E.2.2!O212+E.2.2!O216+E.2.2!O220+E.2.2!O224+E.2.2!O228+E.2.2!O232+E.2.2!O236+E.2.2!O240+E.2.2!O244+E.2.2!O248+E.2.2!O252+E.2.2!O256+E.2.2!O260+E.2.2!O264+E.2.2!O268+E.2.2!O272+E.2.2!O276+E.2.2!O281+E.2.2!O285+E.2.2!O289+E.2.2!O293+E.2.2!O297+E.2.2!O301+E.2.2!O305+E.2.2!O310+E.2.2!O314+E.2.2!O319+E.2.2!O323+E.2.2!O327+E.2.2!O331</f>
        <v>0</v>
      </c>
      <c r="E52" s="10">
        <f t="shared" si="2"/>
        <v>0</v>
      </c>
    </row>
    <row r="53" spans="1:5" ht="12.75" customHeight="1" x14ac:dyDescent="0.2">
      <c r="A53" s="9" t="s">
        <v>5558</v>
      </c>
      <c r="B53" s="9" t="s">
        <v>5559</v>
      </c>
      <c r="C53" s="10">
        <f>E.2.4!K8+E.2.4!M8</f>
        <v>0</v>
      </c>
      <c r="D53" s="10">
        <f>0+E.2.4!O10+E.2.4!O14+E.2.4!O18+E.2.4!O22+E.2.4!O26+E.2.4!O30+E.2.4!O34+E.2.4!O38+E.2.4!O42+E.2.4!O46</f>
        <v>0</v>
      </c>
      <c r="E53" s="10">
        <f t="shared" si="2"/>
        <v>0</v>
      </c>
    </row>
    <row r="54" spans="1:5" ht="12.75" customHeight="1" x14ac:dyDescent="0.2">
      <c r="A54" s="9" t="s">
        <v>5584</v>
      </c>
      <c r="B54" s="9" t="s">
        <v>5585</v>
      </c>
      <c r="C54" s="10">
        <f>E.2.6!K8+E.2.6!M8</f>
        <v>0</v>
      </c>
      <c r="D54" s="10">
        <f>0+E.2.6!O10+E.2.6!O14+E.2.6!O18+E.2.6!O22+E.2.6!O26+E.2.6!O30+E.2.6!O34+E.2.6!O38+E.2.6!O42+E.2.6!O46+E.2.6!O50+E.2.6!O54+E.2.6!O58+E.2.6!O62+E.2.6!O66+E.2.6!O70+E.2.6!O74+E.2.6!O78+E.2.6!O82+E.2.6!O86+E.2.6!O90+E.2.6!O94+E.2.6!O98+E.2.6!O102+E.2.6!O106+E.2.6!O110+E.2.6!O114+E.2.6!O118+E.2.6!O122+E.2.6!O126+E.2.6!O130+E.2.6!O134+E.2.6!O138+E.2.6!O142+E.2.6!O146+E.2.6!O150+E.2.6!O154+E.2.6!O158+E.2.6!O162+E.2.6!O166+E.2.6!O170+E.2.6!O174+E.2.6!O178+E.2.6!O182+E.2.6!O186+E.2.6!O190+E.2.6!O194+E.2.6!O198+E.2.6!O202+E.2.6!O206+E.2.6!O211+E.2.6!O215+E.2.6!O219+E.2.6!O223+E.2.6!O227+E.2.6!O231+E.2.6!O235+E.2.6!O239+E.2.6!O243+E.2.6!O247+E.2.6!O251+E.2.6!O255+E.2.6!O259+E.2.6!O263+E.2.6!O267+E.2.6!O271+E.2.6!O275+E.2.6!O279+E.2.6!O283+E.2.6!O287+E.2.6!O291+E.2.6!O295+E.2.6!O299+E.2.6!O303+E.2.6!O307+E.2.6!O311+E.2.6!O315+E.2.6!O319+E.2.6!O323+E.2.6!O327+E.2.6!O331+E.2.6!O335+E.2.6!O339+E.2.6!O343+E.2.6!O347+E.2.6!O351+E.2.6!O355+E.2.6!O359+E.2.6!O363+E.2.6!O367+E.2.6!O371+E.2.6!O375+E.2.6!O379+E.2.6!O383+E.2.6!O387+E.2.6!O391+E.2.6!O395+E.2.6!O399+E.2.6!O403+E.2.6!O407+E.2.6!O411+E.2.6!O415+E.2.6!O419+E.2.6!O423+E.2.6!O427+E.2.6!O431+E.2.6!O435+E.2.6!O439+E.2.6!O443+E.2.6!O447+E.2.6!O451+E.2.6!O455+E.2.6!O459+E.2.6!O463+E.2.6!O467+E.2.6!O471+E.2.6!O475+E.2.6!O479+E.2.6!O483+E.2.6!O487+E.2.6!O492+E.2.6!O496+E.2.6!O500+E.2.6!O504+E.2.6!O508+E.2.6!O512+E.2.6!O516+E.2.6!O520+E.2.6!O524+E.2.6!O528+E.2.6!O532+E.2.6!O536+E.2.6!O540+E.2.6!O544+E.2.6!O548+E.2.6!O552+E.2.6!O556+E.2.6!O560+E.2.6!O564+E.2.6!O568+E.2.6!O572+E.2.6!O576+E.2.6!O580+E.2.6!O584+E.2.6!O588+E.2.6!O592+E.2.6!O596+E.2.6!O600+E.2.6!O604+E.2.6!O608+E.2.6!O612+E.2.6!O616+E.2.6!O620+E.2.6!O624+E.2.6!O628+E.2.6!O632+E.2.6!O636+E.2.6!O640+E.2.6!O644+E.2.6!O648+E.2.6!O652</f>
        <v>0</v>
      </c>
      <c r="E54" s="10">
        <f t="shared" si="2"/>
        <v>0</v>
      </c>
    </row>
    <row r="55" spans="1:5" ht="12.75" customHeight="1" x14ac:dyDescent="0.2">
      <c r="A55" s="9" t="s">
        <v>5918</v>
      </c>
      <c r="B55" s="9" t="s">
        <v>5919</v>
      </c>
      <c r="C55" s="10">
        <f>E.2.7.1!K8+E.2.7.1!M8</f>
        <v>0</v>
      </c>
      <c r="D55" s="10">
        <f>0+E.2.7.1!O10+E.2.7.1!O14+E.2.7.1!O18+E.2.7.1!O22+E.2.7.1!O26+E.2.7.1!O30+E.2.7.1!O34+E.2.7.1!O38+E.2.7.1!O42+E.2.7.1!O46+E.2.7.1!O50+E.2.7.1!O55+E.2.7.1!O59+E.2.7.1!O64+E.2.7.1!O68+E.2.7.1!O72+E.2.7.1!O76+E.2.7.1!O80+E.2.7.1!O84+E.2.7.1!O88+E.2.7.1!O92+E.2.7.1!O96+E.2.7.1!O101+E.2.7.1!O105+E.2.7.1!O109+E.2.7.1!O113+E.2.7.1!O117+E.2.7.1!O121+E.2.7.1!O125+E.2.7.1!O129+E.2.7.1!O133+E.2.7.1!O137+E.2.7.1!O141+E.2.7.1!O145+E.2.7.1!O149+E.2.7.1!O153+E.2.7.1!O157+E.2.7.1!O161+E.2.7.1!O165+E.2.7.1!O169+E.2.7.1!O173+E.2.7.1!O177+E.2.7.1!O181+E.2.7.1!O185+E.2.7.1!O189+E.2.7.1!O194+E.2.7.1!O198+E.2.7.1!O202+E.2.7.1!O206+E.2.7.1!O210+E.2.7.1!O214+E.2.7.1!O218+E.2.7.1!O222+E.2.7.1!O226+E.2.7.1!O230+E.2.7.1!O234+E.2.7.1!O238+E.2.7.1!O242+E.2.7.1!O246+E.2.7.1!O250+E.2.7.1!O255+E.2.7.1!O259+E.2.7.1!O263+E.2.7.1!O267+E.2.7.1!O271+E.2.7.1!O275+E.2.7.1!O279+E.2.7.1!O283+E.2.7.1!O287+E.2.7.1!O291+E.2.7.1!O295+E.2.7.1!O299+E.2.7.1!O303+E.2.7.1!O307+E.2.7.1!O311+E.2.7.1!O315+E.2.7.1!O319+E.2.7.1!O323+E.2.7.1!O327+E.2.7.1!O331+E.2.7.1!O335+E.2.7.1!O339+E.2.7.1!O343+E.2.7.1!O347+E.2.7.1!O351+E.2.7.1!O355+E.2.7.1!O359+E.2.7.1!O363+E.2.7.1!O367+E.2.7.1!O371+E.2.7.1!O375+E.2.7.1!O379+E.2.7.1!O384+E.2.7.1!O388+E.2.7.1!O392+E.2.7.1!O396+E.2.7.1!O400+E.2.7.1!O404+E.2.7.1!O408+E.2.7.1!O412+E.2.7.1!O416+E.2.7.1!O420+E.2.7.1!O424+E.2.7.1!O428+E.2.7.1!O432+E.2.7.1!O436+E.2.7.1!O440+E.2.7.1!O444+E.2.7.1!O448+E.2.7.1!O452+E.2.7.1!O456+E.2.7.1!O460+E.2.7.1!O464+E.2.7.1!O469+E.2.7.1!O473+E.2.7.1!O477+E.2.7.1!O481+E.2.7.1!O485+E.2.7.1!O489+E.2.7.1!O493+E.2.7.1!O497+E.2.7.1!O501+E.2.7.1!O505+E.2.7.1!O509+E.2.7.1!O513+E.2.7.1!O517+E.2.7.1!O521+E.2.7.1!O525+E.2.7.1!O529+E.2.7.1!O533+E.2.7.1!O537+E.2.7.1!O541+E.2.7.1!O545+E.2.7.1!O549+E.2.7.1!O553+E.2.7.1!O557+E.2.7.1!O561+E.2.7.1!O565+E.2.7.1!O569+E.2.7.1!O573+E.2.7.1!O577+E.2.7.1!O582+E.2.7.1!O586+E.2.7.1!O590+E.2.7.1!O594+E.2.7.1!O598+E.2.7.1!O602+E.2.7.1!O606+E.2.7.1!O610+E.2.7.1!O614+E.2.7.1!O618+E.2.7.1!O622+E.2.7.1!O626+E.2.7.1!O630+E.2.7.1!O634+E.2.7.1!O638+E.2.7.1!O642+E.2.7.1!O647+E.2.7.1!O651+E.2.7.1!O655+E.2.7.1!O659+E.2.7.1!O663+E.2.7.1!O667+E.2.7.1!O671+E.2.7.1!O675+E.2.7.1!O679+E.2.7.1!O683+E.2.7.1!O687+E.2.7.1!O691+E.2.7.1!O695+E.2.7.1!O699+E.2.7.1!O703+E.2.7.1!O707+E.2.7.1!O711+E.2.7.1!O715+E.2.7.1!O719+E.2.7.1!O723+E.2.7.1!O727+E.2.7.1!O731+E.2.7.1!O735+E.2.7.1!O739+E.2.7.1!O743+E.2.7.1!O747+E.2.7.1!O751+E.2.7.1!O755+E.2.7.1!O759+E.2.7.1!O763+E.2.7.1!O767+E.2.7.1!O771+E.2.7.1!O775+E.2.7.1!O779+E.2.7.1!O783+E.2.7.1!O787+E.2.7.1!O791+E.2.7.1!O795+E.2.7.1!O799+E.2.7.1!O803+E.2.7.1!O808+E.2.7.1!O812+E.2.7.1!O816+E.2.7.1!O820+E.2.7.1!O824+E.2.7.1!O828+E.2.7.1!O832+E.2.7.1!O836+E.2.7.1!O840+E.2.7.1!O844+E.2.7.1!O848+E.2.7.1!O852+E.2.7.1!O856+E.2.7.1!O860+E.2.7.1!O864+E.2.7.1!O868+E.2.7.1!O872+E.2.7.1!O876+E.2.7.1!O880+E.2.7.1!O884+E.2.7.1!O888+E.2.7.1!O892+E.2.7.1!O896+E.2.7.1!O900+E.2.7.1!O904+E.2.7.1!O908+E.2.7.1!O912+E.2.7.1!O917+E.2.7.1!O921</f>
        <v>0</v>
      </c>
      <c r="E55" s="10">
        <f t="shared" si="2"/>
        <v>0</v>
      </c>
    </row>
    <row r="56" spans="1:5" ht="12.75" customHeight="1" x14ac:dyDescent="0.2">
      <c r="A56" s="9" t="s">
        <v>6333</v>
      </c>
      <c r="B56" s="9" t="s">
        <v>6334</v>
      </c>
      <c r="C56" s="10">
        <f>E.2.7.2!K8+E.2.7.2!M8</f>
        <v>0</v>
      </c>
      <c r="D56" s="10">
        <f>0+E.2.7.2!O10+E.2.7.2!O14+E.2.7.2!O18+E.2.7.2!O22+E.2.7.2!O26+E.2.7.2!O30+E.2.7.2!O34+E.2.7.2!O38+E.2.7.2!O42+E.2.7.2!O46+E.2.7.2!O50+E.2.7.2!O54+E.2.7.2!O58+E.2.7.2!O62+E.2.7.2!O66+E.2.7.2!O70+E.2.7.2!O74+E.2.7.2!O78+E.2.7.2!O82+E.2.7.2!O86+E.2.7.2!O90+E.2.7.2!O94+E.2.7.2!O98+E.2.7.2!O102+E.2.7.2!O106+E.2.7.2!O110+E.2.7.2!O114+E.2.7.2!O118+E.2.7.2!O122+E.2.7.2!O126+E.2.7.2!O130+E.2.7.2!O134+E.2.7.2!O138+E.2.7.2!O142+E.2.7.2!O146+E.2.7.2!O150+E.2.7.2!O154+E.2.7.2!O158+E.2.7.2!O162+E.2.7.2!O166+E.2.7.2!O170+E.2.7.2!O174+E.2.7.2!O178+E.2.7.2!O182+E.2.7.2!O186+E.2.7.2!O190+E.2.7.2!O194+E.2.7.2!O198+E.2.7.2!O202+E.2.7.2!O206+E.2.7.2!O210+E.2.7.2!O214+E.2.7.2!O218+E.2.7.2!O222+E.2.7.2!O226+E.2.7.2!O230+E.2.7.2!O234+E.2.7.2!O238+E.2.7.2!O242+E.2.7.2!O246+E.2.7.2!O250+E.2.7.2!O255+E.2.7.2!O259+E.2.7.2!O263+E.2.7.2!O267+E.2.7.2!O271+E.2.7.2!O275+E.2.7.2!O279+E.2.7.2!O283+E.2.7.2!O287+E.2.7.2!O291+E.2.7.2!O295+E.2.7.2!O299+E.2.7.2!O303+E.2.7.2!O307+E.2.7.2!O311+E.2.7.2!O315+E.2.7.2!O319+E.2.7.2!O323+E.2.7.2!O327+E.2.7.2!O331+E.2.7.2!O335+E.2.7.2!O339+E.2.7.2!O343+E.2.7.2!O347+E.2.7.2!O351+E.2.7.2!O355+E.2.7.2!O359+E.2.7.2!O363+E.2.7.2!O367+E.2.7.2!O371+E.2.7.2!O375+E.2.7.2!O379+E.2.7.2!O383+E.2.7.2!O387+E.2.7.2!O391+E.2.7.2!O395+E.2.7.2!O399+E.2.7.2!O403+E.2.7.2!O407+E.2.7.2!O411+E.2.7.2!O415+E.2.7.2!O419+E.2.7.2!O424+E.2.7.2!O428+E.2.7.2!O432+E.2.7.2!O436+E.2.7.2!O440+E.2.7.2!O444+E.2.7.2!O448+E.2.7.2!O452+E.2.7.2!O457+E.2.7.2!O461+E.2.7.2!O465+E.2.7.2!O469+E.2.7.2!O473+E.2.7.2!O477+E.2.7.2!O481+E.2.7.2!O485+E.2.7.2!O489</f>
        <v>0</v>
      </c>
      <c r="E56" s="10">
        <f t="shared" si="2"/>
        <v>0</v>
      </c>
    </row>
    <row r="57" spans="1:5" ht="12.75" customHeight="1" x14ac:dyDescent="0.2">
      <c r="A57" s="9" t="s">
        <v>6528</v>
      </c>
      <c r="B57" s="9" t="s">
        <v>6529</v>
      </c>
      <c r="C57" s="10">
        <f>E.2.8!K8+E.2.8!M8</f>
        <v>0</v>
      </c>
      <c r="D57" s="10">
        <f>C57*0.21</f>
        <v>0</v>
      </c>
      <c r="E57" s="10">
        <f t="shared" si="2"/>
        <v>0</v>
      </c>
    </row>
    <row r="58" spans="1:5" ht="12.75" customHeight="1" x14ac:dyDescent="0.2">
      <c r="A58" s="9" t="s">
        <v>7771</v>
      </c>
      <c r="B58" s="9" t="s">
        <v>7772</v>
      </c>
      <c r="C58" s="10">
        <f>E.2.9!K8+E.2.9!M8</f>
        <v>0</v>
      </c>
      <c r="D58" s="10">
        <f>0+E.2.9!O10+E.2.9!O15+E.2.9!O20+E.2.9!O24+E.2.9!O28+E.2.9!O32+E.2.9!O36+E.2.9!O40+E.2.9!O44+E.2.9!O48+E.2.9!O52+E.2.9!O56+E.2.9!O60+E.2.9!O64+E.2.9!O68+E.2.9!O72+E.2.9!O76+E.2.9!O80+E.2.9!O84+E.2.9!O88+E.2.9!O92+E.2.9!O96+E.2.9!O100+E.2.9!O104+E.2.9!O108+E.2.9!O113</f>
        <v>0</v>
      </c>
      <c r="E58" s="10">
        <f t="shared" si="2"/>
        <v>0</v>
      </c>
    </row>
    <row r="59" spans="1:5" ht="12.75" customHeight="1" x14ac:dyDescent="0.2">
      <c r="A59" s="9" t="s">
        <v>7815</v>
      </c>
      <c r="B59" s="9" t="s">
        <v>7816</v>
      </c>
      <c r="C59" s="10">
        <f>'SO 09'!K8+'SO 09'!M8</f>
        <v>0</v>
      </c>
      <c r="D59" s="10">
        <f>0+'SO 09'!O10+'SO 09'!O14+'SO 09'!O18+'SO 09'!O22+'SO 09'!O27+'SO 09'!O31+'SO 09'!O35+'SO 09'!O39+'SO 09'!O43+'SO 09'!O47+'SO 09'!O52+'SO 09'!O56+'SO 09'!O60</f>
        <v>0</v>
      </c>
      <c r="E59" s="10">
        <f t="shared" si="2"/>
        <v>0</v>
      </c>
    </row>
    <row r="60" spans="1:5" ht="12.75" customHeight="1" x14ac:dyDescent="0.2">
      <c r="A60" s="9" t="s">
        <v>7847</v>
      </c>
      <c r="B60" s="9" t="s">
        <v>7816</v>
      </c>
      <c r="C60" s="10">
        <f>'SO 20'!K8+'SO 20'!M8</f>
        <v>0</v>
      </c>
      <c r="D60" s="10">
        <f>0+'SO 20'!O10+'SO 20'!O14+'SO 20'!O18+'SO 20'!O22+'SO 20'!O27+'SO 20'!O32+'SO 20'!O36+'SO 20'!O41+'SO 20'!O45+'SO 20'!O49</f>
        <v>0</v>
      </c>
      <c r="E60" s="10">
        <f t="shared" si="2"/>
        <v>0</v>
      </c>
    </row>
    <row r="61" spans="1:5" ht="12.75" customHeight="1" x14ac:dyDescent="0.2">
      <c r="A61" s="9" t="s">
        <v>7855</v>
      </c>
      <c r="B61" s="9" t="s">
        <v>7856</v>
      </c>
      <c r="C61" s="10">
        <f>'SO 30'!K8+'SO 30'!M8</f>
        <v>0</v>
      </c>
      <c r="D61" s="10">
        <f>0+'SO 30'!O10</f>
        <v>0</v>
      </c>
      <c r="E61" s="10">
        <f t="shared" si="2"/>
        <v>0</v>
      </c>
    </row>
  </sheetData>
  <sheetProtection password="923D" sheet="1" objects="1" scenarios="1"/>
  <mergeCells count="2">
    <mergeCell ref="A1:A3"/>
    <mergeCell ref="B1:B3"/>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T143"/>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956</v>
      </c>
      <c r="M3" s="31">
        <f>Rekapitulace!C19</f>
        <v>0</v>
      </c>
      <c r="N3" s="14" t="s">
        <v>15</v>
      </c>
      <c r="O3" t="s">
        <v>23</v>
      </c>
      <c r="P3" t="s">
        <v>27</v>
      </c>
    </row>
    <row r="4" spans="1:20" ht="15" x14ac:dyDescent="0.25">
      <c r="A4" s="17" t="s">
        <v>20</v>
      </c>
      <c r="B4" s="18" t="s">
        <v>28</v>
      </c>
      <c r="C4" s="36" t="s">
        <v>956</v>
      </c>
      <c r="D4" s="32"/>
      <c r="E4" s="18" t="s">
        <v>957</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COUNTIFS(L8:L140,"=0",A8:A140,"P")+COUNTIFS(L8:L140,"",A8:A140,"P")+SUM(Q8:Q140)</f>
        <v>32</v>
      </c>
    </row>
    <row r="8" spans="1:20" x14ac:dyDescent="0.2">
      <c r="A8" t="s">
        <v>45</v>
      </c>
      <c r="C8" s="19" t="s">
        <v>1010</v>
      </c>
      <c r="E8" s="21" t="s">
        <v>1011</v>
      </c>
      <c r="J8" s="20">
        <f>0+J9+J42+J67+J76+J101+J118+J131</f>
        <v>0</v>
      </c>
      <c r="K8" s="20">
        <f>0+K9+K42+K67+K76+K101+K118+K131</f>
        <v>0</v>
      </c>
      <c r="L8" s="20">
        <f>0+L9+L42+L67+L76+L101+L118+L131</f>
        <v>0</v>
      </c>
      <c r="M8" s="20">
        <f>0+M9+M42+M67+M76+M101+M118+M131</f>
        <v>0</v>
      </c>
    </row>
    <row r="9" spans="1:20" x14ac:dyDescent="0.2">
      <c r="A9" t="s">
        <v>48</v>
      </c>
      <c r="C9" s="6" t="s">
        <v>1012</v>
      </c>
      <c r="E9" s="23" t="s">
        <v>1013</v>
      </c>
      <c r="J9" s="22">
        <f>0</f>
        <v>0</v>
      </c>
      <c r="K9" s="22">
        <f>0</f>
        <v>0</v>
      </c>
      <c r="L9" s="22">
        <f>0+L10+L14+L18+L22+L26+L30+L34+L38</f>
        <v>0</v>
      </c>
      <c r="M9" s="22">
        <f>0+M10+M14+M18+M22+M26+M30+M34+M38</f>
        <v>0</v>
      </c>
    </row>
    <row r="10" spans="1:20" x14ac:dyDescent="0.2">
      <c r="A10" t="s">
        <v>51</v>
      </c>
      <c r="B10" s="5" t="s">
        <v>52</v>
      </c>
      <c r="C10" s="5" t="s">
        <v>1014</v>
      </c>
      <c r="D10" t="s">
        <v>5</v>
      </c>
      <c r="E10" s="24" t="s">
        <v>1015</v>
      </c>
      <c r="F10" s="25" t="s">
        <v>73</v>
      </c>
      <c r="G10" s="26">
        <v>1</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178.5" x14ac:dyDescent="0.2">
      <c r="E13" s="29" t="s">
        <v>1016</v>
      </c>
    </row>
    <row r="14" spans="1:20" x14ac:dyDescent="0.2">
      <c r="A14" t="s">
        <v>51</v>
      </c>
      <c r="B14" s="5" t="s">
        <v>27</v>
      </c>
      <c r="C14" s="5" t="s">
        <v>1017</v>
      </c>
      <c r="D14" t="s">
        <v>5</v>
      </c>
      <c r="E14" s="24" t="s">
        <v>1018</v>
      </c>
      <c r="F14" s="25" t="s">
        <v>73</v>
      </c>
      <c r="G14" s="26">
        <v>1</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ht="153" x14ac:dyDescent="0.2">
      <c r="E17" s="29" t="s">
        <v>1019</v>
      </c>
    </row>
    <row r="18" spans="1:16" x14ac:dyDescent="0.2">
      <c r="A18" t="s">
        <v>51</v>
      </c>
      <c r="B18" s="5" t="s">
        <v>26</v>
      </c>
      <c r="C18" s="5" t="s">
        <v>1020</v>
      </c>
      <c r="D18" t="s">
        <v>5</v>
      </c>
      <c r="E18" s="24" t="s">
        <v>1021</v>
      </c>
      <c r="F18" s="25" t="s">
        <v>73</v>
      </c>
      <c r="G18" s="26">
        <v>2</v>
      </c>
      <c r="H18" s="25">
        <v>0</v>
      </c>
      <c r="I18" s="25">
        <f>ROUND(G18*H18,6)</f>
        <v>0</v>
      </c>
      <c r="L18" s="27">
        <v>0</v>
      </c>
      <c r="M18" s="22">
        <f>ROUND(ROUND(L18,2)*ROUND(G18,3),2)</f>
        <v>0</v>
      </c>
      <c r="N18" s="25" t="s">
        <v>56</v>
      </c>
      <c r="O18">
        <f>(M18*21)/100</f>
        <v>0</v>
      </c>
      <c r="P18" t="s">
        <v>27</v>
      </c>
    </row>
    <row r="19" spans="1:16" x14ac:dyDescent="0.2">
      <c r="A19" s="28" t="s">
        <v>57</v>
      </c>
      <c r="E19" s="29" t="s">
        <v>5</v>
      </c>
    </row>
    <row r="20" spans="1:16" x14ac:dyDescent="0.2">
      <c r="A20" s="28" t="s">
        <v>58</v>
      </c>
      <c r="E20" s="30" t="s">
        <v>5</v>
      </c>
    </row>
    <row r="21" spans="1:16" ht="153" x14ac:dyDescent="0.2">
      <c r="E21" s="29" t="s">
        <v>1022</v>
      </c>
    </row>
    <row r="22" spans="1:16" x14ac:dyDescent="0.2">
      <c r="A22" t="s">
        <v>51</v>
      </c>
      <c r="B22" s="5" t="s">
        <v>144</v>
      </c>
      <c r="C22" s="5" t="s">
        <v>1023</v>
      </c>
      <c r="D22" t="s">
        <v>5</v>
      </c>
      <c r="E22" s="24" t="s">
        <v>1024</v>
      </c>
      <c r="F22" s="25" t="s">
        <v>73</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127.5" x14ac:dyDescent="0.2">
      <c r="E25" s="29" t="s">
        <v>1025</v>
      </c>
    </row>
    <row r="26" spans="1:16" ht="38.25" x14ac:dyDescent="0.2">
      <c r="A26" t="s">
        <v>51</v>
      </c>
      <c r="B26" s="5" t="s">
        <v>64</v>
      </c>
      <c r="C26" s="5" t="s">
        <v>1026</v>
      </c>
      <c r="D26" t="s">
        <v>5</v>
      </c>
      <c r="E26" s="24" t="s">
        <v>1027</v>
      </c>
      <c r="F26" s="25" t="s">
        <v>73</v>
      </c>
      <c r="G26" s="26">
        <v>2</v>
      </c>
      <c r="H26" s="25">
        <v>0</v>
      </c>
      <c r="I26" s="25">
        <f>ROUND(G26*H26,6)</f>
        <v>0</v>
      </c>
      <c r="L26" s="27">
        <v>0</v>
      </c>
      <c r="M26" s="22">
        <f>ROUND(ROUND(L26,2)*ROUND(G26,3),2)</f>
        <v>0</v>
      </c>
      <c r="N26" s="25" t="s">
        <v>56</v>
      </c>
      <c r="O26">
        <f>(M26*21)/100</f>
        <v>0</v>
      </c>
      <c r="P26" t="s">
        <v>27</v>
      </c>
    </row>
    <row r="27" spans="1:16" x14ac:dyDescent="0.2">
      <c r="A27" s="28" t="s">
        <v>57</v>
      </c>
      <c r="E27" s="29" t="s">
        <v>5</v>
      </c>
    </row>
    <row r="28" spans="1:16" x14ac:dyDescent="0.2">
      <c r="A28" s="28" t="s">
        <v>58</v>
      </c>
      <c r="E28" s="30" t="s">
        <v>5</v>
      </c>
    </row>
    <row r="29" spans="1:16" ht="165.75" x14ac:dyDescent="0.2">
      <c r="E29" s="29" t="s">
        <v>1028</v>
      </c>
    </row>
    <row r="30" spans="1:16" ht="38.25" x14ac:dyDescent="0.2">
      <c r="A30" t="s">
        <v>51</v>
      </c>
      <c r="B30" s="5" t="s">
        <v>62</v>
      </c>
      <c r="C30" s="5" t="s">
        <v>1026</v>
      </c>
      <c r="D30" t="s">
        <v>52</v>
      </c>
      <c r="E30" s="24" t="s">
        <v>1027</v>
      </c>
      <c r="F30" s="25" t="s">
        <v>73</v>
      </c>
      <c r="G30" s="26">
        <v>2</v>
      </c>
      <c r="H30" s="25">
        <v>0</v>
      </c>
      <c r="I30" s="25">
        <f>ROUND(G30*H30,6)</f>
        <v>0</v>
      </c>
      <c r="L30" s="27">
        <v>0</v>
      </c>
      <c r="M30" s="22">
        <f>ROUND(ROUND(L30,2)*ROUND(G30,3),2)</f>
        <v>0</v>
      </c>
      <c r="N30" s="25" t="s">
        <v>56</v>
      </c>
      <c r="O30">
        <f>(M30*21)/100</f>
        <v>0</v>
      </c>
      <c r="P30" t="s">
        <v>27</v>
      </c>
    </row>
    <row r="31" spans="1:16" x14ac:dyDescent="0.2">
      <c r="A31" s="28" t="s">
        <v>57</v>
      </c>
      <c r="E31" s="29" t="s">
        <v>5</v>
      </c>
    </row>
    <row r="32" spans="1:16" x14ac:dyDescent="0.2">
      <c r="A32" s="28" t="s">
        <v>58</v>
      </c>
      <c r="E32" s="30" t="s">
        <v>5</v>
      </c>
    </row>
    <row r="33" spans="1:16" ht="165.75" x14ac:dyDescent="0.2">
      <c r="E33" s="29" t="s">
        <v>1029</v>
      </c>
    </row>
    <row r="34" spans="1:16" x14ac:dyDescent="0.2">
      <c r="A34" t="s">
        <v>51</v>
      </c>
      <c r="B34" s="5" t="s">
        <v>69</v>
      </c>
      <c r="C34" s="5" t="s">
        <v>1030</v>
      </c>
      <c r="D34" t="s">
        <v>5</v>
      </c>
      <c r="E34" s="24" t="s">
        <v>1031</v>
      </c>
      <c r="F34" s="25" t="s">
        <v>73</v>
      </c>
      <c r="G34" s="26">
        <v>2</v>
      </c>
      <c r="H34" s="25">
        <v>0</v>
      </c>
      <c r="I34" s="25">
        <f>ROUND(G34*H34,6)</f>
        <v>0</v>
      </c>
      <c r="L34" s="27">
        <v>0</v>
      </c>
      <c r="M34" s="22">
        <f>ROUND(ROUND(L34,2)*ROUND(G34,3),2)</f>
        <v>0</v>
      </c>
      <c r="N34" s="25" t="s">
        <v>56</v>
      </c>
      <c r="O34">
        <f>(M34*21)/100</f>
        <v>0</v>
      </c>
      <c r="P34" t="s">
        <v>27</v>
      </c>
    </row>
    <row r="35" spans="1:16" x14ac:dyDescent="0.2">
      <c r="A35" s="28" t="s">
        <v>57</v>
      </c>
      <c r="E35" s="29" t="s">
        <v>5</v>
      </c>
    </row>
    <row r="36" spans="1:16" x14ac:dyDescent="0.2">
      <c r="A36" s="28" t="s">
        <v>58</v>
      </c>
      <c r="E36" s="30" t="s">
        <v>5</v>
      </c>
    </row>
    <row r="37" spans="1:16" ht="89.25" x14ac:dyDescent="0.2">
      <c r="E37" s="29" t="s">
        <v>1032</v>
      </c>
    </row>
    <row r="38" spans="1:16" x14ac:dyDescent="0.2">
      <c r="A38" t="s">
        <v>51</v>
      </c>
      <c r="B38" s="5" t="s">
        <v>79</v>
      </c>
      <c r="C38" s="5" t="s">
        <v>1033</v>
      </c>
      <c r="D38" t="s">
        <v>5</v>
      </c>
      <c r="E38" s="24" t="s">
        <v>1034</v>
      </c>
      <c r="F38" s="25" t="s">
        <v>812</v>
      </c>
      <c r="G38" s="26">
        <v>1</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ht="63.75" x14ac:dyDescent="0.2">
      <c r="E41" s="29" t="s">
        <v>1035</v>
      </c>
    </row>
    <row r="42" spans="1:16" x14ac:dyDescent="0.2">
      <c r="A42" t="s">
        <v>48</v>
      </c>
      <c r="C42" s="6" t="s">
        <v>1036</v>
      </c>
      <c r="E42" s="23" t="s">
        <v>1037</v>
      </c>
      <c r="J42" s="22">
        <f>0</f>
        <v>0</v>
      </c>
      <c r="K42" s="22">
        <f>0</f>
        <v>0</v>
      </c>
      <c r="L42" s="22">
        <f>0+L43+L47+L51+L55+L59+L63</f>
        <v>0</v>
      </c>
      <c r="M42" s="22">
        <f>0+M43+M47+M51+M55+M59+M63</f>
        <v>0</v>
      </c>
    </row>
    <row r="43" spans="1:16" x14ac:dyDescent="0.2">
      <c r="A43" t="s">
        <v>51</v>
      </c>
      <c r="B43" s="5" t="s">
        <v>83</v>
      </c>
      <c r="C43" s="5" t="s">
        <v>1038</v>
      </c>
      <c r="D43" t="s">
        <v>5</v>
      </c>
      <c r="E43" s="24" t="s">
        <v>1039</v>
      </c>
      <c r="F43" s="25" t="s">
        <v>73</v>
      </c>
      <c r="G43" s="26">
        <v>350</v>
      </c>
      <c r="H43" s="25">
        <v>0</v>
      </c>
      <c r="I43" s="25">
        <f>ROUND(G43*H43,6)</f>
        <v>0</v>
      </c>
      <c r="L43" s="27">
        <v>0</v>
      </c>
      <c r="M43" s="22">
        <f>ROUND(ROUND(L43,2)*ROUND(G43,3),2)</f>
        <v>0</v>
      </c>
      <c r="N43" s="25" t="s">
        <v>56</v>
      </c>
      <c r="O43">
        <f>(M43*21)/100</f>
        <v>0</v>
      </c>
      <c r="P43" t="s">
        <v>27</v>
      </c>
    </row>
    <row r="44" spans="1:16" x14ac:dyDescent="0.2">
      <c r="A44" s="28" t="s">
        <v>57</v>
      </c>
      <c r="E44" s="29" t="s">
        <v>5</v>
      </c>
    </row>
    <row r="45" spans="1:16" x14ac:dyDescent="0.2">
      <c r="A45" s="28" t="s">
        <v>58</v>
      </c>
      <c r="E45" s="30" t="s">
        <v>5</v>
      </c>
    </row>
    <row r="46" spans="1:16" ht="165.75" x14ac:dyDescent="0.2">
      <c r="E46" s="29" t="s">
        <v>1040</v>
      </c>
    </row>
    <row r="47" spans="1:16" x14ac:dyDescent="0.2">
      <c r="A47" t="s">
        <v>51</v>
      </c>
      <c r="B47" s="5" t="s">
        <v>88</v>
      </c>
      <c r="C47" s="5" t="s">
        <v>1041</v>
      </c>
      <c r="D47" t="s">
        <v>5</v>
      </c>
      <c r="E47" s="24" t="s">
        <v>1042</v>
      </c>
      <c r="F47" s="25" t="s">
        <v>73</v>
      </c>
      <c r="G47" s="26">
        <v>5</v>
      </c>
      <c r="H47" s="25">
        <v>0</v>
      </c>
      <c r="I47" s="25">
        <f>ROUND(G47*H47,6)</f>
        <v>0</v>
      </c>
      <c r="L47" s="27">
        <v>0</v>
      </c>
      <c r="M47" s="22">
        <f>ROUND(ROUND(L47,2)*ROUND(G47,3),2)</f>
        <v>0</v>
      </c>
      <c r="N47" s="25" t="s">
        <v>56</v>
      </c>
      <c r="O47">
        <f>(M47*21)/100</f>
        <v>0</v>
      </c>
      <c r="P47" t="s">
        <v>27</v>
      </c>
    </row>
    <row r="48" spans="1:16" x14ac:dyDescent="0.2">
      <c r="A48" s="28" t="s">
        <v>57</v>
      </c>
      <c r="E48" s="29" t="s">
        <v>5</v>
      </c>
    </row>
    <row r="49" spans="1:16" x14ac:dyDescent="0.2">
      <c r="A49" s="28" t="s">
        <v>58</v>
      </c>
      <c r="E49" s="30" t="s">
        <v>5</v>
      </c>
    </row>
    <row r="50" spans="1:16" ht="165.75" x14ac:dyDescent="0.2">
      <c r="E50" s="29" t="s">
        <v>1043</v>
      </c>
    </row>
    <row r="51" spans="1:16" x14ac:dyDescent="0.2">
      <c r="A51" t="s">
        <v>51</v>
      </c>
      <c r="B51" s="5" t="s">
        <v>178</v>
      </c>
      <c r="C51" s="5" t="s">
        <v>1044</v>
      </c>
      <c r="D51" t="s">
        <v>5</v>
      </c>
      <c r="E51" s="24" t="s">
        <v>1045</v>
      </c>
      <c r="F51" s="25" t="s">
        <v>73</v>
      </c>
      <c r="G51" s="26">
        <v>4</v>
      </c>
      <c r="H51" s="25">
        <v>0</v>
      </c>
      <c r="I51" s="25">
        <f>ROUND(G51*H51,6)</f>
        <v>0</v>
      </c>
      <c r="L51" s="27">
        <v>0</v>
      </c>
      <c r="M51" s="22">
        <f>ROUND(ROUND(L51,2)*ROUND(G51,3),2)</f>
        <v>0</v>
      </c>
      <c r="N51" s="25" t="s">
        <v>56</v>
      </c>
      <c r="O51">
        <f>(M51*21)/100</f>
        <v>0</v>
      </c>
      <c r="P51" t="s">
        <v>27</v>
      </c>
    </row>
    <row r="52" spans="1:16" x14ac:dyDescent="0.2">
      <c r="A52" s="28" t="s">
        <v>57</v>
      </c>
      <c r="E52" s="29" t="s">
        <v>5</v>
      </c>
    </row>
    <row r="53" spans="1:16" x14ac:dyDescent="0.2">
      <c r="A53" s="28" t="s">
        <v>58</v>
      </c>
      <c r="E53" s="30" t="s">
        <v>5</v>
      </c>
    </row>
    <row r="54" spans="1:16" ht="165.75" x14ac:dyDescent="0.2">
      <c r="E54" s="29" t="s">
        <v>1046</v>
      </c>
    </row>
    <row r="55" spans="1:16" x14ac:dyDescent="0.2">
      <c r="A55" t="s">
        <v>51</v>
      </c>
      <c r="B55" s="5" t="s">
        <v>92</v>
      </c>
      <c r="C55" s="5" t="s">
        <v>1047</v>
      </c>
      <c r="D55" t="s">
        <v>5</v>
      </c>
      <c r="E55" s="24" t="s">
        <v>1048</v>
      </c>
      <c r="F55" s="25" t="s">
        <v>73</v>
      </c>
      <c r="G55" s="26">
        <v>6</v>
      </c>
      <c r="H55" s="25">
        <v>0</v>
      </c>
      <c r="I55" s="25">
        <f>ROUND(G55*H55,6)</f>
        <v>0</v>
      </c>
      <c r="L55" s="27">
        <v>0</v>
      </c>
      <c r="M55" s="22">
        <f>ROUND(ROUND(L55,2)*ROUND(G55,3),2)</f>
        <v>0</v>
      </c>
      <c r="N55" s="25" t="s">
        <v>56</v>
      </c>
      <c r="O55">
        <f>(M55*21)/100</f>
        <v>0</v>
      </c>
      <c r="P55" t="s">
        <v>27</v>
      </c>
    </row>
    <row r="56" spans="1:16" x14ac:dyDescent="0.2">
      <c r="A56" s="28" t="s">
        <v>57</v>
      </c>
      <c r="E56" s="29" t="s">
        <v>5</v>
      </c>
    </row>
    <row r="57" spans="1:16" x14ac:dyDescent="0.2">
      <c r="A57" s="28" t="s">
        <v>58</v>
      </c>
      <c r="E57" s="30" t="s">
        <v>5</v>
      </c>
    </row>
    <row r="58" spans="1:16" ht="153" x14ac:dyDescent="0.2">
      <c r="E58" s="29" t="s">
        <v>1049</v>
      </c>
    </row>
    <row r="59" spans="1:16" x14ac:dyDescent="0.2">
      <c r="A59" t="s">
        <v>51</v>
      </c>
      <c r="B59" s="5" t="s">
        <v>96</v>
      </c>
      <c r="C59" s="5" t="s">
        <v>1050</v>
      </c>
      <c r="D59" t="s">
        <v>5</v>
      </c>
      <c r="E59" s="24" t="s">
        <v>1051</v>
      </c>
      <c r="F59" s="25" t="s">
        <v>73</v>
      </c>
      <c r="G59" s="26">
        <v>6</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ht="63.75" x14ac:dyDescent="0.2">
      <c r="E62" s="29" t="s">
        <v>830</v>
      </c>
    </row>
    <row r="63" spans="1:16" x14ac:dyDescent="0.2">
      <c r="A63" t="s">
        <v>51</v>
      </c>
      <c r="B63" s="5" t="s">
        <v>100</v>
      </c>
      <c r="C63" s="5" t="s">
        <v>1052</v>
      </c>
      <c r="D63" t="s">
        <v>5</v>
      </c>
      <c r="E63" s="24" t="s">
        <v>1053</v>
      </c>
      <c r="F63" s="25" t="s">
        <v>73</v>
      </c>
      <c r="G63" s="26">
        <v>42</v>
      </c>
      <c r="H63" s="25">
        <v>0</v>
      </c>
      <c r="I63" s="25">
        <f>ROUND(G63*H63,6)</f>
        <v>0</v>
      </c>
      <c r="L63" s="27">
        <v>0</v>
      </c>
      <c r="M63" s="22">
        <f>ROUND(ROUND(L63,2)*ROUND(G63,3),2)</f>
        <v>0</v>
      </c>
      <c r="N63" s="25" t="s">
        <v>56</v>
      </c>
      <c r="O63">
        <f>(M63*21)/100</f>
        <v>0</v>
      </c>
      <c r="P63" t="s">
        <v>27</v>
      </c>
    </row>
    <row r="64" spans="1:16" x14ac:dyDescent="0.2">
      <c r="A64" s="28" t="s">
        <v>57</v>
      </c>
      <c r="E64" s="29" t="s">
        <v>5</v>
      </c>
    </row>
    <row r="65" spans="1:16" x14ac:dyDescent="0.2">
      <c r="A65" s="28" t="s">
        <v>58</v>
      </c>
      <c r="E65" s="30" t="s">
        <v>5</v>
      </c>
    </row>
    <row r="66" spans="1:16" ht="165.75" x14ac:dyDescent="0.2">
      <c r="E66" s="29" t="s">
        <v>1054</v>
      </c>
    </row>
    <row r="67" spans="1:16" x14ac:dyDescent="0.2">
      <c r="A67" t="s">
        <v>48</v>
      </c>
      <c r="C67" s="6" t="s">
        <v>1055</v>
      </c>
      <c r="E67" s="23" t="s">
        <v>1056</v>
      </c>
      <c r="J67" s="22">
        <f>0</f>
        <v>0</v>
      </c>
      <c r="K67" s="22">
        <f>0</f>
        <v>0</v>
      </c>
      <c r="L67" s="22">
        <f>0+L68+L72</f>
        <v>0</v>
      </c>
      <c r="M67" s="22">
        <f>0+M68+M72</f>
        <v>0</v>
      </c>
    </row>
    <row r="68" spans="1:16" x14ac:dyDescent="0.2">
      <c r="A68" t="s">
        <v>51</v>
      </c>
      <c r="B68" s="5" t="s">
        <v>105</v>
      </c>
      <c r="C68" s="5" t="s">
        <v>1057</v>
      </c>
      <c r="D68" t="s">
        <v>5</v>
      </c>
      <c r="E68" s="24" t="s">
        <v>1058</v>
      </c>
      <c r="F68" s="25" t="s">
        <v>73</v>
      </c>
      <c r="G68" s="26">
        <v>6</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ht="165.75" x14ac:dyDescent="0.2">
      <c r="E71" s="29" t="s">
        <v>1059</v>
      </c>
    </row>
    <row r="72" spans="1:16" ht="25.5" x14ac:dyDescent="0.2">
      <c r="A72" t="s">
        <v>51</v>
      </c>
      <c r="B72" s="5" t="s">
        <v>110</v>
      </c>
      <c r="C72" s="5" t="s">
        <v>1060</v>
      </c>
      <c r="D72" t="s">
        <v>5</v>
      </c>
      <c r="E72" s="24" t="s">
        <v>1061</v>
      </c>
      <c r="F72" s="25" t="s">
        <v>73</v>
      </c>
      <c r="G72" s="26">
        <v>70</v>
      </c>
      <c r="H72" s="25">
        <v>0</v>
      </c>
      <c r="I72" s="25">
        <f>ROUND(G72*H72,6)</f>
        <v>0</v>
      </c>
      <c r="L72" s="27">
        <v>0</v>
      </c>
      <c r="M72" s="22">
        <f>ROUND(ROUND(L72,2)*ROUND(G72,3),2)</f>
        <v>0</v>
      </c>
      <c r="N72" s="25" t="s">
        <v>126</v>
      </c>
      <c r="O72">
        <f>(M72*21)/100</f>
        <v>0</v>
      </c>
      <c r="P72" t="s">
        <v>27</v>
      </c>
    </row>
    <row r="73" spans="1:16" ht="25.5" x14ac:dyDescent="0.2">
      <c r="A73" s="28" t="s">
        <v>57</v>
      </c>
      <c r="E73" s="29" t="s">
        <v>1062</v>
      </c>
    </row>
    <row r="74" spans="1:16" x14ac:dyDescent="0.2">
      <c r="A74" s="28" t="s">
        <v>58</v>
      </c>
      <c r="E74" s="30" t="s">
        <v>5</v>
      </c>
    </row>
    <row r="75" spans="1:16" ht="127.5" x14ac:dyDescent="0.2">
      <c r="E75" s="29" t="s">
        <v>1063</v>
      </c>
    </row>
    <row r="76" spans="1:16" ht="25.5" x14ac:dyDescent="0.2">
      <c r="A76" t="s">
        <v>48</v>
      </c>
      <c r="C76" s="6" t="s">
        <v>142</v>
      </c>
      <c r="E76" s="23" t="s">
        <v>1064</v>
      </c>
      <c r="J76" s="22">
        <f>0</f>
        <v>0</v>
      </c>
      <c r="K76" s="22">
        <f>0</f>
        <v>0</v>
      </c>
      <c r="L76" s="22">
        <f>0+L77+L81+L85+L89+L93+L97</f>
        <v>0</v>
      </c>
      <c r="M76" s="22">
        <f>0+M77+M81+M85+M89+M93+M97</f>
        <v>0</v>
      </c>
    </row>
    <row r="77" spans="1:16" x14ac:dyDescent="0.2">
      <c r="A77" t="s">
        <v>51</v>
      </c>
      <c r="B77" s="5" t="s">
        <v>114</v>
      </c>
      <c r="C77" s="5" t="s">
        <v>1065</v>
      </c>
      <c r="D77" t="s">
        <v>5</v>
      </c>
      <c r="E77" s="24" t="s">
        <v>1066</v>
      </c>
      <c r="F77" s="25" t="s">
        <v>812</v>
      </c>
      <c r="G77" s="26">
        <v>1</v>
      </c>
      <c r="H77" s="25">
        <v>0</v>
      </c>
      <c r="I77" s="25">
        <f>ROUND(G77*H77,6)</f>
        <v>0</v>
      </c>
      <c r="L77" s="27">
        <v>0</v>
      </c>
      <c r="M77" s="22">
        <f>ROUND(ROUND(L77,2)*ROUND(G77,3),2)</f>
        <v>0</v>
      </c>
      <c r="N77" s="25" t="s">
        <v>126</v>
      </c>
      <c r="O77">
        <f>(M77*21)/100</f>
        <v>0</v>
      </c>
      <c r="P77" t="s">
        <v>27</v>
      </c>
    </row>
    <row r="78" spans="1:16" x14ac:dyDescent="0.2">
      <c r="A78" s="28" t="s">
        <v>57</v>
      </c>
      <c r="E78" s="29" t="s">
        <v>5</v>
      </c>
    </row>
    <row r="79" spans="1:16" x14ac:dyDescent="0.2">
      <c r="A79" s="28" t="s">
        <v>58</v>
      </c>
      <c r="E79" s="30" t="s">
        <v>5</v>
      </c>
    </row>
    <row r="80" spans="1:16" ht="178.5" x14ac:dyDescent="0.2">
      <c r="E80" s="29" t="s">
        <v>1067</v>
      </c>
    </row>
    <row r="81" spans="1:16" ht="25.5" x14ac:dyDescent="0.2">
      <c r="A81" t="s">
        <v>51</v>
      </c>
      <c r="B81" s="5" t="s">
        <v>118</v>
      </c>
      <c r="C81" s="5" t="s">
        <v>1068</v>
      </c>
      <c r="D81" t="s">
        <v>5</v>
      </c>
      <c r="E81" s="24" t="s">
        <v>1069</v>
      </c>
      <c r="F81" s="25" t="s">
        <v>812</v>
      </c>
      <c r="G81" s="26">
        <v>1</v>
      </c>
      <c r="H81" s="25">
        <v>0</v>
      </c>
      <c r="I81" s="25">
        <f>ROUND(G81*H81,6)</f>
        <v>0</v>
      </c>
      <c r="L81" s="27">
        <v>0</v>
      </c>
      <c r="M81" s="22">
        <f>ROUND(ROUND(L81,2)*ROUND(G81,3),2)</f>
        <v>0</v>
      </c>
      <c r="N81" s="25" t="s">
        <v>126</v>
      </c>
      <c r="O81">
        <f>(M81*21)/100</f>
        <v>0</v>
      </c>
      <c r="P81" t="s">
        <v>27</v>
      </c>
    </row>
    <row r="82" spans="1:16" x14ac:dyDescent="0.2">
      <c r="A82" s="28" t="s">
        <v>57</v>
      </c>
      <c r="E82" s="29" t="s">
        <v>5</v>
      </c>
    </row>
    <row r="83" spans="1:16" x14ac:dyDescent="0.2">
      <c r="A83" s="28" t="s">
        <v>58</v>
      </c>
      <c r="E83" s="30" t="s">
        <v>5</v>
      </c>
    </row>
    <row r="84" spans="1:16" ht="127.5" x14ac:dyDescent="0.2">
      <c r="E84" s="29" t="s">
        <v>1070</v>
      </c>
    </row>
    <row r="85" spans="1:16" x14ac:dyDescent="0.2">
      <c r="A85" t="s">
        <v>51</v>
      </c>
      <c r="B85" s="5" t="s">
        <v>123</v>
      </c>
      <c r="C85" s="5" t="s">
        <v>1071</v>
      </c>
      <c r="D85" t="s">
        <v>5</v>
      </c>
      <c r="E85" s="24" t="s">
        <v>1072</v>
      </c>
      <c r="F85" s="25" t="s">
        <v>73</v>
      </c>
      <c r="G85" s="26">
        <v>121</v>
      </c>
      <c r="H85" s="25">
        <v>0</v>
      </c>
      <c r="I85" s="25">
        <f>ROUND(G85*H85,6)</f>
        <v>0</v>
      </c>
      <c r="L85" s="27">
        <v>0</v>
      </c>
      <c r="M85" s="22">
        <f>ROUND(ROUND(L85,2)*ROUND(G85,3),2)</f>
        <v>0</v>
      </c>
      <c r="N85" s="25" t="s">
        <v>56</v>
      </c>
      <c r="O85">
        <f>(M85*21)/100</f>
        <v>0</v>
      </c>
      <c r="P85" t="s">
        <v>27</v>
      </c>
    </row>
    <row r="86" spans="1:16" x14ac:dyDescent="0.2">
      <c r="A86" s="28" t="s">
        <v>57</v>
      </c>
      <c r="E86" s="29" t="s">
        <v>5</v>
      </c>
    </row>
    <row r="87" spans="1:16" x14ac:dyDescent="0.2">
      <c r="A87" s="28" t="s">
        <v>58</v>
      </c>
      <c r="E87" s="30" t="s">
        <v>5</v>
      </c>
    </row>
    <row r="88" spans="1:16" ht="140.25" x14ac:dyDescent="0.2">
      <c r="E88" s="29" t="s">
        <v>1073</v>
      </c>
    </row>
    <row r="89" spans="1:16" x14ac:dyDescent="0.2">
      <c r="A89" t="s">
        <v>51</v>
      </c>
      <c r="B89" s="5" t="s">
        <v>128</v>
      </c>
      <c r="C89" s="5" t="s">
        <v>1074</v>
      </c>
      <c r="D89" t="s">
        <v>5</v>
      </c>
      <c r="E89" s="24" t="s">
        <v>1075</v>
      </c>
      <c r="F89" s="25" t="s">
        <v>73</v>
      </c>
      <c r="G89" s="26">
        <v>12</v>
      </c>
      <c r="H89" s="25">
        <v>0</v>
      </c>
      <c r="I89" s="25">
        <f>ROUND(G89*H89,6)</f>
        <v>0</v>
      </c>
      <c r="L89" s="27">
        <v>0</v>
      </c>
      <c r="M89" s="22">
        <f>ROUND(ROUND(L89,2)*ROUND(G89,3),2)</f>
        <v>0</v>
      </c>
      <c r="N89" s="25" t="s">
        <v>56</v>
      </c>
      <c r="O89">
        <f>(M89*21)/100</f>
        <v>0</v>
      </c>
      <c r="P89" t="s">
        <v>27</v>
      </c>
    </row>
    <row r="90" spans="1:16" x14ac:dyDescent="0.2">
      <c r="A90" s="28" t="s">
        <v>57</v>
      </c>
      <c r="E90" s="29" t="s">
        <v>5</v>
      </c>
    </row>
    <row r="91" spans="1:16" x14ac:dyDescent="0.2">
      <c r="A91" s="28" t="s">
        <v>58</v>
      </c>
      <c r="E91" s="30" t="s">
        <v>5</v>
      </c>
    </row>
    <row r="92" spans="1:16" ht="140.25" x14ac:dyDescent="0.2">
      <c r="E92" s="29" t="s">
        <v>1076</v>
      </c>
    </row>
    <row r="93" spans="1:16" ht="25.5" x14ac:dyDescent="0.2">
      <c r="A93" t="s">
        <v>51</v>
      </c>
      <c r="B93" s="5" t="s">
        <v>133</v>
      </c>
      <c r="C93" s="5" t="s">
        <v>1077</v>
      </c>
      <c r="D93" t="s">
        <v>5</v>
      </c>
      <c r="E93" s="24" t="s">
        <v>1078</v>
      </c>
      <c r="F93" s="25" t="s">
        <v>77</v>
      </c>
      <c r="G93" s="26">
        <v>350</v>
      </c>
      <c r="H93" s="25">
        <v>0</v>
      </c>
      <c r="I93" s="25">
        <f>ROUND(G93*H93,6)</f>
        <v>0</v>
      </c>
      <c r="L93" s="27">
        <v>0</v>
      </c>
      <c r="M93" s="22">
        <f>ROUND(ROUND(L93,2)*ROUND(G93,3),2)</f>
        <v>0</v>
      </c>
      <c r="N93" s="25" t="s">
        <v>126</v>
      </c>
      <c r="O93">
        <f>(M93*21)/100</f>
        <v>0</v>
      </c>
      <c r="P93" t="s">
        <v>27</v>
      </c>
    </row>
    <row r="94" spans="1:16" x14ac:dyDescent="0.2">
      <c r="A94" s="28" t="s">
        <v>57</v>
      </c>
      <c r="E94" s="29" t="s">
        <v>5</v>
      </c>
    </row>
    <row r="95" spans="1:16" x14ac:dyDescent="0.2">
      <c r="A95" s="28" t="s">
        <v>58</v>
      </c>
      <c r="E95" s="30" t="s">
        <v>5</v>
      </c>
    </row>
    <row r="96" spans="1:16" ht="51" x14ac:dyDescent="0.2">
      <c r="E96" s="29" t="s">
        <v>872</v>
      </c>
    </row>
    <row r="97" spans="1:16" x14ac:dyDescent="0.2">
      <c r="A97" t="s">
        <v>51</v>
      </c>
      <c r="B97" s="5" t="s">
        <v>207</v>
      </c>
      <c r="C97" s="5" t="s">
        <v>904</v>
      </c>
      <c r="D97" t="s">
        <v>5</v>
      </c>
      <c r="E97" s="24" t="s">
        <v>1079</v>
      </c>
      <c r="F97" s="25" t="s">
        <v>73</v>
      </c>
      <c r="G97" s="26">
        <v>1</v>
      </c>
      <c r="H97" s="25">
        <v>0</v>
      </c>
      <c r="I97" s="25">
        <f>ROUND(G97*H97,6)</f>
        <v>0</v>
      </c>
      <c r="L97" s="27">
        <v>0</v>
      </c>
      <c r="M97" s="22">
        <f>ROUND(ROUND(L97,2)*ROUND(G97,3),2)</f>
        <v>0</v>
      </c>
      <c r="N97" s="25" t="s">
        <v>126</v>
      </c>
      <c r="O97">
        <f>(M97*21)/100</f>
        <v>0</v>
      </c>
      <c r="P97" t="s">
        <v>27</v>
      </c>
    </row>
    <row r="98" spans="1:16" x14ac:dyDescent="0.2">
      <c r="A98" s="28" t="s">
        <v>57</v>
      </c>
      <c r="E98" s="29" t="s">
        <v>5</v>
      </c>
    </row>
    <row r="99" spans="1:16" x14ac:dyDescent="0.2">
      <c r="A99" s="28" t="s">
        <v>58</v>
      </c>
      <c r="E99" s="30" t="s">
        <v>5</v>
      </c>
    </row>
    <row r="100" spans="1:16" ht="127.5" x14ac:dyDescent="0.2">
      <c r="E100" s="29" t="s">
        <v>1080</v>
      </c>
    </row>
    <row r="101" spans="1:16" x14ac:dyDescent="0.2">
      <c r="A101" t="s">
        <v>48</v>
      </c>
      <c r="C101" s="6" t="s">
        <v>1081</v>
      </c>
      <c r="E101" s="23" t="s">
        <v>1082</v>
      </c>
      <c r="J101" s="22">
        <f>0</f>
        <v>0</v>
      </c>
      <c r="K101" s="22">
        <f>0</f>
        <v>0</v>
      </c>
      <c r="L101" s="22">
        <f>0+L102+L106+L110+L114</f>
        <v>0</v>
      </c>
      <c r="M101" s="22">
        <f>0+M102+M106+M110+M114</f>
        <v>0</v>
      </c>
    </row>
    <row r="102" spans="1:16" x14ac:dyDescent="0.2">
      <c r="A102" t="s">
        <v>51</v>
      </c>
      <c r="B102" s="5" t="s">
        <v>197</v>
      </c>
      <c r="C102" s="5" t="s">
        <v>875</v>
      </c>
      <c r="D102" t="s">
        <v>5</v>
      </c>
      <c r="E102" s="24" t="s">
        <v>1083</v>
      </c>
      <c r="F102" s="25" t="s">
        <v>77</v>
      </c>
      <c r="G102" s="26">
        <v>200</v>
      </c>
      <c r="H102" s="25">
        <v>0</v>
      </c>
      <c r="I102" s="25">
        <f>ROUND(G102*H102,6)</f>
        <v>0</v>
      </c>
      <c r="L102" s="27">
        <v>0</v>
      </c>
      <c r="M102" s="22">
        <f>ROUND(ROUND(L102,2)*ROUND(G102,3),2)</f>
        <v>0</v>
      </c>
      <c r="N102" s="25" t="s">
        <v>126</v>
      </c>
      <c r="O102">
        <f>(M102*21)/100</f>
        <v>0</v>
      </c>
      <c r="P102" t="s">
        <v>27</v>
      </c>
    </row>
    <row r="103" spans="1:16" x14ac:dyDescent="0.2">
      <c r="A103" s="28" t="s">
        <v>57</v>
      </c>
      <c r="E103" s="29" t="s">
        <v>5</v>
      </c>
    </row>
    <row r="104" spans="1:16" x14ac:dyDescent="0.2">
      <c r="A104" s="28" t="s">
        <v>58</v>
      </c>
      <c r="E104" s="30" t="s">
        <v>5</v>
      </c>
    </row>
    <row r="105" spans="1:16" ht="51" x14ac:dyDescent="0.2">
      <c r="E105" s="29" t="s">
        <v>872</v>
      </c>
    </row>
    <row r="106" spans="1:16" x14ac:dyDescent="0.2">
      <c r="A106" t="s">
        <v>51</v>
      </c>
      <c r="B106" s="5" t="s">
        <v>198</v>
      </c>
      <c r="C106" s="5" t="s">
        <v>1084</v>
      </c>
      <c r="D106" t="s">
        <v>5</v>
      </c>
      <c r="E106" s="24" t="s">
        <v>1085</v>
      </c>
      <c r="F106" s="25" t="s">
        <v>77</v>
      </c>
      <c r="G106" s="26">
        <v>4000</v>
      </c>
      <c r="H106" s="25">
        <v>0</v>
      </c>
      <c r="I106" s="25">
        <f>ROUND(G106*H106,6)</f>
        <v>0</v>
      </c>
      <c r="L106" s="27">
        <v>0</v>
      </c>
      <c r="M106" s="22">
        <f>ROUND(ROUND(L106,2)*ROUND(G106,3),2)</f>
        <v>0</v>
      </c>
      <c r="N106" s="25" t="s">
        <v>126</v>
      </c>
      <c r="O106">
        <f>(M106*21)/100</f>
        <v>0</v>
      </c>
      <c r="P106" t="s">
        <v>27</v>
      </c>
    </row>
    <row r="107" spans="1:16" x14ac:dyDescent="0.2">
      <c r="A107" s="28" t="s">
        <v>57</v>
      </c>
      <c r="E107" s="29" t="s">
        <v>5</v>
      </c>
    </row>
    <row r="108" spans="1:16" x14ac:dyDescent="0.2">
      <c r="A108" s="28" t="s">
        <v>58</v>
      </c>
      <c r="E108" s="30" t="s">
        <v>5</v>
      </c>
    </row>
    <row r="109" spans="1:16" ht="63.75" x14ac:dyDescent="0.2">
      <c r="E109" s="29" t="s">
        <v>1086</v>
      </c>
    </row>
    <row r="110" spans="1:16" x14ac:dyDescent="0.2">
      <c r="A110" t="s">
        <v>51</v>
      </c>
      <c r="B110" s="5" t="s">
        <v>199</v>
      </c>
      <c r="C110" s="5" t="s">
        <v>1087</v>
      </c>
      <c r="D110" t="s">
        <v>5</v>
      </c>
      <c r="E110" s="24" t="s">
        <v>1088</v>
      </c>
      <c r="F110" s="25" t="s">
        <v>77</v>
      </c>
      <c r="G110" s="26">
        <v>100</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ht="51" x14ac:dyDescent="0.2">
      <c r="E113" s="29" t="s">
        <v>872</v>
      </c>
    </row>
    <row r="114" spans="1:16" x14ac:dyDescent="0.2">
      <c r="A114" t="s">
        <v>51</v>
      </c>
      <c r="B114" s="5" t="s">
        <v>200</v>
      </c>
      <c r="C114" s="5" t="s">
        <v>882</v>
      </c>
      <c r="D114" t="s">
        <v>5</v>
      </c>
      <c r="E114" s="24" t="s">
        <v>1089</v>
      </c>
      <c r="F114" s="25" t="s">
        <v>77</v>
      </c>
      <c r="G114" s="26">
        <v>200</v>
      </c>
      <c r="H114" s="25">
        <v>0</v>
      </c>
      <c r="I114" s="25">
        <f>ROUND(G114*H114,6)</f>
        <v>0</v>
      </c>
      <c r="L114" s="27">
        <v>0</v>
      </c>
      <c r="M114" s="22">
        <f>ROUND(ROUND(L114,2)*ROUND(G114,3),2)</f>
        <v>0</v>
      </c>
      <c r="N114" s="25" t="s">
        <v>126</v>
      </c>
      <c r="O114">
        <f>(M114*21)/100</f>
        <v>0</v>
      </c>
      <c r="P114" t="s">
        <v>27</v>
      </c>
    </row>
    <row r="115" spans="1:16" x14ac:dyDescent="0.2">
      <c r="A115" s="28" t="s">
        <v>57</v>
      </c>
      <c r="E115" s="29" t="s">
        <v>5</v>
      </c>
    </row>
    <row r="116" spans="1:16" x14ac:dyDescent="0.2">
      <c r="A116" s="28" t="s">
        <v>58</v>
      </c>
      <c r="E116" s="30" t="s">
        <v>5</v>
      </c>
    </row>
    <row r="117" spans="1:16" ht="63.75" x14ac:dyDescent="0.2">
      <c r="E117" s="29" t="s">
        <v>1086</v>
      </c>
    </row>
    <row r="118" spans="1:16" x14ac:dyDescent="0.2">
      <c r="A118" t="s">
        <v>48</v>
      </c>
      <c r="C118" s="6" t="s">
        <v>1090</v>
      </c>
      <c r="E118" s="23" t="s">
        <v>143</v>
      </c>
      <c r="J118" s="22">
        <f>0</f>
        <v>0</v>
      </c>
      <c r="K118" s="22">
        <f>0</f>
        <v>0</v>
      </c>
      <c r="L118" s="22">
        <f>0+L119+L123+L127</f>
        <v>0</v>
      </c>
      <c r="M118" s="22">
        <f>0+M119+M123+M127</f>
        <v>0</v>
      </c>
    </row>
    <row r="119" spans="1:16" x14ac:dyDescent="0.2">
      <c r="A119" t="s">
        <v>51</v>
      </c>
      <c r="B119" s="5" t="s">
        <v>201</v>
      </c>
      <c r="C119" s="5" t="s">
        <v>888</v>
      </c>
      <c r="D119" t="s">
        <v>5</v>
      </c>
      <c r="E119" s="24" t="s">
        <v>1091</v>
      </c>
      <c r="F119" s="25" t="s">
        <v>77</v>
      </c>
      <c r="G119" s="26">
        <v>100</v>
      </c>
      <c r="H119" s="25">
        <v>0</v>
      </c>
      <c r="I119" s="25">
        <f>ROUND(G119*H119,6)</f>
        <v>0</v>
      </c>
      <c r="L119" s="27">
        <v>0</v>
      </c>
      <c r="M119" s="22">
        <f>ROUND(ROUND(L119,2)*ROUND(G119,3),2)</f>
        <v>0</v>
      </c>
      <c r="N119" s="25" t="s">
        <v>126</v>
      </c>
      <c r="O119">
        <f>(M119*21)/100</f>
        <v>0</v>
      </c>
      <c r="P119" t="s">
        <v>27</v>
      </c>
    </row>
    <row r="120" spans="1:16" x14ac:dyDescent="0.2">
      <c r="A120" s="28" t="s">
        <v>57</v>
      </c>
      <c r="E120" s="29" t="s">
        <v>5</v>
      </c>
    </row>
    <row r="121" spans="1:16" x14ac:dyDescent="0.2">
      <c r="A121" s="28" t="s">
        <v>58</v>
      </c>
      <c r="E121" s="30" t="s">
        <v>5</v>
      </c>
    </row>
    <row r="122" spans="1:16" ht="76.5" x14ac:dyDescent="0.2">
      <c r="E122" s="29" t="s">
        <v>1092</v>
      </c>
    </row>
    <row r="123" spans="1:16" ht="25.5" x14ac:dyDescent="0.2">
      <c r="A123" t="s">
        <v>51</v>
      </c>
      <c r="B123" s="5" t="s">
        <v>202</v>
      </c>
      <c r="C123" s="5" t="s">
        <v>891</v>
      </c>
      <c r="D123" t="s">
        <v>5</v>
      </c>
      <c r="E123" s="24" t="s">
        <v>1093</v>
      </c>
      <c r="F123" s="25" t="s">
        <v>86</v>
      </c>
      <c r="G123" s="26">
        <v>200</v>
      </c>
      <c r="H123" s="25">
        <v>0</v>
      </c>
      <c r="I123" s="25">
        <f>ROUND(G123*H123,6)</f>
        <v>0</v>
      </c>
      <c r="L123" s="27">
        <v>0</v>
      </c>
      <c r="M123" s="22">
        <f>ROUND(ROUND(L123,2)*ROUND(G123,3),2)</f>
        <v>0</v>
      </c>
      <c r="N123" s="25" t="s">
        <v>126</v>
      </c>
      <c r="O123">
        <f>(M123*21)/100</f>
        <v>0</v>
      </c>
      <c r="P123" t="s">
        <v>27</v>
      </c>
    </row>
    <row r="124" spans="1:16" x14ac:dyDescent="0.2">
      <c r="A124" s="28" t="s">
        <v>57</v>
      </c>
      <c r="E124" s="29" t="s">
        <v>5</v>
      </c>
    </row>
    <row r="125" spans="1:16" x14ac:dyDescent="0.2">
      <c r="A125" s="28" t="s">
        <v>58</v>
      </c>
      <c r="E125" s="30" t="s">
        <v>5</v>
      </c>
    </row>
    <row r="126" spans="1:16" ht="102" x14ac:dyDescent="0.2">
      <c r="E126" s="29" t="s">
        <v>929</v>
      </c>
    </row>
    <row r="127" spans="1:16" x14ac:dyDescent="0.2">
      <c r="A127" t="s">
        <v>51</v>
      </c>
      <c r="B127" s="5" t="s">
        <v>203</v>
      </c>
      <c r="C127" s="5" t="s">
        <v>1094</v>
      </c>
      <c r="D127" t="s">
        <v>5</v>
      </c>
      <c r="E127" s="24" t="s">
        <v>1095</v>
      </c>
      <c r="F127" s="25" t="s">
        <v>77</v>
      </c>
      <c r="G127" s="26">
        <v>70</v>
      </c>
      <c r="H127" s="25">
        <v>0</v>
      </c>
      <c r="I127" s="25">
        <f>ROUND(G127*H127,6)</f>
        <v>0</v>
      </c>
      <c r="L127" s="27">
        <v>0</v>
      </c>
      <c r="M127" s="22">
        <f>ROUND(ROUND(L127,2)*ROUND(G127,3),2)</f>
        <v>0</v>
      </c>
      <c r="N127" s="25" t="s">
        <v>126</v>
      </c>
      <c r="O127">
        <f>(M127*21)/100</f>
        <v>0</v>
      </c>
      <c r="P127" t="s">
        <v>27</v>
      </c>
    </row>
    <row r="128" spans="1:16" x14ac:dyDescent="0.2">
      <c r="A128" s="28" t="s">
        <v>57</v>
      </c>
      <c r="E128" s="29" t="s">
        <v>5</v>
      </c>
    </row>
    <row r="129" spans="1:16" x14ac:dyDescent="0.2">
      <c r="A129" s="28" t="s">
        <v>58</v>
      </c>
      <c r="E129" s="30" t="s">
        <v>5</v>
      </c>
    </row>
    <row r="130" spans="1:16" ht="89.25" x14ac:dyDescent="0.2">
      <c r="E130" s="29" t="s">
        <v>1096</v>
      </c>
    </row>
    <row r="131" spans="1:16" x14ac:dyDescent="0.2">
      <c r="A131" t="s">
        <v>48</v>
      </c>
      <c r="C131" s="6" t="s">
        <v>934</v>
      </c>
      <c r="E131" s="23" t="s">
        <v>1097</v>
      </c>
      <c r="J131" s="22">
        <f>0</f>
        <v>0</v>
      </c>
      <c r="K131" s="22">
        <f>0</f>
        <v>0</v>
      </c>
      <c r="L131" s="22">
        <f>0+L132+L136+L140</f>
        <v>0</v>
      </c>
      <c r="M131" s="22">
        <f>0+M132+M136+M140</f>
        <v>0</v>
      </c>
    </row>
    <row r="132" spans="1:16" x14ac:dyDescent="0.2">
      <c r="A132" t="s">
        <v>51</v>
      </c>
      <c r="B132" s="5" t="s">
        <v>204</v>
      </c>
      <c r="C132" s="5" t="s">
        <v>894</v>
      </c>
      <c r="D132" t="s">
        <v>5</v>
      </c>
      <c r="E132" s="24" t="s">
        <v>1098</v>
      </c>
      <c r="F132" s="25" t="s">
        <v>86</v>
      </c>
      <c r="G132" s="26">
        <v>80</v>
      </c>
      <c r="H132" s="25">
        <v>0</v>
      </c>
      <c r="I132" s="25">
        <f>ROUND(G132*H132,6)</f>
        <v>0</v>
      </c>
      <c r="L132" s="27">
        <v>0</v>
      </c>
      <c r="M132" s="22">
        <f>ROUND(ROUND(L132,2)*ROUND(G132,3),2)</f>
        <v>0</v>
      </c>
      <c r="N132" s="25" t="s">
        <v>126</v>
      </c>
      <c r="O132">
        <f>(M132*21)/100</f>
        <v>0</v>
      </c>
      <c r="P132" t="s">
        <v>27</v>
      </c>
    </row>
    <row r="133" spans="1:16" x14ac:dyDescent="0.2">
      <c r="A133" s="28" t="s">
        <v>57</v>
      </c>
      <c r="E133" s="29" t="s">
        <v>5</v>
      </c>
    </row>
    <row r="134" spans="1:16" x14ac:dyDescent="0.2">
      <c r="A134" s="28" t="s">
        <v>58</v>
      </c>
      <c r="E134" s="30" t="s">
        <v>5</v>
      </c>
    </row>
    <row r="135" spans="1:16" ht="51" x14ac:dyDescent="0.2">
      <c r="E135" s="29" t="s">
        <v>1099</v>
      </c>
    </row>
    <row r="136" spans="1:16" x14ac:dyDescent="0.2">
      <c r="A136" t="s">
        <v>51</v>
      </c>
      <c r="B136" s="5" t="s">
        <v>205</v>
      </c>
      <c r="C136" s="5" t="s">
        <v>897</v>
      </c>
      <c r="D136" t="s">
        <v>5</v>
      </c>
      <c r="E136" s="24" t="s">
        <v>1100</v>
      </c>
      <c r="F136" s="25" t="s">
        <v>86</v>
      </c>
      <c r="G136" s="26">
        <v>100</v>
      </c>
      <c r="H136" s="25">
        <v>0</v>
      </c>
      <c r="I136" s="25">
        <f>ROUND(G136*H136,6)</f>
        <v>0</v>
      </c>
      <c r="L136" s="27">
        <v>0</v>
      </c>
      <c r="M136" s="22">
        <f>ROUND(ROUND(L136,2)*ROUND(G136,3),2)</f>
        <v>0</v>
      </c>
      <c r="N136" s="25" t="s">
        <v>126</v>
      </c>
      <c r="O136">
        <f>(M136*21)/100</f>
        <v>0</v>
      </c>
      <c r="P136" t="s">
        <v>27</v>
      </c>
    </row>
    <row r="137" spans="1:16" x14ac:dyDescent="0.2">
      <c r="A137" s="28" t="s">
        <v>57</v>
      </c>
      <c r="E137" s="29" t="s">
        <v>5</v>
      </c>
    </row>
    <row r="138" spans="1:16" x14ac:dyDescent="0.2">
      <c r="A138" s="28" t="s">
        <v>58</v>
      </c>
      <c r="E138" s="30" t="s">
        <v>5</v>
      </c>
    </row>
    <row r="139" spans="1:16" ht="63.75" x14ac:dyDescent="0.2">
      <c r="E139" s="29" t="s">
        <v>1101</v>
      </c>
    </row>
    <row r="140" spans="1:16" x14ac:dyDescent="0.2">
      <c r="A140" t="s">
        <v>51</v>
      </c>
      <c r="B140" s="5" t="s">
        <v>206</v>
      </c>
      <c r="C140" s="5" t="s">
        <v>901</v>
      </c>
      <c r="D140" t="s">
        <v>5</v>
      </c>
      <c r="E140" s="24" t="s">
        <v>952</v>
      </c>
      <c r="F140" s="25" t="s">
        <v>86</v>
      </c>
      <c r="G140" s="26">
        <v>25</v>
      </c>
      <c r="H140" s="25">
        <v>0</v>
      </c>
      <c r="I140" s="25">
        <f>ROUND(G140*H140,6)</f>
        <v>0</v>
      </c>
      <c r="L140" s="27">
        <v>0</v>
      </c>
      <c r="M140" s="22">
        <f>ROUND(ROUND(L140,2)*ROUND(G140,3),2)</f>
        <v>0</v>
      </c>
      <c r="N140" s="25" t="s">
        <v>126</v>
      </c>
      <c r="O140">
        <f>(M140*21)/100</f>
        <v>0</v>
      </c>
      <c r="P140" t="s">
        <v>27</v>
      </c>
    </row>
    <row r="141" spans="1:16" x14ac:dyDescent="0.2">
      <c r="A141" s="28" t="s">
        <v>57</v>
      </c>
      <c r="E141" s="29" t="s">
        <v>5</v>
      </c>
    </row>
    <row r="142" spans="1:16" x14ac:dyDescent="0.2">
      <c r="A142" s="28" t="s">
        <v>58</v>
      </c>
      <c r="E142" s="30" t="s">
        <v>5</v>
      </c>
    </row>
    <row r="143" spans="1:16" ht="51" x14ac:dyDescent="0.2">
      <c r="E143" s="29" t="s">
        <v>950</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dimension ref="A1:T375"/>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956</v>
      </c>
      <c r="M3" s="31">
        <f>Rekapitulace!C19</f>
        <v>0</v>
      </c>
      <c r="N3" s="14" t="s">
        <v>15</v>
      </c>
      <c r="O3" t="s">
        <v>23</v>
      </c>
      <c r="P3" t="s">
        <v>27</v>
      </c>
    </row>
    <row r="4" spans="1:20" ht="15" x14ac:dyDescent="0.25">
      <c r="A4" s="17" t="s">
        <v>20</v>
      </c>
      <c r="B4" s="18" t="s">
        <v>28</v>
      </c>
      <c r="C4" s="36" t="s">
        <v>956</v>
      </c>
      <c r="D4" s="32"/>
      <c r="E4" s="18" t="s">
        <v>957</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COUNTIFS(L8:L372,"=0",A8:A372,"P")+COUNTIFS(L8:L372,"",A8:A372,"P")+SUM(Q8:Q372)</f>
        <v>90</v>
      </c>
    </row>
    <row r="8" spans="1:20" x14ac:dyDescent="0.2">
      <c r="A8" t="s">
        <v>45</v>
      </c>
      <c r="C8" s="19" t="s">
        <v>1104</v>
      </c>
      <c r="E8" s="21" t="s">
        <v>1105</v>
      </c>
      <c r="J8" s="20">
        <f>0+J9+J62+J123+J156+J177+J186+J235</f>
        <v>0</v>
      </c>
      <c r="K8" s="20">
        <f>0+K9+K62+K123+K156+K177+K186+K235</f>
        <v>0</v>
      </c>
      <c r="L8" s="20">
        <f>0+L9+L62+L123+L156+L177+L186+L235</f>
        <v>0</v>
      </c>
      <c r="M8" s="20">
        <f>0+M9+M62+M123+M156+M177+M186+M235</f>
        <v>0</v>
      </c>
    </row>
    <row r="9" spans="1:20" x14ac:dyDescent="0.2">
      <c r="A9" t="s">
        <v>48</v>
      </c>
      <c r="C9" s="6" t="s">
        <v>1106</v>
      </c>
      <c r="E9" s="23" t="s">
        <v>1107</v>
      </c>
      <c r="J9" s="22">
        <f>0</f>
        <v>0</v>
      </c>
      <c r="K9" s="22">
        <f>0</f>
        <v>0</v>
      </c>
      <c r="L9" s="22">
        <f>0+L10+L14+L18+L22+L26+L30+L34+L38+L42+L46+L50+L54+L58</f>
        <v>0</v>
      </c>
      <c r="M9" s="22">
        <f>0+M10+M14+M18+M22+M26+M30+M34+M38+M42+M46+M50+M54+M58</f>
        <v>0</v>
      </c>
    </row>
    <row r="10" spans="1:20" ht="25.5" x14ac:dyDescent="0.2">
      <c r="A10" t="s">
        <v>51</v>
      </c>
      <c r="B10" s="5" t="s">
        <v>27</v>
      </c>
      <c r="C10" s="5" t="s">
        <v>1108</v>
      </c>
      <c r="D10" t="s">
        <v>5</v>
      </c>
      <c r="E10" s="24" t="s">
        <v>1109</v>
      </c>
      <c r="F10" s="25" t="s">
        <v>86</v>
      </c>
      <c r="G10" s="26">
        <v>5</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51" x14ac:dyDescent="0.2">
      <c r="E13" s="29" t="s">
        <v>950</v>
      </c>
    </row>
    <row r="14" spans="1:20" x14ac:dyDescent="0.2">
      <c r="A14" t="s">
        <v>51</v>
      </c>
      <c r="B14" s="5" t="s">
        <v>26</v>
      </c>
      <c r="C14" s="5" t="s">
        <v>1110</v>
      </c>
      <c r="D14" t="s">
        <v>5</v>
      </c>
      <c r="E14" s="24" t="s">
        <v>952</v>
      </c>
      <c r="F14" s="25" t="s">
        <v>86</v>
      </c>
      <c r="G14" s="26">
        <v>3</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51" x14ac:dyDescent="0.2">
      <c r="E17" s="29" t="s">
        <v>950</v>
      </c>
    </row>
    <row r="18" spans="1:16" x14ac:dyDescent="0.2">
      <c r="A18" t="s">
        <v>51</v>
      </c>
      <c r="B18" s="5" t="s">
        <v>64</v>
      </c>
      <c r="C18" s="5" t="s">
        <v>1111</v>
      </c>
      <c r="D18" t="s">
        <v>5</v>
      </c>
      <c r="E18" s="24" t="s">
        <v>1112</v>
      </c>
      <c r="F18" s="25" t="s">
        <v>812</v>
      </c>
      <c r="G18" s="26">
        <v>1</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ht="127.5" x14ac:dyDescent="0.2">
      <c r="E21" s="29" t="s">
        <v>1113</v>
      </c>
    </row>
    <row r="22" spans="1:16" ht="25.5" x14ac:dyDescent="0.2">
      <c r="A22" t="s">
        <v>51</v>
      </c>
      <c r="B22" s="5" t="s">
        <v>62</v>
      </c>
      <c r="C22" s="5" t="s">
        <v>1114</v>
      </c>
      <c r="D22" t="s">
        <v>5</v>
      </c>
      <c r="E22" s="24" t="s">
        <v>1115</v>
      </c>
      <c r="F22" s="25" t="s">
        <v>812</v>
      </c>
      <c r="G22" s="26">
        <v>7</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63.75" x14ac:dyDescent="0.2">
      <c r="E25" s="29" t="s">
        <v>830</v>
      </c>
    </row>
    <row r="26" spans="1:16" ht="25.5" x14ac:dyDescent="0.2">
      <c r="A26" t="s">
        <v>51</v>
      </c>
      <c r="B26" s="5" t="s">
        <v>69</v>
      </c>
      <c r="C26" s="5" t="s">
        <v>1116</v>
      </c>
      <c r="D26" t="s">
        <v>5</v>
      </c>
      <c r="E26" s="24" t="s">
        <v>1117</v>
      </c>
      <c r="F26" s="25" t="s">
        <v>812</v>
      </c>
      <c r="G26" s="26">
        <v>2</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ht="63.75" x14ac:dyDescent="0.2">
      <c r="E29" s="29" t="s">
        <v>830</v>
      </c>
    </row>
    <row r="30" spans="1:16" ht="25.5" x14ac:dyDescent="0.2">
      <c r="A30" t="s">
        <v>51</v>
      </c>
      <c r="B30" s="5" t="s">
        <v>79</v>
      </c>
      <c r="C30" s="5" t="s">
        <v>1118</v>
      </c>
      <c r="D30" t="s">
        <v>5</v>
      </c>
      <c r="E30" s="24" t="s">
        <v>1119</v>
      </c>
      <c r="F30" s="25" t="s">
        <v>812</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ht="51" x14ac:dyDescent="0.2">
      <c r="E33" s="29" t="s">
        <v>1120</v>
      </c>
    </row>
    <row r="34" spans="1:16" x14ac:dyDescent="0.2">
      <c r="A34" t="s">
        <v>51</v>
      </c>
      <c r="B34" s="5" t="s">
        <v>83</v>
      </c>
      <c r="C34" s="5" t="s">
        <v>1121</v>
      </c>
      <c r="D34" t="s">
        <v>5</v>
      </c>
      <c r="E34" s="24" t="s">
        <v>1122</v>
      </c>
      <c r="F34" s="25" t="s">
        <v>77</v>
      </c>
      <c r="G34" s="26">
        <v>70</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ht="51" x14ac:dyDescent="0.2">
      <c r="E37" s="29" t="s">
        <v>1123</v>
      </c>
    </row>
    <row r="38" spans="1:16" x14ac:dyDescent="0.2">
      <c r="A38" t="s">
        <v>51</v>
      </c>
      <c r="B38" s="5" t="s">
        <v>88</v>
      </c>
      <c r="C38" s="5" t="s">
        <v>1121</v>
      </c>
      <c r="D38" t="s">
        <v>52</v>
      </c>
      <c r="E38" s="24" t="s">
        <v>1124</v>
      </c>
      <c r="F38" s="25" t="s">
        <v>77</v>
      </c>
      <c r="G38" s="26">
        <v>30</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ht="51" x14ac:dyDescent="0.2">
      <c r="E41" s="29" t="s">
        <v>1123</v>
      </c>
    </row>
    <row r="42" spans="1:16" x14ac:dyDescent="0.2">
      <c r="A42" t="s">
        <v>51</v>
      </c>
      <c r="B42" s="5" t="s">
        <v>178</v>
      </c>
      <c r="C42" s="5" t="s">
        <v>1125</v>
      </c>
      <c r="D42" t="s">
        <v>5</v>
      </c>
      <c r="E42" s="24" t="s">
        <v>1083</v>
      </c>
      <c r="F42" s="25" t="s">
        <v>77</v>
      </c>
      <c r="G42" s="26">
        <v>180</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ht="51" x14ac:dyDescent="0.2">
      <c r="E45" s="29" t="s">
        <v>1123</v>
      </c>
    </row>
    <row r="46" spans="1:16" x14ac:dyDescent="0.2">
      <c r="A46" t="s">
        <v>51</v>
      </c>
      <c r="B46" s="5" t="s">
        <v>92</v>
      </c>
      <c r="C46" s="5" t="s">
        <v>1126</v>
      </c>
      <c r="D46" t="s">
        <v>5</v>
      </c>
      <c r="E46" s="24" t="s">
        <v>1127</v>
      </c>
      <c r="F46" s="25" t="s">
        <v>77</v>
      </c>
      <c r="G46" s="26">
        <v>190</v>
      </c>
      <c r="H46" s="25">
        <v>0</v>
      </c>
      <c r="I46" s="25">
        <f>ROUND(G46*H46,6)</f>
        <v>0</v>
      </c>
      <c r="L46" s="27">
        <v>0</v>
      </c>
      <c r="M46" s="22">
        <f>ROUND(ROUND(L46,2)*ROUND(G46,3),2)</f>
        <v>0</v>
      </c>
      <c r="N46" s="25" t="s">
        <v>56</v>
      </c>
      <c r="O46">
        <f>(M46*21)/100</f>
        <v>0</v>
      </c>
      <c r="P46" t="s">
        <v>27</v>
      </c>
    </row>
    <row r="47" spans="1:16" x14ac:dyDescent="0.2">
      <c r="A47" s="28" t="s">
        <v>57</v>
      </c>
      <c r="E47" s="29" t="s">
        <v>5</v>
      </c>
    </row>
    <row r="48" spans="1:16" x14ac:dyDescent="0.2">
      <c r="A48" s="28" t="s">
        <v>58</v>
      </c>
      <c r="E48" s="30" t="s">
        <v>5</v>
      </c>
    </row>
    <row r="49" spans="1:16" ht="51" x14ac:dyDescent="0.2">
      <c r="E49" s="29" t="s">
        <v>1123</v>
      </c>
    </row>
    <row r="50" spans="1:16" x14ac:dyDescent="0.2">
      <c r="A50" t="s">
        <v>51</v>
      </c>
      <c r="B50" s="5" t="s">
        <v>96</v>
      </c>
      <c r="C50" s="5" t="s">
        <v>1128</v>
      </c>
      <c r="D50" t="s">
        <v>5</v>
      </c>
      <c r="E50" s="24" t="s">
        <v>1129</v>
      </c>
      <c r="F50" s="25" t="s">
        <v>77</v>
      </c>
      <c r="G50" s="26">
        <v>20</v>
      </c>
      <c r="H50" s="25">
        <v>0</v>
      </c>
      <c r="I50" s="25">
        <f>ROUND(G50*H50,6)</f>
        <v>0</v>
      </c>
      <c r="L50" s="27">
        <v>0</v>
      </c>
      <c r="M50" s="22">
        <f>ROUND(ROUND(L50,2)*ROUND(G50,3),2)</f>
        <v>0</v>
      </c>
      <c r="N50" s="25" t="s">
        <v>56</v>
      </c>
      <c r="O50">
        <f>(M50*21)/100</f>
        <v>0</v>
      </c>
      <c r="P50" t="s">
        <v>27</v>
      </c>
    </row>
    <row r="51" spans="1:16" x14ac:dyDescent="0.2">
      <c r="A51" s="28" t="s">
        <v>57</v>
      </c>
      <c r="E51" s="29" t="s">
        <v>5</v>
      </c>
    </row>
    <row r="52" spans="1:16" x14ac:dyDescent="0.2">
      <c r="A52" s="28" t="s">
        <v>58</v>
      </c>
      <c r="E52" s="30" t="s">
        <v>5</v>
      </c>
    </row>
    <row r="53" spans="1:16" ht="51" x14ac:dyDescent="0.2">
      <c r="E53" s="29" t="s">
        <v>1123</v>
      </c>
    </row>
    <row r="54" spans="1:16" ht="25.5" x14ac:dyDescent="0.2">
      <c r="A54" t="s">
        <v>51</v>
      </c>
      <c r="B54" s="5" t="s">
        <v>100</v>
      </c>
      <c r="C54" s="5" t="s">
        <v>1130</v>
      </c>
      <c r="D54" t="s">
        <v>5</v>
      </c>
      <c r="E54" s="24" t="s">
        <v>1093</v>
      </c>
      <c r="F54" s="25" t="s">
        <v>86</v>
      </c>
      <c r="G54" s="26">
        <v>10</v>
      </c>
      <c r="H54" s="25">
        <v>0</v>
      </c>
      <c r="I54" s="25">
        <f>ROUND(G54*H54,6)</f>
        <v>0</v>
      </c>
      <c r="L54" s="27">
        <v>0</v>
      </c>
      <c r="M54" s="22">
        <f>ROUND(ROUND(L54,2)*ROUND(G54,3),2)</f>
        <v>0</v>
      </c>
      <c r="N54" s="25" t="s">
        <v>126</v>
      </c>
      <c r="O54">
        <f>(M54*21)/100</f>
        <v>0</v>
      </c>
      <c r="P54" t="s">
        <v>27</v>
      </c>
    </row>
    <row r="55" spans="1:16" x14ac:dyDescent="0.2">
      <c r="A55" s="28" t="s">
        <v>57</v>
      </c>
      <c r="E55" s="29" t="s">
        <v>5</v>
      </c>
    </row>
    <row r="56" spans="1:16" x14ac:dyDescent="0.2">
      <c r="A56" s="28" t="s">
        <v>58</v>
      </c>
      <c r="E56" s="30" t="s">
        <v>5</v>
      </c>
    </row>
    <row r="57" spans="1:16" ht="102" x14ac:dyDescent="0.2">
      <c r="E57" s="29" t="s">
        <v>929</v>
      </c>
    </row>
    <row r="58" spans="1:16" ht="25.5" x14ac:dyDescent="0.2">
      <c r="A58" t="s">
        <v>51</v>
      </c>
      <c r="B58" s="5" t="s">
        <v>105</v>
      </c>
      <c r="C58" s="5" t="s">
        <v>1131</v>
      </c>
      <c r="D58" t="s">
        <v>5</v>
      </c>
      <c r="E58" s="24" t="s">
        <v>1132</v>
      </c>
      <c r="F58" s="25" t="s">
        <v>812</v>
      </c>
      <c r="G58" s="26">
        <v>7</v>
      </c>
      <c r="H58" s="25">
        <v>0</v>
      </c>
      <c r="I58" s="25">
        <f>ROUND(G58*H58,6)</f>
        <v>0</v>
      </c>
      <c r="L58" s="27">
        <v>0</v>
      </c>
      <c r="M58" s="22">
        <f>ROUND(ROUND(L58,2)*ROUND(G58,3),2)</f>
        <v>0</v>
      </c>
      <c r="N58" s="25" t="s">
        <v>126</v>
      </c>
      <c r="O58">
        <f>(M58*21)/100</f>
        <v>0</v>
      </c>
      <c r="P58" t="s">
        <v>27</v>
      </c>
    </row>
    <row r="59" spans="1:16" ht="25.5" x14ac:dyDescent="0.2">
      <c r="A59" s="28" t="s">
        <v>57</v>
      </c>
      <c r="E59" s="29" t="s">
        <v>1133</v>
      </c>
    </row>
    <row r="60" spans="1:16" x14ac:dyDescent="0.2">
      <c r="A60" s="28" t="s">
        <v>58</v>
      </c>
      <c r="E60" s="30" t="s">
        <v>5</v>
      </c>
    </row>
    <row r="61" spans="1:16" ht="63.75" x14ac:dyDescent="0.2">
      <c r="E61" s="29" t="s">
        <v>830</v>
      </c>
    </row>
    <row r="62" spans="1:16" x14ac:dyDescent="0.2">
      <c r="A62" t="s">
        <v>48</v>
      </c>
      <c r="C62" s="6" t="s">
        <v>1134</v>
      </c>
      <c r="E62" s="23" t="s">
        <v>1135</v>
      </c>
      <c r="J62" s="22">
        <f>0</f>
        <v>0</v>
      </c>
      <c r="K62" s="22">
        <f>0</f>
        <v>0</v>
      </c>
      <c r="L62" s="22">
        <f>0+L63+L67+L71+L75+L79+L83+L87+L91+L95+L99+L103+L107+L111+L115+L119</f>
        <v>0</v>
      </c>
      <c r="M62" s="22">
        <f>0+M63+M67+M71+M75+M79+M83+M87+M91+M95+M99+M103+M107+M111+M115+M119</f>
        <v>0</v>
      </c>
    </row>
    <row r="63" spans="1:16" ht="25.5" x14ac:dyDescent="0.2">
      <c r="A63" t="s">
        <v>51</v>
      </c>
      <c r="B63" s="5" t="s">
        <v>110</v>
      </c>
      <c r="C63" s="5" t="s">
        <v>1114</v>
      </c>
      <c r="D63" t="s">
        <v>5</v>
      </c>
      <c r="E63" s="24" t="s">
        <v>1115</v>
      </c>
      <c r="F63" s="25" t="s">
        <v>812</v>
      </c>
      <c r="G63" s="26">
        <v>76</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ht="102" x14ac:dyDescent="0.2">
      <c r="E66" s="29" t="s">
        <v>1136</v>
      </c>
    </row>
    <row r="67" spans="1:16" ht="25.5" x14ac:dyDescent="0.2">
      <c r="A67" t="s">
        <v>51</v>
      </c>
      <c r="B67" s="5" t="s">
        <v>114</v>
      </c>
      <c r="C67" s="5" t="s">
        <v>1137</v>
      </c>
      <c r="D67" t="s">
        <v>5</v>
      </c>
      <c r="E67" s="24" t="s">
        <v>1138</v>
      </c>
      <c r="F67" s="25" t="s">
        <v>812</v>
      </c>
      <c r="G67" s="26">
        <v>8</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ht="102" x14ac:dyDescent="0.2">
      <c r="E70" s="29" t="s">
        <v>1136</v>
      </c>
    </row>
    <row r="71" spans="1:16" ht="25.5" x14ac:dyDescent="0.2">
      <c r="A71" t="s">
        <v>51</v>
      </c>
      <c r="B71" s="5" t="s">
        <v>118</v>
      </c>
      <c r="C71" s="5" t="s">
        <v>1131</v>
      </c>
      <c r="D71" t="s">
        <v>5</v>
      </c>
      <c r="E71" s="24" t="s">
        <v>1132</v>
      </c>
      <c r="F71" s="25" t="s">
        <v>812</v>
      </c>
      <c r="G71" s="26">
        <v>53</v>
      </c>
      <c r="H71" s="25">
        <v>0</v>
      </c>
      <c r="I71" s="25">
        <f>ROUND(G71*H71,6)</f>
        <v>0</v>
      </c>
      <c r="L71" s="27">
        <v>0</v>
      </c>
      <c r="M71" s="22">
        <f>ROUND(ROUND(L71,2)*ROUND(G71,3),2)</f>
        <v>0</v>
      </c>
      <c r="N71" s="25" t="s">
        <v>126</v>
      </c>
      <c r="O71">
        <f>(M71*21)/100</f>
        <v>0</v>
      </c>
      <c r="P71" t="s">
        <v>27</v>
      </c>
    </row>
    <row r="72" spans="1:16" ht="25.5" x14ac:dyDescent="0.2">
      <c r="A72" s="28" t="s">
        <v>57</v>
      </c>
      <c r="E72" s="29" t="s">
        <v>1133</v>
      </c>
    </row>
    <row r="73" spans="1:16" x14ac:dyDescent="0.2">
      <c r="A73" s="28" t="s">
        <v>58</v>
      </c>
      <c r="E73" s="30" t="s">
        <v>5</v>
      </c>
    </row>
    <row r="74" spans="1:16" ht="63.75" x14ac:dyDescent="0.2">
      <c r="E74" s="29" t="s">
        <v>830</v>
      </c>
    </row>
    <row r="75" spans="1:16" ht="25.5" x14ac:dyDescent="0.2">
      <c r="A75" t="s">
        <v>51</v>
      </c>
      <c r="B75" s="5" t="s">
        <v>123</v>
      </c>
      <c r="C75" s="5" t="s">
        <v>1116</v>
      </c>
      <c r="D75" t="s">
        <v>5</v>
      </c>
      <c r="E75" s="24" t="s">
        <v>1117</v>
      </c>
      <c r="F75" s="25" t="s">
        <v>812</v>
      </c>
      <c r="G75" s="26">
        <v>28</v>
      </c>
      <c r="H75" s="25">
        <v>0</v>
      </c>
      <c r="I75" s="25">
        <f>ROUND(G75*H75,6)</f>
        <v>0</v>
      </c>
      <c r="L75" s="27">
        <v>0</v>
      </c>
      <c r="M75" s="22">
        <f>ROUND(ROUND(L75,2)*ROUND(G75,3),2)</f>
        <v>0</v>
      </c>
      <c r="N75" s="25" t="s">
        <v>126</v>
      </c>
      <c r="O75">
        <f>(M75*21)/100</f>
        <v>0</v>
      </c>
      <c r="P75" t="s">
        <v>27</v>
      </c>
    </row>
    <row r="76" spans="1:16" x14ac:dyDescent="0.2">
      <c r="A76" s="28" t="s">
        <v>57</v>
      </c>
      <c r="E76" s="29" t="s">
        <v>5</v>
      </c>
    </row>
    <row r="77" spans="1:16" x14ac:dyDescent="0.2">
      <c r="A77" s="28" t="s">
        <v>58</v>
      </c>
      <c r="E77" s="30" t="s">
        <v>5</v>
      </c>
    </row>
    <row r="78" spans="1:16" ht="63.75" x14ac:dyDescent="0.2">
      <c r="E78" s="29" t="s">
        <v>830</v>
      </c>
    </row>
    <row r="79" spans="1:16" x14ac:dyDescent="0.2">
      <c r="A79" t="s">
        <v>51</v>
      </c>
      <c r="B79" s="5" t="s">
        <v>128</v>
      </c>
      <c r="C79" s="5" t="s">
        <v>55</v>
      </c>
      <c r="D79" t="s">
        <v>5</v>
      </c>
      <c r="E79" s="24" t="s">
        <v>1139</v>
      </c>
      <c r="F79" s="25" t="s">
        <v>812</v>
      </c>
      <c r="G79" s="26">
        <v>34</v>
      </c>
      <c r="H79" s="25">
        <v>0</v>
      </c>
      <c r="I79" s="25">
        <f>ROUND(G79*H79,6)</f>
        <v>0</v>
      </c>
      <c r="L79" s="27">
        <v>0</v>
      </c>
      <c r="M79" s="22">
        <f>ROUND(ROUND(L79,2)*ROUND(G79,3),2)</f>
        <v>0</v>
      </c>
      <c r="N79" s="25" t="s">
        <v>126</v>
      </c>
      <c r="O79">
        <f>(M79*21)/100</f>
        <v>0</v>
      </c>
      <c r="P79" t="s">
        <v>27</v>
      </c>
    </row>
    <row r="80" spans="1:16" x14ac:dyDescent="0.2">
      <c r="A80" s="28" t="s">
        <v>57</v>
      </c>
      <c r="E80" s="29" t="s">
        <v>5</v>
      </c>
    </row>
    <row r="81" spans="1:16" x14ac:dyDescent="0.2">
      <c r="A81" s="28" t="s">
        <v>58</v>
      </c>
      <c r="E81" s="30" t="s">
        <v>5</v>
      </c>
    </row>
    <row r="82" spans="1:16" ht="63.75" x14ac:dyDescent="0.2">
      <c r="E82" s="29" t="s">
        <v>830</v>
      </c>
    </row>
    <row r="83" spans="1:16" x14ac:dyDescent="0.2">
      <c r="A83" t="s">
        <v>51</v>
      </c>
      <c r="B83" s="5" t="s">
        <v>133</v>
      </c>
      <c r="C83" s="5" t="s">
        <v>1140</v>
      </c>
      <c r="D83" t="s">
        <v>5</v>
      </c>
      <c r="E83" s="24" t="s">
        <v>1141</v>
      </c>
      <c r="F83" s="25" t="s">
        <v>812</v>
      </c>
      <c r="G83" s="26">
        <v>106</v>
      </c>
      <c r="H83" s="25">
        <v>0</v>
      </c>
      <c r="I83" s="25">
        <f>ROUND(G83*H83,6)</f>
        <v>0</v>
      </c>
      <c r="L83" s="27">
        <v>0</v>
      </c>
      <c r="M83" s="22">
        <f>ROUND(ROUND(L83,2)*ROUND(G83,3),2)</f>
        <v>0</v>
      </c>
      <c r="N83" s="25" t="s">
        <v>126</v>
      </c>
      <c r="O83">
        <f>(M83*21)/100</f>
        <v>0</v>
      </c>
      <c r="P83" t="s">
        <v>27</v>
      </c>
    </row>
    <row r="84" spans="1:16" x14ac:dyDescent="0.2">
      <c r="A84" s="28" t="s">
        <v>57</v>
      </c>
      <c r="E84" s="29" t="s">
        <v>5</v>
      </c>
    </row>
    <row r="85" spans="1:16" x14ac:dyDescent="0.2">
      <c r="A85" s="28" t="s">
        <v>58</v>
      </c>
      <c r="E85" s="30" t="s">
        <v>5</v>
      </c>
    </row>
    <row r="86" spans="1:16" ht="63.75" x14ac:dyDescent="0.2">
      <c r="E86" s="29" t="s">
        <v>830</v>
      </c>
    </row>
    <row r="87" spans="1:16" ht="25.5" x14ac:dyDescent="0.2">
      <c r="A87" t="s">
        <v>51</v>
      </c>
      <c r="B87" s="5" t="s">
        <v>197</v>
      </c>
      <c r="C87" s="5" t="s">
        <v>1118</v>
      </c>
      <c r="D87" t="s">
        <v>5</v>
      </c>
      <c r="E87" s="24" t="s">
        <v>1119</v>
      </c>
      <c r="F87" s="25" t="s">
        <v>812</v>
      </c>
      <c r="G87" s="26">
        <v>26</v>
      </c>
      <c r="H87" s="25">
        <v>0</v>
      </c>
      <c r="I87" s="25">
        <f>ROUND(G87*H87,6)</f>
        <v>0</v>
      </c>
      <c r="L87" s="27">
        <v>0</v>
      </c>
      <c r="M87" s="22">
        <f>ROUND(ROUND(L87,2)*ROUND(G87,3),2)</f>
        <v>0</v>
      </c>
      <c r="N87" s="25" t="s">
        <v>126</v>
      </c>
      <c r="O87">
        <f>(M87*21)/100</f>
        <v>0</v>
      </c>
      <c r="P87" t="s">
        <v>27</v>
      </c>
    </row>
    <row r="88" spans="1:16" x14ac:dyDescent="0.2">
      <c r="A88" s="28" t="s">
        <v>57</v>
      </c>
      <c r="E88" s="29" t="s">
        <v>5</v>
      </c>
    </row>
    <row r="89" spans="1:16" x14ac:dyDescent="0.2">
      <c r="A89" s="28" t="s">
        <v>58</v>
      </c>
      <c r="E89" s="30" t="s">
        <v>5</v>
      </c>
    </row>
    <row r="90" spans="1:16" ht="63.75" x14ac:dyDescent="0.2">
      <c r="E90" s="29" t="s">
        <v>830</v>
      </c>
    </row>
    <row r="91" spans="1:16" x14ac:dyDescent="0.2">
      <c r="A91" t="s">
        <v>51</v>
      </c>
      <c r="B91" s="5" t="s">
        <v>198</v>
      </c>
      <c r="C91" s="5" t="s">
        <v>1142</v>
      </c>
      <c r="D91" t="s">
        <v>5</v>
      </c>
      <c r="E91" s="24" t="s">
        <v>1143</v>
      </c>
      <c r="F91" s="25" t="s">
        <v>812</v>
      </c>
      <c r="G91" s="26">
        <v>1</v>
      </c>
      <c r="H91" s="25">
        <v>0</v>
      </c>
      <c r="I91" s="25">
        <f>ROUND(G91*H91,6)</f>
        <v>0</v>
      </c>
      <c r="L91" s="27">
        <v>0</v>
      </c>
      <c r="M91" s="22">
        <f>ROUND(ROUND(L91,2)*ROUND(G91,3),2)</f>
        <v>0</v>
      </c>
      <c r="N91" s="25" t="s">
        <v>126</v>
      </c>
      <c r="O91">
        <f>(M91*21)/100</f>
        <v>0</v>
      </c>
      <c r="P91" t="s">
        <v>27</v>
      </c>
    </row>
    <row r="92" spans="1:16" x14ac:dyDescent="0.2">
      <c r="A92" s="28" t="s">
        <v>57</v>
      </c>
      <c r="E92" s="29" t="s">
        <v>5</v>
      </c>
    </row>
    <row r="93" spans="1:16" x14ac:dyDescent="0.2">
      <c r="A93" s="28" t="s">
        <v>58</v>
      </c>
      <c r="E93" s="30" t="s">
        <v>5</v>
      </c>
    </row>
    <row r="94" spans="1:16" ht="102" x14ac:dyDescent="0.2">
      <c r="E94" s="29" t="s">
        <v>1144</v>
      </c>
    </row>
    <row r="95" spans="1:16" ht="25.5" x14ac:dyDescent="0.2">
      <c r="A95" t="s">
        <v>51</v>
      </c>
      <c r="B95" s="5" t="s">
        <v>199</v>
      </c>
      <c r="C95" s="5" t="s">
        <v>51</v>
      </c>
      <c r="D95" t="s">
        <v>5</v>
      </c>
      <c r="E95" s="24" t="s">
        <v>1145</v>
      </c>
      <c r="F95" s="25" t="s">
        <v>812</v>
      </c>
      <c r="G95" s="26">
        <v>19</v>
      </c>
      <c r="H95" s="25">
        <v>0</v>
      </c>
      <c r="I95" s="25">
        <f>ROUND(G95*H95,6)</f>
        <v>0</v>
      </c>
      <c r="L95" s="27">
        <v>0</v>
      </c>
      <c r="M95" s="22">
        <f>ROUND(ROUND(L95,2)*ROUND(G95,3),2)</f>
        <v>0</v>
      </c>
      <c r="N95" s="25" t="s">
        <v>126</v>
      </c>
      <c r="O95">
        <f>(M95*21)/100</f>
        <v>0</v>
      </c>
      <c r="P95" t="s">
        <v>27</v>
      </c>
    </row>
    <row r="96" spans="1:16" x14ac:dyDescent="0.2">
      <c r="A96" s="28" t="s">
        <v>57</v>
      </c>
      <c r="E96" s="29" t="s">
        <v>5</v>
      </c>
    </row>
    <row r="97" spans="1:16" x14ac:dyDescent="0.2">
      <c r="A97" s="28" t="s">
        <v>58</v>
      </c>
      <c r="E97" s="30" t="s">
        <v>5</v>
      </c>
    </row>
    <row r="98" spans="1:16" ht="63.75" x14ac:dyDescent="0.2">
      <c r="E98" s="29" t="s">
        <v>830</v>
      </c>
    </row>
    <row r="99" spans="1:16" ht="25.5" x14ac:dyDescent="0.2">
      <c r="A99" t="s">
        <v>51</v>
      </c>
      <c r="B99" s="5" t="s">
        <v>200</v>
      </c>
      <c r="C99" s="5" t="s">
        <v>1146</v>
      </c>
      <c r="D99" t="s">
        <v>5</v>
      </c>
      <c r="E99" s="24" t="s">
        <v>1147</v>
      </c>
      <c r="F99" s="25" t="s">
        <v>812</v>
      </c>
      <c r="G99" s="26">
        <v>4</v>
      </c>
      <c r="H99" s="25">
        <v>0</v>
      </c>
      <c r="I99" s="25">
        <f>ROUND(G99*H99,6)</f>
        <v>0</v>
      </c>
      <c r="L99" s="27">
        <v>0</v>
      </c>
      <c r="M99" s="22">
        <f>ROUND(ROUND(L99,2)*ROUND(G99,3),2)</f>
        <v>0</v>
      </c>
      <c r="N99" s="25" t="s">
        <v>126</v>
      </c>
      <c r="O99">
        <f>(M99*21)/100</f>
        <v>0</v>
      </c>
      <c r="P99" t="s">
        <v>27</v>
      </c>
    </row>
    <row r="100" spans="1:16" x14ac:dyDescent="0.2">
      <c r="A100" s="28" t="s">
        <v>57</v>
      </c>
      <c r="E100" s="29" t="s">
        <v>5</v>
      </c>
    </row>
    <row r="101" spans="1:16" x14ac:dyDescent="0.2">
      <c r="A101" s="28" t="s">
        <v>58</v>
      </c>
      <c r="E101" s="30" t="s">
        <v>5</v>
      </c>
    </row>
    <row r="102" spans="1:16" ht="63.75" x14ac:dyDescent="0.2">
      <c r="E102" s="29" t="s">
        <v>830</v>
      </c>
    </row>
    <row r="103" spans="1:16" x14ac:dyDescent="0.2">
      <c r="A103" t="s">
        <v>51</v>
      </c>
      <c r="B103" s="5" t="s">
        <v>201</v>
      </c>
      <c r="C103" s="5" t="s">
        <v>1148</v>
      </c>
      <c r="D103" t="s">
        <v>5</v>
      </c>
      <c r="E103" s="24" t="s">
        <v>1149</v>
      </c>
      <c r="F103" s="25" t="s">
        <v>812</v>
      </c>
      <c r="G103" s="26">
        <v>3</v>
      </c>
      <c r="H103" s="25">
        <v>0</v>
      </c>
      <c r="I103" s="25">
        <f>ROUND(G103*H103,6)</f>
        <v>0</v>
      </c>
      <c r="L103" s="27">
        <v>0</v>
      </c>
      <c r="M103" s="22">
        <f>ROUND(ROUND(L103,2)*ROUND(G103,3),2)</f>
        <v>0</v>
      </c>
      <c r="N103" s="25" t="s">
        <v>126</v>
      </c>
      <c r="O103">
        <f>(M103*21)/100</f>
        <v>0</v>
      </c>
      <c r="P103" t="s">
        <v>27</v>
      </c>
    </row>
    <row r="104" spans="1:16" x14ac:dyDescent="0.2">
      <c r="A104" s="28" t="s">
        <v>57</v>
      </c>
      <c r="E104" s="29" t="s">
        <v>5</v>
      </c>
    </row>
    <row r="105" spans="1:16" x14ac:dyDescent="0.2">
      <c r="A105" s="28" t="s">
        <v>58</v>
      </c>
      <c r="E105" s="30" t="s">
        <v>5</v>
      </c>
    </row>
    <row r="106" spans="1:16" ht="63.75" x14ac:dyDescent="0.2">
      <c r="E106" s="29" t="s">
        <v>830</v>
      </c>
    </row>
    <row r="107" spans="1:16" ht="25.5" x14ac:dyDescent="0.2">
      <c r="A107" t="s">
        <v>51</v>
      </c>
      <c r="B107" s="5" t="s">
        <v>202</v>
      </c>
      <c r="C107" s="5" t="s">
        <v>1150</v>
      </c>
      <c r="D107" t="s">
        <v>5</v>
      </c>
      <c r="E107" s="24" t="s">
        <v>1151</v>
      </c>
      <c r="F107" s="25" t="s">
        <v>812</v>
      </c>
      <c r="G107" s="26">
        <v>10</v>
      </c>
      <c r="H107" s="25">
        <v>0</v>
      </c>
      <c r="I107" s="25">
        <f>ROUND(G107*H107,6)</f>
        <v>0</v>
      </c>
      <c r="L107" s="27">
        <v>0</v>
      </c>
      <c r="M107" s="22">
        <f>ROUND(ROUND(L107,2)*ROUND(G107,3),2)</f>
        <v>0</v>
      </c>
      <c r="N107" s="25" t="s">
        <v>126</v>
      </c>
      <c r="O107">
        <f>(M107*21)/100</f>
        <v>0</v>
      </c>
      <c r="P107" t="s">
        <v>27</v>
      </c>
    </row>
    <row r="108" spans="1:16" x14ac:dyDescent="0.2">
      <c r="A108" s="28" t="s">
        <v>57</v>
      </c>
      <c r="E108" s="29" t="s">
        <v>5</v>
      </c>
    </row>
    <row r="109" spans="1:16" x14ac:dyDescent="0.2">
      <c r="A109" s="28" t="s">
        <v>58</v>
      </c>
      <c r="E109" s="30" t="s">
        <v>5</v>
      </c>
    </row>
    <row r="110" spans="1:16" ht="63.75" x14ac:dyDescent="0.2">
      <c r="E110" s="29" t="s">
        <v>830</v>
      </c>
    </row>
    <row r="111" spans="1:16" ht="25.5" x14ac:dyDescent="0.2">
      <c r="A111" t="s">
        <v>51</v>
      </c>
      <c r="B111" s="5" t="s">
        <v>203</v>
      </c>
      <c r="C111" s="5" t="s">
        <v>1152</v>
      </c>
      <c r="D111" t="s">
        <v>5</v>
      </c>
      <c r="E111" s="24" t="s">
        <v>1153</v>
      </c>
      <c r="F111" s="25" t="s">
        <v>812</v>
      </c>
      <c r="G111" s="26">
        <v>5</v>
      </c>
      <c r="H111" s="25">
        <v>0</v>
      </c>
      <c r="I111" s="25">
        <f>ROUND(G111*H111,6)</f>
        <v>0</v>
      </c>
      <c r="L111" s="27">
        <v>0</v>
      </c>
      <c r="M111" s="22">
        <f>ROUND(ROUND(L111,2)*ROUND(G111,3),2)</f>
        <v>0</v>
      </c>
      <c r="N111" s="25" t="s">
        <v>126</v>
      </c>
      <c r="O111">
        <f>(M111*21)/100</f>
        <v>0</v>
      </c>
      <c r="P111" t="s">
        <v>27</v>
      </c>
    </row>
    <row r="112" spans="1:16" ht="25.5" x14ac:dyDescent="0.2">
      <c r="A112" s="28" t="s">
        <v>57</v>
      </c>
      <c r="E112" s="29" t="s">
        <v>1154</v>
      </c>
    </row>
    <row r="113" spans="1:16" x14ac:dyDescent="0.2">
      <c r="A113" s="28" t="s">
        <v>58</v>
      </c>
      <c r="E113" s="30" t="s">
        <v>5</v>
      </c>
    </row>
    <row r="114" spans="1:16" ht="63.75" x14ac:dyDescent="0.2">
      <c r="E114" s="29" t="s">
        <v>830</v>
      </c>
    </row>
    <row r="115" spans="1:16" ht="25.5" x14ac:dyDescent="0.2">
      <c r="A115" t="s">
        <v>51</v>
      </c>
      <c r="B115" s="5" t="s">
        <v>204</v>
      </c>
      <c r="C115" s="5" t="s">
        <v>1155</v>
      </c>
      <c r="D115" t="s">
        <v>5</v>
      </c>
      <c r="E115" s="24" t="s">
        <v>1156</v>
      </c>
      <c r="F115" s="25" t="s">
        <v>812</v>
      </c>
      <c r="G115" s="26">
        <v>10</v>
      </c>
      <c r="H115" s="25">
        <v>0</v>
      </c>
      <c r="I115" s="25">
        <f>ROUND(G115*H115,6)</f>
        <v>0</v>
      </c>
      <c r="L115" s="27">
        <v>0</v>
      </c>
      <c r="M115" s="22">
        <f>ROUND(ROUND(L115,2)*ROUND(G115,3),2)</f>
        <v>0</v>
      </c>
      <c r="N115" s="25" t="s">
        <v>126</v>
      </c>
      <c r="O115">
        <f>(M115*21)/100</f>
        <v>0</v>
      </c>
      <c r="P115" t="s">
        <v>27</v>
      </c>
    </row>
    <row r="116" spans="1:16" x14ac:dyDescent="0.2">
      <c r="A116" s="28" t="s">
        <v>57</v>
      </c>
      <c r="E116" s="29" t="s">
        <v>5</v>
      </c>
    </row>
    <row r="117" spans="1:16" x14ac:dyDescent="0.2">
      <c r="A117" s="28" t="s">
        <v>58</v>
      </c>
      <c r="E117" s="30" t="s">
        <v>5</v>
      </c>
    </row>
    <row r="118" spans="1:16" ht="63.75" x14ac:dyDescent="0.2">
      <c r="E118" s="29" t="s">
        <v>830</v>
      </c>
    </row>
    <row r="119" spans="1:16" ht="25.5" x14ac:dyDescent="0.2">
      <c r="A119" t="s">
        <v>51</v>
      </c>
      <c r="B119" s="5" t="s">
        <v>205</v>
      </c>
      <c r="C119" s="5" t="s">
        <v>1157</v>
      </c>
      <c r="D119" t="s">
        <v>5</v>
      </c>
      <c r="E119" s="24" t="s">
        <v>1158</v>
      </c>
      <c r="F119" s="25" t="s">
        <v>812</v>
      </c>
      <c r="G119" s="26">
        <v>52</v>
      </c>
      <c r="H119" s="25">
        <v>0</v>
      </c>
      <c r="I119" s="25">
        <f>ROUND(G119*H119,6)</f>
        <v>0</v>
      </c>
      <c r="L119" s="27">
        <v>0</v>
      </c>
      <c r="M119" s="22">
        <f>ROUND(ROUND(L119,2)*ROUND(G119,3),2)</f>
        <v>0</v>
      </c>
      <c r="N119" s="25" t="s">
        <v>126</v>
      </c>
      <c r="O119">
        <f>(M119*21)/100</f>
        <v>0</v>
      </c>
      <c r="P119" t="s">
        <v>27</v>
      </c>
    </row>
    <row r="120" spans="1:16" x14ac:dyDescent="0.2">
      <c r="A120" s="28" t="s">
        <v>57</v>
      </c>
      <c r="E120" s="29" t="s">
        <v>5</v>
      </c>
    </row>
    <row r="121" spans="1:16" x14ac:dyDescent="0.2">
      <c r="A121" s="28" t="s">
        <v>58</v>
      </c>
      <c r="E121" s="30" t="s">
        <v>5</v>
      </c>
    </row>
    <row r="122" spans="1:16" ht="63.75" x14ac:dyDescent="0.2">
      <c r="E122" s="29" t="s">
        <v>830</v>
      </c>
    </row>
    <row r="123" spans="1:16" x14ac:dyDescent="0.2">
      <c r="A123" t="s">
        <v>48</v>
      </c>
      <c r="C123" s="6" t="s">
        <v>1159</v>
      </c>
      <c r="E123" s="23" t="s">
        <v>1160</v>
      </c>
      <c r="J123" s="22">
        <f>0</f>
        <v>0</v>
      </c>
      <c r="K123" s="22">
        <f>0</f>
        <v>0</v>
      </c>
      <c r="L123" s="22">
        <f>0+L124+L128+L132+L136+L140+L144+L148+L152</f>
        <v>0</v>
      </c>
      <c r="M123" s="22">
        <f>0+M124+M128+M132+M136+M140+M144+M148+M152</f>
        <v>0</v>
      </c>
    </row>
    <row r="124" spans="1:16" x14ac:dyDescent="0.2">
      <c r="A124" t="s">
        <v>51</v>
      </c>
      <c r="B124" s="5" t="s">
        <v>206</v>
      </c>
      <c r="C124" s="5" t="s">
        <v>1128</v>
      </c>
      <c r="D124" t="s">
        <v>5</v>
      </c>
      <c r="E124" s="24" t="s">
        <v>1129</v>
      </c>
      <c r="F124" s="25" t="s">
        <v>77</v>
      </c>
      <c r="G124" s="26">
        <v>1200</v>
      </c>
      <c r="H124" s="25">
        <v>0</v>
      </c>
      <c r="I124" s="25">
        <f>ROUND(G124*H124,6)</f>
        <v>0</v>
      </c>
      <c r="L124" s="27">
        <v>0</v>
      </c>
      <c r="M124" s="22">
        <f>ROUND(ROUND(L124,2)*ROUND(G124,3),2)</f>
        <v>0</v>
      </c>
      <c r="N124" s="25" t="s">
        <v>56</v>
      </c>
      <c r="O124">
        <f>(M124*21)/100</f>
        <v>0</v>
      </c>
      <c r="P124" t="s">
        <v>27</v>
      </c>
    </row>
    <row r="125" spans="1:16" x14ac:dyDescent="0.2">
      <c r="A125" s="28" t="s">
        <v>57</v>
      </c>
      <c r="E125" s="29" t="s">
        <v>5</v>
      </c>
    </row>
    <row r="126" spans="1:16" x14ac:dyDescent="0.2">
      <c r="A126" s="28" t="s">
        <v>58</v>
      </c>
      <c r="E126" s="30" t="s">
        <v>5</v>
      </c>
    </row>
    <row r="127" spans="1:16" ht="63.75" x14ac:dyDescent="0.2">
      <c r="E127" s="29" t="s">
        <v>1161</v>
      </c>
    </row>
    <row r="128" spans="1:16" x14ac:dyDescent="0.2">
      <c r="A128" t="s">
        <v>51</v>
      </c>
      <c r="B128" s="5" t="s">
        <v>207</v>
      </c>
      <c r="C128" s="5" t="s">
        <v>1121</v>
      </c>
      <c r="D128" t="s">
        <v>5</v>
      </c>
      <c r="E128" s="24" t="s">
        <v>1122</v>
      </c>
      <c r="F128" s="25" t="s">
        <v>77</v>
      </c>
      <c r="G128" s="26">
        <v>350</v>
      </c>
      <c r="H128" s="25">
        <v>0</v>
      </c>
      <c r="I128" s="25">
        <f>ROUND(G128*H128,6)</f>
        <v>0</v>
      </c>
      <c r="L128" s="27">
        <v>0</v>
      </c>
      <c r="M128" s="22">
        <f>ROUND(ROUND(L128,2)*ROUND(G128,3),2)</f>
        <v>0</v>
      </c>
      <c r="N128" s="25" t="s">
        <v>126</v>
      </c>
      <c r="O128">
        <f>(M128*21)/100</f>
        <v>0</v>
      </c>
      <c r="P128" t="s">
        <v>27</v>
      </c>
    </row>
    <row r="129" spans="1:16" x14ac:dyDescent="0.2">
      <c r="A129" s="28" t="s">
        <v>57</v>
      </c>
      <c r="E129" s="29" t="s">
        <v>5</v>
      </c>
    </row>
    <row r="130" spans="1:16" x14ac:dyDescent="0.2">
      <c r="A130" s="28" t="s">
        <v>58</v>
      </c>
      <c r="E130" s="30" t="s">
        <v>5</v>
      </c>
    </row>
    <row r="131" spans="1:16" ht="51" x14ac:dyDescent="0.2">
      <c r="E131" s="29" t="s">
        <v>1123</v>
      </c>
    </row>
    <row r="132" spans="1:16" x14ac:dyDescent="0.2">
      <c r="A132" t="s">
        <v>51</v>
      </c>
      <c r="B132" s="5" t="s">
        <v>208</v>
      </c>
      <c r="C132" s="5" t="s">
        <v>1121</v>
      </c>
      <c r="D132" t="s">
        <v>52</v>
      </c>
      <c r="E132" s="24" t="s">
        <v>1162</v>
      </c>
      <c r="F132" s="25" t="s">
        <v>77</v>
      </c>
      <c r="G132" s="26">
        <v>150</v>
      </c>
      <c r="H132" s="25">
        <v>0</v>
      </c>
      <c r="I132" s="25">
        <f>ROUND(G132*H132,6)</f>
        <v>0</v>
      </c>
      <c r="L132" s="27">
        <v>0</v>
      </c>
      <c r="M132" s="22">
        <f>ROUND(ROUND(L132,2)*ROUND(G132,3),2)</f>
        <v>0</v>
      </c>
      <c r="N132" s="25" t="s">
        <v>126</v>
      </c>
      <c r="O132">
        <f>(M132*21)/100</f>
        <v>0</v>
      </c>
      <c r="P132" t="s">
        <v>27</v>
      </c>
    </row>
    <row r="133" spans="1:16" x14ac:dyDescent="0.2">
      <c r="A133" s="28" t="s">
        <v>57</v>
      </c>
      <c r="E133" s="29" t="s">
        <v>5</v>
      </c>
    </row>
    <row r="134" spans="1:16" x14ac:dyDescent="0.2">
      <c r="A134" s="28" t="s">
        <v>58</v>
      </c>
      <c r="E134" s="30" t="s">
        <v>5</v>
      </c>
    </row>
    <row r="135" spans="1:16" ht="51" x14ac:dyDescent="0.2">
      <c r="E135" s="29" t="s">
        <v>1123</v>
      </c>
    </row>
    <row r="136" spans="1:16" x14ac:dyDescent="0.2">
      <c r="A136" t="s">
        <v>51</v>
      </c>
      <c r="B136" s="5" t="s">
        <v>211</v>
      </c>
      <c r="C136" s="5" t="s">
        <v>1121</v>
      </c>
      <c r="D136" t="s">
        <v>27</v>
      </c>
      <c r="E136" s="24" t="s">
        <v>1124</v>
      </c>
      <c r="F136" s="25" t="s">
        <v>77</v>
      </c>
      <c r="G136" s="26">
        <v>200</v>
      </c>
      <c r="H136" s="25">
        <v>0</v>
      </c>
      <c r="I136" s="25">
        <f>ROUND(G136*H136,6)</f>
        <v>0</v>
      </c>
      <c r="L136" s="27">
        <v>0</v>
      </c>
      <c r="M136" s="22">
        <f>ROUND(ROUND(L136,2)*ROUND(G136,3),2)</f>
        <v>0</v>
      </c>
      <c r="N136" s="25" t="s">
        <v>126</v>
      </c>
      <c r="O136">
        <f>(M136*21)/100</f>
        <v>0</v>
      </c>
      <c r="P136" t="s">
        <v>27</v>
      </c>
    </row>
    <row r="137" spans="1:16" x14ac:dyDescent="0.2">
      <c r="A137" s="28" t="s">
        <v>57</v>
      </c>
      <c r="E137" s="29" t="s">
        <v>5</v>
      </c>
    </row>
    <row r="138" spans="1:16" x14ac:dyDescent="0.2">
      <c r="A138" s="28" t="s">
        <v>58</v>
      </c>
      <c r="E138" s="30" t="s">
        <v>5</v>
      </c>
    </row>
    <row r="139" spans="1:16" ht="51" x14ac:dyDescent="0.2">
      <c r="E139" s="29" t="s">
        <v>1123</v>
      </c>
    </row>
    <row r="140" spans="1:16" x14ac:dyDescent="0.2">
      <c r="A140" t="s">
        <v>51</v>
      </c>
      <c r="B140" s="5" t="s">
        <v>212</v>
      </c>
      <c r="C140" s="5" t="s">
        <v>1121</v>
      </c>
      <c r="D140" t="s">
        <v>26</v>
      </c>
      <c r="E140" s="24" t="s">
        <v>1163</v>
      </c>
      <c r="F140" s="25" t="s">
        <v>77</v>
      </c>
      <c r="G140" s="26">
        <v>80</v>
      </c>
      <c r="H140" s="25">
        <v>0</v>
      </c>
      <c r="I140" s="25">
        <f>ROUND(G140*H140,6)</f>
        <v>0</v>
      </c>
      <c r="L140" s="27">
        <v>0</v>
      </c>
      <c r="M140" s="22">
        <f>ROUND(ROUND(L140,2)*ROUND(G140,3),2)</f>
        <v>0</v>
      </c>
      <c r="N140" s="25" t="s">
        <v>126</v>
      </c>
      <c r="O140">
        <f>(M140*21)/100</f>
        <v>0</v>
      </c>
      <c r="P140" t="s">
        <v>27</v>
      </c>
    </row>
    <row r="141" spans="1:16" x14ac:dyDescent="0.2">
      <c r="A141" s="28" t="s">
        <v>57</v>
      </c>
      <c r="E141" s="29" t="s">
        <v>5</v>
      </c>
    </row>
    <row r="142" spans="1:16" x14ac:dyDescent="0.2">
      <c r="A142" s="28" t="s">
        <v>58</v>
      </c>
      <c r="E142" s="30" t="s">
        <v>5</v>
      </c>
    </row>
    <row r="143" spans="1:16" ht="51" x14ac:dyDescent="0.2">
      <c r="E143" s="29" t="s">
        <v>1123</v>
      </c>
    </row>
    <row r="144" spans="1:16" x14ac:dyDescent="0.2">
      <c r="A144" t="s">
        <v>51</v>
      </c>
      <c r="B144" s="5" t="s">
        <v>213</v>
      </c>
      <c r="C144" s="5" t="s">
        <v>1125</v>
      </c>
      <c r="D144" t="s">
        <v>5</v>
      </c>
      <c r="E144" s="24" t="s">
        <v>1083</v>
      </c>
      <c r="F144" s="25" t="s">
        <v>77</v>
      </c>
      <c r="G144" s="26">
        <v>2000</v>
      </c>
      <c r="H144" s="25">
        <v>0</v>
      </c>
      <c r="I144" s="25">
        <f>ROUND(G144*H144,6)</f>
        <v>0</v>
      </c>
      <c r="L144" s="27">
        <v>0</v>
      </c>
      <c r="M144" s="22">
        <f>ROUND(ROUND(L144,2)*ROUND(G144,3),2)</f>
        <v>0</v>
      </c>
      <c r="N144" s="25" t="s">
        <v>126</v>
      </c>
      <c r="O144">
        <f>(M144*21)/100</f>
        <v>0</v>
      </c>
      <c r="P144" t="s">
        <v>27</v>
      </c>
    </row>
    <row r="145" spans="1:16" x14ac:dyDescent="0.2">
      <c r="A145" s="28" t="s">
        <v>57</v>
      </c>
      <c r="E145" s="29" t="s">
        <v>5</v>
      </c>
    </row>
    <row r="146" spans="1:16" x14ac:dyDescent="0.2">
      <c r="A146" s="28" t="s">
        <v>58</v>
      </c>
      <c r="E146" s="30" t="s">
        <v>5</v>
      </c>
    </row>
    <row r="147" spans="1:16" ht="51" x14ac:dyDescent="0.2">
      <c r="E147" s="29" t="s">
        <v>1123</v>
      </c>
    </row>
    <row r="148" spans="1:16" x14ac:dyDescent="0.2">
      <c r="A148" t="s">
        <v>51</v>
      </c>
      <c r="B148" s="5" t="s">
        <v>214</v>
      </c>
      <c r="C148" s="5" t="s">
        <v>1126</v>
      </c>
      <c r="D148" t="s">
        <v>5</v>
      </c>
      <c r="E148" s="24" t="s">
        <v>1164</v>
      </c>
      <c r="F148" s="25" t="s">
        <v>77</v>
      </c>
      <c r="G148" s="26">
        <v>400</v>
      </c>
      <c r="H148" s="25">
        <v>0</v>
      </c>
      <c r="I148" s="25">
        <f>ROUND(G148*H148,6)</f>
        <v>0</v>
      </c>
      <c r="L148" s="27">
        <v>0</v>
      </c>
      <c r="M148" s="22">
        <f>ROUND(ROUND(L148,2)*ROUND(G148,3),2)</f>
        <v>0</v>
      </c>
      <c r="N148" s="25" t="s">
        <v>126</v>
      </c>
      <c r="O148">
        <f>(M148*21)/100</f>
        <v>0</v>
      </c>
      <c r="P148" t="s">
        <v>27</v>
      </c>
    </row>
    <row r="149" spans="1:16" x14ac:dyDescent="0.2">
      <c r="A149" s="28" t="s">
        <v>57</v>
      </c>
      <c r="E149" s="29" t="s">
        <v>5</v>
      </c>
    </row>
    <row r="150" spans="1:16" x14ac:dyDescent="0.2">
      <c r="A150" s="28" t="s">
        <v>58</v>
      </c>
      <c r="E150" s="30" t="s">
        <v>5</v>
      </c>
    </row>
    <row r="151" spans="1:16" ht="51" x14ac:dyDescent="0.2">
      <c r="E151" s="29" t="s">
        <v>1123</v>
      </c>
    </row>
    <row r="152" spans="1:16" x14ac:dyDescent="0.2">
      <c r="A152" t="s">
        <v>51</v>
      </c>
      <c r="B152" s="5" t="s">
        <v>215</v>
      </c>
      <c r="C152" s="5" t="s">
        <v>1126</v>
      </c>
      <c r="D152" t="s">
        <v>52</v>
      </c>
      <c r="E152" s="24" t="s">
        <v>1127</v>
      </c>
      <c r="F152" s="25" t="s">
        <v>77</v>
      </c>
      <c r="G152" s="26">
        <v>200</v>
      </c>
      <c r="H152" s="25">
        <v>0</v>
      </c>
      <c r="I152" s="25">
        <f>ROUND(G152*H152,6)</f>
        <v>0</v>
      </c>
      <c r="L152" s="27">
        <v>0</v>
      </c>
      <c r="M152" s="22">
        <f>ROUND(ROUND(L152,2)*ROUND(G152,3),2)</f>
        <v>0</v>
      </c>
      <c r="N152" s="25" t="s">
        <v>56</v>
      </c>
      <c r="O152">
        <f>(M152*21)/100</f>
        <v>0</v>
      </c>
      <c r="P152" t="s">
        <v>27</v>
      </c>
    </row>
    <row r="153" spans="1:16" x14ac:dyDescent="0.2">
      <c r="A153" s="28" t="s">
        <v>57</v>
      </c>
      <c r="E153" s="29" t="s">
        <v>5</v>
      </c>
    </row>
    <row r="154" spans="1:16" x14ac:dyDescent="0.2">
      <c r="A154" s="28" t="s">
        <v>58</v>
      </c>
      <c r="E154" s="30" t="s">
        <v>5</v>
      </c>
    </row>
    <row r="155" spans="1:16" ht="51" x14ac:dyDescent="0.2">
      <c r="E155" s="29" t="s">
        <v>1123</v>
      </c>
    </row>
    <row r="156" spans="1:16" x14ac:dyDescent="0.2">
      <c r="A156" t="s">
        <v>48</v>
      </c>
      <c r="C156" s="6" t="s">
        <v>1165</v>
      </c>
      <c r="E156" s="23" t="s">
        <v>143</v>
      </c>
      <c r="J156" s="22">
        <f>0</f>
        <v>0</v>
      </c>
      <c r="K156" s="22">
        <f>0</f>
        <v>0</v>
      </c>
      <c r="L156" s="22">
        <f>0+L157+L161+L165+L169+L173</f>
        <v>0</v>
      </c>
      <c r="M156" s="22">
        <f>0+M157+M161+M165+M169+M173</f>
        <v>0</v>
      </c>
    </row>
    <row r="157" spans="1:16" ht="25.5" x14ac:dyDescent="0.2">
      <c r="A157" t="s">
        <v>51</v>
      </c>
      <c r="B157" s="5" t="s">
        <v>216</v>
      </c>
      <c r="C157" s="5" t="s">
        <v>75</v>
      </c>
      <c r="D157" t="s">
        <v>5</v>
      </c>
      <c r="E157" s="24" t="s">
        <v>76</v>
      </c>
      <c r="F157" s="25" t="s">
        <v>77</v>
      </c>
      <c r="G157" s="26">
        <v>100</v>
      </c>
      <c r="H157" s="25">
        <v>0</v>
      </c>
      <c r="I157" s="25">
        <f>ROUND(G157*H157,6)</f>
        <v>0</v>
      </c>
      <c r="L157" s="27">
        <v>0</v>
      </c>
      <c r="M157" s="22">
        <f>ROUND(ROUND(L157,2)*ROUND(G157,3),2)</f>
        <v>0</v>
      </c>
      <c r="N157" s="25" t="s">
        <v>56</v>
      </c>
      <c r="O157">
        <f>(M157*21)/100</f>
        <v>0</v>
      </c>
      <c r="P157" t="s">
        <v>27</v>
      </c>
    </row>
    <row r="158" spans="1:16" x14ac:dyDescent="0.2">
      <c r="A158" s="28" t="s">
        <v>57</v>
      </c>
      <c r="E158" s="29" t="s">
        <v>5</v>
      </c>
    </row>
    <row r="159" spans="1:16" x14ac:dyDescent="0.2">
      <c r="A159" s="28" t="s">
        <v>58</v>
      </c>
      <c r="E159" s="30" t="s">
        <v>5</v>
      </c>
    </row>
    <row r="160" spans="1:16" ht="38.25" x14ac:dyDescent="0.2">
      <c r="E160" s="29" t="s">
        <v>78</v>
      </c>
    </row>
    <row r="161" spans="1:16" ht="25.5" x14ac:dyDescent="0.2">
      <c r="A161" t="s">
        <v>51</v>
      </c>
      <c r="B161" s="5" t="s">
        <v>217</v>
      </c>
      <c r="C161" s="5" t="s">
        <v>1166</v>
      </c>
      <c r="D161" t="s">
        <v>5</v>
      </c>
      <c r="E161" s="24" t="s">
        <v>1167</v>
      </c>
      <c r="F161" s="25" t="s">
        <v>77</v>
      </c>
      <c r="G161" s="26">
        <v>800</v>
      </c>
      <c r="H161" s="25">
        <v>0</v>
      </c>
      <c r="I161" s="25">
        <f>ROUND(G161*H161,6)</f>
        <v>0</v>
      </c>
      <c r="L161" s="27">
        <v>0</v>
      </c>
      <c r="M161" s="22">
        <f>ROUND(ROUND(L161,2)*ROUND(G161,3),2)</f>
        <v>0</v>
      </c>
      <c r="N161" s="25" t="s">
        <v>56</v>
      </c>
      <c r="O161">
        <f>(M161*21)/100</f>
        <v>0</v>
      </c>
      <c r="P161" t="s">
        <v>27</v>
      </c>
    </row>
    <row r="162" spans="1:16" x14ac:dyDescent="0.2">
      <c r="A162" s="28" t="s">
        <v>57</v>
      </c>
      <c r="E162" s="29" t="s">
        <v>5</v>
      </c>
    </row>
    <row r="163" spans="1:16" x14ac:dyDescent="0.2">
      <c r="A163" s="28" t="s">
        <v>58</v>
      </c>
      <c r="E163" s="30" t="s">
        <v>5</v>
      </c>
    </row>
    <row r="164" spans="1:16" ht="38.25" x14ac:dyDescent="0.2">
      <c r="E164" s="29" t="s">
        <v>78</v>
      </c>
    </row>
    <row r="165" spans="1:16" x14ac:dyDescent="0.2">
      <c r="A165" t="s">
        <v>51</v>
      </c>
      <c r="B165" s="5" t="s">
        <v>218</v>
      </c>
      <c r="C165" s="5" t="s">
        <v>1168</v>
      </c>
      <c r="D165" t="s">
        <v>5</v>
      </c>
      <c r="E165" s="24" t="s">
        <v>1169</v>
      </c>
      <c r="F165" s="25" t="s">
        <v>73</v>
      </c>
      <c r="G165" s="26">
        <v>50</v>
      </c>
      <c r="H165" s="25">
        <v>0</v>
      </c>
      <c r="I165" s="25">
        <f>ROUND(G165*H165,6)</f>
        <v>0</v>
      </c>
      <c r="L165" s="27">
        <v>0</v>
      </c>
      <c r="M165" s="22">
        <f>ROUND(ROUND(L165,2)*ROUND(G165,3),2)</f>
        <v>0</v>
      </c>
      <c r="N165" s="25" t="s">
        <v>56</v>
      </c>
      <c r="O165">
        <f>(M165*21)/100</f>
        <v>0</v>
      </c>
      <c r="P165" t="s">
        <v>27</v>
      </c>
    </row>
    <row r="166" spans="1:16" x14ac:dyDescent="0.2">
      <c r="A166" s="28" t="s">
        <v>57</v>
      </c>
      <c r="E166" s="29" t="s">
        <v>5</v>
      </c>
    </row>
    <row r="167" spans="1:16" x14ac:dyDescent="0.2">
      <c r="A167" s="28" t="s">
        <v>58</v>
      </c>
      <c r="E167" s="30" t="s">
        <v>5</v>
      </c>
    </row>
    <row r="168" spans="1:16" ht="51" x14ac:dyDescent="0.2">
      <c r="E168" s="29" t="s">
        <v>147</v>
      </c>
    </row>
    <row r="169" spans="1:16" ht="38.25" x14ac:dyDescent="0.2">
      <c r="A169" t="s">
        <v>51</v>
      </c>
      <c r="B169" s="5" t="s">
        <v>219</v>
      </c>
      <c r="C169" s="5" t="s">
        <v>1170</v>
      </c>
      <c r="D169" t="s">
        <v>5</v>
      </c>
      <c r="E169" s="24" t="s">
        <v>1171</v>
      </c>
      <c r="F169" s="25" t="s">
        <v>77</v>
      </c>
      <c r="G169" s="26">
        <v>200</v>
      </c>
      <c r="H169" s="25">
        <v>0</v>
      </c>
      <c r="I169" s="25">
        <f>ROUND(G169*H169,6)</f>
        <v>0</v>
      </c>
      <c r="L169" s="27">
        <v>0</v>
      </c>
      <c r="M169" s="22">
        <f>ROUND(ROUND(L169,2)*ROUND(G169,3),2)</f>
        <v>0</v>
      </c>
      <c r="N169" s="25" t="s">
        <v>56</v>
      </c>
      <c r="O169">
        <f>(M169*21)/100</f>
        <v>0</v>
      </c>
      <c r="P169" t="s">
        <v>27</v>
      </c>
    </row>
    <row r="170" spans="1:16" x14ac:dyDescent="0.2">
      <c r="A170" s="28" t="s">
        <v>57</v>
      </c>
      <c r="E170" s="29" t="s">
        <v>5</v>
      </c>
    </row>
    <row r="171" spans="1:16" x14ac:dyDescent="0.2">
      <c r="A171" s="28" t="s">
        <v>58</v>
      </c>
      <c r="E171" s="30" t="s">
        <v>5</v>
      </c>
    </row>
    <row r="172" spans="1:16" ht="63.75" x14ac:dyDescent="0.2">
      <c r="E172" s="29" t="s">
        <v>1172</v>
      </c>
    </row>
    <row r="173" spans="1:16" ht="25.5" x14ac:dyDescent="0.2">
      <c r="A173" t="s">
        <v>51</v>
      </c>
      <c r="B173" s="5" t="s">
        <v>220</v>
      </c>
      <c r="C173" s="5" t="s">
        <v>1130</v>
      </c>
      <c r="D173" t="s">
        <v>5</v>
      </c>
      <c r="E173" s="24" t="s">
        <v>1093</v>
      </c>
      <c r="F173" s="25" t="s">
        <v>86</v>
      </c>
      <c r="G173" s="26">
        <v>115</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ht="102" x14ac:dyDescent="0.2">
      <c r="E176" s="29" t="s">
        <v>929</v>
      </c>
    </row>
    <row r="177" spans="1:16" x14ac:dyDescent="0.2">
      <c r="A177" t="s">
        <v>48</v>
      </c>
      <c r="C177" s="6" t="s">
        <v>1173</v>
      </c>
      <c r="E177" s="23" t="s">
        <v>947</v>
      </c>
      <c r="J177" s="22">
        <f>0</f>
        <v>0</v>
      </c>
      <c r="K177" s="22">
        <f>0</f>
        <v>0</v>
      </c>
      <c r="L177" s="22">
        <f>0+L178+L182</f>
        <v>0</v>
      </c>
      <c r="M177" s="22">
        <f>0+M178+M182</f>
        <v>0</v>
      </c>
    </row>
    <row r="178" spans="1:16" ht="25.5" x14ac:dyDescent="0.2">
      <c r="A178" t="s">
        <v>51</v>
      </c>
      <c r="B178" s="5" t="s">
        <v>223</v>
      </c>
      <c r="C178" s="5" t="s">
        <v>1108</v>
      </c>
      <c r="D178" t="s">
        <v>5</v>
      </c>
      <c r="E178" s="24" t="s">
        <v>1109</v>
      </c>
      <c r="F178" s="25" t="s">
        <v>86</v>
      </c>
      <c r="G178" s="26">
        <v>150</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ht="51" x14ac:dyDescent="0.2">
      <c r="E181" s="29" t="s">
        <v>950</v>
      </c>
    </row>
    <row r="182" spans="1:16" x14ac:dyDescent="0.2">
      <c r="A182" t="s">
        <v>51</v>
      </c>
      <c r="B182" s="5" t="s">
        <v>224</v>
      </c>
      <c r="C182" s="5" t="s">
        <v>1110</v>
      </c>
      <c r="D182" t="s">
        <v>5</v>
      </c>
      <c r="E182" s="24" t="s">
        <v>952</v>
      </c>
      <c r="F182" s="25" t="s">
        <v>86</v>
      </c>
      <c r="G182" s="26">
        <v>25</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ht="51" x14ac:dyDescent="0.2">
      <c r="E185" s="29" t="s">
        <v>950</v>
      </c>
    </row>
    <row r="186" spans="1:16" x14ac:dyDescent="0.2">
      <c r="A186" t="s">
        <v>48</v>
      </c>
      <c r="C186" s="6" t="s">
        <v>1174</v>
      </c>
      <c r="E186" s="23" t="s">
        <v>1175</v>
      </c>
      <c r="J186" s="22">
        <f>0</f>
        <v>0</v>
      </c>
      <c r="K186" s="22">
        <f>0</f>
        <v>0</v>
      </c>
      <c r="L186" s="22">
        <f>0+L187+L191+L195+L199+L203+L207+L211+L215+L219+L223+L227+L231</f>
        <v>0</v>
      </c>
      <c r="M186" s="22">
        <f>0+M187+M191+M195+M199+M203+M207+M211+M215+M219+M223+M227+M231</f>
        <v>0</v>
      </c>
    </row>
    <row r="187" spans="1:16" ht="25.5" x14ac:dyDescent="0.2">
      <c r="A187" t="s">
        <v>51</v>
      </c>
      <c r="B187" s="5" t="s">
        <v>226</v>
      </c>
      <c r="C187" s="5" t="s">
        <v>1108</v>
      </c>
      <c r="D187" t="s">
        <v>5</v>
      </c>
      <c r="E187" s="24" t="s">
        <v>1109</v>
      </c>
      <c r="F187" s="25" t="s">
        <v>86</v>
      </c>
      <c r="G187" s="26">
        <v>5</v>
      </c>
      <c r="H187" s="25">
        <v>0</v>
      </c>
      <c r="I187" s="25">
        <f>ROUND(G187*H187,6)</f>
        <v>0</v>
      </c>
      <c r="L187" s="27">
        <v>0</v>
      </c>
      <c r="M187" s="22">
        <f>ROUND(ROUND(L187,2)*ROUND(G187,3),2)</f>
        <v>0</v>
      </c>
      <c r="N187" s="25" t="s">
        <v>126</v>
      </c>
      <c r="O187">
        <f>(M187*21)/100</f>
        <v>0</v>
      </c>
      <c r="P187" t="s">
        <v>27</v>
      </c>
    </row>
    <row r="188" spans="1:16" x14ac:dyDescent="0.2">
      <c r="A188" s="28" t="s">
        <v>57</v>
      </c>
      <c r="E188" s="29" t="s">
        <v>5</v>
      </c>
    </row>
    <row r="189" spans="1:16" x14ac:dyDescent="0.2">
      <c r="A189" s="28" t="s">
        <v>58</v>
      </c>
      <c r="E189" s="30" t="s">
        <v>5</v>
      </c>
    </row>
    <row r="190" spans="1:16" ht="51" x14ac:dyDescent="0.2">
      <c r="E190" s="29" t="s">
        <v>950</v>
      </c>
    </row>
    <row r="191" spans="1:16" x14ac:dyDescent="0.2">
      <c r="A191" t="s">
        <v>51</v>
      </c>
      <c r="B191" s="5" t="s">
        <v>227</v>
      </c>
      <c r="C191" s="5" t="s">
        <v>1110</v>
      </c>
      <c r="D191" t="s">
        <v>5</v>
      </c>
      <c r="E191" s="24" t="s">
        <v>952</v>
      </c>
      <c r="F191" s="25" t="s">
        <v>86</v>
      </c>
      <c r="G191" s="26">
        <v>3</v>
      </c>
      <c r="H191" s="25">
        <v>0</v>
      </c>
      <c r="I191" s="25">
        <f>ROUND(G191*H191,6)</f>
        <v>0</v>
      </c>
      <c r="L191" s="27">
        <v>0</v>
      </c>
      <c r="M191" s="22">
        <f>ROUND(ROUND(L191,2)*ROUND(G191,3),2)</f>
        <v>0</v>
      </c>
      <c r="N191" s="25" t="s">
        <v>126</v>
      </c>
      <c r="O191">
        <f>(M191*21)/100</f>
        <v>0</v>
      </c>
      <c r="P191" t="s">
        <v>27</v>
      </c>
    </row>
    <row r="192" spans="1:16" x14ac:dyDescent="0.2">
      <c r="A192" s="28" t="s">
        <v>57</v>
      </c>
      <c r="E192" s="29" t="s">
        <v>5</v>
      </c>
    </row>
    <row r="193" spans="1:16" x14ac:dyDescent="0.2">
      <c r="A193" s="28" t="s">
        <v>58</v>
      </c>
      <c r="E193" s="30" t="s">
        <v>5</v>
      </c>
    </row>
    <row r="194" spans="1:16" ht="51" x14ac:dyDescent="0.2">
      <c r="E194" s="29" t="s">
        <v>950</v>
      </c>
    </row>
    <row r="195" spans="1:16" x14ac:dyDescent="0.2">
      <c r="A195" t="s">
        <v>51</v>
      </c>
      <c r="B195" s="5" t="s">
        <v>235</v>
      </c>
      <c r="C195" s="5" t="s">
        <v>1176</v>
      </c>
      <c r="D195" t="s">
        <v>5</v>
      </c>
      <c r="E195" s="24" t="s">
        <v>1177</v>
      </c>
      <c r="F195" s="25" t="s">
        <v>812</v>
      </c>
      <c r="G195" s="26">
        <v>1</v>
      </c>
      <c r="H195" s="25">
        <v>0</v>
      </c>
      <c r="I195" s="25">
        <f>ROUND(G195*H195,6)</f>
        <v>0</v>
      </c>
      <c r="L195" s="27">
        <v>0</v>
      </c>
      <c r="M195" s="22">
        <f>ROUND(ROUND(L195,2)*ROUND(G195,3),2)</f>
        <v>0</v>
      </c>
      <c r="N195" s="25" t="s">
        <v>126</v>
      </c>
      <c r="O195">
        <f>(M195*21)/100</f>
        <v>0</v>
      </c>
      <c r="P195" t="s">
        <v>27</v>
      </c>
    </row>
    <row r="196" spans="1:16" x14ac:dyDescent="0.2">
      <c r="A196" s="28" t="s">
        <v>57</v>
      </c>
      <c r="E196" s="29" t="s">
        <v>5</v>
      </c>
    </row>
    <row r="197" spans="1:16" x14ac:dyDescent="0.2">
      <c r="A197" s="28" t="s">
        <v>58</v>
      </c>
      <c r="E197" s="30" t="s">
        <v>5</v>
      </c>
    </row>
    <row r="198" spans="1:16" ht="127.5" x14ac:dyDescent="0.2">
      <c r="E198" s="29" t="s">
        <v>1178</v>
      </c>
    </row>
    <row r="199" spans="1:16" ht="25.5" x14ac:dyDescent="0.2">
      <c r="A199" t="s">
        <v>51</v>
      </c>
      <c r="B199" s="5" t="s">
        <v>238</v>
      </c>
      <c r="C199" s="5" t="s">
        <v>1114</v>
      </c>
      <c r="D199" t="s">
        <v>5</v>
      </c>
      <c r="E199" s="24" t="s">
        <v>1115</v>
      </c>
      <c r="F199" s="25" t="s">
        <v>812</v>
      </c>
      <c r="G199" s="26">
        <v>1</v>
      </c>
      <c r="H199" s="25">
        <v>0</v>
      </c>
      <c r="I199" s="25">
        <f>ROUND(G199*H199,6)</f>
        <v>0</v>
      </c>
      <c r="L199" s="27">
        <v>0</v>
      </c>
      <c r="M199" s="22">
        <f>ROUND(ROUND(L199,2)*ROUND(G199,3),2)</f>
        <v>0</v>
      </c>
      <c r="N199" s="25" t="s">
        <v>126</v>
      </c>
      <c r="O199">
        <f>(M199*21)/100</f>
        <v>0</v>
      </c>
      <c r="P199" t="s">
        <v>27</v>
      </c>
    </row>
    <row r="200" spans="1:16" x14ac:dyDescent="0.2">
      <c r="A200" s="28" t="s">
        <v>57</v>
      </c>
      <c r="E200" s="29" t="s">
        <v>5</v>
      </c>
    </row>
    <row r="201" spans="1:16" x14ac:dyDescent="0.2">
      <c r="A201" s="28" t="s">
        <v>58</v>
      </c>
      <c r="E201" s="30" t="s">
        <v>5</v>
      </c>
    </row>
    <row r="202" spans="1:16" ht="63.75" x14ac:dyDescent="0.2">
      <c r="E202" s="29" t="s">
        <v>830</v>
      </c>
    </row>
    <row r="203" spans="1:16" ht="25.5" x14ac:dyDescent="0.2">
      <c r="A203" t="s">
        <v>51</v>
      </c>
      <c r="B203" s="5" t="s">
        <v>239</v>
      </c>
      <c r="C203" s="5" t="s">
        <v>1116</v>
      </c>
      <c r="D203" t="s">
        <v>5</v>
      </c>
      <c r="E203" s="24" t="s">
        <v>1117</v>
      </c>
      <c r="F203" s="25" t="s">
        <v>812</v>
      </c>
      <c r="G203" s="26">
        <v>1</v>
      </c>
      <c r="H203" s="25">
        <v>0</v>
      </c>
      <c r="I203" s="25">
        <f>ROUND(G203*H203,6)</f>
        <v>0</v>
      </c>
      <c r="L203" s="27">
        <v>0</v>
      </c>
      <c r="M203" s="22">
        <f>ROUND(ROUND(L203,2)*ROUND(G203,3),2)</f>
        <v>0</v>
      </c>
      <c r="N203" s="25" t="s">
        <v>126</v>
      </c>
      <c r="O203">
        <f>(M203*21)/100</f>
        <v>0</v>
      </c>
      <c r="P203" t="s">
        <v>27</v>
      </c>
    </row>
    <row r="204" spans="1:16" x14ac:dyDescent="0.2">
      <c r="A204" s="28" t="s">
        <v>57</v>
      </c>
      <c r="E204" s="29" t="s">
        <v>5</v>
      </c>
    </row>
    <row r="205" spans="1:16" x14ac:dyDescent="0.2">
      <c r="A205" s="28" t="s">
        <v>58</v>
      </c>
      <c r="E205" s="30" t="s">
        <v>5</v>
      </c>
    </row>
    <row r="206" spans="1:16" ht="63.75" x14ac:dyDescent="0.2">
      <c r="E206" s="29" t="s">
        <v>830</v>
      </c>
    </row>
    <row r="207" spans="1:16" ht="25.5" x14ac:dyDescent="0.2">
      <c r="A207" t="s">
        <v>51</v>
      </c>
      <c r="B207" s="5" t="s">
        <v>240</v>
      </c>
      <c r="C207" s="5" t="s">
        <v>1118</v>
      </c>
      <c r="D207" t="s">
        <v>5</v>
      </c>
      <c r="E207" s="24" t="s">
        <v>1119</v>
      </c>
      <c r="F207" s="25" t="s">
        <v>812</v>
      </c>
      <c r="G207" s="26">
        <v>1</v>
      </c>
      <c r="H207" s="25">
        <v>0</v>
      </c>
      <c r="I207" s="25">
        <f>ROUND(G207*H207,6)</f>
        <v>0</v>
      </c>
      <c r="L207" s="27">
        <v>0</v>
      </c>
      <c r="M207" s="22">
        <f>ROUND(ROUND(L207,2)*ROUND(G207,3),2)</f>
        <v>0</v>
      </c>
      <c r="N207" s="25" t="s">
        <v>126</v>
      </c>
      <c r="O207">
        <f>(M207*21)/100</f>
        <v>0</v>
      </c>
      <c r="P207" t="s">
        <v>27</v>
      </c>
    </row>
    <row r="208" spans="1:16" x14ac:dyDescent="0.2">
      <c r="A208" s="28" t="s">
        <v>57</v>
      </c>
      <c r="E208" s="29" t="s">
        <v>5</v>
      </c>
    </row>
    <row r="209" spans="1:16" x14ac:dyDescent="0.2">
      <c r="A209" s="28" t="s">
        <v>58</v>
      </c>
      <c r="E209" s="30" t="s">
        <v>5</v>
      </c>
    </row>
    <row r="210" spans="1:16" ht="51" x14ac:dyDescent="0.2">
      <c r="E210" s="29" t="s">
        <v>1120</v>
      </c>
    </row>
    <row r="211" spans="1:16" x14ac:dyDescent="0.2">
      <c r="A211" t="s">
        <v>51</v>
      </c>
      <c r="B211" s="5" t="s">
        <v>241</v>
      </c>
      <c r="C211" s="5" t="s">
        <v>1121</v>
      </c>
      <c r="D211" t="s">
        <v>5</v>
      </c>
      <c r="E211" s="24" t="s">
        <v>1122</v>
      </c>
      <c r="F211" s="25" t="s">
        <v>77</v>
      </c>
      <c r="G211" s="26">
        <v>30</v>
      </c>
      <c r="H211" s="25">
        <v>0</v>
      </c>
      <c r="I211" s="25">
        <f>ROUND(G211*H211,6)</f>
        <v>0</v>
      </c>
      <c r="L211" s="27">
        <v>0</v>
      </c>
      <c r="M211" s="22">
        <f>ROUND(ROUND(L211,2)*ROUND(G211,3),2)</f>
        <v>0</v>
      </c>
      <c r="N211" s="25" t="s">
        <v>126</v>
      </c>
      <c r="O211">
        <f>(M211*21)/100</f>
        <v>0</v>
      </c>
      <c r="P211" t="s">
        <v>27</v>
      </c>
    </row>
    <row r="212" spans="1:16" x14ac:dyDescent="0.2">
      <c r="A212" s="28" t="s">
        <v>57</v>
      </c>
      <c r="E212" s="29" t="s">
        <v>5</v>
      </c>
    </row>
    <row r="213" spans="1:16" x14ac:dyDescent="0.2">
      <c r="A213" s="28" t="s">
        <v>58</v>
      </c>
      <c r="E213" s="30" t="s">
        <v>5</v>
      </c>
    </row>
    <row r="214" spans="1:16" ht="51" x14ac:dyDescent="0.2">
      <c r="E214" s="29" t="s">
        <v>1123</v>
      </c>
    </row>
    <row r="215" spans="1:16" x14ac:dyDescent="0.2">
      <c r="A215" t="s">
        <v>51</v>
      </c>
      <c r="B215" s="5" t="s">
        <v>242</v>
      </c>
      <c r="C215" s="5" t="s">
        <v>1121</v>
      </c>
      <c r="D215" t="s">
        <v>52</v>
      </c>
      <c r="E215" s="24" t="s">
        <v>1124</v>
      </c>
      <c r="F215" s="25" t="s">
        <v>77</v>
      </c>
      <c r="G215" s="26">
        <v>15</v>
      </c>
      <c r="H215" s="25">
        <v>0</v>
      </c>
      <c r="I215" s="25">
        <f>ROUND(G215*H215,6)</f>
        <v>0</v>
      </c>
      <c r="L215" s="27">
        <v>0</v>
      </c>
      <c r="M215" s="22">
        <f>ROUND(ROUND(L215,2)*ROUND(G215,3),2)</f>
        <v>0</v>
      </c>
      <c r="N215" s="25" t="s">
        <v>126</v>
      </c>
      <c r="O215">
        <f>(M215*21)/100</f>
        <v>0</v>
      </c>
      <c r="P215" t="s">
        <v>27</v>
      </c>
    </row>
    <row r="216" spans="1:16" x14ac:dyDescent="0.2">
      <c r="A216" s="28" t="s">
        <v>57</v>
      </c>
      <c r="E216" s="29" t="s">
        <v>5</v>
      </c>
    </row>
    <row r="217" spans="1:16" x14ac:dyDescent="0.2">
      <c r="A217" s="28" t="s">
        <v>58</v>
      </c>
      <c r="E217" s="30" t="s">
        <v>5</v>
      </c>
    </row>
    <row r="218" spans="1:16" ht="51" x14ac:dyDescent="0.2">
      <c r="E218" s="29" t="s">
        <v>1123</v>
      </c>
    </row>
    <row r="219" spans="1:16" x14ac:dyDescent="0.2">
      <c r="A219" t="s">
        <v>51</v>
      </c>
      <c r="B219" s="5" t="s">
        <v>243</v>
      </c>
      <c r="C219" s="5" t="s">
        <v>1125</v>
      </c>
      <c r="D219" t="s">
        <v>5</v>
      </c>
      <c r="E219" s="24" t="s">
        <v>1083</v>
      </c>
      <c r="F219" s="25" t="s">
        <v>77</v>
      </c>
      <c r="G219" s="26">
        <v>35</v>
      </c>
      <c r="H219" s="25">
        <v>0</v>
      </c>
      <c r="I219" s="25">
        <f>ROUND(G219*H219,6)</f>
        <v>0</v>
      </c>
      <c r="L219" s="27">
        <v>0</v>
      </c>
      <c r="M219" s="22">
        <f>ROUND(ROUND(L219,2)*ROUND(G219,3),2)</f>
        <v>0</v>
      </c>
      <c r="N219" s="25" t="s">
        <v>126</v>
      </c>
      <c r="O219">
        <f>(M219*21)/100</f>
        <v>0</v>
      </c>
      <c r="P219" t="s">
        <v>27</v>
      </c>
    </row>
    <row r="220" spans="1:16" x14ac:dyDescent="0.2">
      <c r="A220" s="28" t="s">
        <v>57</v>
      </c>
      <c r="E220" s="29" t="s">
        <v>5</v>
      </c>
    </row>
    <row r="221" spans="1:16" x14ac:dyDescent="0.2">
      <c r="A221" s="28" t="s">
        <v>58</v>
      </c>
      <c r="E221" s="30" t="s">
        <v>5</v>
      </c>
    </row>
    <row r="222" spans="1:16" ht="51" x14ac:dyDescent="0.2">
      <c r="E222" s="29" t="s">
        <v>1123</v>
      </c>
    </row>
    <row r="223" spans="1:16" x14ac:dyDescent="0.2">
      <c r="A223" t="s">
        <v>51</v>
      </c>
      <c r="B223" s="5" t="s">
        <v>244</v>
      </c>
      <c r="C223" s="5" t="s">
        <v>1126</v>
      </c>
      <c r="D223" t="s">
        <v>5</v>
      </c>
      <c r="E223" s="24" t="s">
        <v>1127</v>
      </c>
      <c r="F223" s="25" t="s">
        <v>77</v>
      </c>
      <c r="G223" s="26">
        <v>25</v>
      </c>
      <c r="H223" s="25">
        <v>0</v>
      </c>
      <c r="I223" s="25">
        <f>ROUND(G223*H223,6)</f>
        <v>0</v>
      </c>
      <c r="L223" s="27">
        <v>0</v>
      </c>
      <c r="M223" s="22">
        <f>ROUND(ROUND(L223,2)*ROUND(G223,3),2)</f>
        <v>0</v>
      </c>
      <c r="N223" s="25" t="s">
        <v>56</v>
      </c>
      <c r="O223">
        <f>(M223*21)/100</f>
        <v>0</v>
      </c>
      <c r="P223" t="s">
        <v>27</v>
      </c>
    </row>
    <row r="224" spans="1:16" x14ac:dyDescent="0.2">
      <c r="A224" s="28" t="s">
        <v>57</v>
      </c>
      <c r="E224" s="29" t="s">
        <v>5</v>
      </c>
    </row>
    <row r="225" spans="1:16" x14ac:dyDescent="0.2">
      <c r="A225" s="28" t="s">
        <v>58</v>
      </c>
      <c r="E225" s="30" t="s">
        <v>5</v>
      </c>
    </row>
    <row r="226" spans="1:16" ht="51" x14ac:dyDescent="0.2">
      <c r="E226" s="29" t="s">
        <v>1123</v>
      </c>
    </row>
    <row r="227" spans="1:16" x14ac:dyDescent="0.2">
      <c r="A227" t="s">
        <v>51</v>
      </c>
      <c r="B227" s="5" t="s">
        <v>249</v>
      </c>
      <c r="C227" s="5" t="s">
        <v>1128</v>
      </c>
      <c r="D227" t="s">
        <v>5</v>
      </c>
      <c r="E227" s="24" t="s">
        <v>1129</v>
      </c>
      <c r="F227" s="25" t="s">
        <v>77</v>
      </c>
      <c r="G227" s="26">
        <v>20</v>
      </c>
      <c r="H227" s="25">
        <v>0</v>
      </c>
      <c r="I227" s="25">
        <f>ROUND(G227*H227,6)</f>
        <v>0</v>
      </c>
      <c r="L227" s="27">
        <v>0</v>
      </c>
      <c r="M227" s="22">
        <f>ROUND(ROUND(L227,2)*ROUND(G227,3),2)</f>
        <v>0</v>
      </c>
      <c r="N227" s="25" t="s">
        <v>56</v>
      </c>
      <c r="O227">
        <f>(M227*21)/100</f>
        <v>0</v>
      </c>
      <c r="P227" t="s">
        <v>27</v>
      </c>
    </row>
    <row r="228" spans="1:16" x14ac:dyDescent="0.2">
      <c r="A228" s="28" t="s">
        <v>57</v>
      </c>
      <c r="E228" s="29" t="s">
        <v>5</v>
      </c>
    </row>
    <row r="229" spans="1:16" x14ac:dyDescent="0.2">
      <c r="A229" s="28" t="s">
        <v>58</v>
      </c>
      <c r="E229" s="30" t="s">
        <v>5</v>
      </c>
    </row>
    <row r="230" spans="1:16" ht="51" x14ac:dyDescent="0.2">
      <c r="E230" s="29" t="s">
        <v>1123</v>
      </c>
    </row>
    <row r="231" spans="1:16" ht="25.5" x14ac:dyDescent="0.2">
      <c r="A231" t="s">
        <v>51</v>
      </c>
      <c r="B231" s="5" t="s">
        <v>254</v>
      </c>
      <c r="C231" s="5" t="s">
        <v>1130</v>
      </c>
      <c r="D231" t="s">
        <v>5</v>
      </c>
      <c r="E231" s="24" t="s">
        <v>1093</v>
      </c>
      <c r="F231" s="25" t="s">
        <v>86</v>
      </c>
      <c r="G231" s="26">
        <v>10</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ht="102" x14ac:dyDescent="0.2">
      <c r="E234" s="29" t="s">
        <v>929</v>
      </c>
    </row>
    <row r="235" spans="1:16" x14ac:dyDescent="0.2">
      <c r="A235" t="s">
        <v>48</v>
      </c>
      <c r="C235" s="6" t="s">
        <v>1179</v>
      </c>
      <c r="E235" s="23" t="s">
        <v>1180</v>
      </c>
      <c r="J235" s="22">
        <f>0</f>
        <v>0</v>
      </c>
      <c r="K235" s="22">
        <f>0</f>
        <v>0</v>
      </c>
      <c r="L235" s="22">
        <f>0+L236+L240+L244+L248+L252+L256+L260+L264+L268+L272+L276+L280+L284+L288+L292+L296+L300+L304+L308+L312+L316+L320+L324+L328+L332+L336+L340+L344+L348+L352+L356+L360+L364+L368+L372</f>
        <v>0</v>
      </c>
      <c r="M235" s="22">
        <f>0+M236+M240+M244+M248+M252+M256+M260+M264+M268+M272+M276+M280+M284+M288+M292+M296+M300+M304+M308+M312+M316+M320+M324+M328+M332+M336+M340+M344+M348+M352+M356+M360+M364+M368+M372</f>
        <v>0</v>
      </c>
    </row>
    <row r="236" spans="1:16" x14ac:dyDescent="0.2">
      <c r="A236" t="s">
        <v>51</v>
      </c>
      <c r="B236" s="5" t="s">
        <v>258</v>
      </c>
      <c r="C236" s="5" t="s">
        <v>1181</v>
      </c>
      <c r="D236" t="s">
        <v>5</v>
      </c>
      <c r="E236" s="24" t="s">
        <v>1182</v>
      </c>
      <c r="F236" s="25" t="s">
        <v>812</v>
      </c>
      <c r="G236" s="26">
        <v>1</v>
      </c>
      <c r="H236" s="25">
        <v>0</v>
      </c>
      <c r="I236" s="25">
        <f>ROUND(G236*H236,6)</f>
        <v>0</v>
      </c>
      <c r="L236" s="27">
        <v>0</v>
      </c>
      <c r="M236" s="22">
        <f>ROUND(ROUND(L236,2)*ROUND(G236,3),2)</f>
        <v>0</v>
      </c>
      <c r="N236" s="25" t="s">
        <v>126</v>
      </c>
      <c r="O236">
        <f>(M236*21)/100</f>
        <v>0</v>
      </c>
      <c r="P236" t="s">
        <v>27</v>
      </c>
    </row>
    <row r="237" spans="1:16" x14ac:dyDescent="0.2">
      <c r="A237" s="28" t="s">
        <v>57</v>
      </c>
      <c r="E237" s="29" t="s">
        <v>5</v>
      </c>
    </row>
    <row r="238" spans="1:16" x14ac:dyDescent="0.2">
      <c r="A238" s="28" t="s">
        <v>58</v>
      </c>
      <c r="E238" s="30" t="s">
        <v>5</v>
      </c>
    </row>
    <row r="239" spans="1:16" ht="127.5" x14ac:dyDescent="0.2">
      <c r="E239" s="29" t="s">
        <v>1183</v>
      </c>
    </row>
    <row r="240" spans="1:16" x14ac:dyDescent="0.2">
      <c r="A240" t="s">
        <v>51</v>
      </c>
      <c r="B240" s="5" t="s">
        <v>262</v>
      </c>
      <c r="C240" s="5" t="s">
        <v>1184</v>
      </c>
      <c r="D240" t="s">
        <v>5</v>
      </c>
      <c r="E240" s="24" t="s">
        <v>1185</v>
      </c>
      <c r="F240" s="25" t="s">
        <v>812</v>
      </c>
      <c r="G240" s="26">
        <v>1</v>
      </c>
      <c r="H240" s="25">
        <v>0</v>
      </c>
      <c r="I240" s="25">
        <f>ROUND(G240*H240,6)</f>
        <v>0</v>
      </c>
      <c r="L240" s="27">
        <v>0</v>
      </c>
      <c r="M240" s="22">
        <f>ROUND(ROUND(L240,2)*ROUND(G240,3),2)</f>
        <v>0</v>
      </c>
      <c r="N240" s="25" t="s">
        <v>126</v>
      </c>
      <c r="O240">
        <f>(M240*21)/100</f>
        <v>0</v>
      </c>
      <c r="P240" t="s">
        <v>27</v>
      </c>
    </row>
    <row r="241" spans="1:16" x14ac:dyDescent="0.2">
      <c r="A241" s="28" t="s">
        <v>57</v>
      </c>
      <c r="E241" s="29" t="s">
        <v>5</v>
      </c>
    </row>
    <row r="242" spans="1:16" x14ac:dyDescent="0.2">
      <c r="A242" s="28" t="s">
        <v>58</v>
      </c>
      <c r="E242" s="30" t="s">
        <v>5</v>
      </c>
    </row>
    <row r="243" spans="1:16" ht="127.5" x14ac:dyDescent="0.2">
      <c r="E243" s="29" t="s">
        <v>1186</v>
      </c>
    </row>
    <row r="244" spans="1:16" x14ac:dyDescent="0.2">
      <c r="A244" t="s">
        <v>51</v>
      </c>
      <c r="B244" s="5" t="s">
        <v>263</v>
      </c>
      <c r="C244" s="5" t="s">
        <v>1187</v>
      </c>
      <c r="D244" t="s">
        <v>5</v>
      </c>
      <c r="E244" s="24" t="s">
        <v>1188</v>
      </c>
      <c r="F244" s="25" t="s">
        <v>812</v>
      </c>
      <c r="G244" s="26">
        <v>1</v>
      </c>
      <c r="H244" s="25">
        <v>0</v>
      </c>
      <c r="I244" s="25">
        <f>ROUND(G244*H244,6)</f>
        <v>0</v>
      </c>
      <c r="L244" s="27">
        <v>0</v>
      </c>
      <c r="M244" s="22">
        <f>ROUND(ROUND(L244,2)*ROUND(G244,3),2)</f>
        <v>0</v>
      </c>
      <c r="N244" s="25" t="s">
        <v>126</v>
      </c>
      <c r="O244">
        <f>(M244*21)/100</f>
        <v>0</v>
      </c>
      <c r="P244" t="s">
        <v>27</v>
      </c>
    </row>
    <row r="245" spans="1:16" x14ac:dyDescent="0.2">
      <c r="A245" s="28" t="s">
        <v>57</v>
      </c>
      <c r="E245" s="29" t="s">
        <v>5</v>
      </c>
    </row>
    <row r="246" spans="1:16" x14ac:dyDescent="0.2">
      <c r="A246" s="28" t="s">
        <v>58</v>
      </c>
      <c r="E246" s="30" t="s">
        <v>5</v>
      </c>
    </row>
    <row r="247" spans="1:16" ht="140.25" x14ac:dyDescent="0.2">
      <c r="E247" s="29" t="s">
        <v>1189</v>
      </c>
    </row>
    <row r="248" spans="1:16" x14ac:dyDescent="0.2">
      <c r="A248" t="s">
        <v>51</v>
      </c>
      <c r="B248" s="5" t="s">
        <v>264</v>
      </c>
      <c r="C248" s="5" t="s">
        <v>1190</v>
      </c>
      <c r="D248" t="s">
        <v>5</v>
      </c>
      <c r="E248" s="24" t="s">
        <v>1191</v>
      </c>
      <c r="F248" s="25" t="s">
        <v>812</v>
      </c>
      <c r="G248" s="26">
        <v>1</v>
      </c>
      <c r="H248" s="25">
        <v>0</v>
      </c>
      <c r="I248" s="25">
        <f>ROUND(G248*H248,6)</f>
        <v>0</v>
      </c>
      <c r="L248" s="27">
        <v>0</v>
      </c>
      <c r="M248" s="22">
        <f>ROUND(ROUND(L248,2)*ROUND(G248,3),2)</f>
        <v>0</v>
      </c>
      <c r="N248" s="25" t="s">
        <v>126</v>
      </c>
      <c r="O248">
        <f>(M248*21)/100</f>
        <v>0</v>
      </c>
      <c r="P248" t="s">
        <v>27</v>
      </c>
    </row>
    <row r="249" spans="1:16" x14ac:dyDescent="0.2">
      <c r="A249" s="28" t="s">
        <v>57</v>
      </c>
      <c r="E249" s="29" t="s">
        <v>5</v>
      </c>
    </row>
    <row r="250" spans="1:16" x14ac:dyDescent="0.2">
      <c r="A250" s="28" t="s">
        <v>58</v>
      </c>
      <c r="E250" s="30" t="s">
        <v>5</v>
      </c>
    </row>
    <row r="251" spans="1:16" ht="127.5" x14ac:dyDescent="0.2">
      <c r="E251" s="29" t="s">
        <v>1192</v>
      </c>
    </row>
    <row r="252" spans="1:16" x14ac:dyDescent="0.2">
      <c r="A252" t="s">
        <v>51</v>
      </c>
      <c r="B252" s="5" t="s">
        <v>265</v>
      </c>
      <c r="C252" s="5" t="s">
        <v>1190</v>
      </c>
      <c r="D252" t="s">
        <v>52</v>
      </c>
      <c r="E252" s="24" t="s">
        <v>1191</v>
      </c>
      <c r="F252" s="25" t="s">
        <v>812</v>
      </c>
      <c r="G252" s="26">
        <v>1</v>
      </c>
      <c r="H252" s="25">
        <v>0</v>
      </c>
      <c r="I252" s="25">
        <f>ROUND(G252*H252,6)</f>
        <v>0</v>
      </c>
      <c r="L252" s="27">
        <v>0</v>
      </c>
      <c r="M252" s="22">
        <f>ROUND(ROUND(L252,2)*ROUND(G252,3),2)</f>
        <v>0</v>
      </c>
      <c r="N252" s="25" t="s">
        <v>126</v>
      </c>
      <c r="O252">
        <f>(M252*21)/100</f>
        <v>0</v>
      </c>
      <c r="P252" t="s">
        <v>27</v>
      </c>
    </row>
    <row r="253" spans="1:16" x14ac:dyDescent="0.2">
      <c r="A253" s="28" t="s">
        <v>57</v>
      </c>
      <c r="E253" s="29" t="s">
        <v>5</v>
      </c>
    </row>
    <row r="254" spans="1:16" x14ac:dyDescent="0.2">
      <c r="A254" s="28" t="s">
        <v>58</v>
      </c>
      <c r="E254" s="30" t="s">
        <v>5</v>
      </c>
    </row>
    <row r="255" spans="1:16" ht="127.5" x14ac:dyDescent="0.2">
      <c r="E255" s="29" t="s">
        <v>1193</v>
      </c>
    </row>
    <row r="256" spans="1:16" x14ac:dyDescent="0.2">
      <c r="A256" t="s">
        <v>51</v>
      </c>
      <c r="B256" s="5" t="s">
        <v>266</v>
      </c>
      <c r="C256" s="5" t="s">
        <v>1194</v>
      </c>
      <c r="D256" t="s">
        <v>5</v>
      </c>
      <c r="E256" s="24" t="s">
        <v>1191</v>
      </c>
      <c r="F256" s="25" t="s">
        <v>812</v>
      </c>
      <c r="G256" s="26">
        <v>1</v>
      </c>
      <c r="H256" s="25">
        <v>0</v>
      </c>
      <c r="I256" s="25">
        <f>ROUND(G256*H256,6)</f>
        <v>0</v>
      </c>
      <c r="L256" s="27">
        <v>0</v>
      </c>
      <c r="M256" s="22">
        <f>ROUND(ROUND(L256,2)*ROUND(G256,3),2)</f>
        <v>0</v>
      </c>
      <c r="N256" s="25" t="s">
        <v>126</v>
      </c>
      <c r="O256">
        <f>(M256*21)/100</f>
        <v>0</v>
      </c>
      <c r="P256" t="s">
        <v>27</v>
      </c>
    </row>
    <row r="257" spans="1:16" x14ac:dyDescent="0.2">
      <c r="A257" s="28" t="s">
        <v>57</v>
      </c>
      <c r="E257" s="29" t="s">
        <v>5</v>
      </c>
    </row>
    <row r="258" spans="1:16" x14ac:dyDescent="0.2">
      <c r="A258" s="28" t="s">
        <v>58</v>
      </c>
      <c r="E258" s="30" t="s">
        <v>5</v>
      </c>
    </row>
    <row r="259" spans="1:16" ht="127.5" x14ac:dyDescent="0.2">
      <c r="E259" s="29" t="s">
        <v>1195</v>
      </c>
    </row>
    <row r="260" spans="1:16" x14ac:dyDescent="0.2">
      <c r="A260" t="s">
        <v>51</v>
      </c>
      <c r="B260" s="5" t="s">
        <v>267</v>
      </c>
      <c r="C260" s="5" t="s">
        <v>1194</v>
      </c>
      <c r="D260" t="s">
        <v>52</v>
      </c>
      <c r="E260" s="24" t="s">
        <v>1191</v>
      </c>
      <c r="F260" s="25" t="s">
        <v>812</v>
      </c>
      <c r="G260" s="26">
        <v>1</v>
      </c>
      <c r="H260" s="25">
        <v>0</v>
      </c>
      <c r="I260" s="25">
        <f>ROUND(G260*H260,6)</f>
        <v>0</v>
      </c>
      <c r="L260" s="27">
        <v>0</v>
      </c>
      <c r="M260" s="22">
        <f>ROUND(ROUND(L260,2)*ROUND(G260,3),2)</f>
        <v>0</v>
      </c>
      <c r="N260" s="25" t="s">
        <v>126</v>
      </c>
      <c r="O260">
        <f>(M260*21)/100</f>
        <v>0</v>
      </c>
      <c r="P260" t="s">
        <v>27</v>
      </c>
    </row>
    <row r="261" spans="1:16" x14ac:dyDescent="0.2">
      <c r="A261" s="28" t="s">
        <v>57</v>
      </c>
      <c r="E261" s="29" t="s">
        <v>5</v>
      </c>
    </row>
    <row r="262" spans="1:16" x14ac:dyDescent="0.2">
      <c r="A262" s="28" t="s">
        <v>58</v>
      </c>
      <c r="E262" s="30" t="s">
        <v>5</v>
      </c>
    </row>
    <row r="263" spans="1:16" ht="127.5" x14ac:dyDescent="0.2">
      <c r="E263" s="29" t="s">
        <v>1196</v>
      </c>
    </row>
    <row r="264" spans="1:16" x14ac:dyDescent="0.2">
      <c r="A264" t="s">
        <v>51</v>
      </c>
      <c r="B264" s="5" t="s">
        <v>270</v>
      </c>
      <c r="C264" s="5" t="s">
        <v>1194</v>
      </c>
      <c r="D264" t="s">
        <v>27</v>
      </c>
      <c r="E264" s="24" t="s">
        <v>1191</v>
      </c>
      <c r="F264" s="25" t="s">
        <v>812</v>
      </c>
      <c r="G264" s="26">
        <v>1</v>
      </c>
      <c r="H264" s="25">
        <v>0</v>
      </c>
      <c r="I264" s="25">
        <f>ROUND(G264*H264,6)</f>
        <v>0</v>
      </c>
      <c r="L264" s="27">
        <v>0</v>
      </c>
      <c r="M264" s="22">
        <f>ROUND(ROUND(L264,2)*ROUND(G264,3),2)</f>
        <v>0</v>
      </c>
      <c r="N264" s="25" t="s">
        <v>126</v>
      </c>
      <c r="O264">
        <f>(M264*21)/100</f>
        <v>0</v>
      </c>
      <c r="P264" t="s">
        <v>27</v>
      </c>
    </row>
    <row r="265" spans="1:16" x14ac:dyDescent="0.2">
      <c r="A265" s="28" t="s">
        <v>57</v>
      </c>
      <c r="E265" s="29" t="s">
        <v>5</v>
      </c>
    </row>
    <row r="266" spans="1:16" x14ac:dyDescent="0.2">
      <c r="A266" s="28" t="s">
        <v>58</v>
      </c>
      <c r="E266" s="30" t="s">
        <v>5</v>
      </c>
    </row>
    <row r="267" spans="1:16" ht="127.5" x14ac:dyDescent="0.2">
      <c r="E267" s="29" t="s">
        <v>1197</v>
      </c>
    </row>
    <row r="268" spans="1:16" x14ac:dyDescent="0.2">
      <c r="A268" t="s">
        <v>51</v>
      </c>
      <c r="B268" s="5" t="s">
        <v>273</v>
      </c>
      <c r="C268" s="5" t="s">
        <v>1194</v>
      </c>
      <c r="D268" t="s">
        <v>26</v>
      </c>
      <c r="E268" s="24" t="s">
        <v>1191</v>
      </c>
      <c r="F268" s="25" t="s">
        <v>812</v>
      </c>
      <c r="G268" s="26">
        <v>1</v>
      </c>
      <c r="H268" s="25">
        <v>0</v>
      </c>
      <c r="I268" s="25">
        <f>ROUND(G268*H268,6)</f>
        <v>0</v>
      </c>
      <c r="L268" s="27">
        <v>0</v>
      </c>
      <c r="M268" s="22">
        <f>ROUND(ROUND(L268,2)*ROUND(G268,3),2)</f>
        <v>0</v>
      </c>
      <c r="N268" s="25" t="s">
        <v>126</v>
      </c>
      <c r="O268">
        <f>(M268*21)/100</f>
        <v>0</v>
      </c>
      <c r="P268" t="s">
        <v>27</v>
      </c>
    </row>
    <row r="269" spans="1:16" x14ac:dyDescent="0.2">
      <c r="A269" s="28" t="s">
        <v>57</v>
      </c>
      <c r="E269" s="29" t="s">
        <v>5</v>
      </c>
    </row>
    <row r="270" spans="1:16" x14ac:dyDescent="0.2">
      <c r="A270" s="28" t="s">
        <v>58</v>
      </c>
      <c r="E270" s="30" t="s">
        <v>5</v>
      </c>
    </row>
    <row r="271" spans="1:16" ht="127.5" x14ac:dyDescent="0.2">
      <c r="E271" s="29" t="s">
        <v>1193</v>
      </c>
    </row>
    <row r="272" spans="1:16" x14ac:dyDescent="0.2">
      <c r="A272" t="s">
        <v>51</v>
      </c>
      <c r="B272" s="5" t="s">
        <v>276</v>
      </c>
      <c r="C272" s="5" t="s">
        <v>1198</v>
      </c>
      <c r="D272" t="s">
        <v>5</v>
      </c>
      <c r="E272" s="24" t="s">
        <v>1191</v>
      </c>
      <c r="F272" s="25" t="s">
        <v>812</v>
      </c>
      <c r="G272" s="26">
        <v>1</v>
      </c>
      <c r="H272" s="25">
        <v>0</v>
      </c>
      <c r="I272" s="25">
        <f>ROUND(G272*H272,6)</f>
        <v>0</v>
      </c>
      <c r="L272" s="27">
        <v>0</v>
      </c>
      <c r="M272" s="22">
        <f>ROUND(ROUND(L272,2)*ROUND(G272,3),2)</f>
        <v>0</v>
      </c>
      <c r="N272" s="25" t="s">
        <v>126</v>
      </c>
      <c r="O272">
        <f>(M272*21)/100</f>
        <v>0</v>
      </c>
      <c r="P272" t="s">
        <v>27</v>
      </c>
    </row>
    <row r="273" spans="1:16" x14ac:dyDescent="0.2">
      <c r="A273" s="28" t="s">
        <v>57</v>
      </c>
      <c r="E273" s="29" t="s">
        <v>5</v>
      </c>
    </row>
    <row r="274" spans="1:16" x14ac:dyDescent="0.2">
      <c r="A274" s="28" t="s">
        <v>58</v>
      </c>
      <c r="E274" s="30" t="s">
        <v>5</v>
      </c>
    </row>
    <row r="275" spans="1:16" ht="127.5" x14ac:dyDescent="0.2">
      <c r="E275" s="29" t="s">
        <v>1199</v>
      </c>
    </row>
    <row r="276" spans="1:16" x14ac:dyDescent="0.2">
      <c r="A276" t="s">
        <v>51</v>
      </c>
      <c r="B276" s="5" t="s">
        <v>279</v>
      </c>
      <c r="C276" s="5" t="s">
        <v>1198</v>
      </c>
      <c r="D276" t="s">
        <v>52</v>
      </c>
      <c r="E276" s="24" t="s">
        <v>1191</v>
      </c>
      <c r="F276" s="25" t="s">
        <v>812</v>
      </c>
      <c r="G276" s="26">
        <v>1</v>
      </c>
      <c r="H276" s="25">
        <v>0</v>
      </c>
      <c r="I276" s="25">
        <f>ROUND(G276*H276,6)</f>
        <v>0</v>
      </c>
      <c r="L276" s="27">
        <v>0</v>
      </c>
      <c r="M276" s="22">
        <f>ROUND(ROUND(L276,2)*ROUND(G276,3),2)</f>
        <v>0</v>
      </c>
      <c r="N276" s="25" t="s">
        <v>126</v>
      </c>
      <c r="O276">
        <f>(M276*21)/100</f>
        <v>0</v>
      </c>
      <c r="P276" t="s">
        <v>27</v>
      </c>
    </row>
    <row r="277" spans="1:16" x14ac:dyDescent="0.2">
      <c r="A277" s="28" t="s">
        <v>57</v>
      </c>
      <c r="E277" s="29" t="s">
        <v>5</v>
      </c>
    </row>
    <row r="278" spans="1:16" x14ac:dyDescent="0.2">
      <c r="A278" s="28" t="s">
        <v>58</v>
      </c>
      <c r="E278" s="30" t="s">
        <v>5</v>
      </c>
    </row>
    <row r="279" spans="1:16" ht="127.5" x14ac:dyDescent="0.2">
      <c r="E279" s="29" t="s">
        <v>1196</v>
      </c>
    </row>
    <row r="280" spans="1:16" x14ac:dyDescent="0.2">
      <c r="A280" t="s">
        <v>51</v>
      </c>
      <c r="B280" s="5" t="s">
        <v>589</v>
      </c>
      <c r="C280" s="5" t="s">
        <v>1198</v>
      </c>
      <c r="D280" t="s">
        <v>27</v>
      </c>
      <c r="E280" s="24" t="s">
        <v>1191</v>
      </c>
      <c r="F280" s="25" t="s">
        <v>812</v>
      </c>
      <c r="G280" s="26">
        <v>1</v>
      </c>
      <c r="H280" s="25">
        <v>0</v>
      </c>
      <c r="I280" s="25">
        <f>ROUND(G280*H280,6)</f>
        <v>0</v>
      </c>
      <c r="L280" s="27">
        <v>0</v>
      </c>
      <c r="M280" s="22">
        <f>ROUND(ROUND(L280,2)*ROUND(G280,3),2)</f>
        <v>0</v>
      </c>
      <c r="N280" s="25" t="s">
        <v>126</v>
      </c>
      <c r="O280">
        <f>(M280*21)/100</f>
        <v>0</v>
      </c>
      <c r="P280" t="s">
        <v>27</v>
      </c>
    </row>
    <row r="281" spans="1:16" x14ac:dyDescent="0.2">
      <c r="A281" s="28" t="s">
        <v>57</v>
      </c>
      <c r="E281" s="29" t="s">
        <v>5</v>
      </c>
    </row>
    <row r="282" spans="1:16" x14ac:dyDescent="0.2">
      <c r="A282" s="28" t="s">
        <v>58</v>
      </c>
      <c r="E282" s="30" t="s">
        <v>5</v>
      </c>
    </row>
    <row r="283" spans="1:16" ht="127.5" x14ac:dyDescent="0.2">
      <c r="E283" s="29" t="s">
        <v>1200</v>
      </c>
    </row>
    <row r="284" spans="1:16" x14ac:dyDescent="0.2">
      <c r="A284" t="s">
        <v>51</v>
      </c>
      <c r="B284" s="5" t="s">
        <v>282</v>
      </c>
      <c r="C284" s="5" t="s">
        <v>1198</v>
      </c>
      <c r="D284" t="s">
        <v>26</v>
      </c>
      <c r="E284" s="24" t="s">
        <v>1191</v>
      </c>
      <c r="F284" s="25" t="s">
        <v>812</v>
      </c>
      <c r="G284" s="26">
        <v>1</v>
      </c>
      <c r="H284" s="25">
        <v>0</v>
      </c>
      <c r="I284" s="25">
        <f>ROUND(G284*H284,6)</f>
        <v>0</v>
      </c>
      <c r="L284" s="27">
        <v>0</v>
      </c>
      <c r="M284" s="22">
        <f>ROUND(ROUND(L284,2)*ROUND(G284,3),2)</f>
        <v>0</v>
      </c>
      <c r="N284" s="25" t="s">
        <v>126</v>
      </c>
      <c r="O284">
        <f>(M284*21)/100</f>
        <v>0</v>
      </c>
      <c r="P284" t="s">
        <v>27</v>
      </c>
    </row>
    <row r="285" spans="1:16" x14ac:dyDescent="0.2">
      <c r="A285" s="28" t="s">
        <v>57</v>
      </c>
      <c r="E285" s="29" t="s">
        <v>5</v>
      </c>
    </row>
    <row r="286" spans="1:16" x14ac:dyDescent="0.2">
      <c r="A286" s="28" t="s">
        <v>58</v>
      </c>
      <c r="E286" s="30" t="s">
        <v>5</v>
      </c>
    </row>
    <row r="287" spans="1:16" ht="127.5" x14ac:dyDescent="0.2">
      <c r="E287" s="29" t="s">
        <v>1201</v>
      </c>
    </row>
    <row r="288" spans="1:16" x14ac:dyDescent="0.2">
      <c r="A288" t="s">
        <v>51</v>
      </c>
      <c r="B288" s="5" t="s">
        <v>287</v>
      </c>
      <c r="C288" s="5" t="s">
        <v>1202</v>
      </c>
      <c r="D288" t="s">
        <v>5</v>
      </c>
      <c r="E288" s="24" t="s">
        <v>1203</v>
      </c>
      <c r="F288" s="25" t="s">
        <v>812</v>
      </c>
      <c r="G288" s="26">
        <v>1</v>
      </c>
      <c r="H288" s="25">
        <v>0</v>
      </c>
      <c r="I288" s="25">
        <f>ROUND(G288*H288,6)</f>
        <v>0</v>
      </c>
      <c r="L288" s="27">
        <v>0</v>
      </c>
      <c r="M288" s="22">
        <f>ROUND(ROUND(L288,2)*ROUND(G288,3),2)</f>
        <v>0</v>
      </c>
      <c r="N288" s="25" t="s">
        <v>126</v>
      </c>
      <c r="O288">
        <f>(M288*21)/100</f>
        <v>0</v>
      </c>
      <c r="P288" t="s">
        <v>27</v>
      </c>
    </row>
    <row r="289" spans="1:16" x14ac:dyDescent="0.2">
      <c r="A289" s="28" t="s">
        <v>57</v>
      </c>
      <c r="E289" s="29" t="s">
        <v>5</v>
      </c>
    </row>
    <row r="290" spans="1:16" x14ac:dyDescent="0.2">
      <c r="A290" s="28" t="s">
        <v>58</v>
      </c>
      <c r="E290" s="30" t="s">
        <v>5</v>
      </c>
    </row>
    <row r="291" spans="1:16" ht="127.5" x14ac:dyDescent="0.2">
      <c r="E291" s="29" t="s">
        <v>1204</v>
      </c>
    </row>
    <row r="292" spans="1:16" x14ac:dyDescent="0.2">
      <c r="A292" t="s">
        <v>51</v>
      </c>
      <c r="B292" s="5" t="s">
        <v>288</v>
      </c>
      <c r="C292" s="5" t="s">
        <v>1205</v>
      </c>
      <c r="D292" t="s">
        <v>5</v>
      </c>
      <c r="E292" s="24" t="s">
        <v>1206</v>
      </c>
      <c r="F292" s="25" t="s">
        <v>812</v>
      </c>
      <c r="G292" s="26">
        <v>1</v>
      </c>
      <c r="H292" s="25">
        <v>0</v>
      </c>
      <c r="I292" s="25">
        <f>ROUND(G292*H292,6)</f>
        <v>0</v>
      </c>
      <c r="L292" s="27">
        <v>0</v>
      </c>
      <c r="M292" s="22">
        <f>ROUND(ROUND(L292,2)*ROUND(G292,3),2)</f>
        <v>0</v>
      </c>
      <c r="N292" s="25" t="s">
        <v>126</v>
      </c>
      <c r="O292">
        <f>(M292*21)/100</f>
        <v>0</v>
      </c>
      <c r="P292" t="s">
        <v>27</v>
      </c>
    </row>
    <row r="293" spans="1:16" x14ac:dyDescent="0.2">
      <c r="A293" s="28" t="s">
        <v>57</v>
      </c>
      <c r="E293" s="29" t="s">
        <v>5</v>
      </c>
    </row>
    <row r="294" spans="1:16" x14ac:dyDescent="0.2">
      <c r="A294" s="28" t="s">
        <v>58</v>
      </c>
      <c r="E294" s="30" t="s">
        <v>5</v>
      </c>
    </row>
    <row r="295" spans="1:16" ht="127.5" x14ac:dyDescent="0.2">
      <c r="E295" s="29" t="s">
        <v>1207</v>
      </c>
    </row>
    <row r="296" spans="1:16" x14ac:dyDescent="0.2">
      <c r="A296" t="s">
        <v>51</v>
      </c>
      <c r="B296" s="5" t="s">
        <v>289</v>
      </c>
      <c r="C296" s="5" t="s">
        <v>1208</v>
      </c>
      <c r="D296" t="s">
        <v>5</v>
      </c>
      <c r="E296" s="24" t="s">
        <v>1209</v>
      </c>
      <c r="F296" s="25" t="s">
        <v>812</v>
      </c>
      <c r="G296" s="26">
        <v>1</v>
      </c>
      <c r="H296" s="25">
        <v>0</v>
      </c>
      <c r="I296" s="25">
        <f>ROUND(G296*H296,6)</f>
        <v>0</v>
      </c>
      <c r="L296" s="27">
        <v>0</v>
      </c>
      <c r="M296" s="22">
        <f>ROUND(ROUND(L296,2)*ROUND(G296,3),2)</f>
        <v>0</v>
      </c>
      <c r="N296" s="25" t="s">
        <v>126</v>
      </c>
      <c r="O296">
        <f>(M296*21)/100</f>
        <v>0</v>
      </c>
      <c r="P296" t="s">
        <v>27</v>
      </c>
    </row>
    <row r="297" spans="1:16" x14ac:dyDescent="0.2">
      <c r="A297" s="28" t="s">
        <v>57</v>
      </c>
      <c r="E297" s="29" t="s">
        <v>5</v>
      </c>
    </row>
    <row r="298" spans="1:16" x14ac:dyDescent="0.2">
      <c r="A298" s="28" t="s">
        <v>58</v>
      </c>
      <c r="E298" s="30" t="s">
        <v>5</v>
      </c>
    </row>
    <row r="299" spans="1:16" ht="127.5" x14ac:dyDescent="0.2">
      <c r="E299" s="29" t="s">
        <v>1210</v>
      </c>
    </row>
    <row r="300" spans="1:16" x14ac:dyDescent="0.2">
      <c r="A300" t="s">
        <v>51</v>
      </c>
      <c r="B300" s="5" t="s">
        <v>292</v>
      </c>
      <c r="C300" s="5" t="s">
        <v>1211</v>
      </c>
      <c r="D300" t="s">
        <v>5</v>
      </c>
      <c r="E300" s="24" t="s">
        <v>1212</v>
      </c>
      <c r="F300" s="25" t="s">
        <v>812</v>
      </c>
      <c r="G300" s="26">
        <v>1</v>
      </c>
      <c r="H300" s="25">
        <v>0</v>
      </c>
      <c r="I300" s="25">
        <f>ROUND(G300*H300,6)</f>
        <v>0</v>
      </c>
      <c r="L300" s="27">
        <v>0</v>
      </c>
      <c r="M300" s="22">
        <f>ROUND(ROUND(L300,2)*ROUND(G300,3),2)</f>
        <v>0</v>
      </c>
      <c r="N300" s="25" t="s">
        <v>126</v>
      </c>
      <c r="O300">
        <f>(M300*21)/100</f>
        <v>0</v>
      </c>
      <c r="P300" t="s">
        <v>27</v>
      </c>
    </row>
    <row r="301" spans="1:16" x14ac:dyDescent="0.2">
      <c r="A301" s="28" t="s">
        <v>57</v>
      </c>
      <c r="E301" s="29" t="s">
        <v>5</v>
      </c>
    </row>
    <row r="302" spans="1:16" x14ac:dyDescent="0.2">
      <c r="A302" s="28" t="s">
        <v>58</v>
      </c>
      <c r="E302" s="30" t="s">
        <v>5</v>
      </c>
    </row>
    <row r="303" spans="1:16" ht="127.5" x14ac:dyDescent="0.2">
      <c r="E303" s="29" t="s">
        <v>1213</v>
      </c>
    </row>
    <row r="304" spans="1:16" x14ac:dyDescent="0.2">
      <c r="A304" t="s">
        <v>51</v>
      </c>
      <c r="B304" s="5" t="s">
        <v>295</v>
      </c>
      <c r="C304" s="5" t="s">
        <v>1214</v>
      </c>
      <c r="D304" t="s">
        <v>5</v>
      </c>
      <c r="E304" s="24" t="s">
        <v>1215</v>
      </c>
      <c r="F304" s="25" t="s">
        <v>812</v>
      </c>
      <c r="G304" s="26">
        <v>1</v>
      </c>
      <c r="H304" s="25">
        <v>0</v>
      </c>
      <c r="I304" s="25">
        <f>ROUND(G304*H304,6)</f>
        <v>0</v>
      </c>
      <c r="L304" s="27">
        <v>0</v>
      </c>
      <c r="M304" s="22">
        <f>ROUND(ROUND(L304,2)*ROUND(G304,3),2)</f>
        <v>0</v>
      </c>
      <c r="N304" s="25" t="s">
        <v>126</v>
      </c>
      <c r="O304">
        <f>(M304*21)/100</f>
        <v>0</v>
      </c>
      <c r="P304" t="s">
        <v>27</v>
      </c>
    </row>
    <row r="305" spans="1:16" x14ac:dyDescent="0.2">
      <c r="A305" s="28" t="s">
        <v>57</v>
      </c>
      <c r="E305" s="29" t="s">
        <v>5</v>
      </c>
    </row>
    <row r="306" spans="1:16" x14ac:dyDescent="0.2">
      <c r="A306" s="28" t="s">
        <v>58</v>
      </c>
      <c r="E306" s="30" t="s">
        <v>5</v>
      </c>
    </row>
    <row r="307" spans="1:16" ht="127.5" x14ac:dyDescent="0.2">
      <c r="E307" s="29" t="s">
        <v>1216</v>
      </c>
    </row>
    <row r="308" spans="1:16" x14ac:dyDescent="0.2">
      <c r="A308" t="s">
        <v>51</v>
      </c>
      <c r="B308" s="5" t="s">
        <v>298</v>
      </c>
      <c r="C308" s="5" t="s">
        <v>1217</v>
      </c>
      <c r="D308" t="s">
        <v>5</v>
      </c>
      <c r="E308" s="24" t="s">
        <v>1218</v>
      </c>
      <c r="F308" s="25" t="s">
        <v>812</v>
      </c>
      <c r="G308" s="26">
        <v>1</v>
      </c>
      <c r="H308" s="25">
        <v>0</v>
      </c>
      <c r="I308" s="25">
        <f>ROUND(G308*H308,6)</f>
        <v>0</v>
      </c>
      <c r="L308" s="27">
        <v>0</v>
      </c>
      <c r="M308" s="22">
        <f>ROUND(ROUND(L308,2)*ROUND(G308,3),2)</f>
        <v>0</v>
      </c>
      <c r="N308" s="25" t="s">
        <v>126</v>
      </c>
      <c r="O308">
        <f>(M308*21)/100</f>
        <v>0</v>
      </c>
      <c r="P308" t="s">
        <v>27</v>
      </c>
    </row>
    <row r="309" spans="1:16" x14ac:dyDescent="0.2">
      <c r="A309" s="28" t="s">
        <v>57</v>
      </c>
      <c r="E309" s="29" t="s">
        <v>5</v>
      </c>
    </row>
    <row r="310" spans="1:16" x14ac:dyDescent="0.2">
      <c r="A310" s="28" t="s">
        <v>58</v>
      </c>
      <c r="E310" s="30" t="s">
        <v>5</v>
      </c>
    </row>
    <row r="311" spans="1:16" ht="127.5" x14ac:dyDescent="0.2">
      <c r="E311" s="29" t="s">
        <v>1219</v>
      </c>
    </row>
    <row r="312" spans="1:16" x14ac:dyDescent="0.2">
      <c r="A312" t="s">
        <v>51</v>
      </c>
      <c r="B312" s="5" t="s">
        <v>301</v>
      </c>
      <c r="C312" s="5" t="s">
        <v>1220</v>
      </c>
      <c r="D312" t="s">
        <v>5</v>
      </c>
      <c r="E312" s="24" t="s">
        <v>1221</v>
      </c>
      <c r="F312" s="25" t="s">
        <v>812</v>
      </c>
      <c r="G312" s="26">
        <v>1</v>
      </c>
      <c r="H312" s="25">
        <v>0</v>
      </c>
      <c r="I312" s="25">
        <f>ROUND(G312*H312,6)</f>
        <v>0</v>
      </c>
      <c r="L312" s="27">
        <v>0</v>
      </c>
      <c r="M312" s="22">
        <f>ROUND(ROUND(L312,2)*ROUND(G312,3),2)</f>
        <v>0</v>
      </c>
      <c r="N312" s="25" t="s">
        <v>126</v>
      </c>
      <c r="O312">
        <f>(M312*21)/100</f>
        <v>0</v>
      </c>
      <c r="P312" t="s">
        <v>27</v>
      </c>
    </row>
    <row r="313" spans="1:16" x14ac:dyDescent="0.2">
      <c r="A313" s="28" t="s">
        <v>57</v>
      </c>
      <c r="E313" s="29" t="s">
        <v>5</v>
      </c>
    </row>
    <row r="314" spans="1:16" x14ac:dyDescent="0.2">
      <c r="A314" s="28" t="s">
        <v>58</v>
      </c>
      <c r="E314" s="30" t="s">
        <v>5</v>
      </c>
    </row>
    <row r="315" spans="1:16" ht="127.5" x14ac:dyDescent="0.2">
      <c r="E315" s="29" t="s">
        <v>1222</v>
      </c>
    </row>
    <row r="316" spans="1:16" x14ac:dyDescent="0.2">
      <c r="A316" t="s">
        <v>51</v>
      </c>
      <c r="B316" s="5" t="s">
        <v>304</v>
      </c>
      <c r="C316" s="5" t="s">
        <v>1223</v>
      </c>
      <c r="D316" t="s">
        <v>5</v>
      </c>
      <c r="E316" s="24" t="s">
        <v>1224</v>
      </c>
      <c r="F316" s="25" t="s">
        <v>812</v>
      </c>
      <c r="G316" s="26">
        <v>1</v>
      </c>
      <c r="H316" s="25">
        <v>0</v>
      </c>
      <c r="I316" s="25">
        <f>ROUND(G316*H316,6)</f>
        <v>0</v>
      </c>
      <c r="L316" s="27">
        <v>0</v>
      </c>
      <c r="M316" s="22">
        <f>ROUND(ROUND(L316,2)*ROUND(G316,3),2)</f>
        <v>0</v>
      </c>
      <c r="N316" s="25" t="s">
        <v>126</v>
      </c>
      <c r="O316">
        <f>(M316*21)/100</f>
        <v>0</v>
      </c>
      <c r="P316" t="s">
        <v>27</v>
      </c>
    </row>
    <row r="317" spans="1:16" x14ac:dyDescent="0.2">
      <c r="A317" s="28" t="s">
        <v>57</v>
      </c>
      <c r="E317" s="29" t="s">
        <v>5</v>
      </c>
    </row>
    <row r="318" spans="1:16" x14ac:dyDescent="0.2">
      <c r="A318" s="28" t="s">
        <v>58</v>
      </c>
      <c r="E318" s="30" t="s">
        <v>5</v>
      </c>
    </row>
    <row r="319" spans="1:16" ht="127.5" x14ac:dyDescent="0.2">
      <c r="E319" s="29" t="s">
        <v>1225</v>
      </c>
    </row>
    <row r="320" spans="1:16" x14ac:dyDescent="0.2">
      <c r="A320" t="s">
        <v>51</v>
      </c>
      <c r="B320" s="5" t="s">
        <v>307</v>
      </c>
      <c r="C320" s="5" t="s">
        <v>1226</v>
      </c>
      <c r="D320" t="s">
        <v>5</v>
      </c>
      <c r="E320" s="24" t="s">
        <v>1227</v>
      </c>
      <c r="F320" s="25" t="s">
        <v>812</v>
      </c>
      <c r="G320" s="26">
        <v>1</v>
      </c>
      <c r="H320" s="25">
        <v>0</v>
      </c>
      <c r="I320" s="25">
        <f>ROUND(G320*H320,6)</f>
        <v>0</v>
      </c>
      <c r="L320" s="27">
        <v>0</v>
      </c>
      <c r="M320" s="22">
        <f>ROUND(ROUND(L320,2)*ROUND(G320,3),2)</f>
        <v>0</v>
      </c>
      <c r="N320" s="25" t="s">
        <v>126</v>
      </c>
      <c r="O320">
        <f>(M320*21)/100</f>
        <v>0</v>
      </c>
      <c r="P320" t="s">
        <v>27</v>
      </c>
    </row>
    <row r="321" spans="1:16" x14ac:dyDescent="0.2">
      <c r="A321" s="28" t="s">
        <v>57</v>
      </c>
      <c r="E321" s="29" t="s">
        <v>5</v>
      </c>
    </row>
    <row r="322" spans="1:16" x14ac:dyDescent="0.2">
      <c r="A322" s="28" t="s">
        <v>58</v>
      </c>
      <c r="E322" s="30" t="s">
        <v>5</v>
      </c>
    </row>
    <row r="323" spans="1:16" ht="127.5" x14ac:dyDescent="0.2">
      <c r="E323" s="29" t="s">
        <v>1228</v>
      </c>
    </row>
    <row r="324" spans="1:16" x14ac:dyDescent="0.2">
      <c r="A324" t="s">
        <v>51</v>
      </c>
      <c r="B324" s="5" t="s">
        <v>311</v>
      </c>
      <c r="C324" s="5" t="s">
        <v>1229</v>
      </c>
      <c r="D324" t="s">
        <v>5</v>
      </c>
      <c r="E324" s="24" t="s">
        <v>1230</v>
      </c>
      <c r="F324" s="25" t="s">
        <v>812</v>
      </c>
      <c r="G324" s="26">
        <v>1</v>
      </c>
      <c r="H324" s="25">
        <v>0</v>
      </c>
      <c r="I324" s="25">
        <f>ROUND(G324*H324,6)</f>
        <v>0</v>
      </c>
      <c r="L324" s="27">
        <v>0</v>
      </c>
      <c r="M324" s="22">
        <f>ROUND(ROUND(L324,2)*ROUND(G324,3),2)</f>
        <v>0</v>
      </c>
      <c r="N324" s="25" t="s">
        <v>126</v>
      </c>
      <c r="O324">
        <f>(M324*21)/100</f>
        <v>0</v>
      </c>
      <c r="P324" t="s">
        <v>27</v>
      </c>
    </row>
    <row r="325" spans="1:16" x14ac:dyDescent="0.2">
      <c r="A325" s="28" t="s">
        <v>57</v>
      </c>
      <c r="E325" s="29" t="s">
        <v>5</v>
      </c>
    </row>
    <row r="326" spans="1:16" x14ac:dyDescent="0.2">
      <c r="A326" s="28" t="s">
        <v>58</v>
      </c>
      <c r="E326" s="30" t="s">
        <v>5</v>
      </c>
    </row>
    <row r="327" spans="1:16" ht="127.5" x14ac:dyDescent="0.2">
      <c r="E327" s="29" t="s">
        <v>1231</v>
      </c>
    </row>
    <row r="328" spans="1:16" x14ac:dyDescent="0.2">
      <c r="A328" t="s">
        <v>51</v>
      </c>
      <c r="B328" s="5" t="s">
        <v>314</v>
      </c>
      <c r="C328" s="5" t="s">
        <v>1232</v>
      </c>
      <c r="D328" t="s">
        <v>5</v>
      </c>
      <c r="E328" s="24" t="s">
        <v>1233</v>
      </c>
      <c r="F328" s="25" t="s">
        <v>812</v>
      </c>
      <c r="G328" s="26">
        <v>1</v>
      </c>
      <c r="H328" s="25">
        <v>0</v>
      </c>
      <c r="I328" s="25">
        <f>ROUND(G328*H328,6)</f>
        <v>0</v>
      </c>
      <c r="L328" s="27">
        <v>0</v>
      </c>
      <c r="M328" s="22">
        <f>ROUND(ROUND(L328,2)*ROUND(G328,3),2)</f>
        <v>0</v>
      </c>
      <c r="N328" s="25" t="s">
        <v>126</v>
      </c>
      <c r="O328">
        <f>(M328*21)/100</f>
        <v>0</v>
      </c>
      <c r="P328" t="s">
        <v>27</v>
      </c>
    </row>
    <row r="329" spans="1:16" x14ac:dyDescent="0.2">
      <c r="A329" s="28" t="s">
        <v>57</v>
      </c>
      <c r="E329" s="29" t="s">
        <v>5</v>
      </c>
    </row>
    <row r="330" spans="1:16" x14ac:dyDescent="0.2">
      <c r="A330" s="28" t="s">
        <v>58</v>
      </c>
      <c r="E330" s="30" t="s">
        <v>5</v>
      </c>
    </row>
    <row r="331" spans="1:16" ht="127.5" x14ac:dyDescent="0.2">
      <c r="E331" s="29" t="s">
        <v>1234</v>
      </c>
    </row>
    <row r="332" spans="1:16" x14ac:dyDescent="0.2">
      <c r="A332" t="s">
        <v>51</v>
      </c>
      <c r="B332" s="5" t="s">
        <v>317</v>
      </c>
      <c r="C332" s="5" t="s">
        <v>1235</v>
      </c>
      <c r="D332" t="s">
        <v>5</v>
      </c>
      <c r="E332" s="24" t="s">
        <v>1236</v>
      </c>
      <c r="F332" s="25" t="s">
        <v>812</v>
      </c>
      <c r="G332" s="26">
        <v>1</v>
      </c>
      <c r="H332" s="25">
        <v>0</v>
      </c>
      <c r="I332" s="25">
        <f>ROUND(G332*H332,6)</f>
        <v>0</v>
      </c>
      <c r="L332" s="27">
        <v>0</v>
      </c>
      <c r="M332" s="22">
        <f>ROUND(ROUND(L332,2)*ROUND(G332,3),2)</f>
        <v>0</v>
      </c>
      <c r="N332" s="25" t="s">
        <v>126</v>
      </c>
      <c r="O332">
        <f>(M332*21)/100</f>
        <v>0</v>
      </c>
      <c r="P332" t="s">
        <v>27</v>
      </c>
    </row>
    <row r="333" spans="1:16" x14ac:dyDescent="0.2">
      <c r="A333" s="28" t="s">
        <v>57</v>
      </c>
      <c r="E333" s="29" t="s">
        <v>5</v>
      </c>
    </row>
    <row r="334" spans="1:16" x14ac:dyDescent="0.2">
      <c r="A334" s="28" t="s">
        <v>58</v>
      </c>
      <c r="E334" s="30" t="s">
        <v>5</v>
      </c>
    </row>
    <row r="335" spans="1:16" ht="127.5" x14ac:dyDescent="0.2">
      <c r="E335" s="29" t="s">
        <v>1237</v>
      </c>
    </row>
    <row r="336" spans="1:16" x14ac:dyDescent="0.2">
      <c r="A336" t="s">
        <v>51</v>
      </c>
      <c r="B336" s="5" t="s">
        <v>320</v>
      </c>
      <c r="C336" s="5" t="s">
        <v>1238</v>
      </c>
      <c r="D336" t="s">
        <v>5</v>
      </c>
      <c r="E336" s="24" t="s">
        <v>1239</v>
      </c>
      <c r="F336" s="25" t="s">
        <v>812</v>
      </c>
      <c r="G336" s="26">
        <v>1</v>
      </c>
      <c r="H336" s="25">
        <v>0</v>
      </c>
      <c r="I336" s="25">
        <f>ROUND(G336*H336,6)</f>
        <v>0</v>
      </c>
      <c r="L336" s="27">
        <v>0</v>
      </c>
      <c r="M336" s="22">
        <f>ROUND(ROUND(L336,2)*ROUND(G336,3),2)</f>
        <v>0</v>
      </c>
      <c r="N336" s="25" t="s">
        <v>126</v>
      </c>
      <c r="O336">
        <f>(M336*21)/100</f>
        <v>0</v>
      </c>
      <c r="P336" t="s">
        <v>27</v>
      </c>
    </row>
    <row r="337" spans="1:16" x14ac:dyDescent="0.2">
      <c r="A337" s="28" t="s">
        <v>57</v>
      </c>
      <c r="E337" s="29" t="s">
        <v>5</v>
      </c>
    </row>
    <row r="338" spans="1:16" x14ac:dyDescent="0.2">
      <c r="A338" s="28" t="s">
        <v>58</v>
      </c>
      <c r="E338" s="30" t="s">
        <v>5</v>
      </c>
    </row>
    <row r="339" spans="1:16" ht="127.5" x14ac:dyDescent="0.2">
      <c r="E339" s="29" t="s">
        <v>1240</v>
      </c>
    </row>
    <row r="340" spans="1:16" x14ac:dyDescent="0.2">
      <c r="A340" t="s">
        <v>51</v>
      </c>
      <c r="B340" s="5" t="s">
        <v>323</v>
      </c>
      <c r="C340" s="5" t="s">
        <v>1241</v>
      </c>
      <c r="D340" t="s">
        <v>5</v>
      </c>
      <c r="E340" s="24" t="s">
        <v>1242</v>
      </c>
      <c r="F340" s="25" t="s">
        <v>812</v>
      </c>
      <c r="G340" s="26">
        <v>1</v>
      </c>
      <c r="H340" s="25">
        <v>0</v>
      </c>
      <c r="I340" s="25">
        <f>ROUND(G340*H340,6)</f>
        <v>0</v>
      </c>
      <c r="L340" s="27">
        <v>0</v>
      </c>
      <c r="M340" s="22">
        <f>ROUND(ROUND(L340,2)*ROUND(G340,3),2)</f>
        <v>0</v>
      </c>
      <c r="N340" s="25" t="s">
        <v>126</v>
      </c>
      <c r="O340">
        <f>(M340*21)/100</f>
        <v>0</v>
      </c>
      <c r="P340" t="s">
        <v>27</v>
      </c>
    </row>
    <row r="341" spans="1:16" x14ac:dyDescent="0.2">
      <c r="A341" s="28" t="s">
        <v>57</v>
      </c>
      <c r="E341" s="29" t="s">
        <v>5</v>
      </c>
    </row>
    <row r="342" spans="1:16" x14ac:dyDescent="0.2">
      <c r="A342" s="28" t="s">
        <v>58</v>
      </c>
      <c r="E342" s="30" t="s">
        <v>5</v>
      </c>
    </row>
    <row r="343" spans="1:16" ht="127.5" x14ac:dyDescent="0.2">
      <c r="E343" s="29" t="s">
        <v>1243</v>
      </c>
    </row>
    <row r="344" spans="1:16" x14ac:dyDescent="0.2">
      <c r="A344" t="s">
        <v>51</v>
      </c>
      <c r="B344" s="5" t="s">
        <v>326</v>
      </c>
      <c r="C344" s="5" t="s">
        <v>1244</v>
      </c>
      <c r="D344" t="s">
        <v>5</v>
      </c>
      <c r="E344" s="24" t="s">
        <v>1242</v>
      </c>
      <c r="F344" s="25" t="s">
        <v>812</v>
      </c>
      <c r="G344" s="26">
        <v>1</v>
      </c>
      <c r="H344" s="25">
        <v>0</v>
      </c>
      <c r="I344" s="25">
        <f>ROUND(G344*H344,6)</f>
        <v>0</v>
      </c>
      <c r="L344" s="27">
        <v>0</v>
      </c>
      <c r="M344" s="22">
        <f>ROUND(ROUND(L344,2)*ROUND(G344,3),2)</f>
        <v>0</v>
      </c>
      <c r="N344" s="25" t="s">
        <v>126</v>
      </c>
      <c r="O344">
        <f>(M344*21)/100</f>
        <v>0</v>
      </c>
      <c r="P344" t="s">
        <v>27</v>
      </c>
    </row>
    <row r="345" spans="1:16" x14ac:dyDescent="0.2">
      <c r="A345" s="28" t="s">
        <v>57</v>
      </c>
      <c r="E345" s="29" t="s">
        <v>5</v>
      </c>
    </row>
    <row r="346" spans="1:16" x14ac:dyDescent="0.2">
      <c r="A346" s="28" t="s">
        <v>58</v>
      </c>
      <c r="E346" s="30" t="s">
        <v>5</v>
      </c>
    </row>
    <row r="347" spans="1:16" ht="127.5" x14ac:dyDescent="0.2">
      <c r="E347" s="29" t="s">
        <v>1245</v>
      </c>
    </row>
    <row r="348" spans="1:16" x14ac:dyDescent="0.2">
      <c r="A348" t="s">
        <v>51</v>
      </c>
      <c r="B348" s="5" t="s">
        <v>329</v>
      </c>
      <c r="C348" s="5" t="s">
        <v>1246</v>
      </c>
      <c r="D348" t="s">
        <v>5</v>
      </c>
      <c r="E348" s="24" t="s">
        <v>1247</v>
      </c>
      <c r="F348" s="25" t="s">
        <v>812</v>
      </c>
      <c r="G348" s="26">
        <v>1</v>
      </c>
      <c r="H348" s="25">
        <v>0</v>
      </c>
      <c r="I348" s="25">
        <f>ROUND(G348*H348,6)</f>
        <v>0</v>
      </c>
      <c r="L348" s="27">
        <v>0</v>
      </c>
      <c r="M348" s="22">
        <f>ROUND(ROUND(L348,2)*ROUND(G348,3),2)</f>
        <v>0</v>
      </c>
      <c r="N348" s="25" t="s">
        <v>126</v>
      </c>
      <c r="O348">
        <f>(M348*21)/100</f>
        <v>0</v>
      </c>
      <c r="P348" t="s">
        <v>27</v>
      </c>
    </row>
    <row r="349" spans="1:16" x14ac:dyDescent="0.2">
      <c r="A349" s="28" t="s">
        <v>57</v>
      </c>
      <c r="E349" s="29" t="s">
        <v>5</v>
      </c>
    </row>
    <row r="350" spans="1:16" x14ac:dyDescent="0.2">
      <c r="A350" s="28" t="s">
        <v>58</v>
      </c>
      <c r="E350" s="30" t="s">
        <v>5</v>
      </c>
    </row>
    <row r="351" spans="1:16" ht="127.5" x14ac:dyDescent="0.2">
      <c r="E351" s="29" t="s">
        <v>1248</v>
      </c>
    </row>
    <row r="352" spans="1:16" x14ac:dyDescent="0.2">
      <c r="A352" t="s">
        <v>51</v>
      </c>
      <c r="B352" s="5" t="s">
        <v>332</v>
      </c>
      <c r="C352" s="5" t="s">
        <v>1249</v>
      </c>
      <c r="D352" t="s">
        <v>5</v>
      </c>
      <c r="E352" s="24" t="s">
        <v>1250</v>
      </c>
      <c r="F352" s="25" t="s">
        <v>812</v>
      </c>
      <c r="G352" s="26">
        <v>16</v>
      </c>
      <c r="H352" s="25">
        <v>0</v>
      </c>
      <c r="I352" s="25">
        <f>ROUND(G352*H352,6)</f>
        <v>0</v>
      </c>
      <c r="L352" s="27">
        <v>0</v>
      </c>
      <c r="M352" s="22">
        <f>ROUND(ROUND(L352,2)*ROUND(G352,3),2)</f>
        <v>0</v>
      </c>
      <c r="N352" s="25" t="s">
        <v>126</v>
      </c>
      <c r="O352">
        <f>(M352*21)/100</f>
        <v>0</v>
      </c>
      <c r="P352" t="s">
        <v>27</v>
      </c>
    </row>
    <row r="353" spans="1:16" x14ac:dyDescent="0.2">
      <c r="A353" s="28" t="s">
        <v>57</v>
      </c>
      <c r="E353" s="29" t="s">
        <v>5</v>
      </c>
    </row>
    <row r="354" spans="1:16" x14ac:dyDescent="0.2">
      <c r="A354" s="28" t="s">
        <v>58</v>
      </c>
      <c r="E354" s="30" t="s">
        <v>5</v>
      </c>
    </row>
    <row r="355" spans="1:16" ht="89.25" x14ac:dyDescent="0.2">
      <c r="E355" s="29" t="s">
        <v>1251</v>
      </c>
    </row>
    <row r="356" spans="1:16" ht="25.5" x14ac:dyDescent="0.2">
      <c r="A356" t="s">
        <v>51</v>
      </c>
      <c r="B356" s="5" t="s">
        <v>337</v>
      </c>
      <c r="C356" s="5" t="s">
        <v>1252</v>
      </c>
      <c r="D356" t="s">
        <v>5</v>
      </c>
      <c r="E356" s="24" t="s">
        <v>1253</v>
      </c>
      <c r="F356" s="25" t="s">
        <v>812</v>
      </c>
      <c r="G356" s="26">
        <v>1</v>
      </c>
      <c r="H356" s="25">
        <v>0</v>
      </c>
      <c r="I356" s="25">
        <f>ROUND(G356*H356,6)</f>
        <v>0</v>
      </c>
      <c r="L356" s="27">
        <v>0</v>
      </c>
      <c r="M356" s="22">
        <f>ROUND(ROUND(L356,2)*ROUND(G356,3),2)</f>
        <v>0</v>
      </c>
      <c r="N356" s="25" t="s">
        <v>126</v>
      </c>
      <c r="O356">
        <f>(M356*21)/100</f>
        <v>0</v>
      </c>
      <c r="P356" t="s">
        <v>27</v>
      </c>
    </row>
    <row r="357" spans="1:16" x14ac:dyDescent="0.2">
      <c r="A357" s="28" t="s">
        <v>57</v>
      </c>
      <c r="E357" s="29" t="s">
        <v>5</v>
      </c>
    </row>
    <row r="358" spans="1:16" x14ac:dyDescent="0.2">
      <c r="A358" s="28" t="s">
        <v>58</v>
      </c>
      <c r="E358" s="30" t="s">
        <v>5</v>
      </c>
    </row>
    <row r="359" spans="1:16" ht="63.75" x14ac:dyDescent="0.2">
      <c r="E359" s="29" t="s">
        <v>830</v>
      </c>
    </row>
    <row r="360" spans="1:16" x14ac:dyDescent="0.2">
      <c r="A360" t="s">
        <v>51</v>
      </c>
      <c r="B360" s="5" t="s">
        <v>340</v>
      </c>
      <c r="C360" s="5" t="s">
        <v>1254</v>
      </c>
      <c r="D360" t="s">
        <v>5</v>
      </c>
      <c r="E360" s="24" t="s">
        <v>1255</v>
      </c>
      <c r="F360" s="25" t="s">
        <v>812</v>
      </c>
      <c r="G360" s="26">
        <v>1</v>
      </c>
      <c r="H360" s="25">
        <v>0</v>
      </c>
      <c r="I360" s="25">
        <f>ROUND(G360*H360,6)</f>
        <v>0</v>
      </c>
      <c r="L360" s="27">
        <v>0</v>
      </c>
      <c r="M360" s="22">
        <f>ROUND(ROUND(L360,2)*ROUND(G360,3),2)</f>
        <v>0</v>
      </c>
      <c r="N360" s="25" t="s">
        <v>126</v>
      </c>
      <c r="O360">
        <f>(M360*21)/100</f>
        <v>0</v>
      </c>
      <c r="P360" t="s">
        <v>27</v>
      </c>
    </row>
    <row r="361" spans="1:16" x14ac:dyDescent="0.2">
      <c r="A361" s="28" t="s">
        <v>57</v>
      </c>
      <c r="E361" s="29" t="s">
        <v>5</v>
      </c>
    </row>
    <row r="362" spans="1:16" x14ac:dyDescent="0.2">
      <c r="A362" s="28" t="s">
        <v>58</v>
      </c>
      <c r="E362" s="30" t="s">
        <v>5</v>
      </c>
    </row>
    <row r="363" spans="1:16" ht="63.75" x14ac:dyDescent="0.2">
      <c r="E363" s="29" t="s">
        <v>830</v>
      </c>
    </row>
    <row r="364" spans="1:16" x14ac:dyDescent="0.2">
      <c r="A364" t="s">
        <v>51</v>
      </c>
      <c r="B364" s="5" t="s">
        <v>343</v>
      </c>
      <c r="C364" s="5" t="s">
        <v>1256</v>
      </c>
      <c r="D364" t="s">
        <v>5</v>
      </c>
      <c r="E364" s="24" t="s">
        <v>1257</v>
      </c>
      <c r="F364" s="25" t="s">
        <v>812</v>
      </c>
      <c r="G364" s="26">
        <v>20</v>
      </c>
      <c r="H364" s="25">
        <v>0</v>
      </c>
      <c r="I364" s="25">
        <f>ROUND(G364*H364,6)</f>
        <v>0</v>
      </c>
      <c r="L364" s="27">
        <v>0</v>
      </c>
      <c r="M364" s="22">
        <f>ROUND(ROUND(L364,2)*ROUND(G364,3),2)</f>
        <v>0</v>
      </c>
      <c r="N364" s="25" t="s">
        <v>126</v>
      </c>
      <c r="O364">
        <f>(M364*21)/100</f>
        <v>0</v>
      </c>
      <c r="P364" t="s">
        <v>27</v>
      </c>
    </row>
    <row r="365" spans="1:16" x14ac:dyDescent="0.2">
      <c r="A365" s="28" t="s">
        <v>57</v>
      </c>
      <c r="E365" s="29" t="s">
        <v>5</v>
      </c>
    </row>
    <row r="366" spans="1:16" x14ac:dyDescent="0.2">
      <c r="A366" s="28" t="s">
        <v>58</v>
      </c>
      <c r="E366" s="30" t="s">
        <v>5</v>
      </c>
    </row>
    <row r="367" spans="1:16" ht="63.75" x14ac:dyDescent="0.2">
      <c r="E367" s="29" t="s">
        <v>830</v>
      </c>
    </row>
    <row r="368" spans="1:16" x14ac:dyDescent="0.2">
      <c r="A368" t="s">
        <v>51</v>
      </c>
      <c r="B368" s="5" t="s">
        <v>346</v>
      </c>
      <c r="C368" s="5" t="s">
        <v>1258</v>
      </c>
      <c r="D368" t="s">
        <v>5</v>
      </c>
      <c r="E368" s="24" t="s">
        <v>1247</v>
      </c>
      <c r="F368" s="25" t="s">
        <v>812</v>
      </c>
      <c r="G368" s="26">
        <v>1</v>
      </c>
      <c r="H368" s="25">
        <v>0</v>
      </c>
      <c r="I368" s="25">
        <f>ROUND(G368*H368,6)</f>
        <v>0</v>
      </c>
      <c r="L368" s="27">
        <v>0</v>
      </c>
      <c r="M368" s="22">
        <f>ROUND(ROUND(L368,2)*ROUND(G368,3),2)</f>
        <v>0</v>
      </c>
      <c r="N368" s="25" t="s">
        <v>126</v>
      </c>
      <c r="O368">
        <f>(M368*21)/100</f>
        <v>0</v>
      </c>
      <c r="P368" t="s">
        <v>27</v>
      </c>
    </row>
    <row r="369" spans="1:16" x14ac:dyDescent="0.2">
      <c r="A369" s="28" t="s">
        <v>57</v>
      </c>
      <c r="E369" s="29" t="s">
        <v>5</v>
      </c>
    </row>
    <row r="370" spans="1:16" x14ac:dyDescent="0.2">
      <c r="A370" s="28" t="s">
        <v>58</v>
      </c>
      <c r="E370" s="30" t="s">
        <v>5</v>
      </c>
    </row>
    <row r="371" spans="1:16" ht="127.5" x14ac:dyDescent="0.2">
      <c r="E371" s="29" t="s">
        <v>1259</v>
      </c>
    </row>
    <row r="372" spans="1:16" x14ac:dyDescent="0.2">
      <c r="A372" t="s">
        <v>51</v>
      </c>
      <c r="B372" s="5" t="s">
        <v>349</v>
      </c>
      <c r="C372" s="5" t="s">
        <v>1111</v>
      </c>
      <c r="D372" t="s">
        <v>5</v>
      </c>
      <c r="E372" s="24" t="s">
        <v>1260</v>
      </c>
      <c r="F372" s="25" t="s">
        <v>812</v>
      </c>
      <c r="G372" s="26">
        <v>1</v>
      </c>
      <c r="H372" s="25">
        <v>0</v>
      </c>
      <c r="I372" s="25">
        <f>ROUND(G372*H372,6)</f>
        <v>0</v>
      </c>
      <c r="L372" s="27">
        <v>0</v>
      </c>
      <c r="M372" s="22">
        <f>ROUND(ROUND(L372,2)*ROUND(G372,3),2)</f>
        <v>0</v>
      </c>
      <c r="N372" s="25" t="s">
        <v>126</v>
      </c>
      <c r="O372">
        <f>(M372*21)/100</f>
        <v>0</v>
      </c>
      <c r="P372" t="s">
        <v>27</v>
      </c>
    </row>
    <row r="373" spans="1:16" x14ac:dyDescent="0.2">
      <c r="A373" s="28" t="s">
        <v>57</v>
      </c>
      <c r="E373" s="29" t="s">
        <v>5</v>
      </c>
    </row>
    <row r="374" spans="1:16" x14ac:dyDescent="0.2">
      <c r="A374" s="28" t="s">
        <v>58</v>
      </c>
      <c r="E374" s="30" t="s">
        <v>5</v>
      </c>
    </row>
    <row r="375" spans="1:16" ht="127.5" x14ac:dyDescent="0.2">
      <c r="E375" s="29" t="s">
        <v>1261</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dimension ref="A1:T155"/>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956</v>
      </c>
      <c r="M3" s="31">
        <f>Rekapitulace!C19</f>
        <v>0</v>
      </c>
      <c r="N3" s="14" t="s">
        <v>15</v>
      </c>
      <c r="O3" t="s">
        <v>23</v>
      </c>
      <c r="P3" t="s">
        <v>27</v>
      </c>
    </row>
    <row r="4" spans="1:20" ht="15" x14ac:dyDescent="0.25">
      <c r="A4" s="17" t="s">
        <v>20</v>
      </c>
      <c r="B4" s="18" t="s">
        <v>28</v>
      </c>
      <c r="C4" s="36" t="s">
        <v>956</v>
      </c>
      <c r="D4" s="32"/>
      <c r="E4" s="18" t="s">
        <v>957</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COUNTIFS(L8:L152,"=0",A8:A152,"P")+COUNTIFS(L8:L152,"",A8:A152,"P")+SUM(Q8:Q152)</f>
        <v>36</v>
      </c>
    </row>
    <row r="8" spans="1:20" x14ac:dyDescent="0.2">
      <c r="A8" t="s">
        <v>45</v>
      </c>
      <c r="C8" s="19" t="s">
        <v>1264</v>
      </c>
      <c r="E8" s="21" t="s">
        <v>1265</v>
      </c>
      <c r="J8" s="20">
        <f>0+J9+J42+J119</f>
        <v>0</v>
      </c>
      <c r="K8" s="20">
        <f>0+K9+K42+K119</f>
        <v>0</v>
      </c>
      <c r="L8" s="20">
        <f>0+L9+L42+L119</f>
        <v>0</v>
      </c>
      <c r="M8" s="20">
        <f>0+M9+M42+M119</f>
        <v>0</v>
      </c>
    </row>
    <row r="9" spans="1:20" x14ac:dyDescent="0.2">
      <c r="A9" t="s">
        <v>48</v>
      </c>
      <c r="C9" s="6" t="s">
        <v>52</v>
      </c>
      <c r="E9" s="23" t="s">
        <v>1266</v>
      </c>
      <c r="J9" s="22">
        <f>0</f>
        <v>0</v>
      </c>
      <c r="K9" s="22">
        <f>0</f>
        <v>0</v>
      </c>
      <c r="L9" s="22">
        <f>0+L10+L14+L18+L22+L26+L30+L34+L38</f>
        <v>0</v>
      </c>
      <c r="M9" s="22">
        <f>0+M10+M14+M18+M22+M26+M30+M34+M38</f>
        <v>0</v>
      </c>
    </row>
    <row r="10" spans="1:20" x14ac:dyDescent="0.2">
      <c r="A10" t="s">
        <v>51</v>
      </c>
      <c r="B10" s="5" t="s">
        <v>52</v>
      </c>
      <c r="C10" s="5" t="s">
        <v>1267</v>
      </c>
      <c r="D10" t="s">
        <v>5</v>
      </c>
      <c r="E10" s="24" t="s">
        <v>1268</v>
      </c>
      <c r="F10" s="25" t="s">
        <v>679</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102" x14ac:dyDescent="0.2">
      <c r="E13" s="29" t="s">
        <v>1269</v>
      </c>
    </row>
    <row r="14" spans="1:20" x14ac:dyDescent="0.2">
      <c r="A14" t="s">
        <v>51</v>
      </c>
      <c r="B14" s="5" t="s">
        <v>27</v>
      </c>
      <c r="C14" s="5" t="s">
        <v>1270</v>
      </c>
      <c r="D14" t="s">
        <v>5</v>
      </c>
      <c r="E14" s="24" t="s">
        <v>1271</v>
      </c>
      <c r="F14" s="25" t="s">
        <v>679</v>
      </c>
      <c r="G14" s="26">
        <v>1</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127.5" x14ac:dyDescent="0.2">
      <c r="E17" s="29" t="s">
        <v>1272</v>
      </c>
    </row>
    <row r="18" spans="1:16" x14ac:dyDescent="0.2">
      <c r="A18" t="s">
        <v>51</v>
      </c>
      <c r="B18" s="5" t="s">
        <v>26</v>
      </c>
      <c r="C18" s="5" t="s">
        <v>1273</v>
      </c>
      <c r="D18" t="s">
        <v>5</v>
      </c>
      <c r="E18" s="24" t="s">
        <v>1274</v>
      </c>
      <c r="F18" s="25" t="s">
        <v>679</v>
      </c>
      <c r="G18" s="26">
        <v>1</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ht="63.75" x14ac:dyDescent="0.2">
      <c r="E21" s="29" t="s">
        <v>1275</v>
      </c>
    </row>
    <row r="22" spans="1:16" x14ac:dyDescent="0.2">
      <c r="A22" t="s">
        <v>51</v>
      </c>
      <c r="B22" s="5" t="s">
        <v>144</v>
      </c>
      <c r="C22" s="5" t="s">
        <v>1276</v>
      </c>
      <c r="D22" t="s">
        <v>5</v>
      </c>
      <c r="E22" s="24" t="s">
        <v>1277</v>
      </c>
      <c r="F22" s="25" t="s">
        <v>679</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89.25" x14ac:dyDescent="0.2">
      <c r="E25" s="29" t="s">
        <v>1278</v>
      </c>
    </row>
    <row r="26" spans="1:16" ht="25.5" x14ac:dyDescent="0.2">
      <c r="A26" t="s">
        <v>51</v>
      </c>
      <c r="B26" s="5" t="s">
        <v>64</v>
      </c>
      <c r="C26" s="5" t="s">
        <v>1279</v>
      </c>
      <c r="D26" t="s">
        <v>5</v>
      </c>
      <c r="E26" s="24" t="s">
        <v>1280</v>
      </c>
      <c r="F26" s="25" t="s">
        <v>679</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1281</v>
      </c>
      <c r="D30" t="s">
        <v>5</v>
      </c>
      <c r="E30" s="24" t="s">
        <v>1282</v>
      </c>
      <c r="F30" s="25" t="s">
        <v>679</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1283</v>
      </c>
      <c r="D34" t="s">
        <v>5</v>
      </c>
      <c r="E34" s="24" t="s">
        <v>1284</v>
      </c>
      <c r="F34" s="25" t="s">
        <v>679</v>
      </c>
      <c r="G34" s="26">
        <v>1</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1285</v>
      </c>
      <c r="D38" t="s">
        <v>5</v>
      </c>
      <c r="E38" s="24" t="s">
        <v>1286</v>
      </c>
      <c r="F38" s="25" t="s">
        <v>679</v>
      </c>
      <c r="G38" s="26">
        <v>1</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48</v>
      </c>
      <c r="C42" s="6" t="s">
        <v>27</v>
      </c>
      <c r="E42" s="23" t="s">
        <v>690</v>
      </c>
      <c r="J42" s="22">
        <f>0</f>
        <v>0</v>
      </c>
      <c r="K42" s="22">
        <f>0</f>
        <v>0</v>
      </c>
      <c r="L42" s="22">
        <f>0+L43+L47+L51+L55+L59+L63+L67+L71+L75+L79+L83+L87+L91+L95+L99+L103+L107+L111+L115</f>
        <v>0</v>
      </c>
      <c r="M42" s="22">
        <f>0+M43+M47+M51+M55+M59+M63+M67+M71+M75+M79+M83+M87+M91+M95+M99+M103+M107+M111+M115</f>
        <v>0</v>
      </c>
    </row>
    <row r="43" spans="1:16" x14ac:dyDescent="0.2">
      <c r="A43" t="s">
        <v>51</v>
      </c>
      <c r="B43" s="5" t="s">
        <v>83</v>
      </c>
      <c r="C43" s="5" t="s">
        <v>1287</v>
      </c>
      <c r="D43" t="s">
        <v>5</v>
      </c>
      <c r="E43" s="24" t="s">
        <v>1288</v>
      </c>
      <c r="F43" s="25" t="s">
        <v>679</v>
      </c>
      <c r="G43" s="26">
        <v>1</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x14ac:dyDescent="0.2">
      <c r="E46" s="29" t="s">
        <v>5</v>
      </c>
    </row>
    <row r="47" spans="1:16" x14ac:dyDescent="0.2">
      <c r="A47" t="s">
        <v>51</v>
      </c>
      <c r="B47" s="5" t="s">
        <v>88</v>
      </c>
      <c r="C47" s="5" t="s">
        <v>1289</v>
      </c>
      <c r="D47" t="s">
        <v>5</v>
      </c>
      <c r="E47" s="24" t="s">
        <v>1290</v>
      </c>
      <c r="F47" s="25" t="s">
        <v>679</v>
      </c>
      <c r="G47" s="26">
        <v>1</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51</v>
      </c>
      <c r="B51" s="5" t="s">
        <v>178</v>
      </c>
      <c r="C51" s="5" t="s">
        <v>1291</v>
      </c>
      <c r="D51" t="s">
        <v>5</v>
      </c>
      <c r="E51" s="24" t="s">
        <v>1292</v>
      </c>
      <c r="F51" s="25" t="s">
        <v>679</v>
      </c>
      <c r="G51" s="26">
        <v>1</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ht="409.5" x14ac:dyDescent="0.2">
      <c r="E54" s="29" t="s">
        <v>1293</v>
      </c>
    </row>
    <row r="55" spans="1:16" x14ac:dyDescent="0.2">
      <c r="A55" t="s">
        <v>51</v>
      </c>
      <c r="B55" s="5" t="s">
        <v>92</v>
      </c>
      <c r="C55" s="5" t="s">
        <v>1294</v>
      </c>
      <c r="D55" t="s">
        <v>5</v>
      </c>
      <c r="E55" s="24" t="s">
        <v>1295</v>
      </c>
      <c r="F55" s="25" t="s">
        <v>679</v>
      </c>
      <c r="G55" s="26">
        <v>1</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96</v>
      </c>
      <c r="C59" s="5" t="s">
        <v>1296</v>
      </c>
      <c r="D59" t="s">
        <v>5</v>
      </c>
      <c r="E59" s="24" t="s">
        <v>1297</v>
      </c>
      <c r="F59" s="25" t="s">
        <v>679</v>
      </c>
      <c r="G59" s="26">
        <v>1</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51</v>
      </c>
      <c r="B63" s="5" t="s">
        <v>100</v>
      </c>
      <c r="C63" s="5" t="s">
        <v>1298</v>
      </c>
      <c r="D63" t="s">
        <v>5</v>
      </c>
      <c r="E63" s="24" t="s">
        <v>1299</v>
      </c>
      <c r="F63" s="25" t="s">
        <v>819</v>
      </c>
      <c r="G63" s="26">
        <v>24</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x14ac:dyDescent="0.2">
      <c r="E66" s="29" t="s">
        <v>5</v>
      </c>
    </row>
    <row r="67" spans="1:16" x14ac:dyDescent="0.2">
      <c r="A67" t="s">
        <v>51</v>
      </c>
      <c r="B67" s="5" t="s">
        <v>105</v>
      </c>
      <c r="C67" s="5" t="s">
        <v>1300</v>
      </c>
      <c r="D67" t="s">
        <v>5</v>
      </c>
      <c r="E67" s="24" t="s">
        <v>1301</v>
      </c>
      <c r="F67" s="25" t="s">
        <v>679</v>
      </c>
      <c r="G67" s="26">
        <v>1</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x14ac:dyDescent="0.2">
      <c r="E70" s="29" t="s">
        <v>5</v>
      </c>
    </row>
    <row r="71" spans="1:16" x14ac:dyDescent="0.2">
      <c r="A71" t="s">
        <v>51</v>
      </c>
      <c r="B71" s="5" t="s">
        <v>110</v>
      </c>
      <c r="C71" s="5" t="s">
        <v>1302</v>
      </c>
      <c r="D71" t="s">
        <v>5</v>
      </c>
      <c r="E71" s="24" t="s">
        <v>1303</v>
      </c>
      <c r="F71" s="25" t="s">
        <v>679</v>
      </c>
      <c r="G71" s="26">
        <v>1</v>
      </c>
      <c r="H71" s="25">
        <v>0</v>
      </c>
      <c r="I71" s="25">
        <f>ROUND(G71*H71,6)</f>
        <v>0</v>
      </c>
      <c r="L71" s="27">
        <v>0</v>
      </c>
      <c r="M71" s="22">
        <f>ROUND(ROUND(L71,2)*ROUND(G71,3),2)</f>
        <v>0</v>
      </c>
      <c r="N71" s="25" t="s">
        <v>126</v>
      </c>
      <c r="O71">
        <f>(M71*21)/100</f>
        <v>0</v>
      </c>
      <c r="P71" t="s">
        <v>27</v>
      </c>
    </row>
    <row r="72" spans="1:16" x14ac:dyDescent="0.2">
      <c r="A72" s="28" t="s">
        <v>57</v>
      </c>
      <c r="E72" s="29" t="s">
        <v>5</v>
      </c>
    </row>
    <row r="73" spans="1:16" x14ac:dyDescent="0.2">
      <c r="A73" s="28" t="s">
        <v>58</v>
      </c>
      <c r="E73" s="30" t="s">
        <v>5</v>
      </c>
    </row>
    <row r="74" spans="1:16" x14ac:dyDescent="0.2">
      <c r="E74" s="29" t="s">
        <v>5</v>
      </c>
    </row>
    <row r="75" spans="1:16" x14ac:dyDescent="0.2">
      <c r="A75" t="s">
        <v>51</v>
      </c>
      <c r="B75" s="5" t="s">
        <v>114</v>
      </c>
      <c r="C75" s="5" t="s">
        <v>1304</v>
      </c>
      <c r="D75" t="s">
        <v>5</v>
      </c>
      <c r="E75" s="24" t="s">
        <v>1305</v>
      </c>
      <c r="F75" s="25" t="s">
        <v>679</v>
      </c>
      <c r="G75" s="26">
        <v>1</v>
      </c>
      <c r="H75" s="25">
        <v>0</v>
      </c>
      <c r="I75" s="25">
        <f>ROUND(G75*H75,6)</f>
        <v>0</v>
      </c>
      <c r="L75" s="27">
        <v>0</v>
      </c>
      <c r="M75" s="22">
        <f>ROUND(ROUND(L75,2)*ROUND(G75,3),2)</f>
        <v>0</v>
      </c>
      <c r="N75" s="25" t="s">
        <v>126</v>
      </c>
      <c r="O75">
        <f>(M75*21)/100</f>
        <v>0</v>
      </c>
      <c r="P75" t="s">
        <v>27</v>
      </c>
    </row>
    <row r="76" spans="1:16" x14ac:dyDescent="0.2">
      <c r="A76" s="28" t="s">
        <v>57</v>
      </c>
      <c r="E76" s="29" t="s">
        <v>5</v>
      </c>
    </row>
    <row r="77" spans="1:16" x14ac:dyDescent="0.2">
      <c r="A77" s="28" t="s">
        <v>58</v>
      </c>
      <c r="E77" s="30" t="s">
        <v>5</v>
      </c>
    </row>
    <row r="78" spans="1:16" x14ac:dyDescent="0.2">
      <c r="E78" s="29" t="s">
        <v>5</v>
      </c>
    </row>
    <row r="79" spans="1:16" x14ac:dyDescent="0.2">
      <c r="A79" t="s">
        <v>51</v>
      </c>
      <c r="B79" s="5" t="s">
        <v>118</v>
      </c>
      <c r="C79" s="5" t="s">
        <v>1306</v>
      </c>
      <c r="D79" t="s">
        <v>5</v>
      </c>
      <c r="E79" s="24" t="s">
        <v>1307</v>
      </c>
      <c r="F79" s="25" t="s">
        <v>679</v>
      </c>
      <c r="G79" s="26">
        <v>1</v>
      </c>
      <c r="H79" s="25">
        <v>0</v>
      </c>
      <c r="I79" s="25">
        <f>ROUND(G79*H79,6)</f>
        <v>0</v>
      </c>
      <c r="L79" s="27">
        <v>0</v>
      </c>
      <c r="M79" s="22">
        <f>ROUND(ROUND(L79,2)*ROUND(G79,3),2)</f>
        <v>0</v>
      </c>
      <c r="N79" s="25" t="s">
        <v>126</v>
      </c>
      <c r="O79">
        <f>(M79*21)/100</f>
        <v>0</v>
      </c>
      <c r="P79" t="s">
        <v>27</v>
      </c>
    </row>
    <row r="80" spans="1:16" x14ac:dyDescent="0.2">
      <c r="A80" s="28" t="s">
        <v>57</v>
      </c>
      <c r="E80" s="29" t="s">
        <v>5</v>
      </c>
    </row>
    <row r="81" spans="1:16" x14ac:dyDescent="0.2">
      <c r="A81" s="28" t="s">
        <v>58</v>
      </c>
      <c r="E81" s="30" t="s">
        <v>5</v>
      </c>
    </row>
    <row r="82" spans="1:16" x14ac:dyDescent="0.2">
      <c r="E82" s="29" t="s">
        <v>5</v>
      </c>
    </row>
    <row r="83" spans="1:16" x14ac:dyDescent="0.2">
      <c r="A83" t="s">
        <v>51</v>
      </c>
      <c r="B83" s="5" t="s">
        <v>123</v>
      </c>
      <c r="C83" s="5" t="s">
        <v>1308</v>
      </c>
      <c r="D83" t="s">
        <v>5</v>
      </c>
      <c r="E83" s="24" t="s">
        <v>1309</v>
      </c>
      <c r="F83" s="25" t="s">
        <v>679</v>
      </c>
      <c r="G83" s="26">
        <v>1</v>
      </c>
      <c r="H83" s="25">
        <v>0</v>
      </c>
      <c r="I83" s="25">
        <f>ROUND(G83*H83,6)</f>
        <v>0</v>
      </c>
      <c r="L83" s="27">
        <v>0</v>
      </c>
      <c r="M83" s="22">
        <f>ROUND(ROUND(L83,2)*ROUND(G83,3),2)</f>
        <v>0</v>
      </c>
      <c r="N83" s="25" t="s">
        <v>126</v>
      </c>
      <c r="O83">
        <f>(M83*21)/100</f>
        <v>0</v>
      </c>
      <c r="P83" t="s">
        <v>27</v>
      </c>
    </row>
    <row r="84" spans="1:16" x14ac:dyDescent="0.2">
      <c r="A84" s="28" t="s">
        <v>57</v>
      </c>
      <c r="E84" s="29" t="s">
        <v>5</v>
      </c>
    </row>
    <row r="85" spans="1:16" x14ac:dyDescent="0.2">
      <c r="A85" s="28" t="s">
        <v>58</v>
      </c>
      <c r="E85" s="30" t="s">
        <v>5</v>
      </c>
    </row>
    <row r="86" spans="1:16" x14ac:dyDescent="0.2">
      <c r="E86" s="29" t="s">
        <v>5</v>
      </c>
    </row>
    <row r="87" spans="1:16" x14ac:dyDescent="0.2">
      <c r="A87" t="s">
        <v>51</v>
      </c>
      <c r="B87" s="5" t="s">
        <v>128</v>
      </c>
      <c r="C87" s="5" t="s">
        <v>1310</v>
      </c>
      <c r="D87" t="s">
        <v>5</v>
      </c>
      <c r="E87" s="24" t="s">
        <v>1311</v>
      </c>
      <c r="F87" s="25" t="s">
        <v>679</v>
      </c>
      <c r="G87" s="26">
        <v>1</v>
      </c>
      <c r="H87" s="25">
        <v>0</v>
      </c>
      <c r="I87" s="25">
        <f>ROUND(G87*H87,6)</f>
        <v>0</v>
      </c>
      <c r="L87" s="27">
        <v>0</v>
      </c>
      <c r="M87" s="22">
        <f>ROUND(ROUND(L87,2)*ROUND(G87,3),2)</f>
        <v>0</v>
      </c>
      <c r="N87" s="25" t="s">
        <v>126</v>
      </c>
      <c r="O87">
        <f>(M87*21)/100</f>
        <v>0</v>
      </c>
      <c r="P87" t="s">
        <v>27</v>
      </c>
    </row>
    <row r="88" spans="1:16" x14ac:dyDescent="0.2">
      <c r="A88" s="28" t="s">
        <v>57</v>
      </c>
      <c r="E88" s="29" t="s">
        <v>5</v>
      </c>
    </row>
    <row r="89" spans="1:16" x14ac:dyDescent="0.2">
      <c r="A89" s="28" t="s">
        <v>58</v>
      </c>
      <c r="E89" s="30" t="s">
        <v>5</v>
      </c>
    </row>
    <row r="90" spans="1:16" x14ac:dyDescent="0.2">
      <c r="E90" s="29" t="s">
        <v>5</v>
      </c>
    </row>
    <row r="91" spans="1:16" x14ac:dyDescent="0.2">
      <c r="A91" t="s">
        <v>51</v>
      </c>
      <c r="B91" s="5" t="s">
        <v>133</v>
      </c>
      <c r="C91" s="5" t="s">
        <v>1312</v>
      </c>
      <c r="D91" t="s">
        <v>5</v>
      </c>
      <c r="E91" s="24" t="s">
        <v>1313</v>
      </c>
      <c r="F91" s="25" t="s">
        <v>679</v>
      </c>
      <c r="G91" s="26">
        <v>1</v>
      </c>
      <c r="H91" s="25">
        <v>0</v>
      </c>
      <c r="I91" s="25">
        <f>ROUND(G91*H91,6)</f>
        <v>0</v>
      </c>
      <c r="L91" s="27">
        <v>0</v>
      </c>
      <c r="M91" s="22">
        <f>ROUND(ROUND(L91,2)*ROUND(G91,3),2)</f>
        <v>0</v>
      </c>
      <c r="N91" s="25" t="s">
        <v>126</v>
      </c>
      <c r="O91">
        <f>(M91*21)/100</f>
        <v>0</v>
      </c>
      <c r="P91" t="s">
        <v>27</v>
      </c>
    </row>
    <row r="92" spans="1:16" x14ac:dyDescent="0.2">
      <c r="A92" s="28" t="s">
        <v>57</v>
      </c>
      <c r="E92" s="29" t="s">
        <v>5</v>
      </c>
    </row>
    <row r="93" spans="1:16" x14ac:dyDescent="0.2">
      <c r="A93" s="28" t="s">
        <v>58</v>
      </c>
      <c r="E93" s="30" t="s">
        <v>5</v>
      </c>
    </row>
    <row r="94" spans="1:16" x14ac:dyDescent="0.2">
      <c r="E94" s="29" t="s">
        <v>5</v>
      </c>
    </row>
    <row r="95" spans="1:16" x14ac:dyDescent="0.2">
      <c r="A95" t="s">
        <v>51</v>
      </c>
      <c r="B95" s="5" t="s">
        <v>197</v>
      </c>
      <c r="C95" s="5" t="s">
        <v>1314</v>
      </c>
      <c r="D95" t="s">
        <v>5</v>
      </c>
      <c r="E95" s="24" t="s">
        <v>1315</v>
      </c>
      <c r="F95" s="25" t="s">
        <v>679</v>
      </c>
      <c r="G95" s="26">
        <v>1</v>
      </c>
      <c r="H95" s="25">
        <v>0</v>
      </c>
      <c r="I95" s="25">
        <f>ROUND(G95*H95,6)</f>
        <v>0</v>
      </c>
      <c r="L95" s="27">
        <v>0</v>
      </c>
      <c r="M95" s="22">
        <f>ROUND(ROUND(L95,2)*ROUND(G95,3),2)</f>
        <v>0</v>
      </c>
      <c r="N95" s="25" t="s">
        <v>126</v>
      </c>
      <c r="O95">
        <f>(M95*21)/100</f>
        <v>0</v>
      </c>
      <c r="P95" t="s">
        <v>27</v>
      </c>
    </row>
    <row r="96" spans="1:16" x14ac:dyDescent="0.2">
      <c r="A96" s="28" t="s">
        <v>57</v>
      </c>
      <c r="E96" s="29" t="s">
        <v>5</v>
      </c>
    </row>
    <row r="97" spans="1:16" x14ac:dyDescent="0.2">
      <c r="A97" s="28" t="s">
        <v>58</v>
      </c>
      <c r="E97" s="30" t="s">
        <v>5</v>
      </c>
    </row>
    <row r="98" spans="1:16" x14ac:dyDescent="0.2">
      <c r="E98" s="29" t="s">
        <v>5</v>
      </c>
    </row>
    <row r="99" spans="1:16" x14ac:dyDescent="0.2">
      <c r="A99" t="s">
        <v>51</v>
      </c>
      <c r="B99" s="5" t="s">
        <v>198</v>
      </c>
      <c r="C99" s="5" t="s">
        <v>1316</v>
      </c>
      <c r="D99" t="s">
        <v>5</v>
      </c>
      <c r="E99" s="24" t="s">
        <v>1317</v>
      </c>
      <c r="F99" s="25" t="s">
        <v>679</v>
      </c>
      <c r="G99" s="26">
        <v>1</v>
      </c>
      <c r="H99" s="25">
        <v>0</v>
      </c>
      <c r="I99" s="25">
        <f>ROUND(G99*H99,6)</f>
        <v>0</v>
      </c>
      <c r="L99" s="27">
        <v>0</v>
      </c>
      <c r="M99" s="22">
        <f>ROUND(ROUND(L99,2)*ROUND(G99,3),2)</f>
        <v>0</v>
      </c>
      <c r="N99" s="25" t="s">
        <v>126</v>
      </c>
      <c r="O99">
        <f>(M99*21)/100</f>
        <v>0</v>
      </c>
      <c r="P99" t="s">
        <v>27</v>
      </c>
    </row>
    <row r="100" spans="1:16" x14ac:dyDescent="0.2">
      <c r="A100" s="28" t="s">
        <v>57</v>
      </c>
      <c r="E100" s="29" t="s">
        <v>5</v>
      </c>
    </row>
    <row r="101" spans="1:16" x14ac:dyDescent="0.2">
      <c r="A101" s="28" t="s">
        <v>58</v>
      </c>
      <c r="E101" s="30" t="s">
        <v>5</v>
      </c>
    </row>
    <row r="102" spans="1:16" x14ac:dyDescent="0.2">
      <c r="E102" s="29" t="s">
        <v>5</v>
      </c>
    </row>
    <row r="103" spans="1:16" x14ac:dyDescent="0.2">
      <c r="A103" t="s">
        <v>51</v>
      </c>
      <c r="B103" s="5" t="s">
        <v>199</v>
      </c>
      <c r="C103" s="5" t="s">
        <v>1318</v>
      </c>
      <c r="D103" t="s">
        <v>5</v>
      </c>
      <c r="E103" s="24" t="s">
        <v>1319</v>
      </c>
      <c r="F103" s="25" t="s">
        <v>679</v>
      </c>
      <c r="G103" s="26">
        <v>1</v>
      </c>
      <c r="H103" s="25">
        <v>0</v>
      </c>
      <c r="I103" s="25">
        <f>ROUND(G103*H103,6)</f>
        <v>0</v>
      </c>
      <c r="L103" s="27">
        <v>0</v>
      </c>
      <c r="M103" s="22">
        <f>ROUND(ROUND(L103,2)*ROUND(G103,3),2)</f>
        <v>0</v>
      </c>
      <c r="N103" s="25" t="s">
        <v>126</v>
      </c>
      <c r="O103">
        <f>(M103*21)/100</f>
        <v>0</v>
      </c>
      <c r="P103" t="s">
        <v>27</v>
      </c>
    </row>
    <row r="104" spans="1:16" x14ac:dyDescent="0.2">
      <c r="A104" s="28" t="s">
        <v>57</v>
      </c>
      <c r="E104" s="29" t="s">
        <v>5</v>
      </c>
    </row>
    <row r="105" spans="1:16" x14ac:dyDescent="0.2">
      <c r="A105" s="28" t="s">
        <v>58</v>
      </c>
      <c r="E105" s="30" t="s">
        <v>5</v>
      </c>
    </row>
    <row r="106" spans="1:16" x14ac:dyDescent="0.2">
      <c r="E106" s="29" t="s">
        <v>5</v>
      </c>
    </row>
    <row r="107" spans="1:16" x14ac:dyDescent="0.2">
      <c r="A107" t="s">
        <v>51</v>
      </c>
      <c r="B107" s="5" t="s">
        <v>200</v>
      </c>
      <c r="C107" s="5" t="s">
        <v>1320</v>
      </c>
      <c r="D107" t="s">
        <v>5</v>
      </c>
      <c r="E107" s="24" t="s">
        <v>1321</v>
      </c>
      <c r="F107" s="25" t="s">
        <v>679</v>
      </c>
      <c r="G107" s="26">
        <v>1</v>
      </c>
      <c r="H107" s="25">
        <v>0</v>
      </c>
      <c r="I107" s="25">
        <f>ROUND(G107*H107,6)</f>
        <v>0</v>
      </c>
      <c r="L107" s="27">
        <v>0</v>
      </c>
      <c r="M107" s="22">
        <f>ROUND(ROUND(L107,2)*ROUND(G107,3),2)</f>
        <v>0</v>
      </c>
      <c r="N107" s="25" t="s">
        <v>126</v>
      </c>
      <c r="O107">
        <f>(M107*21)/100</f>
        <v>0</v>
      </c>
      <c r="P107" t="s">
        <v>27</v>
      </c>
    </row>
    <row r="108" spans="1:16" x14ac:dyDescent="0.2">
      <c r="A108" s="28" t="s">
        <v>57</v>
      </c>
      <c r="E108" s="29" t="s">
        <v>5</v>
      </c>
    </row>
    <row r="109" spans="1:16" x14ac:dyDescent="0.2">
      <c r="A109" s="28" t="s">
        <v>58</v>
      </c>
      <c r="E109" s="30" t="s">
        <v>5</v>
      </c>
    </row>
    <row r="110" spans="1:16" x14ac:dyDescent="0.2">
      <c r="E110" s="29" t="s">
        <v>5</v>
      </c>
    </row>
    <row r="111" spans="1:16" x14ac:dyDescent="0.2">
      <c r="A111" t="s">
        <v>51</v>
      </c>
      <c r="B111" s="5" t="s">
        <v>201</v>
      </c>
      <c r="C111" s="5" t="s">
        <v>1322</v>
      </c>
      <c r="D111" t="s">
        <v>5</v>
      </c>
      <c r="E111" s="24" t="s">
        <v>1323</v>
      </c>
      <c r="F111" s="25" t="s">
        <v>679</v>
      </c>
      <c r="G111" s="26">
        <v>1</v>
      </c>
      <c r="H111" s="25">
        <v>0</v>
      </c>
      <c r="I111" s="25">
        <f>ROUND(G111*H111,6)</f>
        <v>0</v>
      </c>
      <c r="L111" s="27">
        <v>0</v>
      </c>
      <c r="M111" s="22">
        <f>ROUND(ROUND(L111,2)*ROUND(G111,3),2)</f>
        <v>0</v>
      </c>
      <c r="N111" s="25" t="s">
        <v>126</v>
      </c>
      <c r="O111">
        <f>(M111*21)/100</f>
        <v>0</v>
      </c>
      <c r="P111" t="s">
        <v>27</v>
      </c>
    </row>
    <row r="112" spans="1:16" x14ac:dyDescent="0.2">
      <c r="A112" s="28" t="s">
        <v>57</v>
      </c>
      <c r="E112" s="29" t="s">
        <v>5</v>
      </c>
    </row>
    <row r="113" spans="1:16" x14ac:dyDescent="0.2">
      <c r="A113" s="28" t="s">
        <v>58</v>
      </c>
      <c r="E113" s="30" t="s">
        <v>5</v>
      </c>
    </row>
    <row r="114" spans="1:16" x14ac:dyDescent="0.2">
      <c r="E114" s="29" t="s">
        <v>5</v>
      </c>
    </row>
    <row r="115" spans="1:16" ht="25.5" x14ac:dyDescent="0.2">
      <c r="A115" t="s">
        <v>51</v>
      </c>
      <c r="B115" s="5" t="s">
        <v>217</v>
      </c>
      <c r="C115" s="5" t="s">
        <v>1324</v>
      </c>
      <c r="D115" t="s">
        <v>5</v>
      </c>
      <c r="E115" s="24" t="s">
        <v>1325</v>
      </c>
      <c r="F115" s="25" t="s">
        <v>73</v>
      </c>
      <c r="G115" s="26">
        <v>4</v>
      </c>
      <c r="H115" s="25">
        <v>0</v>
      </c>
      <c r="I115" s="25">
        <f>ROUND(G115*H115,6)</f>
        <v>0</v>
      </c>
      <c r="L115" s="27">
        <v>0</v>
      </c>
      <c r="M115" s="22">
        <f>ROUND(ROUND(L115,2)*ROUND(G115,3),2)</f>
        <v>0</v>
      </c>
      <c r="N115" s="25" t="s">
        <v>126</v>
      </c>
      <c r="O115">
        <f>(M115*21)/100</f>
        <v>0</v>
      </c>
      <c r="P115" t="s">
        <v>27</v>
      </c>
    </row>
    <row r="116" spans="1:16" x14ac:dyDescent="0.2">
      <c r="A116" s="28" t="s">
        <v>57</v>
      </c>
      <c r="E116" s="29" t="s">
        <v>5</v>
      </c>
    </row>
    <row r="117" spans="1:16" x14ac:dyDescent="0.2">
      <c r="A117" s="28" t="s">
        <v>58</v>
      </c>
      <c r="E117" s="30" t="s">
        <v>1326</v>
      </c>
    </row>
    <row r="118" spans="1:16" x14ac:dyDescent="0.2">
      <c r="E118" s="29" t="s">
        <v>5</v>
      </c>
    </row>
    <row r="119" spans="1:16" x14ac:dyDescent="0.2">
      <c r="A119" t="s">
        <v>48</v>
      </c>
      <c r="C119" s="6" t="s">
        <v>1327</v>
      </c>
      <c r="E119" s="23" t="s">
        <v>1328</v>
      </c>
      <c r="J119" s="22">
        <f>0</f>
        <v>0</v>
      </c>
      <c r="K119" s="22">
        <f>0</f>
        <v>0</v>
      </c>
      <c r="L119" s="22">
        <f>0+L120+L124+L128+L132+L136+L140+L144+L148+L152</f>
        <v>0</v>
      </c>
      <c r="M119" s="22">
        <f>0+M120+M124+M128+M132+M136+M140+M144+M148+M152</f>
        <v>0</v>
      </c>
    </row>
    <row r="120" spans="1:16" ht="25.5" x14ac:dyDescent="0.2">
      <c r="A120" t="s">
        <v>51</v>
      </c>
      <c r="B120" s="5" t="s">
        <v>206</v>
      </c>
      <c r="C120" s="5" t="s">
        <v>1329</v>
      </c>
      <c r="D120" t="s">
        <v>5</v>
      </c>
      <c r="E120" s="24" t="s">
        <v>1330</v>
      </c>
      <c r="F120" s="25" t="s">
        <v>73</v>
      </c>
      <c r="G120" s="26">
        <v>1</v>
      </c>
      <c r="H120" s="25">
        <v>0</v>
      </c>
      <c r="I120" s="25">
        <f>ROUND(G120*H120,6)</f>
        <v>0</v>
      </c>
      <c r="L120" s="27">
        <v>0</v>
      </c>
      <c r="M120" s="22">
        <f>ROUND(ROUND(L120,2)*ROUND(G120,3),2)</f>
        <v>0</v>
      </c>
      <c r="N120" s="25" t="s">
        <v>126</v>
      </c>
      <c r="O120">
        <f>(M120*21)/100</f>
        <v>0</v>
      </c>
      <c r="P120" t="s">
        <v>27</v>
      </c>
    </row>
    <row r="121" spans="1:16" x14ac:dyDescent="0.2">
      <c r="A121" s="28" t="s">
        <v>57</v>
      </c>
      <c r="E121" s="29" t="s">
        <v>5</v>
      </c>
    </row>
    <row r="122" spans="1:16" x14ac:dyDescent="0.2">
      <c r="A122" s="28" t="s">
        <v>58</v>
      </c>
      <c r="E122" s="30" t="s">
        <v>1331</v>
      </c>
    </row>
    <row r="123" spans="1:16" x14ac:dyDescent="0.2">
      <c r="E123" s="29" t="s">
        <v>5</v>
      </c>
    </row>
    <row r="124" spans="1:16" ht="25.5" x14ac:dyDescent="0.2">
      <c r="A124" t="s">
        <v>51</v>
      </c>
      <c r="B124" s="5" t="s">
        <v>207</v>
      </c>
      <c r="C124" s="5" t="s">
        <v>1332</v>
      </c>
      <c r="D124" t="s">
        <v>5</v>
      </c>
      <c r="E124" s="24" t="s">
        <v>1333</v>
      </c>
      <c r="F124" s="25" t="s">
        <v>73</v>
      </c>
      <c r="G124" s="26">
        <v>1</v>
      </c>
      <c r="H124" s="25">
        <v>0</v>
      </c>
      <c r="I124" s="25">
        <f>ROUND(G124*H124,6)</f>
        <v>0</v>
      </c>
      <c r="L124" s="27">
        <v>0</v>
      </c>
      <c r="M124" s="22">
        <f>ROUND(ROUND(L124,2)*ROUND(G124,3),2)</f>
        <v>0</v>
      </c>
      <c r="N124" s="25" t="s">
        <v>126</v>
      </c>
      <c r="O124">
        <f>(M124*21)/100</f>
        <v>0</v>
      </c>
      <c r="P124" t="s">
        <v>27</v>
      </c>
    </row>
    <row r="125" spans="1:16" x14ac:dyDescent="0.2">
      <c r="A125" s="28" t="s">
        <v>57</v>
      </c>
      <c r="E125" s="29" t="s">
        <v>5</v>
      </c>
    </row>
    <row r="126" spans="1:16" x14ac:dyDescent="0.2">
      <c r="A126" s="28" t="s">
        <v>58</v>
      </c>
      <c r="E126" s="30" t="s">
        <v>1331</v>
      </c>
    </row>
    <row r="127" spans="1:16" x14ac:dyDescent="0.2">
      <c r="E127" s="29" t="s">
        <v>5</v>
      </c>
    </row>
    <row r="128" spans="1:16" ht="25.5" x14ac:dyDescent="0.2">
      <c r="A128" t="s">
        <v>51</v>
      </c>
      <c r="B128" s="5" t="s">
        <v>208</v>
      </c>
      <c r="C128" s="5" t="s">
        <v>1334</v>
      </c>
      <c r="D128" t="s">
        <v>5</v>
      </c>
      <c r="E128" s="24" t="s">
        <v>1335</v>
      </c>
      <c r="F128" s="25" t="s">
        <v>73</v>
      </c>
      <c r="G128" s="26">
        <v>1</v>
      </c>
      <c r="H128" s="25">
        <v>0</v>
      </c>
      <c r="I128" s="25">
        <f>ROUND(G128*H128,6)</f>
        <v>0</v>
      </c>
      <c r="L128" s="27">
        <v>0</v>
      </c>
      <c r="M128" s="22">
        <f>ROUND(ROUND(L128,2)*ROUND(G128,3),2)</f>
        <v>0</v>
      </c>
      <c r="N128" s="25" t="s">
        <v>126</v>
      </c>
      <c r="O128">
        <f>(M128*21)/100</f>
        <v>0</v>
      </c>
      <c r="P128" t="s">
        <v>27</v>
      </c>
    </row>
    <row r="129" spans="1:16" ht="25.5" x14ac:dyDescent="0.2">
      <c r="A129" s="28" t="s">
        <v>57</v>
      </c>
      <c r="E129" s="29" t="s">
        <v>1336</v>
      </c>
    </row>
    <row r="130" spans="1:16" x14ac:dyDescent="0.2">
      <c r="A130" s="28" t="s">
        <v>58</v>
      </c>
      <c r="E130" s="30" t="s">
        <v>1331</v>
      </c>
    </row>
    <row r="131" spans="1:16" x14ac:dyDescent="0.2">
      <c r="E131" s="29" t="s">
        <v>5</v>
      </c>
    </row>
    <row r="132" spans="1:16" ht="25.5" x14ac:dyDescent="0.2">
      <c r="A132" t="s">
        <v>51</v>
      </c>
      <c r="B132" s="5" t="s">
        <v>211</v>
      </c>
      <c r="C132" s="5" t="s">
        <v>1337</v>
      </c>
      <c r="D132" t="s">
        <v>5</v>
      </c>
      <c r="E132" s="24" t="s">
        <v>1338</v>
      </c>
      <c r="F132" s="25" t="s">
        <v>73</v>
      </c>
      <c r="G132" s="26">
        <v>1</v>
      </c>
      <c r="H132" s="25">
        <v>0</v>
      </c>
      <c r="I132" s="25">
        <f>ROUND(G132*H132,6)</f>
        <v>0</v>
      </c>
      <c r="L132" s="27">
        <v>0</v>
      </c>
      <c r="M132" s="22">
        <f>ROUND(ROUND(L132,2)*ROUND(G132,3),2)</f>
        <v>0</v>
      </c>
      <c r="N132" s="25" t="s">
        <v>126</v>
      </c>
      <c r="O132">
        <f>(M132*21)/100</f>
        <v>0</v>
      </c>
      <c r="P132" t="s">
        <v>27</v>
      </c>
    </row>
    <row r="133" spans="1:16" x14ac:dyDescent="0.2">
      <c r="A133" s="28" t="s">
        <v>57</v>
      </c>
      <c r="E133" s="29" t="s">
        <v>5</v>
      </c>
    </row>
    <row r="134" spans="1:16" x14ac:dyDescent="0.2">
      <c r="A134" s="28" t="s">
        <v>58</v>
      </c>
      <c r="E134" s="30" t="s">
        <v>1339</v>
      </c>
    </row>
    <row r="135" spans="1:16" x14ac:dyDescent="0.2">
      <c r="E135" s="29" t="s">
        <v>5</v>
      </c>
    </row>
    <row r="136" spans="1:16" ht="25.5" x14ac:dyDescent="0.2">
      <c r="A136" t="s">
        <v>51</v>
      </c>
      <c r="B136" s="5" t="s">
        <v>212</v>
      </c>
      <c r="C136" s="5" t="s">
        <v>1340</v>
      </c>
      <c r="D136" t="s">
        <v>5</v>
      </c>
      <c r="E136" s="24" t="s">
        <v>1341</v>
      </c>
      <c r="F136" s="25" t="s">
        <v>73</v>
      </c>
      <c r="G136" s="26">
        <v>1</v>
      </c>
      <c r="H136" s="25">
        <v>0</v>
      </c>
      <c r="I136" s="25">
        <f>ROUND(G136*H136,6)</f>
        <v>0</v>
      </c>
      <c r="L136" s="27">
        <v>0</v>
      </c>
      <c r="M136" s="22">
        <f>ROUND(ROUND(L136,2)*ROUND(G136,3),2)</f>
        <v>0</v>
      </c>
      <c r="N136" s="25" t="s">
        <v>126</v>
      </c>
      <c r="O136">
        <f>(M136*21)/100</f>
        <v>0</v>
      </c>
      <c r="P136" t="s">
        <v>27</v>
      </c>
    </row>
    <row r="137" spans="1:16" x14ac:dyDescent="0.2">
      <c r="A137" s="28" t="s">
        <v>57</v>
      </c>
      <c r="E137" s="29" t="s">
        <v>5</v>
      </c>
    </row>
    <row r="138" spans="1:16" x14ac:dyDescent="0.2">
      <c r="A138" s="28" t="s">
        <v>58</v>
      </c>
      <c r="E138" s="30" t="s">
        <v>1339</v>
      </c>
    </row>
    <row r="139" spans="1:16" x14ac:dyDescent="0.2">
      <c r="E139" s="29" t="s">
        <v>5</v>
      </c>
    </row>
    <row r="140" spans="1:16" ht="25.5" x14ac:dyDescent="0.2">
      <c r="A140" t="s">
        <v>51</v>
      </c>
      <c r="B140" s="5" t="s">
        <v>213</v>
      </c>
      <c r="C140" s="5" t="s">
        <v>1342</v>
      </c>
      <c r="D140" t="s">
        <v>5</v>
      </c>
      <c r="E140" s="24" t="s">
        <v>1343</v>
      </c>
      <c r="F140" s="25" t="s">
        <v>73</v>
      </c>
      <c r="G140" s="26">
        <v>1</v>
      </c>
      <c r="H140" s="25">
        <v>0</v>
      </c>
      <c r="I140" s="25">
        <f>ROUND(G140*H140,6)</f>
        <v>0</v>
      </c>
      <c r="L140" s="27">
        <v>0</v>
      </c>
      <c r="M140" s="22">
        <f>ROUND(ROUND(L140,2)*ROUND(G140,3),2)</f>
        <v>0</v>
      </c>
      <c r="N140" s="25" t="s">
        <v>126</v>
      </c>
      <c r="O140">
        <f>(M140*21)/100</f>
        <v>0</v>
      </c>
      <c r="P140" t="s">
        <v>27</v>
      </c>
    </row>
    <row r="141" spans="1:16" ht="25.5" x14ac:dyDescent="0.2">
      <c r="A141" s="28" t="s">
        <v>57</v>
      </c>
      <c r="E141" s="29" t="s">
        <v>1344</v>
      </c>
    </row>
    <row r="142" spans="1:16" x14ac:dyDescent="0.2">
      <c r="A142" s="28" t="s">
        <v>58</v>
      </c>
      <c r="E142" s="30" t="s">
        <v>1339</v>
      </c>
    </row>
    <row r="143" spans="1:16" x14ac:dyDescent="0.2">
      <c r="E143" s="29" t="s">
        <v>5</v>
      </c>
    </row>
    <row r="144" spans="1:16" ht="25.5" x14ac:dyDescent="0.2">
      <c r="A144" t="s">
        <v>51</v>
      </c>
      <c r="B144" s="5" t="s">
        <v>214</v>
      </c>
      <c r="C144" s="5" t="s">
        <v>1345</v>
      </c>
      <c r="D144" t="s">
        <v>5</v>
      </c>
      <c r="E144" s="24" t="s">
        <v>1346</v>
      </c>
      <c r="F144" s="25" t="s">
        <v>73</v>
      </c>
      <c r="G144" s="26">
        <v>1</v>
      </c>
      <c r="H144" s="25">
        <v>0</v>
      </c>
      <c r="I144" s="25">
        <f>ROUND(G144*H144,6)</f>
        <v>0</v>
      </c>
      <c r="L144" s="27">
        <v>0</v>
      </c>
      <c r="M144" s="22">
        <f>ROUND(ROUND(L144,2)*ROUND(G144,3),2)</f>
        <v>0</v>
      </c>
      <c r="N144" s="25" t="s">
        <v>126</v>
      </c>
      <c r="O144">
        <f>(M144*21)/100</f>
        <v>0</v>
      </c>
      <c r="P144" t="s">
        <v>27</v>
      </c>
    </row>
    <row r="145" spans="1:16" x14ac:dyDescent="0.2">
      <c r="A145" s="28" t="s">
        <v>57</v>
      </c>
      <c r="E145" s="29" t="s">
        <v>5</v>
      </c>
    </row>
    <row r="146" spans="1:16" x14ac:dyDescent="0.2">
      <c r="A146" s="28" t="s">
        <v>58</v>
      </c>
      <c r="E146" s="30" t="s">
        <v>1347</v>
      </c>
    </row>
    <row r="147" spans="1:16" x14ac:dyDescent="0.2">
      <c r="E147" s="29" t="s">
        <v>5</v>
      </c>
    </row>
    <row r="148" spans="1:16" ht="25.5" x14ac:dyDescent="0.2">
      <c r="A148" t="s">
        <v>51</v>
      </c>
      <c r="B148" s="5" t="s">
        <v>215</v>
      </c>
      <c r="C148" s="5" t="s">
        <v>1348</v>
      </c>
      <c r="D148" t="s">
        <v>5</v>
      </c>
      <c r="E148" s="24" t="s">
        <v>1349</v>
      </c>
      <c r="F148" s="25" t="s">
        <v>73</v>
      </c>
      <c r="G148" s="26">
        <v>1</v>
      </c>
      <c r="H148" s="25">
        <v>0</v>
      </c>
      <c r="I148" s="25">
        <f>ROUND(G148*H148,6)</f>
        <v>0</v>
      </c>
      <c r="L148" s="27">
        <v>0</v>
      </c>
      <c r="M148" s="22">
        <f>ROUND(ROUND(L148,2)*ROUND(G148,3),2)</f>
        <v>0</v>
      </c>
      <c r="N148" s="25" t="s">
        <v>126</v>
      </c>
      <c r="O148">
        <f>(M148*21)/100</f>
        <v>0</v>
      </c>
      <c r="P148" t="s">
        <v>27</v>
      </c>
    </row>
    <row r="149" spans="1:16" x14ac:dyDescent="0.2">
      <c r="A149" s="28" t="s">
        <v>57</v>
      </c>
      <c r="E149" s="29" t="s">
        <v>5</v>
      </c>
    </row>
    <row r="150" spans="1:16" x14ac:dyDescent="0.2">
      <c r="A150" s="28" t="s">
        <v>58</v>
      </c>
      <c r="E150" s="30" t="s">
        <v>1347</v>
      </c>
    </row>
    <row r="151" spans="1:16" x14ac:dyDescent="0.2">
      <c r="E151" s="29" t="s">
        <v>5</v>
      </c>
    </row>
    <row r="152" spans="1:16" ht="25.5" x14ac:dyDescent="0.2">
      <c r="A152" t="s">
        <v>51</v>
      </c>
      <c r="B152" s="5" t="s">
        <v>216</v>
      </c>
      <c r="C152" s="5" t="s">
        <v>1350</v>
      </c>
      <c r="D152" t="s">
        <v>5</v>
      </c>
      <c r="E152" s="24" t="s">
        <v>1351</v>
      </c>
      <c r="F152" s="25" t="s">
        <v>73</v>
      </c>
      <c r="G152" s="26">
        <v>1</v>
      </c>
      <c r="H152" s="25">
        <v>0</v>
      </c>
      <c r="I152" s="25">
        <f>ROUND(G152*H152,6)</f>
        <v>0</v>
      </c>
      <c r="L152" s="27">
        <v>0</v>
      </c>
      <c r="M152" s="22">
        <f>ROUND(ROUND(L152,2)*ROUND(G152,3),2)</f>
        <v>0</v>
      </c>
      <c r="N152" s="25" t="s">
        <v>126</v>
      </c>
      <c r="O152">
        <f>(M152*21)/100</f>
        <v>0</v>
      </c>
      <c r="P152" t="s">
        <v>27</v>
      </c>
    </row>
    <row r="153" spans="1:16" ht="25.5" x14ac:dyDescent="0.2">
      <c r="A153" s="28" t="s">
        <v>57</v>
      </c>
      <c r="E153" s="29" t="s">
        <v>1352</v>
      </c>
    </row>
    <row r="154" spans="1:16" x14ac:dyDescent="0.2">
      <c r="A154" s="28" t="s">
        <v>58</v>
      </c>
      <c r="E154" s="30" t="s">
        <v>1347</v>
      </c>
    </row>
    <row r="155" spans="1:16" x14ac:dyDescent="0.2">
      <c r="E155"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dimension ref="A1:T192"/>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COUNTIFS(L8:L189,"=0",A8:A189,"P")+COUNTIFS(L8:L189,"",A8:A189,"P")+SUM(Q8:Q189)</f>
        <v>44</v>
      </c>
    </row>
    <row r="8" spans="1:20" x14ac:dyDescent="0.2">
      <c r="A8" t="s">
        <v>45</v>
      </c>
      <c r="C8" s="19" t="s">
        <v>1357</v>
      </c>
      <c r="E8" s="21" t="s">
        <v>1358</v>
      </c>
      <c r="J8" s="20">
        <f>0+J9+J18+J31+J44+J81+J98+J103+J168</f>
        <v>0</v>
      </c>
      <c r="K8" s="20">
        <f>0+K9+K18+K31+K44+K81+K98+K103+K168</f>
        <v>0</v>
      </c>
      <c r="L8" s="20">
        <f>0+L9+L18+L31+L44+L81+L98+L103+L168</f>
        <v>0</v>
      </c>
      <c r="M8" s="20">
        <f>0+M9+M18+M31+M44+M81+M98+M103+M168</f>
        <v>0</v>
      </c>
    </row>
    <row r="9" spans="1:20" x14ac:dyDescent="0.2">
      <c r="A9" t="s">
        <v>48</v>
      </c>
      <c r="C9" s="6" t="s">
        <v>52</v>
      </c>
      <c r="E9" s="23" t="s">
        <v>1359</v>
      </c>
      <c r="J9" s="22">
        <f>0</f>
        <v>0</v>
      </c>
      <c r="K9" s="22">
        <f>0</f>
        <v>0</v>
      </c>
      <c r="L9" s="22">
        <f>0+L10+L14</f>
        <v>0</v>
      </c>
      <c r="M9" s="22">
        <f>0+M10+M14</f>
        <v>0</v>
      </c>
    </row>
    <row r="10" spans="1:20" x14ac:dyDescent="0.2">
      <c r="A10" t="s">
        <v>51</v>
      </c>
      <c r="B10" s="5" t="s">
        <v>52</v>
      </c>
      <c r="C10" s="5" t="s">
        <v>1360</v>
      </c>
      <c r="D10" t="s">
        <v>5</v>
      </c>
      <c r="E10" s="24" t="s">
        <v>1361</v>
      </c>
      <c r="F10" s="25" t="s">
        <v>67</v>
      </c>
      <c r="G10" s="26">
        <v>100</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1362</v>
      </c>
      <c r="D14" t="s">
        <v>5</v>
      </c>
      <c r="E14" s="24" t="s">
        <v>1363</v>
      </c>
      <c r="F14" s="25" t="s">
        <v>77</v>
      </c>
      <c r="G14" s="26">
        <v>340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48</v>
      </c>
      <c r="C18" s="6" t="s">
        <v>27</v>
      </c>
      <c r="E18" s="23" t="s">
        <v>1364</v>
      </c>
      <c r="J18" s="22">
        <f>0</f>
        <v>0</v>
      </c>
      <c r="K18" s="22">
        <f>0</f>
        <v>0</v>
      </c>
      <c r="L18" s="22">
        <f>0+L19+L23+L27</f>
        <v>0</v>
      </c>
      <c r="M18" s="22">
        <f>0+M19+M23+M27</f>
        <v>0</v>
      </c>
    </row>
    <row r="19" spans="1:16" x14ac:dyDescent="0.2">
      <c r="A19" t="s">
        <v>51</v>
      </c>
      <c r="B19" s="5" t="s">
        <v>26</v>
      </c>
      <c r="C19" s="5" t="s">
        <v>1365</v>
      </c>
      <c r="D19" t="s">
        <v>5</v>
      </c>
      <c r="E19" s="24" t="s">
        <v>1366</v>
      </c>
      <c r="F19" s="25" t="s">
        <v>77</v>
      </c>
      <c r="G19" s="26">
        <v>200</v>
      </c>
      <c r="H19" s="25">
        <v>0</v>
      </c>
      <c r="I19" s="25">
        <f>ROUND(G19*H19,6)</f>
        <v>0</v>
      </c>
      <c r="L19" s="27">
        <v>0</v>
      </c>
      <c r="M19" s="22">
        <f>ROUND(ROUND(L19,2)*ROUND(G19,3),2)</f>
        <v>0</v>
      </c>
      <c r="N19" s="25" t="s">
        <v>126</v>
      </c>
      <c r="O19">
        <f>(M19*21)/100</f>
        <v>0</v>
      </c>
      <c r="P19" t="s">
        <v>27</v>
      </c>
    </row>
    <row r="20" spans="1:16" x14ac:dyDescent="0.2">
      <c r="A20" s="28" t="s">
        <v>57</v>
      </c>
      <c r="E20" s="29" t="s">
        <v>5</v>
      </c>
    </row>
    <row r="21" spans="1:16" x14ac:dyDescent="0.2">
      <c r="A21" s="28" t="s">
        <v>58</v>
      </c>
      <c r="E21" s="30" t="s">
        <v>5</v>
      </c>
    </row>
    <row r="22" spans="1:16" x14ac:dyDescent="0.2">
      <c r="E22" s="29" t="s">
        <v>5</v>
      </c>
    </row>
    <row r="23" spans="1:16" x14ac:dyDescent="0.2">
      <c r="A23" t="s">
        <v>51</v>
      </c>
      <c r="B23" s="5" t="s">
        <v>144</v>
      </c>
      <c r="C23" s="5" t="s">
        <v>1367</v>
      </c>
      <c r="D23" t="s">
        <v>5</v>
      </c>
      <c r="E23" s="24" t="s">
        <v>1368</v>
      </c>
      <c r="F23" s="25" t="s">
        <v>136</v>
      </c>
      <c r="G23" s="26">
        <v>50</v>
      </c>
      <c r="H23" s="25">
        <v>0</v>
      </c>
      <c r="I23" s="25">
        <f>ROUND(G23*H23,6)</f>
        <v>0</v>
      </c>
      <c r="L23" s="27">
        <v>0</v>
      </c>
      <c r="M23" s="22">
        <f>ROUND(ROUND(L23,2)*ROUND(G23,3),2)</f>
        <v>0</v>
      </c>
      <c r="N23" s="25" t="s">
        <v>126</v>
      </c>
      <c r="O23">
        <f>(M23*21)/100</f>
        <v>0</v>
      </c>
      <c r="P23" t="s">
        <v>27</v>
      </c>
    </row>
    <row r="24" spans="1:16" x14ac:dyDescent="0.2">
      <c r="A24" s="28" t="s">
        <v>57</v>
      </c>
      <c r="E24" s="29" t="s">
        <v>5</v>
      </c>
    </row>
    <row r="25" spans="1:16" x14ac:dyDescent="0.2">
      <c r="A25" s="28" t="s">
        <v>58</v>
      </c>
      <c r="E25" s="30" t="s">
        <v>5</v>
      </c>
    </row>
    <row r="26" spans="1:16" x14ac:dyDescent="0.2">
      <c r="E26" s="29" t="s">
        <v>5</v>
      </c>
    </row>
    <row r="27" spans="1:16" x14ac:dyDescent="0.2">
      <c r="A27" t="s">
        <v>51</v>
      </c>
      <c r="B27" s="5" t="s">
        <v>64</v>
      </c>
      <c r="C27" s="5" t="s">
        <v>1369</v>
      </c>
      <c r="D27" t="s">
        <v>5</v>
      </c>
      <c r="E27" s="24" t="s">
        <v>1370</v>
      </c>
      <c r="F27" s="25" t="s">
        <v>136</v>
      </c>
      <c r="G27" s="26">
        <v>50</v>
      </c>
      <c r="H27" s="25">
        <v>0</v>
      </c>
      <c r="I27" s="25">
        <f>ROUND(G27*H27,6)</f>
        <v>0</v>
      </c>
      <c r="L27" s="27">
        <v>0</v>
      </c>
      <c r="M27" s="22">
        <f>ROUND(ROUND(L27,2)*ROUND(G27,3),2)</f>
        <v>0</v>
      </c>
      <c r="N27" s="25" t="s">
        <v>126</v>
      </c>
      <c r="O27">
        <f>(M27*21)/100</f>
        <v>0</v>
      </c>
      <c r="P27" t="s">
        <v>27</v>
      </c>
    </row>
    <row r="28" spans="1:16" x14ac:dyDescent="0.2">
      <c r="A28" s="28" t="s">
        <v>57</v>
      </c>
      <c r="E28" s="29" t="s">
        <v>5</v>
      </c>
    </row>
    <row r="29" spans="1:16" x14ac:dyDescent="0.2">
      <c r="A29" s="28" t="s">
        <v>58</v>
      </c>
      <c r="E29" s="30" t="s">
        <v>5</v>
      </c>
    </row>
    <row r="30" spans="1:16" x14ac:dyDescent="0.2">
      <c r="E30" s="29" t="s">
        <v>5</v>
      </c>
    </row>
    <row r="31" spans="1:16" x14ac:dyDescent="0.2">
      <c r="A31" t="s">
        <v>48</v>
      </c>
      <c r="C31" s="6" t="s">
        <v>26</v>
      </c>
      <c r="E31" s="23" t="s">
        <v>1371</v>
      </c>
      <c r="J31" s="22">
        <f>0</f>
        <v>0</v>
      </c>
      <c r="K31" s="22">
        <f>0</f>
        <v>0</v>
      </c>
      <c r="L31" s="22">
        <f>0+L32+L36+L40</f>
        <v>0</v>
      </c>
      <c r="M31" s="22">
        <f>0+M32+M36+M40</f>
        <v>0</v>
      </c>
    </row>
    <row r="32" spans="1:16" x14ac:dyDescent="0.2">
      <c r="A32" t="s">
        <v>51</v>
      </c>
      <c r="B32" s="5" t="s">
        <v>62</v>
      </c>
      <c r="C32" s="5" t="s">
        <v>1372</v>
      </c>
      <c r="D32" t="s">
        <v>5</v>
      </c>
      <c r="E32" s="24" t="s">
        <v>1373</v>
      </c>
      <c r="F32" s="25" t="s">
        <v>77</v>
      </c>
      <c r="G32" s="26">
        <v>200</v>
      </c>
      <c r="H32" s="25">
        <v>0</v>
      </c>
      <c r="I32" s="25">
        <f>ROUND(G32*H32,6)</f>
        <v>0</v>
      </c>
      <c r="L32" s="27">
        <v>0</v>
      </c>
      <c r="M32" s="22">
        <f>ROUND(ROUND(L32,2)*ROUND(G32,3),2)</f>
        <v>0</v>
      </c>
      <c r="N32" s="25" t="s">
        <v>126</v>
      </c>
      <c r="O32">
        <f>(M32*21)/100</f>
        <v>0</v>
      </c>
      <c r="P32" t="s">
        <v>27</v>
      </c>
    </row>
    <row r="33" spans="1:16" x14ac:dyDescent="0.2">
      <c r="A33" s="28" t="s">
        <v>57</v>
      </c>
      <c r="E33" s="29" t="s">
        <v>5</v>
      </c>
    </row>
    <row r="34" spans="1:16" x14ac:dyDescent="0.2">
      <c r="A34" s="28" t="s">
        <v>58</v>
      </c>
      <c r="E34" s="30" t="s">
        <v>5</v>
      </c>
    </row>
    <row r="35" spans="1:16" x14ac:dyDescent="0.2">
      <c r="E35" s="29" t="s">
        <v>5</v>
      </c>
    </row>
    <row r="36" spans="1:16" x14ac:dyDescent="0.2">
      <c r="A36" t="s">
        <v>51</v>
      </c>
      <c r="B36" s="5" t="s">
        <v>69</v>
      </c>
      <c r="C36" s="5" t="s">
        <v>1374</v>
      </c>
      <c r="D36" t="s">
        <v>5</v>
      </c>
      <c r="E36" s="24" t="s">
        <v>1375</v>
      </c>
      <c r="F36" s="25" t="s">
        <v>77</v>
      </c>
      <c r="G36" s="26">
        <v>200</v>
      </c>
      <c r="H36" s="25">
        <v>0</v>
      </c>
      <c r="I36" s="25">
        <f>ROUND(G36*H36,6)</f>
        <v>0</v>
      </c>
      <c r="L36" s="27">
        <v>0</v>
      </c>
      <c r="M36" s="22">
        <f>ROUND(ROUND(L36,2)*ROUND(G36,3),2)</f>
        <v>0</v>
      </c>
      <c r="N36" s="25" t="s">
        <v>126</v>
      </c>
      <c r="O36">
        <f>(M36*21)/100</f>
        <v>0</v>
      </c>
      <c r="P36" t="s">
        <v>27</v>
      </c>
    </row>
    <row r="37" spans="1:16" x14ac:dyDescent="0.2">
      <c r="A37" s="28" t="s">
        <v>57</v>
      </c>
      <c r="E37" s="29" t="s">
        <v>5</v>
      </c>
    </row>
    <row r="38" spans="1:16" x14ac:dyDescent="0.2">
      <c r="A38" s="28" t="s">
        <v>58</v>
      </c>
      <c r="E38" s="30" t="s">
        <v>5</v>
      </c>
    </row>
    <row r="39" spans="1:16" x14ac:dyDescent="0.2">
      <c r="E39" s="29" t="s">
        <v>5</v>
      </c>
    </row>
    <row r="40" spans="1:16" x14ac:dyDescent="0.2">
      <c r="A40" t="s">
        <v>51</v>
      </c>
      <c r="B40" s="5" t="s">
        <v>79</v>
      </c>
      <c r="C40" s="5" t="s">
        <v>1376</v>
      </c>
      <c r="D40" t="s">
        <v>5</v>
      </c>
      <c r="E40" s="24" t="s">
        <v>1377</v>
      </c>
      <c r="F40" s="25" t="s">
        <v>77</v>
      </c>
      <c r="G40" s="26">
        <v>200</v>
      </c>
      <c r="H40" s="25">
        <v>0</v>
      </c>
      <c r="I40" s="25">
        <f>ROUND(G40*H40,6)</f>
        <v>0</v>
      </c>
      <c r="L40" s="27">
        <v>0</v>
      </c>
      <c r="M40" s="22">
        <f>ROUND(ROUND(L40,2)*ROUND(G40,3),2)</f>
        <v>0</v>
      </c>
      <c r="N40" s="25" t="s">
        <v>126</v>
      </c>
      <c r="O40">
        <f>(M40*21)/100</f>
        <v>0</v>
      </c>
      <c r="P40" t="s">
        <v>27</v>
      </c>
    </row>
    <row r="41" spans="1:16" x14ac:dyDescent="0.2">
      <c r="A41" s="28" t="s">
        <v>57</v>
      </c>
      <c r="E41" s="29" t="s">
        <v>5</v>
      </c>
    </row>
    <row r="42" spans="1:16" x14ac:dyDescent="0.2">
      <c r="A42" s="28" t="s">
        <v>58</v>
      </c>
      <c r="E42" s="30" t="s">
        <v>5</v>
      </c>
    </row>
    <row r="43" spans="1:16" x14ac:dyDescent="0.2">
      <c r="E43" s="29" t="s">
        <v>5</v>
      </c>
    </row>
    <row r="44" spans="1:16" x14ac:dyDescent="0.2">
      <c r="A44" t="s">
        <v>48</v>
      </c>
      <c r="C44" s="6" t="s">
        <v>144</v>
      </c>
      <c r="E44" s="23" t="s">
        <v>1378</v>
      </c>
      <c r="J44" s="22">
        <f>0</f>
        <v>0</v>
      </c>
      <c r="K44" s="22">
        <f>0</f>
        <v>0</v>
      </c>
      <c r="L44" s="22">
        <f>0+L45+L49+L53+L57+L61+L65+L69+L73+L77</f>
        <v>0</v>
      </c>
      <c r="M44" s="22">
        <f>0+M45+M49+M53+M57+M61+M65+M69+M73+M77</f>
        <v>0</v>
      </c>
    </row>
    <row r="45" spans="1:16" x14ac:dyDescent="0.2">
      <c r="A45" t="s">
        <v>51</v>
      </c>
      <c r="B45" s="5" t="s">
        <v>83</v>
      </c>
      <c r="C45" s="5" t="s">
        <v>1005</v>
      </c>
      <c r="D45" t="s">
        <v>5</v>
      </c>
      <c r="E45" s="24" t="s">
        <v>1379</v>
      </c>
      <c r="F45" s="25" t="s">
        <v>77</v>
      </c>
      <c r="G45" s="26">
        <v>340</v>
      </c>
      <c r="H45" s="25">
        <v>0</v>
      </c>
      <c r="I45" s="25">
        <f>ROUND(G45*H45,6)</f>
        <v>0</v>
      </c>
      <c r="L45" s="27">
        <v>0</v>
      </c>
      <c r="M45" s="22">
        <f>ROUND(ROUND(L45,2)*ROUND(G45,3),2)</f>
        <v>0</v>
      </c>
      <c r="N45" s="25" t="s">
        <v>126</v>
      </c>
      <c r="O45">
        <f>(M45*21)/100</f>
        <v>0</v>
      </c>
      <c r="P45" t="s">
        <v>27</v>
      </c>
    </row>
    <row r="46" spans="1:16" x14ac:dyDescent="0.2">
      <c r="A46" s="28" t="s">
        <v>57</v>
      </c>
      <c r="E46" s="29" t="s">
        <v>5</v>
      </c>
    </row>
    <row r="47" spans="1:16" x14ac:dyDescent="0.2">
      <c r="A47" s="28" t="s">
        <v>58</v>
      </c>
      <c r="E47" s="30" t="s">
        <v>5</v>
      </c>
    </row>
    <row r="48" spans="1:16" x14ac:dyDescent="0.2">
      <c r="E48" s="29" t="s">
        <v>5</v>
      </c>
    </row>
    <row r="49" spans="1:16" x14ac:dyDescent="0.2">
      <c r="A49" t="s">
        <v>51</v>
      </c>
      <c r="B49" s="5" t="s">
        <v>88</v>
      </c>
      <c r="C49" s="5" t="s">
        <v>1380</v>
      </c>
      <c r="D49" t="s">
        <v>5</v>
      </c>
      <c r="E49" s="24" t="s">
        <v>1381</v>
      </c>
      <c r="F49" s="25" t="s">
        <v>77</v>
      </c>
      <c r="G49" s="26">
        <v>140</v>
      </c>
      <c r="H49" s="25">
        <v>0</v>
      </c>
      <c r="I49" s="25">
        <f>ROUND(G49*H49,6)</f>
        <v>0</v>
      </c>
      <c r="L49" s="27">
        <v>0</v>
      </c>
      <c r="M49" s="22">
        <f>ROUND(ROUND(L49,2)*ROUND(G49,3),2)</f>
        <v>0</v>
      </c>
      <c r="N49" s="25" t="s">
        <v>126</v>
      </c>
      <c r="O49">
        <f>(M49*21)/100</f>
        <v>0</v>
      </c>
      <c r="P49" t="s">
        <v>27</v>
      </c>
    </row>
    <row r="50" spans="1:16" x14ac:dyDescent="0.2">
      <c r="A50" s="28" t="s">
        <v>57</v>
      </c>
      <c r="E50" s="29" t="s">
        <v>5</v>
      </c>
    </row>
    <row r="51" spans="1:16" x14ac:dyDescent="0.2">
      <c r="A51" s="28" t="s">
        <v>58</v>
      </c>
      <c r="E51" s="30" t="s">
        <v>5</v>
      </c>
    </row>
    <row r="52" spans="1:16" x14ac:dyDescent="0.2">
      <c r="E52" s="29" t="s">
        <v>5</v>
      </c>
    </row>
    <row r="53" spans="1:16" x14ac:dyDescent="0.2">
      <c r="A53" t="s">
        <v>51</v>
      </c>
      <c r="B53" s="5" t="s">
        <v>178</v>
      </c>
      <c r="C53" s="5" t="s">
        <v>1382</v>
      </c>
      <c r="D53" t="s">
        <v>5</v>
      </c>
      <c r="E53" s="24" t="s">
        <v>1383</v>
      </c>
      <c r="F53" s="25" t="s">
        <v>77</v>
      </c>
      <c r="G53" s="26">
        <v>100</v>
      </c>
      <c r="H53" s="25">
        <v>0</v>
      </c>
      <c r="I53" s="25">
        <f>ROUND(G53*H53,6)</f>
        <v>0</v>
      </c>
      <c r="L53" s="27">
        <v>0</v>
      </c>
      <c r="M53" s="22">
        <f>ROUND(ROUND(L53,2)*ROUND(G53,3),2)</f>
        <v>0</v>
      </c>
      <c r="N53" s="25" t="s">
        <v>126</v>
      </c>
      <c r="O53">
        <f>(M53*21)/100</f>
        <v>0</v>
      </c>
      <c r="P53" t="s">
        <v>27</v>
      </c>
    </row>
    <row r="54" spans="1:16" x14ac:dyDescent="0.2">
      <c r="A54" s="28" t="s">
        <v>57</v>
      </c>
      <c r="E54" s="29" t="s">
        <v>5</v>
      </c>
    </row>
    <row r="55" spans="1:16" x14ac:dyDescent="0.2">
      <c r="A55" s="28" t="s">
        <v>58</v>
      </c>
      <c r="E55" s="30" t="s">
        <v>5</v>
      </c>
    </row>
    <row r="56" spans="1:16" x14ac:dyDescent="0.2">
      <c r="E56" s="29" t="s">
        <v>5</v>
      </c>
    </row>
    <row r="57" spans="1:16" x14ac:dyDescent="0.2">
      <c r="A57" t="s">
        <v>51</v>
      </c>
      <c r="B57" s="5" t="s">
        <v>92</v>
      </c>
      <c r="C57" s="5" t="s">
        <v>1384</v>
      </c>
      <c r="D57" t="s">
        <v>5</v>
      </c>
      <c r="E57" s="24" t="s">
        <v>1385</v>
      </c>
      <c r="F57" s="25" t="s">
        <v>812</v>
      </c>
      <c r="G57" s="26">
        <v>3</v>
      </c>
      <c r="H57" s="25">
        <v>0</v>
      </c>
      <c r="I57" s="25">
        <f>ROUND(G57*H57,6)</f>
        <v>0</v>
      </c>
      <c r="L57" s="27">
        <v>0</v>
      </c>
      <c r="M57" s="22">
        <f>ROUND(ROUND(L57,2)*ROUND(G57,3),2)</f>
        <v>0</v>
      </c>
      <c r="N57" s="25" t="s">
        <v>126</v>
      </c>
      <c r="O57">
        <f>(M57*21)/100</f>
        <v>0</v>
      </c>
      <c r="P57" t="s">
        <v>27</v>
      </c>
    </row>
    <row r="58" spans="1:16" x14ac:dyDescent="0.2">
      <c r="A58" s="28" t="s">
        <v>57</v>
      </c>
      <c r="E58" s="29" t="s">
        <v>5</v>
      </c>
    </row>
    <row r="59" spans="1:16" x14ac:dyDescent="0.2">
      <c r="A59" s="28" t="s">
        <v>58</v>
      </c>
      <c r="E59" s="30" t="s">
        <v>5</v>
      </c>
    </row>
    <row r="60" spans="1:16" x14ac:dyDescent="0.2">
      <c r="E60" s="29" t="s">
        <v>5</v>
      </c>
    </row>
    <row r="61" spans="1:16" x14ac:dyDescent="0.2">
      <c r="A61" t="s">
        <v>51</v>
      </c>
      <c r="B61" s="5" t="s">
        <v>96</v>
      </c>
      <c r="C61" s="5" t="s">
        <v>1386</v>
      </c>
      <c r="D61" t="s">
        <v>5</v>
      </c>
      <c r="E61" s="24" t="s">
        <v>1387</v>
      </c>
      <c r="F61" s="25" t="s">
        <v>812</v>
      </c>
      <c r="G61" s="26">
        <v>4</v>
      </c>
      <c r="H61" s="25">
        <v>0</v>
      </c>
      <c r="I61" s="25">
        <f>ROUND(G61*H61,6)</f>
        <v>0</v>
      </c>
      <c r="L61" s="27">
        <v>0</v>
      </c>
      <c r="M61" s="22">
        <f>ROUND(ROUND(L61,2)*ROUND(G61,3),2)</f>
        <v>0</v>
      </c>
      <c r="N61" s="25" t="s">
        <v>126</v>
      </c>
      <c r="O61">
        <f>(M61*21)/100</f>
        <v>0</v>
      </c>
      <c r="P61" t="s">
        <v>27</v>
      </c>
    </row>
    <row r="62" spans="1:16" x14ac:dyDescent="0.2">
      <c r="A62" s="28" t="s">
        <v>57</v>
      </c>
      <c r="E62" s="29" t="s">
        <v>5</v>
      </c>
    </row>
    <row r="63" spans="1:16" x14ac:dyDescent="0.2">
      <c r="A63" s="28" t="s">
        <v>58</v>
      </c>
      <c r="E63" s="30" t="s">
        <v>5</v>
      </c>
    </row>
    <row r="64" spans="1:16" x14ac:dyDescent="0.2">
      <c r="E64" s="29" t="s">
        <v>5</v>
      </c>
    </row>
    <row r="65" spans="1:16" x14ac:dyDescent="0.2">
      <c r="A65" t="s">
        <v>51</v>
      </c>
      <c r="B65" s="5" t="s">
        <v>100</v>
      </c>
      <c r="C65" s="5" t="s">
        <v>1388</v>
      </c>
      <c r="D65" t="s">
        <v>5</v>
      </c>
      <c r="E65" s="24" t="s">
        <v>1389</v>
      </c>
      <c r="F65" s="25" t="s">
        <v>77</v>
      </c>
      <c r="G65" s="26">
        <v>100</v>
      </c>
      <c r="H65" s="25">
        <v>0</v>
      </c>
      <c r="I65" s="25">
        <f>ROUND(G65*H65,6)</f>
        <v>0</v>
      </c>
      <c r="L65" s="27">
        <v>0</v>
      </c>
      <c r="M65" s="22">
        <f>ROUND(ROUND(L65,2)*ROUND(G65,3),2)</f>
        <v>0</v>
      </c>
      <c r="N65" s="25" t="s">
        <v>126</v>
      </c>
      <c r="O65">
        <f>(M65*21)/100</f>
        <v>0</v>
      </c>
      <c r="P65" t="s">
        <v>27</v>
      </c>
    </row>
    <row r="66" spans="1:16" x14ac:dyDescent="0.2">
      <c r="A66" s="28" t="s">
        <v>57</v>
      </c>
      <c r="E66" s="29" t="s">
        <v>5</v>
      </c>
    </row>
    <row r="67" spans="1:16" x14ac:dyDescent="0.2">
      <c r="A67" s="28" t="s">
        <v>58</v>
      </c>
      <c r="E67" s="30" t="s">
        <v>5</v>
      </c>
    </row>
    <row r="68" spans="1:16" x14ac:dyDescent="0.2">
      <c r="E68" s="29" t="s">
        <v>5</v>
      </c>
    </row>
    <row r="69" spans="1:16" x14ac:dyDescent="0.2">
      <c r="A69" t="s">
        <v>51</v>
      </c>
      <c r="B69" s="5" t="s">
        <v>105</v>
      </c>
      <c r="C69" s="5" t="s">
        <v>1390</v>
      </c>
      <c r="D69" t="s">
        <v>5</v>
      </c>
      <c r="E69" s="24" t="s">
        <v>1391</v>
      </c>
      <c r="F69" s="25" t="s">
        <v>812</v>
      </c>
      <c r="G69" s="26">
        <v>40</v>
      </c>
      <c r="H69" s="25">
        <v>0</v>
      </c>
      <c r="I69" s="25">
        <f>ROUND(G69*H69,6)</f>
        <v>0</v>
      </c>
      <c r="L69" s="27">
        <v>0</v>
      </c>
      <c r="M69" s="22">
        <f>ROUND(ROUND(L69,2)*ROUND(G69,3),2)</f>
        <v>0</v>
      </c>
      <c r="N69" s="25" t="s">
        <v>126</v>
      </c>
      <c r="O69">
        <f>(M69*21)/100</f>
        <v>0</v>
      </c>
      <c r="P69" t="s">
        <v>27</v>
      </c>
    </row>
    <row r="70" spans="1:16" x14ac:dyDescent="0.2">
      <c r="A70" s="28" t="s">
        <v>57</v>
      </c>
      <c r="E70" s="29" t="s">
        <v>5</v>
      </c>
    </row>
    <row r="71" spans="1:16" x14ac:dyDescent="0.2">
      <c r="A71" s="28" t="s">
        <v>58</v>
      </c>
      <c r="E71" s="30" t="s">
        <v>5</v>
      </c>
    </row>
    <row r="72" spans="1:16" x14ac:dyDescent="0.2">
      <c r="E72" s="29" t="s">
        <v>5</v>
      </c>
    </row>
    <row r="73" spans="1:16" x14ac:dyDescent="0.2">
      <c r="A73" t="s">
        <v>51</v>
      </c>
      <c r="B73" s="5" t="s">
        <v>110</v>
      </c>
      <c r="C73" s="5" t="s">
        <v>1392</v>
      </c>
      <c r="D73" t="s">
        <v>5</v>
      </c>
      <c r="E73" s="24" t="s">
        <v>1393</v>
      </c>
      <c r="F73" s="25" t="s">
        <v>77</v>
      </c>
      <c r="G73" s="26">
        <v>150</v>
      </c>
      <c r="H73" s="25">
        <v>0</v>
      </c>
      <c r="I73" s="25">
        <f>ROUND(G73*H73,6)</f>
        <v>0</v>
      </c>
      <c r="L73" s="27">
        <v>0</v>
      </c>
      <c r="M73" s="22">
        <f>ROUND(ROUND(L73,2)*ROUND(G73,3),2)</f>
        <v>0</v>
      </c>
      <c r="N73" s="25" t="s">
        <v>126</v>
      </c>
      <c r="O73">
        <f>(M73*21)/100</f>
        <v>0</v>
      </c>
      <c r="P73" t="s">
        <v>27</v>
      </c>
    </row>
    <row r="74" spans="1:16" x14ac:dyDescent="0.2">
      <c r="A74" s="28" t="s">
        <v>57</v>
      </c>
      <c r="E74" s="29" t="s">
        <v>5</v>
      </c>
    </row>
    <row r="75" spans="1:16" x14ac:dyDescent="0.2">
      <c r="A75" s="28" t="s">
        <v>58</v>
      </c>
      <c r="E75" s="30" t="s">
        <v>5</v>
      </c>
    </row>
    <row r="76" spans="1:16" x14ac:dyDescent="0.2">
      <c r="E76" s="29" t="s">
        <v>5</v>
      </c>
    </row>
    <row r="77" spans="1:16" x14ac:dyDescent="0.2">
      <c r="A77" t="s">
        <v>51</v>
      </c>
      <c r="B77" s="5" t="s">
        <v>114</v>
      </c>
      <c r="C77" s="5" t="s">
        <v>1394</v>
      </c>
      <c r="D77" t="s">
        <v>5</v>
      </c>
      <c r="E77" s="24" t="s">
        <v>1395</v>
      </c>
      <c r="F77" s="25" t="s">
        <v>812</v>
      </c>
      <c r="G77" s="26">
        <v>20</v>
      </c>
      <c r="H77" s="25">
        <v>0</v>
      </c>
      <c r="I77" s="25">
        <f>ROUND(G77*H77,6)</f>
        <v>0</v>
      </c>
      <c r="L77" s="27">
        <v>0</v>
      </c>
      <c r="M77" s="22">
        <f>ROUND(ROUND(L77,2)*ROUND(G77,3),2)</f>
        <v>0</v>
      </c>
      <c r="N77" s="25" t="s">
        <v>126</v>
      </c>
      <c r="O77">
        <f>(M77*21)/100</f>
        <v>0</v>
      </c>
      <c r="P77" t="s">
        <v>27</v>
      </c>
    </row>
    <row r="78" spans="1:16" x14ac:dyDescent="0.2">
      <c r="A78" s="28" t="s">
        <v>57</v>
      </c>
      <c r="E78" s="29" t="s">
        <v>5</v>
      </c>
    </row>
    <row r="79" spans="1:16" x14ac:dyDescent="0.2">
      <c r="A79" s="28" t="s">
        <v>58</v>
      </c>
      <c r="E79" s="30" t="s">
        <v>5</v>
      </c>
    </row>
    <row r="80" spans="1:16" x14ac:dyDescent="0.2">
      <c r="E80" s="29" t="s">
        <v>5</v>
      </c>
    </row>
    <row r="81" spans="1:16" x14ac:dyDescent="0.2">
      <c r="A81" t="s">
        <v>48</v>
      </c>
      <c r="C81" s="6" t="s">
        <v>64</v>
      </c>
      <c r="E81" s="23" t="s">
        <v>1396</v>
      </c>
      <c r="J81" s="22">
        <f>0</f>
        <v>0</v>
      </c>
      <c r="K81" s="22">
        <f>0</f>
        <v>0</v>
      </c>
      <c r="L81" s="22">
        <f>0+L82+L86+L90+L94</f>
        <v>0</v>
      </c>
      <c r="M81" s="22">
        <f>0+M82+M86+M90+M94</f>
        <v>0</v>
      </c>
    </row>
    <row r="82" spans="1:16" x14ac:dyDescent="0.2">
      <c r="A82" t="s">
        <v>51</v>
      </c>
      <c r="B82" s="5" t="s">
        <v>118</v>
      </c>
      <c r="C82" s="5" t="s">
        <v>1397</v>
      </c>
      <c r="D82" t="s">
        <v>5</v>
      </c>
      <c r="E82" s="24" t="s">
        <v>1398</v>
      </c>
      <c r="F82" s="25" t="s">
        <v>77</v>
      </c>
      <c r="G82" s="26">
        <v>340</v>
      </c>
      <c r="H82" s="25">
        <v>0</v>
      </c>
      <c r="I82" s="25">
        <f>ROUND(G82*H82,6)</f>
        <v>0</v>
      </c>
      <c r="L82" s="27">
        <v>0</v>
      </c>
      <c r="M82" s="22">
        <f>ROUND(ROUND(L82,2)*ROUND(G82,3),2)</f>
        <v>0</v>
      </c>
      <c r="N82" s="25" t="s">
        <v>126</v>
      </c>
      <c r="O82">
        <f>(M82*21)/100</f>
        <v>0</v>
      </c>
      <c r="P82" t="s">
        <v>27</v>
      </c>
    </row>
    <row r="83" spans="1:16" x14ac:dyDescent="0.2">
      <c r="A83" s="28" t="s">
        <v>57</v>
      </c>
      <c r="E83" s="29" t="s">
        <v>5</v>
      </c>
    </row>
    <row r="84" spans="1:16" x14ac:dyDescent="0.2">
      <c r="A84" s="28" t="s">
        <v>58</v>
      </c>
      <c r="E84" s="30" t="s">
        <v>5</v>
      </c>
    </row>
    <row r="85" spans="1:16" x14ac:dyDescent="0.2">
      <c r="E85" s="29" t="s">
        <v>5</v>
      </c>
    </row>
    <row r="86" spans="1:16" x14ac:dyDescent="0.2">
      <c r="A86" t="s">
        <v>51</v>
      </c>
      <c r="B86" s="5" t="s">
        <v>123</v>
      </c>
      <c r="C86" s="5" t="s">
        <v>1399</v>
      </c>
      <c r="D86" t="s">
        <v>5</v>
      </c>
      <c r="E86" s="24" t="s">
        <v>1400</v>
      </c>
      <c r="F86" s="25" t="s">
        <v>77</v>
      </c>
      <c r="G86" s="26">
        <v>140</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x14ac:dyDescent="0.2">
      <c r="E89" s="29" t="s">
        <v>5</v>
      </c>
    </row>
    <row r="90" spans="1:16" x14ac:dyDescent="0.2">
      <c r="A90" t="s">
        <v>51</v>
      </c>
      <c r="B90" s="5" t="s">
        <v>128</v>
      </c>
      <c r="C90" s="5" t="s">
        <v>1401</v>
      </c>
      <c r="D90" t="s">
        <v>5</v>
      </c>
      <c r="E90" s="24" t="s">
        <v>1402</v>
      </c>
      <c r="F90" s="25" t="s">
        <v>812</v>
      </c>
      <c r="G90" s="26">
        <v>3</v>
      </c>
      <c r="H90" s="25">
        <v>0</v>
      </c>
      <c r="I90" s="25">
        <f>ROUND(G90*H90,6)</f>
        <v>0</v>
      </c>
      <c r="L90" s="27">
        <v>0</v>
      </c>
      <c r="M90" s="22">
        <f>ROUND(ROUND(L90,2)*ROUND(G90,3),2)</f>
        <v>0</v>
      </c>
      <c r="N90" s="25" t="s">
        <v>126</v>
      </c>
      <c r="O90">
        <f>(M90*21)/100</f>
        <v>0</v>
      </c>
      <c r="P90" t="s">
        <v>27</v>
      </c>
    </row>
    <row r="91" spans="1:16" x14ac:dyDescent="0.2">
      <c r="A91" s="28" t="s">
        <v>57</v>
      </c>
      <c r="E91" s="29" t="s">
        <v>5</v>
      </c>
    </row>
    <row r="92" spans="1:16" x14ac:dyDescent="0.2">
      <c r="A92" s="28" t="s">
        <v>58</v>
      </c>
      <c r="E92" s="30" t="s">
        <v>5</v>
      </c>
    </row>
    <row r="93" spans="1:16" x14ac:dyDescent="0.2">
      <c r="E93" s="29" t="s">
        <v>5</v>
      </c>
    </row>
    <row r="94" spans="1:16" x14ac:dyDescent="0.2">
      <c r="A94" t="s">
        <v>51</v>
      </c>
      <c r="B94" s="5" t="s">
        <v>133</v>
      </c>
      <c r="C94" s="5" t="s">
        <v>1403</v>
      </c>
      <c r="D94" t="s">
        <v>5</v>
      </c>
      <c r="E94" s="24" t="s">
        <v>1404</v>
      </c>
      <c r="F94" s="25" t="s">
        <v>812</v>
      </c>
      <c r="G94" s="26">
        <v>4</v>
      </c>
      <c r="H94" s="25">
        <v>0</v>
      </c>
      <c r="I94" s="25">
        <f>ROUND(G94*H94,6)</f>
        <v>0</v>
      </c>
      <c r="L94" s="27">
        <v>0</v>
      </c>
      <c r="M94" s="22">
        <f>ROUND(ROUND(L94,2)*ROUND(G94,3),2)</f>
        <v>0</v>
      </c>
      <c r="N94" s="25" t="s">
        <v>126</v>
      </c>
      <c r="O94">
        <f>(M94*21)/100</f>
        <v>0</v>
      </c>
      <c r="P94" t="s">
        <v>27</v>
      </c>
    </row>
    <row r="95" spans="1:16" x14ac:dyDescent="0.2">
      <c r="A95" s="28" t="s">
        <v>57</v>
      </c>
      <c r="E95" s="29" t="s">
        <v>5</v>
      </c>
    </row>
    <row r="96" spans="1:16" x14ac:dyDescent="0.2">
      <c r="A96" s="28" t="s">
        <v>58</v>
      </c>
      <c r="E96" s="30" t="s">
        <v>5</v>
      </c>
    </row>
    <row r="97" spans="1:16" x14ac:dyDescent="0.2">
      <c r="E97" s="29" t="s">
        <v>5</v>
      </c>
    </row>
    <row r="98" spans="1:16" x14ac:dyDescent="0.2">
      <c r="A98" t="s">
        <v>48</v>
      </c>
      <c r="C98" s="6" t="s">
        <v>62</v>
      </c>
      <c r="E98" s="23" t="s">
        <v>1405</v>
      </c>
      <c r="J98" s="22">
        <f>0</f>
        <v>0</v>
      </c>
      <c r="K98" s="22">
        <f>0</f>
        <v>0</v>
      </c>
      <c r="L98" s="22">
        <f>0+L99</f>
        <v>0</v>
      </c>
      <c r="M98" s="22">
        <f>0+M99</f>
        <v>0</v>
      </c>
    </row>
    <row r="99" spans="1:16" x14ac:dyDescent="0.2">
      <c r="A99" t="s">
        <v>51</v>
      </c>
      <c r="B99" s="5" t="s">
        <v>197</v>
      </c>
      <c r="C99" s="5" t="s">
        <v>1406</v>
      </c>
      <c r="D99" t="s">
        <v>5</v>
      </c>
      <c r="E99" s="24" t="s">
        <v>1407</v>
      </c>
      <c r="F99" s="25" t="s">
        <v>67</v>
      </c>
      <c r="G99" s="26">
        <v>100</v>
      </c>
      <c r="H99" s="25">
        <v>0</v>
      </c>
      <c r="I99" s="25">
        <f>ROUND(G99*H99,6)</f>
        <v>0</v>
      </c>
      <c r="L99" s="27">
        <v>0</v>
      </c>
      <c r="M99" s="22">
        <f>ROUND(ROUND(L99,2)*ROUND(G99,3),2)</f>
        <v>0</v>
      </c>
      <c r="N99" s="25" t="s">
        <v>126</v>
      </c>
      <c r="O99">
        <f>(M99*21)/100</f>
        <v>0</v>
      </c>
      <c r="P99" t="s">
        <v>27</v>
      </c>
    </row>
    <row r="100" spans="1:16" x14ac:dyDescent="0.2">
      <c r="A100" s="28" t="s">
        <v>57</v>
      </c>
      <c r="E100" s="29" t="s">
        <v>5</v>
      </c>
    </row>
    <row r="101" spans="1:16" x14ac:dyDescent="0.2">
      <c r="A101" s="28" t="s">
        <v>58</v>
      </c>
      <c r="E101" s="30" t="s">
        <v>5</v>
      </c>
    </row>
    <row r="102" spans="1:16" x14ac:dyDescent="0.2">
      <c r="E102" s="29" t="s">
        <v>5</v>
      </c>
    </row>
    <row r="103" spans="1:16" x14ac:dyDescent="0.2">
      <c r="A103" t="s">
        <v>48</v>
      </c>
      <c r="C103" s="6" t="s">
        <v>69</v>
      </c>
      <c r="E103" s="23" t="s">
        <v>1408</v>
      </c>
      <c r="J103" s="22">
        <f>0</f>
        <v>0</v>
      </c>
      <c r="K103" s="22">
        <f>0</f>
        <v>0</v>
      </c>
      <c r="L103" s="22">
        <f>0+L104+L108+L112+L116+L120+L124+L128+L132+L136+L140+L144+L148+L152+L156+L160+L164</f>
        <v>0</v>
      </c>
      <c r="M103" s="22">
        <f>0+M104+M108+M112+M116+M120+M124+M128+M132+M136+M140+M144+M148+M152+M156+M160+M164</f>
        <v>0</v>
      </c>
    </row>
    <row r="104" spans="1:16" x14ac:dyDescent="0.2">
      <c r="A104" t="s">
        <v>51</v>
      </c>
      <c r="B104" s="5" t="s">
        <v>198</v>
      </c>
      <c r="C104" s="5" t="s">
        <v>1409</v>
      </c>
      <c r="D104" t="s">
        <v>5</v>
      </c>
      <c r="E104" s="24" t="s">
        <v>1410</v>
      </c>
      <c r="F104" s="25" t="s">
        <v>77</v>
      </c>
      <c r="G104" s="26">
        <v>140</v>
      </c>
      <c r="H104" s="25">
        <v>0</v>
      </c>
      <c r="I104" s="25">
        <f>ROUND(G104*H104,6)</f>
        <v>0</v>
      </c>
      <c r="L104" s="27">
        <v>0</v>
      </c>
      <c r="M104" s="22">
        <f>ROUND(ROUND(L104,2)*ROUND(G104,3),2)</f>
        <v>0</v>
      </c>
      <c r="N104" s="25" t="s">
        <v>126</v>
      </c>
      <c r="O104">
        <f>(M104*21)/100</f>
        <v>0</v>
      </c>
      <c r="P104" t="s">
        <v>27</v>
      </c>
    </row>
    <row r="105" spans="1:16" x14ac:dyDescent="0.2">
      <c r="A105" s="28" t="s">
        <v>57</v>
      </c>
      <c r="E105" s="29" t="s">
        <v>5</v>
      </c>
    </row>
    <row r="106" spans="1:16" x14ac:dyDescent="0.2">
      <c r="A106" s="28" t="s">
        <v>58</v>
      </c>
      <c r="E106" s="30" t="s">
        <v>5</v>
      </c>
    </row>
    <row r="107" spans="1:16" x14ac:dyDescent="0.2">
      <c r="E107" s="29" t="s">
        <v>5</v>
      </c>
    </row>
    <row r="108" spans="1:16" x14ac:dyDescent="0.2">
      <c r="A108" t="s">
        <v>51</v>
      </c>
      <c r="B108" s="5" t="s">
        <v>199</v>
      </c>
      <c r="C108" s="5" t="s">
        <v>1411</v>
      </c>
      <c r="D108" t="s">
        <v>5</v>
      </c>
      <c r="E108" s="24" t="s">
        <v>1412</v>
      </c>
      <c r="F108" s="25" t="s">
        <v>77</v>
      </c>
      <c r="G108" s="26">
        <v>140</v>
      </c>
      <c r="H108" s="25">
        <v>0</v>
      </c>
      <c r="I108" s="25">
        <f>ROUND(G108*H108,6)</f>
        <v>0</v>
      </c>
      <c r="L108" s="27">
        <v>0</v>
      </c>
      <c r="M108" s="22">
        <f>ROUND(ROUND(L108,2)*ROUND(G108,3),2)</f>
        <v>0</v>
      </c>
      <c r="N108" s="25" t="s">
        <v>126</v>
      </c>
      <c r="O108">
        <f>(M108*21)/100</f>
        <v>0</v>
      </c>
      <c r="P108" t="s">
        <v>27</v>
      </c>
    </row>
    <row r="109" spans="1:16" x14ac:dyDescent="0.2">
      <c r="A109" s="28" t="s">
        <v>57</v>
      </c>
      <c r="E109" s="29" t="s">
        <v>5</v>
      </c>
    </row>
    <row r="110" spans="1:16" x14ac:dyDescent="0.2">
      <c r="A110" s="28" t="s">
        <v>58</v>
      </c>
      <c r="E110" s="30" t="s">
        <v>5</v>
      </c>
    </row>
    <row r="111" spans="1:16" x14ac:dyDescent="0.2">
      <c r="E111" s="29" t="s">
        <v>5</v>
      </c>
    </row>
    <row r="112" spans="1:16" x14ac:dyDescent="0.2">
      <c r="A112" t="s">
        <v>51</v>
      </c>
      <c r="B112" s="5" t="s">
        <v>200</v>
      </c>
      <c r="C112" s="5" t="s">
        <v>1413</v>
      </c>
      <c r="D112" t="s">
        <v>5</v>
      </c>
      <c r="E112" s="24" t="s">
        <v>1414</v>
      </c>
      <c r="F112" s="25" t="s">
        <v>77</v>
      </c>
      <c r="G112" s="26">
        <v>200</v>
      </c>
      <c r="H112" s="25">
        <v>0</v>
      </c>
      <c r="I112" s="25">
        <f>ROUND(G112*H112,6)</f>
        <v>0</v>
      </c>
      <c r="L112" s="27">
        <v>0</v>
      </c>
      <c r="M112" s="22">
        <f>ROUND(ROUND(L112,2)*ROUND(G112,3),2)</f>
        <v>0</v>
      </c>
      <c r="N112" s="25" t="s">
        <v>126</v>
      </c>
      <c r="O112">
        <f>(M112*21)/100</f>
        <v>0</v>
      </c>
      <c r="P112" t="s">
        <v>27</v>
      </c>
    </row>
    <row r="113" spans="1:16" x14ac:dyDescent="0.2">
      <c r="A113" s="28" t="s">
        <v>57</v>
      </c>
      <c r="E113" s="29" t="s">
        <v>5</v>
      </c>
    </row>
    <row r="114" spans="1:16" x14ac:dyDescent="0.2">
      <c r="A114" s="28" t="s">
        <v>58</v>
      </c>
      <c r="E114" s="30" t="s">
        <v>5</v>
      </c>
    </row>
    <row r="115" spans="1:16" x14ac:dyDescent="0.2">
      <c r="E115" s="29" t="s">
        <v>5</v>
      </c>
    </row>
    <row r="116" spans="1:16" x14ac:dyDescent="0.2">
      <c r="A116" t="s">
        <v>51</v>
      </c>
      <c r="B116" s="5" t="s">
        <v>201</v>
      </c>
      <c r="C116" s="5" t="s">
        <v>1415</v>
      </c>
      <c r="D116" t="s">
        <v>5</v>
      </c>
      <c r="E116" s="24" t="s">
        <v>1416</v>
      </c>
      <c r="F116" s="25" t="s">
        <v>812</v>
      </c>
      <c r="G116" s="26">
        <v>8</v>
      </c>
      <c r="H116" s="25">
        <v>0</v>
      </c>
      <c r="I116" s="25">
        <f>ROUND(G116*H116,6)</f>
        <v>0</v>
      </c>
      <c r="L116" s="27">
        <v>0</v>
      </c>
      <c r="M116" s="22">
        <f>ROUND(ROUND(L116,2)*ROUND(G116,3),2)</f>
        <v>0</v>
      </c>
      <c r="N116" s="25" t="s">
        <v>126</v>
      </c>
      <c r="O116">
        <f>(M116*21)/100</f>
        <v>0</v>
      </c>
      <c r="P116" t="s">
        <v>27</v>
      </c>
    </row>
    <row r="117" spans="1:16" x14ac:dyDescent="0.2">
      <c r="A117" s="28" t="s">
        <v>57</v>
      </c>
      <c r="E117" s="29" t="s">
        <v>5</v>
      </c>
    </row>
    <row r="118" spans="1:16" x14ac:dyDescent="0.2">
      <c r="A118" s="28" t="s">
        <v>58</v>
      </c>
      <c r="E118" s="30" t="s">
        <v>5</v>
      </c>
    </row>
    <row r="119" spans="1:16" x14ac:dyDescent="0.2">
      <c r="E119" s="29" t="s">
        <v>5</v>
      </c>
    </row>
    <row r="120" spans="1:16" x14ac:dyDescent="0.2">
      <c r="A120" t="s">
        <v>51</v>
      </c>
      <c r="B120" s="5" t="s">
        <v>202</v>
      </c>
      <c r="C120" s="5" t="s">
        <v>1417</v>
      </c>
      <c r="D120" t="s">
        <v>5</v>
      </c>
      <c r="E120" s="24" t="s">
        <v>1418</v>
      </c>
      <c r="F120" s="25" t="s">
        <v>812</v>
      </c>
      <c r="G120" s="26">
        <v>2</v>
      </c>
      <c r="H120" s="25">
        <v>0</v>
      </c>
      <c r="I120" s="25">
        <f>ROUND(G120*H120,6)</f>
        <v>0</v>
      </c>
      <c r="L120" s="27">
        <v>0</v>
      </c>
      <c r="M120" s="22">
        <f>ROUND(ROUND(L120,2)*ROUND(G120,3),2)</f>
        <v>0</v>
      </c>
      <c r="N120" s="25" t="s">
        <v>126</v>
      </c>
      <c r="O120">
        <f>(M120*21)/100</f>
        <v>0</v>
      </c>
      <c r="P120" t="s">
        <v>27</v>
      </c>
    </row>
    <row r="121" spans="1:16" x14ac:dyDescent="0.2">
      <c r="A121" s="28" t="s">
        <v>57</v>
      </c>
      <c r="E121" s="29" t="s">
        <v>5</v>
      </c>
    </row>
    <row r="122" spans="1:16" x14ac:dyDescent="0.2">
      <c r="A122" s="28" t="s">
        <v>58</v>
      </c>
      <c r="E122" s="30" t="s">
        <v>5</v>
      </c>
    </row>
    <row r="123" spans="1:16" x14ac:dyDescent="0.2">
      <c r="E123" s="29" t="s">
        <v>5</v>
      </c>
    </row>
    <row r="124" spans="1:16" x14ac:dyDescent="0.2">
      <c r="A124" t="s">
        <v>51</v>
      </c>
      <c r="B124" s="5" t="s">
        <v>203</v>
      </c>
      <c r="C124" s="5" t="s">
        <v>1419</v>
      </c>
      <c r="D124" t="s">
        <v>5</v>
      </c>
      <c r="E124" s="24" t="s">
        <v>1420</v>
      </c>
      <c r="F124" s="25" t="s">
        <v>812</v>
      </c>
      <c r="G124" s="26">
        <v>2</v>
      </c>
      <c r="H124" s="25">
        <v>0</v>
      </c>
      <c r="I124" s="25">
        <f>ROUND(G124*H124,6)</f>
        <v>0</v>
      </c>
      <c r="L124" s="27">
        <v>0</v>
      </c>
      <c r="M124" s="22">
        <f>ROUND(ROUND(L124,2)*ROUND(G124,3),2)</f>
        <v>0</v>
      </c>
      <c r="N124" s="25" t="s">
        <v>126</v>
      </c>
      <c r="O124">
        <f>(M124*21)/100</f>
        <v>0</v>
      </c>
      <c r="P124" t="s">
        <v>27</v>
      </c>
    </row>
    <row r="125" spans="1:16" x14ac:dyDescent="0.2">
      <c r="A125" s="28" t="s">
        <v>57</v>
      </c>
      <c r="E125" s="29" t="s">
        <v>5</v>
      </c>
    </row>
    <row r="126" spans="1:16" x14ac:dyDescent="0.2">
      <c r="A126" s="28" t="s">
        <v>58</v>
      </c>
      <c r="E126" s="30" t="s">
        <v>5</v>
      </c>
    </row>
    <row r="127" spans="1:16" x14ac:dyDescent="0.2">
      <c r="E127" s="29" t="s">
        <v>5</v>
      </c>
    </row>
    <row r="128" spans="1:16" x14ac:dyDescent="0.2">
      <c r="A128" t="s">
        <v>51</v>
      </c>
      <c r="B128" s="5" t="s">
        <v>204</v>
      </c>
      <c r="C128" s="5" t="s">
        <v>1421</v>
      </c>
      <c r="D128" t="s">
        <v>5</v>
      </c>
      <c r="E128" s="24" t="s">
        <v>1422</v>
      </c>
      <c r="F128" s="25" t="s">
        <v>812</v>
      </c>
      <c r="G128" s="26">
        <v>2</v>
      </c>
      <c r="H128" s="25">
        <v>0</v>
      </c>
      <c r="I128" s="25">
        <f>ROUND(G128*H128,6)</f>
        <v>0</v>
      </c>
      <c r="L128" s="27">
        <v>0</v>
      </c>
      <c r="M128" s="22">
        <f>ROUND(ROUND(L128,2)*ROUND(G128,3),2)</f>
        <v>0</v>
      </c>
      <c r="N128" s="25" t="s">
        <v>126</v>
      </c>
      <c r="O128">
        <f>(M128*21)/100</f>
        <v>0</v>
      </c>
      <c r="P128" t="s">
        <v>27</v>
      </c>
    </row>
    <row r="129" spans="1:16" x14ac:dyDescent="0.2">
      <c r="A129" s="28" t="s">
        <v>57</v>
      </c>
      <c r="E129" s="29" t="s">
        <v>5</v>
      </c>
    </row>
    <row r="130" spans="1:16" x14ac:dyDescent="0.2">
      <c r="A130" s="28" t="s">
        <v>58</v>
      </c>
      <c r="E130" s="30" t="s">
        <v>5</v>
      </c>
    </row>
    <row r="131" spans="1:16" x14ac:dyDescent="0.2">
      <c r="E131" s="29" t="s">
        <v>5</v>
      </c>
    </row>
    <row r="132" spans="1:16" x14ac:dyDescent="0.2">
      <c r="A132" t="s">
        <v>51</v>
      </c>
      <c r="B132" s="5" t="s">
        <v>205</v>
      </c>
      <c r="C132" s="5" t="s">
        <v>1423</v>
      </c>
      <c r="D132" t="s">
        <v>5</v>
      </c>
      <c r="E132" s="24" t="s">
        <v>1424</v>
      </c>
      <c r="F132" s="25" t="s">
        <v>812</v>
      </c>
      <c r="G132" s="26">
        <v>3</v>
      </c>
      <c r="H132" s="25">
        <v>0</v>
      </c>
      <c r="I132" s="25">
        <f>ROUND(G132*H132,6)</f>
        <v>0</v>
      </c>
      <c r="L132" s="27">
        <v>0</v>
      </c>
      <c r="M132" s="22">
        <f>ROUND(ROUND(L132,2)*ROUND(G132,3),2)</f>
        <v>0</v>
      </c>
      <c r="N132" s="25" t="s">
        <v>126</v>
      </c>
      <c r="O132">
        <f>(M132*21)/100</f>
        <v>0</v>
      </c>
      <c r="P132" t="s">
        <v>27</v>
      </c>
    </row>
    <row r="133" spans="1:16" x14ac:dyDescent="0.2">
      <c r="A133" s="28" t="s">
        <v>57</v>
      </c>
      <c r="E133" s="29" t="s">
        <v>5</v>
      </c>
    </row>
    <row r="134" spans="1:16" x14ac:dyDescent="0.2">
      <c r="A134" s="28" t="s">
        <v>58</v>
      </c>
      <c r="E134" s="30" t="s">
        <v>5</v>
      </c>
    </row>
    <row r="135" spans="1:16" x14ac:dyDescent="0.2">
      <c r="E135" s="29" t="s">
        <v>5</v>
      </c>
    </row>
    <row r="136" spans="1:16" x14ac:dyDescent="0.2">
      <c r="A136" t="s">
        <v>51</v>
      </c>
      <c r="B136" s="5" t="s">
        <v>206</v>
      </c>
      <c r="C136" s="5" t="s">
        <v>1425</v>
      </c>
      <c r="D136" t="s">
        <v>5</v>
      </c>
      <c r="E136" s="24" t="s">
        <v>1426</v>
      </c>
      <c r="F136" s="25" t="s">
        <v>812</v>
      </c>
      <c r="G136" s="26">
        <v>1</v>
      </c>
      <c r="H136" s="25">
        <v>0</v>
      </c>
      <c r="I136" s="25">
        <f>ROUND(G136*H136,6)</f>
        <v>0</v>
      </c>
      <c r="L136" s="27">
        <v>0</v>
      </c>
      <c r="M136" s="22">
        <f>ROUND(ROUND(L136,2)*ROUND(G136,3),2)</f>
        <v>0</v>
      </c>
      <c r="N136" s="25" t="s">
        <v>126</v>
      </c>
      <c r="O136">
        <f>(M136*21)/100</f>
        <v>0</v>
      </c>
      <c r="P136" t="s">
        <v>27</v>
      </c>
    </row>
    <row r="137" spans="1:16" x14ac:dyDescent="0.2">
      <c r="A137" s="28" t="s">
        <v>57</v>
      </c>
      <c r="E137" s="29" t="s">
        <v>5</v>
      </c>
    </row>
    <row r="138" spans="1:16" x14ac:dyDescent="0.2">
      <c r="A138" s="28" t="s">
        <v>58</v>
      </c>
      <c r="E138" s="30" t="s">
        <v>5</v>
      </c>
    </row>
    <row r="139" spans="1:16" x14ac:dyDescent="0.2">
      <c r="E139" s="29" t="s">
        <v>5</v>
      </c>
    </row>
    <row r="140" spans="1:16" x14ac:dyDescent="0.2">
      <c r="A140" t="s">
        <v>51</v>
      </c>
      <c r="B140" s="5" t="s">
        <v>207</v>
      </c>
      <c r="C140" s="5" t="s">
        <v>1427</v>
      </c>
      <c r="D140" t="s">
        <v>5</v>
      </c>
      <c r="E140" s="24" t="s">
        <v>1428</v>
      </c>
      <c r="F140" s="25" t="s">
        <v>812</v>
      </c>
      <c r="G140" s="26">
        <v>1</v>
      </c>
      <c r="H140" s="25">
        <v>0</v>
      </c>
      <c r="I140" s="25">
        <f>ROUND(G140*H140,6)</f>
        <v>0</v>
      </c>
      <c r="L140" s="27">
        <v>0</v>
      </c>
      <c r="M140" s="22">
        <f>ROUND(ROUND(L140,2)*ROUND(G140,3),2)</f>
        <v>0</v>
      </c>
      <c r="N140" s="25" t="s">
        <v>126</v>
      </c>
      <c r="O140">
        <f>(M140*21)/100</f>
        <v>0</v>
      </c>
      <c r="P140" t="s">
        <v>27</v>
      </c>
    </row>
    <row r="141" spans="1:16" x14ac:dyDescent="0.2">
      <c r="A141" s="28" t="s">
        <v>57</v>
      </c>
      <c r="E141" s="29" t="s">
        <v>5</v>
      </c>
    </row>
    <row r="142" spans="1:16" x14ac:dyDescent="0.2">
      <c r="A142" s="28" t="s">
        <v>58</v>
      </c>
      <c r="E142" s="30" t="s">
        <v>5</v>
      </c>
    </row>
    <row r="143" spans="1:16" x14ac:dyDescent="0.2">
      <c r="E143" s="29" t="s">
        <v>5</v>
      </c>
    </row>
    <row r="144" spans="1:16" x14ac:dyDescent="0.2">
      <c r="A144" t="s">
        <v>51</v>
      </c>
      <c r="B144" s="5" t="s">
        <v>208</v>
      </c>
      <c r="C144" s="5" t="s">
        <v>1429</v>
      </c>
      <c r="D144" t="s">
        <v>5</v>
      </c>
      <c r="E144" s="24" t="s">
        <v>1430</v>
      </c>
      <c r="F144" s="25" t="s">
        <v>812</v>
      </c>
      <c r="G144" s="26">
        <v>1</v>
      </c>
      <c r="H144" s="25">
        <v>0</v>
      </c>
      <c r="I144" s="25">
        <f>ROUND(G144*H144,6)</f>
        <v>0</v>
      </c>
      <c r="L144" s="27">
        <v>0</v>
      </c>
      <c r="M144" s="22">
        <f>ROUND(ROUND(L144,2)*ROUND(G144,3),2)</f>
        <v>0</v>
      </c>
      <c r="N144" s="25" t="s">
        <v>126</v>
      </c>
      <c r="O144">
        <f>(M144*21)/100</f>
        <v>0</v>
      </c>
      <c r="P144" t="s">
        <v>27</v>
      </c>
    </row>
    <row r="145" spans="1:16" x14ac:dyDescent="0.2">
      <c r="A145" s="28" t="s">
        <v>57</v>
      </c>
      <c r="E145" s="29" t="s">
        <v>5</v>
      </c>
    </row>
    <row r="146" spans="1:16" x14ac:dyDescent="0.2">
      <c r="A146" s="28" t="s">
        <v>58</v>
      </c>
      <c r="E146" s="30" t="s">
        <v>5</v>
      </c>
    </row>
    <row r="147" spans="1:16" x14ac:dyDescent="0.2">
      <c r="E147" s="29" t="s">
        <v>5</v>
      </c>
    </row>
    <row r="148" spans="1:16" x14ac:dyDescent="0.2">
      <c r="A148" t="s">
        <v>51</v>
      </c>
      <c r="B148" s="5" t="s">
        <v>211</v>
      </c>
      <c r="C148" s="5" t="s">
        <v>1431</v>
      </c>
      <c r="D148" t="s">
        <v>5</v>
      </c>
      <c r="E148" s="24" t="s">
        <v>1432</v>
      </c>
      <c r="F148" s="25" t="s">
        <v>1433</v>
      </c>
      <c r="G148" s="26">
        <v>120</v>
      </c>
      <c r="H148" s="25">
        <v>0</v>
      </c>
      <c r="I148" s="25">
        <f>ROUND(G148*H148,6)</f>
        <v>0</v>
      </c>
      <c r="L148" s="27">
        <v>0</v>
      </c>
      <c r="M148" s="22">
        <f>ROUND(ROUND(L148,2)*ROUND(G148,3),2)</f>
        <v>0</v>
      </c>
      <c r="N148" s="25" t="s">
        <v>126</v>
      </c>
      <c r="O148">
        <f>(M148*21)/100</f>
        <v>0</v>
      </c>
      <c r="P148" t="s">
        <v>27</v>
      </c>
    </row>
    <row r="149" spans="1:16" x14ac:dyDescent="0.2">
      <c r="A149" s="28" t="s">
        <v>57</v>
      </c>
      <c r="E149" s="29" t="s">
        <v>5</v>
      </c>
    </row>
    <row r="150" spans="1:16" x14ac:dyDescent="0.2">
      <c r="A150" s="28" t="s">
        <v>58</v>
      </c>
      <c r="E150" s="30" t="s">
        <v>5</v>
      </c>
    </row>
    <row r="151" spans="1:16" x14ac:dyDescent="0.2">
      <c r="E151" s="29" t="s">
        <v>5</v>
      </c>
    </row>
    <row r="152" spans="1:16" x14ac:dyDescent="0.2">
      <c r="A152" t="s">
        <v>51</v>
      </c>
      <c r="B152" s="5" t="s">
        <v>212</v>
      </c>
      <c r="C152" s="5" t="s">
        <v>1434</v>
      </c>
      <c r="D152" t="s">
        <v>5</v>
      </c>
      <c r="E152" s="24" t="s">
        <v>1435</v>
      </c>
      <c r="F152" s="25" t="s">
        <v>77</v>
      </c>
      <c r="G152" s="26">
        <v>200</v>
      </c>
      <c r="H152" s="25">
        <v>0</v>
      </c>
      <c r="I152" s="25">
        <f>ROUND(G152*H152,6)</f>
        <v>0</v>
      </c>
      <c r="L152" s="27">
        <v>0</v>
      </c>
      <c r="M152" s="22">
        <f>ROUND(ROUND(L152,2)*ROUND(G152,3),2)</f>
        <v>0</v>
      </c>
      <c r="N152" s="25" t="s">
        <v>126</v>
      </c>
      <c r="O152">
        <f>(M152*21)/100</f>
        <v>0</v>
      </c>
      <c r="P152" t="s">
        <v>27</v>
      </c>
    </row>
    <row r="153" spans="1:16" x14ac:dyDescent="0.2">
      <c r="A153" s="28" t="s">
        <v>57</v>
      </c>
      <c r="E153" s="29" t="s">
        <v>5</v>
      </c>
    </row>
    <row r="154" spans="1:16" x14ac:dyDescent="0.2">
      <c r="A154" s="28" t="s">
        <v>58</v>
      </c>
      <c r="E154" s="30" t="s">
        <v>5</v>
      </c>
    </row>
    <row r="155" spans="1:16" x14ac:dyDescent="0.2">
      <c r="E155" s="29" t="s">
        <v>5</v>
      </c>
    </row>
    <row r="156" spans="1:16" x14ac:dyDescent="0.2">
      <c r="A156" t="s">
        <v>51</v>
      </c>
      <c r="B156" s="5" t="s">
        <v>213</v>
      </c>
      <c r="C156" s="5" t="s">
        <v>1436</v>
      </c>
      <c r="D156" t="s">
        <v>5</v>
      </c>
      <c r="E156" s="24" t="s">
        <v>1437</v>
      </c>
      <c r="F156" s="25" t="s">
        <v>77</v>
      </c>
      <c r="G156" s="26">
        <v>200</v>
      </c>
      <c r="H156" s="25">
        <v>0</v>
      </c>
      <c r="I156" s="25">
        <f>ROUND(G156*H156,6)</f>
        <v>0</v>
      </c>
      <c r="L156" s="27">
        <v>0</v>
      </c>
      <c r="M156" s="22">
        <f>ROUND(ROUND(L156,2)*ROUND(G156,3),2)</f>
        <v>0</v>
      </c>
      <c r="N156" s="25" t="s">
        <v>126</v>
      </c>
      <c r="O156">
        <f>(M156*21)/100</f>
        <v>0</v>
      </c>
      <c r="P156" t="s">
        <v>27</v>
      </c>
    </row>
    <row r="157" spans="1:16" x14ac:dyDescent="0.2">
      <c r="A157" s="28" t="s">
        <v>57</v>
      </c>
      <c r="E157" s="29" t="s">
        <v>5</v>
      </c>
    </row>
    <row r="158" spans="1:16" x14ac:dyDescent="0.2">
      <c r="A158" s="28" t="s">
        <v>58</v>
      </c>
      <c r="E158" s="30" t="s">
        <v>5</v>
      </c>
    </row>
    <row r="159" spans="1:16" x14ac:dyDescent="0.2">
      <c r="E159" s="29" t="s">
        <v>5</v>
      </c>
    </row>
    <row r="160" spans="1:16" x14ac:dyDescent="0.2">
      <c r="A160" t="s">
        <v>51</v>
      </c>
      <c r="B160" s="5" t="s">
        <v>214</v>
      </c>
      <c r="C160" s="5" t="s">
        <v>1438</v>
      </c>
      <c r="D160" t="s">
        <v>5</v>
      </c>
      <c r="E160" s="24" t="s">
        <v>1439</v>
      </c>
      <c r="F160" s="25" t="s">
        <v>812</v>
      </c>
      <c r="G160" s="26">
        <v>4</v>
      </c>
      <c r="H160" s="25">
        <v>0</v>
      </c>
      <c r="I160" s="25">
        <f>ROUND(G160*H160,6)</f>
        <v>0</v>
      </c>
      <c r="L160" s="27">
        <v>0</v>
      </c>
      <c r="M160" s="22">
        <f>ROUND(ROUND(L160,2)*ROUND(G160,3),2)</f>
        <v>0</v>
      </c>
      <c r="N160" s="25" t="s">
        <v>126</v>
      </c>
      <c r="O160">
        <f>(M160*21)/100</f>
        <v>0</v>
      </c>
      <c r="P160" t="s">
        <v>27</v>
      </c>
    </row>
    <row r="161" spans="1:16" x14ac:dyDescent="0.2">
      <c r="A161" s="28" t="s">
        <v>57</v>
      </c>
      <c r="E161" s="29" t="s">
        <v>5</v>
      </c>
    </row>
    <row r="162" spans="1:16" x14ac:dyDescent="0.2">
      <c r="A162" s="28" t="s">
        <v>58</v>
      </c>
      <c r="E162" s="30" t="s">
        <v>5</v>
      </c>
    </row>
    <row r="163" spans="1:16" x14ac:dyDescent="0.2">
      <c r="E163" s="29" t="s">
        <v>5</v>
      </c>
    </row>
    <row r="164" spans="1:16" x14ac:dyDescent="0.2">
      <c r="A164" t="s">
        <v>51</v>
      </c>
      <c r="B164" s="5" t="s">
        <v>215</v>
      </c>
      <c r="C164" s="5" t="s">
        <v>1440</v>
      </c>
      <c r="D164" t="s">
        <v>5</v>
      </c>
      <c r="E164" s="24" t="s">
        <v>1441</v>
      </c>
      <c r="F164" s="25" t="s">
        <v>812</v>
      </c>
      <c r="G164" s="26">
        <v>2</v>
      </c>
      <c r="H164" s="25">
        <v>0</v>
      </c>
      <c r="I164" s="25">
        <f>ROUND(G164*H164,6)</f>
        <v>0</v>
      </c>
      <c r="L164" s="27">
        <v>0</v>
      </c>
      <c r="M164" s="22">
        <f>ROUND(ROUND(L164,2)*ROUND(G164,3),2)</f>
        <v>0</v>
      </c>
      <c r="N164" s="25" t="s">
        <v>126</v>
      </c>
      <c r="O164">
        <f>(M164*21)/100</f>
        <v>0</v>
      </c>
      <c r="P164" t="s">
        <v>27</v>
      </c>
    </row>
    <row r="165" spans="1:16" x14ac:dyDescent="0.2">
      <c r="A165" s="28" t="s">
        <v>57</v>
      </c>
      <c r="E165" s="29" t="s">
        <v>5</v>
      </c>
    </row>
    <row r="166" spans="1:16" x14ac:dyDescent="0.2">
      <c r="A166" s="28" t="s">
        <v>58</v>
      </c>
      <c r="E166" s="30" t="s">
        <v>5</v>
      </c>
    </row>
    <row r="167" spans="1:16" x14ac:dyDescent="0.2">
      <c r="E167" s="29" t="s">
        <v>5</v>
      </c>
    </row>
    <row r="168" spans="1:16" x14ac:dyDescent="0.2">
      <c r="A168" t="s">
        <v>48</v>
      </c>
      <c r="C168" s="6" t="s">
        <v>79</v>
      </c>
      <c r="E168" s="23" t="s">
        <v>1442</v>
      </c>
      <c r="J168" s="22">
        <f>0</f>
        <v>0</v>
      </c>
      <c r="K168" s="22">
        <f>0</f>
        <v>0</v>
      </c>
      <c r="L168" s="22">
        <f>0+L169+L173+L177+L181+L185+L189</f>
        <v>0</v>
      </c>
      <c r="M168" s="22">
        <f>0+M169+M173+M177+M181+M185+M189</f>
        <v>0</v>
      </c>
    </row>
    <row r="169" spans="1:16" x14ac:dyDescent="0.2">
      <c r="A169" t="s">
        <v>51</v>
      </c>
      <c r="B169" s="5" t="s">
        <v>216</v>
      </c>
      <c r="C169" s="5" t="s">
        <v>1443</v>
      </c>
      <c r="D169" t="s">
        <v>5</v>
      </c>
      <c r="E169" s="24" t="s">
        <v>1444</v>
      </c>
      <c r="F169" s="25" t="s">
        <v>77</v>
      </c>
      <c r="G169" s="26">
        <v>200</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x14ac:dyDescent="0.2">
      <c r="A171" s="28" t="s">
        <v>58</v>
      </c>
      <c r="E171" s="30" t="s">
        <v>5</v>
      </c>
    </row>
    <row r="172" spans="1:16" x14ac:dyDescent="0.2">
      <c r="E172" s="29" t="s">
        <v>5</v>
      </c>
    </row>
    <row r="173" spans="1:16" x14ac:dyDescent="0.2">
      <c r="A173" t="s">
        <v>51</v>
      </c>
      <c r="B173" s="5" t="s">
        <v>217</v>
      </c>
      <c r="C173" s="5" t="s">
        <v>1445</v>
      </c>
      <c r="D173" t="s">
        <v>5</v>
      </c>
      <c r="E173" s="24" t="s">
        <v>1446</v>
      </c>
      <c r="F173" s="25" t="s">
        <v>77</v>
      </c>
      <c r="G173" s="26">
        <v>200</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x14ac:dyDescent="0.2">
      <c r="E176" s="29" t="s">
        <v>5</v>
      </c>
    </row>
    <row r="177" spans="1:16" x14ac:dyDescent="0.2">
      <c r="A177" t="s">
        <v>51</v>
      </c>
      <c r="B177" s="5" t="s">
        <v>218</v>
      </c>
      <c r="C177" s="5" t="s">
        <v>1447</v>
      </c>
      <c r="D177" t="s">
        <v>5</v>
      </c>
      <c r="E177" s="24" t="s">
        <v>1448</v>
      </c>
      <c r="F177" s="25" t="s">
        <v>77</v>
      </c>
      <c r="G177" s="26">
        <v>140</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x14ac:dyDescent="0.2">
      <c r="A179" s="28" t="s">
        <v>58</v>
      </c>
      <c r="E179" s="30" t="s">
        <v>5</v>
      </c>
    </row>
    <row r="180" spans="1:16" x14ac:dyDescent="0.2">
      <c r="E180" s="29" t="s">
        <v>5</v>
      </c>
    </row>
    <row r="181" spans="1:16" x14ac:dyDescent="0.2">
      <c r="A181" t="s">
        <v>51</v>
      </c>
      <c r="B181" s="5" t="s">
        <v>219</v>
      </c>
      <c r="C181" s="5" t="s">
        <v>1449</v>
      </c>
      <c r="D181" t="s">
        <v>5</v>
      </c>
      <c r="E181" s="24" t="s">
        <v>1450</v>
      </c>
      <c r="F181" s="25" t="s">
        <v>77</v>
      </c>
      <c r="G181" s="26">
        <v>140</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x14ac:dyDescent="0.2">
      <c r="A183" s="28" t="s">
        <v>58</v>
      </c>
      <c r="E183" s="30" t="s">
        <v>5</v>
      </c>
    </row>
    <row r="184" spans="1:16" x14ac:dyDescent="0.2">
      <c r="E184" s="29" t="s">
        <v>5</v>
      </c>
    </row>
    <row r="185" spans="1:16" x14ac:dyDescent="0.2">
      <c r="A185" t="s">
        <v>51</v>
      </c>
      <c r="B185" s="5" t="s">
        <v>220</v>
      </c>
      <c r="C185" s="5" t="s">
        <v>1451</v>
      </c>
      <c r="D185" t="s">
        <v>5</v>
      </c>
      <c r="E185" s="24" t="s">
        <v>1452</v>
      </c>
      <c r="F185" s="25" t="s">
        <v>77</v>
      </c>
      <c r="G185" s="26">
        <v>200</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x14ac:dyDescent="0.2">
      <c r="A187" s="28" t="s">
        <v>58</v>
      </c>
      <c r="E187" s="30" t="s">
        <v>5</v>
      </c>
    </row>
    <row r="188" spans="1:16" x14ac:dyDescent="0.2">
      <c r="E188" s="29" t="s">
        <v>5</v>
      </c>
    </row>
    <row r="189" spans="1:16" x14ac:dyDescent="0.2">
      <c r="A189" t="s">
        <v>51</v>
      </c>
      <c r="B189" s="5" t="s">
        <v>223</v>
      </c>
      <c r="C189" s="5" t="s">
        <v>1453</v>
      </c>
      <c r="D189" t="s">
        <v>5</v>
      </c>
      <c r="E189" s="24" t="s">
        <v>1454</v>
      </c>
      <c r="F189" s="25" t="s">
        <v>812</v>
      </c>
      <c r="G189" s="26">
        <v>8</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x14ac:dyDescent="0.2">
      <c r="A191" s="28" t="s">
        <v>58</v>
      </c>
      <c r="E191" s="30" t="s">
        <v>5</v>
      </c>
    </row>
    <row r="192" spans="1:16" x14ac:dyDescent="0.2">
      <c r="E192"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dimension ref="A1:T352"/>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COUNTIFS(L8:L349,"=0",A8:A349,"P")+COUNTIFS(L8:L349,"",A8:A349,"P")+SUM(Q8:Q349)</f>
        <v>84</v>
      </c>
    </row>
    <row r="8" spans="1:20" x14ac:dyDescent="0.2">
      <c r="A8" t="s">
        <v>45</v>
      </c>
      <c r="C8" s="19" t="s">
        <v>1457</v>
      </c>
      <c r="E8" s="21" t="s">
        <v>1458</v>
      </c>
      <c r="J8" s="20">
        <f>0+J9+J30+J83+J132+J197+J222+J335+J348</f>
        <v>0</v>
      </c>
      <c r="K8" s="20">
        <f>0+K9+K30+K83+K132+K197+K222+K335+K348</f>
        <v>0</v>
      </c>
      <c r="L8" s="20">
        <f>0+L9+L30+L83+L132+L197+L222+L335+L348</f>
        <v>0</v>
      </c>
      <c r="M8" s="20">
        <f>0+M9+M30+M83+M132+M197+M222+M335+M348</f>
        <v>0</v>
      </c>
    </row>
    <row r="9" spans="1:20" x14ac:dyDescent="0.2">
      <c r="A9" t="s">
        <v>48</v>
      </c>
      <c r="C9" s="6" t="s">
        <v>52</v>
      </c>
      <c r="E9" s="23" t="s">
        <v>1459</v>
      </c>
      <c r="J9" s="22">
        <f>0</f>
        <v>0</v>
      </c>
      <c r="K9" s="22">
        <f>0</f>
        <v>0</v>
      </c>
      <c r="L9" s="22">
        <f>0+L10+L14+L18+L22+L26</f>
        <v>0</v>
      </c>
      <c r="M9" s="22">
        <f>0+M10+M14+M18+M22+M26</f>
        <v>0</v>
      </c>
    </row>
    <row r="10" spans="1:20" x14ac:dyDescent="0.2">
      <c r="A10" t="s">
        <v>51</v>
      </c>
      <c r="B10" s="5" t="s">
        <v>52</v>
      </c>
      <c r="C10" s="5" t="s">
        <v>1460</v>
      </c>
      <c r="D10" t="s">
        <v>5</v>
      </c>
      <c r="E10" s="24" t="s">
        <v>1461</v>
      </c>
      <c r="F10" s="25" t="s">
        <v>812</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1462</v>
      </c>
      <c r="D14" t="s">
        <v>5</v>
      </c>
      <c r="E14" s="24" t="s">
        <v>1463</v>
      </c>
      <c r="F14" s="25" t="s">
        <v>812</v>
      </c>
      <c r="G14" s="26">
        <v>2</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25.5" x14ac:dyDescent="0.2">
      <c r="E17" s="29" t="s">
        <v>1464</v>
      </c>
    </row>
    <row r="18" spans="1:16" x14ac:dyDescent="0.2">
      <c r="A18" t="s">
        <v>51</v>
      </c>
      <c r="B18" s="5" t="s">
        <v>26</v>
      </c>
      <c r="C18" s="5" t="s">
        <v>1465</v>
      </c>
      <c r="D18" t="s">
        <v>5</v>
      </c>
      <c r="E18" s="24" t="s">
        <v>1466</v>
      </c>
      <c r="F18" s="25" t="s">
        <v>812</v>
      </c>
      <c r="G18" s="26">
        <v>4</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1467</v>
      </c>
      <c r="D22" t="s">
        <v>5</v>
      </c>
      <c r="E22" s="24" t="s">
        <v>1468</v>
      </c>
      <c r="F22" s="25" t="s">
        <v>812</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1469</v>
      </c>
      <c r="D26" t="s">
        <v>5</v>
      </c>
      <c r="E26" s="24" t="s">
        <v>1470</v>
      </c>
      <c r="F26" s="25" t="s">
        <v>812</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48</v>
      </c>
      <c r="C30" s="6" t="s">
        <v>27</v>
      </c>
      <c r="E30" s="23" t="s">
        <v>1471</v>
      </c>
      <c r="J30" s="22">
        <f>0</f>
        <v>0</v>
      </c>
      <c r="K30" s="22">
        <f>0</f>
        <v>0</v>
      </c>
      <c r="L30" s="22">
        <f>0+L31+L35+L39+L43+L47+L51+L55+L59+L63+L67+L71+L75+L79</f>
        <v>0</v>
      </c>
      <c r="M30" s="22">
        <f>0+M31+M35+M39+M43+M47+M51+M55+M59+M63+M67+M71+M75+M79</f>
        <v>0</v>
      </c>
    </row>
    <row r="31" spans="1:16" x14ac:dyDescent="0.2">
      <c r="A31" t="s">
        <v>51</v>
      </c>
      <c r="B31" s="5" t="s">
        <v>62</v>
      </c>
      <c r="C31" s="5" t="s">
        <v>1472</v>
      </c>
      <c r="D31" t="s">
        <v>5</v>
      </c>
      <c r="E31" s="24" t="s">
        <v>1473</v>
      </c>
      <c r="F31" s="25" t="s">
        <v>812</v>
      </c>
      <c r="G31" s="26">
        <v>9</v>
      </c>
      <c r="H31" s="25">
        <v>0</v>
      </c>
      <c r="I31" s="25">
        <f>ROUND(G31*H31,6)</f>
        <v>0</v>
      </c>
      <c r="L31" s="27">
        <v>0</v>
      </c>
      <c r="M31" s="22">
        <f>ROUND(ROUND(L31,2)*ROUND(G31,3),2)</f>
        <v>0</v>
      </c>
      <c r="N31" s="25" t="s">
        <v>126</v>
      </c>
      <c r="O31">
        <f>(M31*21)/100</f>
        <v>0</v>
      </c>
      <c r="P31" t="s">
        <v>27</v>
      </c>
    </row>
    <row r="32" spans="1:16" x14ac:dyDescent="0.2">
      <c r="A32" s="28" t="s">
        <v>57</v>
      </c>
      <c r="E32" s="29" t="s">
        <v>5</v>
      </c>
    </row>
    <row r="33" spans="1:16" x14ac:dyDescent="0.2">
      <c r="A33" s="28" t="s">
        <v>58</v>
      </c>
      <c r="E33" s="30" t="s">
        <v>5</v>
      </c>
    </row>
    <row r="34" spans="1:16" x14ac:dyDescent="0.2">
      <c r="E34" s="29" t="s">
        <v>5</v>
      </c>
    </row>
    <row r="35" spans="1:16" x14ac:dyDescent="0.2">
      <c r="A35" t="s">
        <v>51</v>
      </c>
      <c r="B35" s="5" t="s">
        <v>69</v>
      </c>
      <c r="C35" s="5" t="s">
        <v>1474</v>
      </c>
      <c r="D35" t="s">
        <v>5</v>
      </c>
      <c r="E35" s="24" t="s">
        <v>1475</v>
      </c>
      <c r="F35" s="25" t="s">
        <v>812</v>
      </c>
      <c r="G35" s="26">
        <v>2</v>
      </c>
      <c r="H35" s="25">
        <v>0</v>
      </c>
      <c r="I35" s="25">
        <f>ROUND(G35*H35,6)</f>
        <v>0</v>
      </c>
      <c r="L35" s="27">
        <v>0</v>
      </c>
      <c r="M35" s="22">
        <f>ROUND(ROUND(L35,2)*ROUND(G35,3),2)</f>
        <v>0</v>
      </c>
      <c r="N35" s="25" t="s">
        <v>126</v>
      </c>
      <c r="O35">
        <f>(M35*21)/100</f>
        <v>0</v>
      </c>
      <c r="P35" t="s">
        <v>27</v>
      </c>
    </row>
    <row r="36" spans="1:16" x14ac:dyDescent="0.2">
      <c r="A36" s="28" t="s">
        <v>57</v>
      </c>
      <c r="E36" s="29" t="s">
        <v>5</v>
      </c>
    </row>
    <row r="37" spans="1:16" x14ac:dyDescent="0.2">
      <c r="A37" s="28" t="s">
        <v>58</v>
      </c>
      <c r="E37" s="30" t="s">
        <v>5</v>
      </c>
    </row>
    <row r="38" spans="1:16" x14ac:dyDescent="0.2">
      <c r="E38" s="29" t="s">
        <v>5</v>
      </c>
    </row>
    <row r="39" spans="1:16" x14ac:dyDescent="0.2">
      <c r="A39" t="s">
        <v>51</v>
      </c>
      <c r="B39" s="5" t="s">
        <v>79</v>
      </c>
      <c r="C39" s="5" t="s">
        <v>1476</v>
      </c>
      <c r="D39" t="s">
        <v>5</v>
      </c>
      <c r="E39" s="24" t="s">
        <v>1477</v>
      </c>
      <c r="F39" s="25" t="s">
        <v>812</v>
      </c>
      <c r="G39" s="26">
        <v>1</v>
      </c>
      <c r="H39" s="25">
        <v>0</v>
      </c>
      <c r="I39" s="25">
        <f>ROUND(G39*H39,6)</f>
        <v>0</v>
      </c>
      <c r="L39" s="27">
        <v>0</v>
      </c>
      <c r="M39" s="22">
        <f>ROUND(ROUND(L39,2)*ROUND(G39,3),2)</f>
        <v>0</v>
      </c>
      <c r="N39" s="25" t="s">
        <v>126</v>
      </c>
      <c r="O39">
        <f>(M39*21)/100</f>
        <v>0</v>
      </c>
      <c r="P39" t="s">
        <v>27</v>
      </c>
    </row>
    <row r="40" spans="1:16" x14ac:dyDescent="0.2">
      <c r="A40" s="28" t="s">
        <v>57</v>
      </c>
      <c r="E40" s="29" t="s">
        <v>5</v>
      </c>
    </row>
    <row r="41" spans="1:16" x14ac:dyDescent="0.2">
      <c r="A41" s="28" t="s">
        <v>58</v>
      </c>
      <c r="E41" s="30" t="s">
        <v>5</v>
      </c>
    </row>
    <row r="42" spans="1:16" x14ac:dyDescent="0.2">
      <c r="E42" s="29" t="s">
        <v>5</v>
      </c>
    </row>
    <row r="43" spans="1:16" x14ac:dyDescent="0.2">
      <c r="A43" t="s">
        <v>51</v>
      </c>
      <c r="B43" s="5" t="s">
        <v>83</v>
      </c>
      <c r="C43" s="5" t="s">
        <v>1478</v>
      </c>
      <c r="D43" t="s">
        <v>5</v>
      </c>
      <c r="E43" s="24" t="s">
        <v>1479</v>
      </c>
      <c r="F43" s="25" t="s">
        <v>812</v>
      </c>
      <c r="G43" s="26">
        <v>1</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x14ac:dyDescent="0.2">
      <c r="E46" s="29" t="s">
        <v>5</v>
      </c>
    </row>
    <row r="47" spans="1:16" x14ac:dyDescent="0.2">
      <c r="A47" t="s">
        <v>51</v>
      </c>
      <c r="B47" s="5" t="s">
        <v>88</v>
      </c>
      <c r="C47" s="5" t="s">
        <v>1480</v>
      </c>
      <c r="D47" t="s">
        <v>5</v>
      </c>
      <c r="E47" s="24" t="s">
        <v>1481</v>
      </c>
      <c r="F47" s="25" t="s">
        <v>812</v>
      </c>
      <c r="G47" s="26">
        <v>1</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51</v>
      </c>
      <c r="B51" s="5" t="s">
        <v>178</v>
      </c>
      <c r="C51" s="5" t="s">
        <v>1478</v>
      </c>
      <c r="D51" t="s">
        <v>52</v>
      </c>
      <c r="E51" s="24" t="s">
        <v>1479</v>
      </c>
      <c r="F51" s="25" t="s">
        <v>812</v>
      </c>
      <c r="G51" s="26">
        <v>1</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x14ac:dyDescent="0.2">
      <c r="E54" s="29" t="s">
        <v>5</v>
      </c>
    </row>
    <row r="55" spans="1:16" x14ac:dyDescent="0.2">
      <c r="A55" t="s">
        <v>51</v>
      </c>
      <c r="B55" s="5" t="s">
        <v>92</v>
      </c>
      <c r="C55" s="5" t="s">
        <v>1482</v>
      </c>
      <c r="D55" t="s">
        <v>5</v>
      </c>
      <c r="E55" s="24" t="s">
        <v>1483</v>
      </c>
      <c r="F55" s="25" t="s">
        <v>77</v>
      </c>
      <c r="G55" s="26">
        <v>20</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96</v>
      </c>
      <c r="C59" s="5" t="s">
        <v>1484</v>
      </c>
      <c r="D59" t="s">
        <v>5</v>
      </c>
      <c r="E59" s="24" t="s">
        <v>1485</v>
      </c>
      <c r="F59" s="25" t="s">
        <v>77</v>
      </c>
      <c r="G59" s="26">
        <v>30</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51</v>
      </c>
      <c r="B63" s="5" t="s">
        <v>100</v>
      </c>
      <c r="C63" s="5" t="s">
        <v>1486</v>
      </c>
      <c r="D63" t="s">
        <v>5</v>
      </c>
      <c r="E63" s="24" t="s">
        <v>1487</v>
      </c>
      <c r="F63" s="25" t="s">
        <v>77</v>
      </c>
      <c r="G63" s="26">
        <v>30</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x14ac:dyDescent="0.2">
      <c r="E66" s="29" t="s">
        <v>5</v>
      </c>
    </row>
    <row r="67" spans="1:16" x14ac:dyDescent="0.2">
      <c r="A67" t="s">
        <v>51</v>
      </c>
      <c r="B67" s="5" t="s">
        <v>105</v>
      </c>
      <c r="C67" s="5" t="s">
        <v>1488</v>
      </c>
      <c r="D67" t="s">
        <v>5</v>
      </c>
      <c r="E67" s="24" t="s">
        <v>1489</v>
      </c>
      <c r="F67" s="25" t="s">
        <v>812</v>
      </c>
      <c r="G67" s="26">
        <v>11</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x14ac:dyDescent="0.2">
      <c r="E70" s="29" t="s">
        <v>5</v>
      </c>
    </row>
    <row r="71" spans="1:16" x14ac:dyDescent="0.2">
      <c r="A71" t="s">
        <v>51</v>
      </c>
      <c r="B71" s="5" t="s">
        <v>110</v>
      </c>
      <c r="C71" s="5" t="s">
        <v>1490</v>
      </c>
      <c r="D71" t="s">
        <v>5</v>
      </c>
      <c r="E71" s="24" t="s">
        <v>1491</v>
      </c>
      <c r="F71" s="25" t="s">
        <v>77</v>
      </c>
      <c r="G71" s="26">
        <v>20</v>
      </c>
      <c r="H71" s="25">
        <v>0</v>
      </c>
      <c r="I71" s="25">
        <f>ROUND(G71*H71,6)</f>
        <v>0</v>
      </c>
      <c r="L71" s="27">
        <v>0</v>
      </c>
      <c r="M71" s="22">
        <f>ROUND(ROUND(L71,2)*ROUND(G71,3),2)</f>
        <v>0</v>
      </c>
      <c r="N71" s="25" t="s">
        <v>126</v>
      </c>
      <c r="O71">
        <f>(M71*21)/100</f>
        <v>0</v>
      </c>
      <c r="P71" t="s">
        <v>27</v>
      </c>
    </row>
    <row r="72" spans="1:16" x14ac:dyDescent="0.2">
      <c r="A72" s="28" t="s">
        <v>57</v>
      </c>
      <c r="E72" s="29" t="s">
        <v>5</v>
      </c>
    </row>
    <row r="73" spans="1:16" x14ac:dyDescent="0.2">
      <c r="A73" s="28" t="s">
        <v>58</v>
      </c>
      <c r="E73" s="30" t="s">
        <v>5</v>
      </c>
    </row>
    <row r="74" spans="1:16" x14ac:dyDescent="0.2">
      <c r="E74" s="29" t="s">
        <v>5</v>
      </c>
    </row>
    <row r="75" spans="1:16" x14ac:dyDescent="0.2">
      <c r="A75" t="s">
        <v>51</v>
      </c>
      <c r="B75" s="5" t="s">
        <v>114</v>
      </c>
      <c r="C75" s="5" t="s">
        <v>1492</v>
      </c>
      <c r="D75" t="s">
        <v>5</v>
      </c>
      <c r="E75" s="24" t="s">
        <v>1493</v>
      </c>
      <c r="F75" s="25" t="s">
        <v>77</v>
      </c>
      <c r="G75" s="26">
        <v>60</v>
      </c>
      <c r="H75" s="25">
        <v>0</v>
      </c>
      <c r="I75" s="25">
        <f>ROUND(G75*H75,6)</f>
        <v>0</v>
      </c>
      <c r="L75" s="27">
        <v>0</v>
      </c>
      <c r="M75" s="22">
        <f>ROUND(ROUND(L75,2)*ROUND(G75,3),2)</f>
        <v>0</v>
      </c>
      <c r="N75" s="25" t="s">
        <v>126</v>
      </c>
      <c r="O75">
        <f>(M75*21)/100</f>
        <v>0</v>
      </c>
      <c r="P75" t="s">
        <v>27</v>
      </c>
    </row>
    <row r="76" spans="1:16" x14ac:dyDescent="0.2">
      <c r="A76" s="28" t="s">
        <v>57</v>
      </c>
      <c r="E76" s="29" t="s">
        <v>5</v>
      </c>
    </row>
    <row r="77" spans="1:16" x14ac:dyDescent="0.2">
      <c r="A77" s="28" t="s">
        <v>58</v>
      </c>
      <c r="E77" s="30" t="s">
        <v>5</v>
      </c>
    </row>
    <row r="78" spans="1:16" x14ac:dyDescent="0.2">
      <c r="E78" s="29" t="s">
        <v>5</v>
      </c>
    </row>
    <row r="79" spans="1:16" x14ac:dyDescent="0.2">
      <c r="A79" t="s">
        <v>51</v>
      </c>
      <c r="B79" s="5" t="s">
        <v>118</v>
      </c>
      <c r="C79" s="5" t="s">
        <v>1494</v>
      </c>
      <c r="D79" t="s">
        <v>5</v>
      </c>
      <c r="E79" s="24" t="s">
        <v>1495</v>
      </c>
      <c r="F79" s="25" t="s">
        <v>812</v>
      </c>
      <c r="G79" s="26">
        <v>2</v>
      </c>
      <c r="H79" s="25">
        <v>0</v>
      </c>
      <c r="I79" s="25">
        <f>ROUND(G79*H79,6)</f>
        <v>0</v>
      </c>
      <c r="L79" s="27">
        <v>0</v>
      </c>
      <c r="M79" s="22">
        <f>ROUND(ROUND(L79,2)*ROUND(G79,3),2)</f>
        <v>0</v>
      </c>
      <c r="N79" s="25" t="s">
        <v>126</v>
      </c>
      <c r="O79">
        <f>(M79*21)/100</f>
        <v>0</v>
      </c>
      <c r="P79" t="s">
        <v>27</v>
      </c>
    </row>
    <row r="80" spans="1:16" x14ac:dyDescent="0.2">
      <c r="A80" s="28" t="s">
        <v>57</v>
      </c>
      <c r="E80" s="29" t="s">
        <v>5</v>
      </c>
    </row>
    <row r="81" spans="1:16" x14ac:dyDescent="0.2">
      <c r="A81" s="28" t="s">
        <v>58</v>
      </c>
      <c r="E81" s="30" t="s">
        <v>5</v>
      </c>
    </row>
    <row r="82" spans="1:16" x14ac:dyDescent="0.2">
      <c r="E82" s="29" t="s">
        <v>5</v>
      </c>
    </row>
    <row r="83" spans="1:16" x14ac:dyDescent="0.2">
      <c r="A83" t="s">
        <v>48</v>
      </c>
      <c r="C83" s="6" t="s">
        <v>26</v>
      </c>
      <c r="E83" s="23" t="s">
        <v>1496</v>
      </c>
      <c r="J83" s="22">
        <f>0</f>
        <v>0</v>
      </c>
      <c r="K83" s="22">
        <f>0</f>
        <v>0</v>
      </c>
      <c r="L83" s="22">
        <f>0+L84+L88+L92+L96+L100+L104+L108+L112+L116+L120+L124+L128</f>
        <v>0</v>
      </c>
      <c r="M83" s="22">
        <f>0+M84+M88+M92+M96+M100+M104+M108+M112+M116+M120+M124+M128</f>
        <v>0</v>
      </c>
    </row>
    <row r="84" spans="1:16" x14ac:dyDescent="0.2">
      <c r="A84" t="s">
        <v>51</v>
      </c>
      <c r="B84" s="5" t="s">
        <v>123</v>
      </c>
      <c r="C84" s="5" t="s">
        <v>1497</v>
      </c>
      <c r="D84" t="s">
        <v>5</v>
      </c>
      <c r="E84" s="24" t="s">
        <v>1498</v>
      </c>
      <c r="F84" s="25" t="s">
        <v>136</v>
      </c>
      <c r="G84" s="26">
        <v>6.22</v>
      </c>
      <c r="H84" s="25">
        <v>0</v>
      </c>
      <c r="I84" s="25">
        <f>ROUND(G84*H84,6)</f>
        <v>0</v>
      </c>
      <c r="L84" s="27">
        <v>0</v>
      </c>
      <c r="M84" s="22">
        <f>ROUND(ROUND(L84,2)*ROUND(G84,3),2)</f>
        <v>0</v>
      </c>
      <c r="N84" s="25" t="s">
        <v>126</v>
      </c>
      <c r="O84">
        <f>(M84*21)/100</f>
        <v>0</v>
      </c>
      <c r="P84" t="s">
        <v>27</v>
      </c>
    </row>
    <row r="85" spans="1:16" x14ac:dyDescent="0.2">
      <c r="A85" s="28" t="s">
        <v>57</v>
      </c>
      <c r="E85" s="29" t="s">
        <v>5</v>
      </c>
    </row>
    <row r="86" spans="1:16" x14ac:dyDescent="0.2">
      <c r="A86" s="28" t="s">
        <v>58</v>
      </c>
      <c r="E86" s="30" t="s">
        <v>5</v>
      </c>
    </row>
    <row r="87" spans="1:16" x14ac:dyDescent="0.2">
      <c r="E87" s="29" t="s">
        <v>5</v>
      </c>
    </row>
    <row r="88" spans="1:16" x14ac:dyDescent="0.2">
      <c r="A88" t="s">
        <v>51</v>
      </c>
      <c r="B88" s="5" t="s">
        <v>128</v>
      </c>
      <c r="C88" s="5" t="s">
        <v>1499</v>
      </c>
      <c r="D88" t="s">
        <v>5</v>
      </c>
      <c r="E88" s="24" t="s">
        <v>1500</v>
      </c>
      <c r="F88" s="25" t="s">
        <v>77</v>
      </c>
      <c r="G88" s="26">
        <v>40</v>
      </c>
      <c r="H88" s="25">
        <v>0</v>
      </c>
      <c r="I88" s="25">
        <f>ROUND(G88*H88,6)</f>
        <v>0</v>
      </c>
      <c r="L88" s="27">
        <v>0</v>
      </c>
      <c r="M88" s="22">
        <f>ROUND(ROUND(L88,2)*ROUND(G88,3),2)</f>
        <v>0</v>
      </c>
      <c r="N88" s="25" t="s">
        <v>126</v>
      </c>
      <c r="O88">
        <f>(M88*21)/100</f>
        <v>0</v>
      </c>
      <c r="P88" t="s">
        <v>27</v>
      </c>
    </row>
    <row r="89" spans="1:16" x14ac:dyDescent="0.2">
      <c r="A89" s="28" t="s">
        <v>57</v>
      </c>
      <c r="E89" s="29" t="s">
        <v>5</v>
      </c>
    </row>
    <row r="90" spans="1:16" x14ac:dyDescent="0.2">
      <c r="A90" s="28" t="s">
        <v>58</v>
      </c>
      <c r="E90" s="30" t="s">
        <v>5</v>
      </c>
    </row>
    <row r="91" spans="1:16" x14ac:dyDescent="0.2">
      <c r="E91" s="29" t="s">
        <v>5</v>
      </c>
    </row>
    <row r="92" spans="1:16" x14ac:dyDescent="0.2">
      <c r="A92" t="s">
        <v>51</v>
      </c>
      <c r="B92" s="5" t="s">
        <v>133</v>
      </c>
      <c r="C92" s="5" t="s">
        <v>1501</v>
      </c>
      <c r="D92" t="s">
        <v>5</v>
      </c>
      <c r="E92" s="24" t="s">
        <v>1502</v>
      </c>
      <c r="F92" s="25" t="s">
        <v>812</v>
      </c>
      <c r="G92" s="26">
        <v>7</v>
      </c>
      <c r="H92" s="25">
        <v>0</v>
      </c>
      <c r="I92" s="25">
        <f>ROUND(G92*H92,6)</f>
        <v>0</v>
      </c>
      <c r="L92" s="27">
        <v>0</v>
      </c>
      <c r="M92" s="22">
        <f>ROUND(ROUND(L92,2)*ROUND(G92,3),2)</f>
        <v>0</v>
      </c>
      <c r="N92" s="25" t="s">
        <v>126</v>
      </c>
      <c r="O92">
        <f>(M92*21)/100</f>
        <v>0</v>
      </c>
      <c r="P92" t="s">
        <v>27</v>
      </c>
    </row>
    <row r="93" spans="1:16" x14ac:dyDescent="0.2">
      <c r="A93" s="28" t="s">
        <v>57</v>
      </c>
      <c r="E93" s="29" t="s">
        <v>5</v>
      </c>
    </row>
    <row r="94" spans="1:16" x14ac:dyDescent="0.2">
      <c r="A94" s="28" t="s">
        <v>58</v>
      </c>
      <c r="E94" s="30" t="s">
        <v>5</v>
      </c>
    </row>
    <row r="95" spans="1:16" x14ac:dyDescent="0.2">
      <c r="E95" s="29" t="s">
        <v>5</v>
      </c>
    </row>
    <row r="96" spans="1:16" x14ac:dyDescent="0.2">
      <c r="A96" t="s">
        <v>51</v>
      </c>
      <c r="B96" s="5" t="s">
        <v>197</v>
      </c>
      <c r="C96" s="5" t="s">
        <v>1497</v>
      </c>
      <c r="D96" t="s">
        <v>52</v>
      </c>
      <c r="E96" s="24" t="s">
        <v>1498</v>
      </c>
      <c r="F96" s="25" t="s">
        <v>136</v>
      </c>
      <c r="G96" s="26">
        <v>3.11</v>
      </c>
      <c r="H96" s="25">
        <v>0</v>
      </c>
      <c r="I96" s="25">
        <f>ROUND(G96*H96,6)</f>
        <v>0</v>
      </c>
      <c r="L96" s="27">
        <v>0</v>
      </c>
      <c r="M96" s="22">
        <f>ROUND(ROUND(L96,2)*ROUND(G96,3),2)</f>
        <v>0</v>
      </c>
      <c r="N96" s="25" t="s">
        <v>126</v>
      </c>
      <c r="O96">
        <f>(M96*21)/100</f>
        <v>0</v>
      </c>
      <c r="P96" t="s">
        <v>27</v>
      </c>
    </row>
    <row r="97" spans="1:16" x14ac:dyDescent="0.2">
      <c r="A97" s="28" t="s">
        <v>57</v>
      </c>
      <c r="E97" s="29" t="s">
        <v>5</v>
      </c>
    </row>
    <row r="98" spans="1:16" x14ac:dyDescent="0.2">
      <c r="A98" s="28" t="s">
        <v>58</v>
      </c>
      <c r="E98" s="30" t="s">
        <v>5</v>
      </c>
    </row>
    <row r="99" spans="1:16" x14ac:dyDescent="0.2">
      <c r="E99" s="29" t="s">
        <v>5</v>
      </c>
    </row>
    <row r="100" spans="1:16" x14ac:dyDescent="0.2">
      <c r="A100" t="s">
        <v>51</v>
      </c>
      <c r="B100" s="5" t="s">
        <v>198</v>
      </c>
      <c r="C100" s="5" t="s">
        <v>1503</v>
      </c>
      <c r="D100" t="s">
        <v>5</v>
      </c>
      <c r="E100" s="24" t="s">
        <v>1504</v>
      </c>
      <c r="F100" s="25" t="s">
        <v>77</v>
      </c>
      <c r="G100" s="26">
        <v>30</v>
      </c>
      <c r="H100" s="25">
        <v>0</v>
      </c>
      <c r="I100" s="25">
        <f>ROUND(G100*H100,6)</f>
        <v>0</v>
      </c>
      <c r="L100" s="27">
        <v>0</v>
      </c>
      <c r="M100" s="22">
        <f>ROUND(ROUND(L100,2)*ROUND(G100,3),2)</f>
        <v>0</v>
      </c>
      <c r="N100" s="25" t="s">
        <v>126</v>
      </c>
      <c r="O100">
        <f>(M100*21)/100</f>
        <v>0</v>
      </c>
      <c r="P100" t="s">
        <v>27</v>
      </c>
    </row>
    <row r="101" spans="1:16" x14ac:dyDescent="0.2">
      <c r="A101" s="28" t="s">
        <v>57</v>
      </c>
      <c r="E101" s="29" t="s">
        <v>5</v>
      </c>
    </row>
    <row r="102" spans="1:16" x14ac:dyDescent="0.2">
      <c r="A102" s="28" t="s">
        <v>58</v>
      </c>
      <c r="E102" s="30" t="s">
        <v>5</v>
      </c>
    </row>
    <row r="103" spans="1:16" x14ac:dyDescent="0.2">
      <c r="E103" s="29" t="s">
        <v>5</v>
      </c>
    </row>
    <row r="104" spans="1:16" x14ac:dyDescent="0.2">
      <c r="A104" t="s">
        <v>51</v>
      </c>
      <c r="B104" s="5" t="s">
        <v>199</v>
      </c>
      <c r="C104" s="5" t="s">
        <v>1505</v>
      </c>
      <c r="D104" t="s">
        <v>5</v>
      </c>
      <c r="E104" s="24" t="s">
        <v>1506</v>
      </c>
      <c r="F104" s="25" t="s">
        <v>812</v>
      </c>
      <c r="G104" s="26">
        <v>5</v>
      </c>
      <c r="H104" s="25">
        <v>0</v>
      </c>
      <c r="I104" s="25">
        <f>ROUND(G104*H104,6)</f>
        <v>0</v>
      </c>
      <c r="L104" s="27">
        <v>0</v>
      </c>
      <c r="M104" s="22">
        <f>ROUND(ROUND(L104,2)*ROUND(G104,3),2)</f>
        <v>0</v>
      </c>
      <c r="N104" s="25" t="s">
        <v>126</v>
      </c>
      <c r="O104">
        <f>(M104*21)/100</f>
        <v>0</v>
      </c>
      <c r="P104" t="s">
        <v>27</v>
      </c>
    </row>
    <row r="105" spans="1:16" x14ac:dyDescent="0.2">
      <c r="A105" s="28" t="s">
        <v>57</v>
      </c>
      <c r="E105" s="29" t="s">
        <v>5</v>
      </c>
    </row>
    <row r="106" spans="1:16" x14ac:dyDescent="0.2">
      <c r="A106" s="28" t="s">
        <v>58</v>
      </c>
      <c r="E106" s="30" t="s">
        <v>5</v>
      </c>
    </row>
    <row r="107" spans="1:16" x14ac:dyDescent="0.2">
      <c r="E107" s="29" t="s">
        <v>5</v>
      </c>
    </row>
    <row r="108" spans="1:16" x14ac:dyDescent="0.2">
      <c r="A108" t="s">
        <v>51</v>
      </c>
      <c r="B108" s="5" t="s">
        <v>200</v>
      </c>
      <c r="C108" s="5" t="s">
        <v>1507</v>
      </c>
      <c r="D108" t="s">
        <v>5</v>
      </c>
      <c r="E108" s="24" t="s">
        <v>1508</v>
      </c>
      <c r="F108" s="25" t="s">
        <v>136</v>
      </c>
      <c r="G108" s="26">
        <v>2.38</v>
      </c>
      <c r="H108" s="25">
        <v>0</v>
      </c>
      <c r="I108" s="25">
        <f>ROUND(G108*H108,6)</f>
        <v>0</v>
      </c>
      <c r="L108" s="27">
        <v>0</v>
      </c>
      <c r="M108" s="22">
        <f>ROUND(ROUND(L108,2)*ROUND(G108,3),2)</f>
        <v>0</v>
      </c>
      <c r="N108" s="25" t="s">
        <v>126</v>
      </c>
      <c r="O108">
        <f>(M108*21)/100</f>
        <v>0</v>
      </c>
      <c r="P108" t="s">
        <v>27</v>
      </c>
    </row>
    <row r="109" spans="1:16" x14ac:dyDescent="0.2">
      <c r="A109" s="28" t="s">
        <v>57</v>
      </c>
      <c r="E109" s="29" t="s">
        <v>5</v>
      </c>
    </row>
    <row r="110" spans="1:16" x14ac:dyDescent="0.2">
      <c r="A110" s="28" t="s">
        <v>58</v>
      </c>
      <c r="E110" s="30" t="s">
        <v>5</v>
      </c>
    </row>
    <row r="111" spans="1:16" x14ac:dyDescent="0.2">
      <c r="E111" s="29" t="s">
        <v>5</v>
      </c>
    </row>
    <row r="112" spans="1:16" x14ac:dyDescent="0.2">
      <c r="A112" t="s">
        <v>51</v>
      </c>
      <c r="B112" s="5" t="s">
        <v>201</v>
      </c>
      <c r="C112" s="5" t="s">
        <v>1509</v>
      </c>
      <c r="D112" t="s">
        <v>5</v>
      </c>
      <c r="E112" s="24" t="s">
        <v>1510</v>
      </c>
      <c r="F112" s="25" t="s">
        <v>136</v>
      </c>
      <c r="G112" s="26">
        <v>0.65</v>
      </c>
      <c r="H112" s="25">
        <v>0</v>
      </c>
      <c r="I112" s="25">
        <f>ROUND(G112*H112,6)</f>
        <v>0</v>
      </c>
      <c r="L112" s="27">
        <v>0</v>
      </c>
      <c r="M112" s="22">
        <f>ROUND(ROUND(L112,2)*ROUND(G112,3),2)</f>
        <v>0</v>
      </c>
      <c r="N112" s="25" t="s">
        <v>126</v>
      </c>
      <c r="O112">
        <f>(M112*21)/100</f>
        <v>0</v>
      </c>
      <c r="P112" t="s">
        <v>27</v>
      </c>
    </row>
    <row r="113" spans="1:16" x14ac:dyDescent="0.2">
      <c r="A113" s="28" t="s">
        <v>57</v>
      </c>
      <c r="E113" s="29" t="s">
        <v>5</v>
      </c>
    </row>
    <row r="114" spans="1:16" x14ac:dyDescent="0.2">
      <c r="A114" s="28" t="s">
        <v>58</v>
      </c>
      <c r="E114" s="30" t="s">
        <v>5</v>
      </c>
    </row>
    <row r="115" spans="1:16" x14ac:dyDescent="0.2">
      <c r="E115" s="29" t="s">
        <v>5</v>
      </c>
    </row>
    <row r="116" spans="1:16" x14ac:dyDescent="0.2">
      <c r="A116" t="s">
        <v>51</v>
      </c>
      <c r="B116" s="5" t="s">
        <v>202</v>
      </c>
      <c r="C116" s="5" t="s">
        <v>1503</v>
      </c>
      <c r="D116" t="s">
        <v>52</v>
      </c>
      <c r="E116" s="24" t="s">
        <v>1504</v>
      </c>
      <c r="F116" s="25" t="s">
        <v>77</v>
      </c>
      <c r="G116" s="26">
        <v>12</v>
      </c>
      <c r="H116" s="25">
        <v>0</v>
      </c>
      <c r="I116" s="25">
        <f>ROUND(G116*H116,6)</f>
        <v>0</v>
      </c>
      <c r="L116" s="27">
        <v>0</v>
      </c>
      <c r="M116" s="22">
        <f>ROUND(ROUND(L116,2)*ROUND(G116,3),2)</f>
        <v>0</v>
      </c>
      <c r="N116" s="25" t="s">
        <v>126</v>
      </c>
      <c r="O116">
        <f>(M116*21)/100</f>
        <v>0</v>
      </c>
      <c r="P116" t="s">
        <v>27</v>
      </c>
    </row>
    <row r="117" spans="1:16" x14ac:dyDescent="0.2">
      <c r="A117" s="28" t="s">
        <v>57</v>
      </c>
      <c r="E117" s="29" t="s">
        <v>5</v>
      </c>
    </row>
    <row r="118" spans="1:16" x14ac:dyDescent="0.2">
      <c r="A118" s="28" t="s">
        <v>58</v>
      </c>
      <c r="E118" s="30" t="s">
        <v>5</v>
      </c>
    </row>
    <row r="119" spans="1:16" x14ac:dyDescent="0.2">
      <c r="E119" s="29" t="s">
        <v>5</v>
      </c>
    </row>
    <row r="120" spans="1:16" x14ac:dyDescent="0.2">
      <c r="A120" t="s">
        <v>51</v>
      </c>
      <c r="B120" s="5" t="s">
        <v>203</v>
      </c>
      <c r="C120" s="5" t="s">
        <v>1505</v>
      </c>
      <c r="D120" t="s">
        <v>52</v>
      </c>
      <c r="E120" s="24" t="s">
        <v>1506</v>
      </c>
      <c r="F120" s="25" t="s">
        <v>812</v>
      </c>
      <c r="G120" s="26">
        <v>2</v>
      </c>
      <c r="H120" s="25">
        <v>0</v>
      </c>
      <c r="I120" s="25">
        <f>ROUND(G120*H120,6)</f>
        <v>0</v>
      </c>
      <c r="L120" s="27">
        <v>0</v>
      </c>
      <c r="M120" s="22">
        <f>ROUND(ROUND(L120,2)*ROUND(G120,3),2)</f>
        <v>0</v>
      </c>
      <c r="N120" s="25" t="s">
        <v>126</v>
      </c>
      <c r="O120">
        <f>(M120*21)/100</f>
        <v>0</v>
      </c>
      <c r="P120" t="s">
        <v>27</v>
      </c>
    </row>
    <row r="121" spans="1:16" x14ac:dyDescent="0.2">
      <c r="A121" s="28" t="s">
        <v>57</v>
      </c>
      <c r="E121" s="29" t="s">
        <v>5</v>
      </c>
    </row>
    <row r="122" spans="1:16" x14ac:dyDescent="0.2">
      <c r="A122" s="28" t="s">
        <v>58</v>
      </c>
      <c r="E122" s="30" t="s">
        <v>5</v>
      </c>
    </row>
    <row r="123" spans="1:16" x14ac:dyDescent="0.2">
      <c r="E123" s="29" t="s">
        <v>5</v>
      </c>
    </row>
    <row r="124" spans="1:16" x14ac:dyDescent="0.2">
      <c r="A124" t="s">
        <v>51</v>
      </c>
      <c r="B124" s="5" t="s">
        <v>204</v>
      </c>
      <c r="C124" s="5" t="s">
        <v>1511</v>
      </c>
      <c r="D124" t="s">
        <v>5</v>
      </c>
      <c r="E124" s="24" t="s">
        <v>1512</v>
      </c>
      <c r="F124" s="25" t="s">
        <v>136</v>
      </c>
      <c r="G124" s="26">
        <v>1.41</v>
      </c>
      <c r="H124" s="25">
        <v>0</v>
      </c>
      <c r="I124" s="25">
        <f>ROUND(G124*H124,6)</f>
        <v>0</v>
      </c>
      <c r="L124" s="27">
        <v>0</v>
      </c>
      <c r="M124" s="22">
        <f>ROUND(ROUND(L124,2)*ROUND(G124,3),2)</f>
        <v>0</v>
      </c>
      <c r="N124" s="25" t="s">
        <v>126</v>
      </c>
      <c r="O124">
        <f>(M124*21)/100</f>
        <v>0</v>
      </c>
      <c r="P124" t="s">
        <v>27</v>
      </c>
    </row>
    <row r="125" spans="1:16" x14ac:dyDescent="0.2">
      <c r="A125" s="28" t="s">
        <v>57</v>
      </c>
      <c r="E125" s="29" t="s">
        <v>5</v>
      </c>
    </row>
    <row r="126" spans="1:16" x14ac:dyDescent="0.2">
      <c r="A126" s="28" t="s">
        <v>58</v>
      </c>
      <c r="E126" s="30" t="s">
        <v>5</v>
      </c>
    </row>
    <row r="127" spans="1:16" x14ac:dyDescent="0.2">
      <c r="E127" s="29" t="s">
        <v>5</v>
      </c>
    </row>
    <row r="128" spans="1:16" x14ac:dyDescent="0.2">
      <c r="A128" t="s">
        <v>51</v>
      </c>
      <c r="B128" s="5" t="s">
        <v>205</v>
      </c>
      <c r="C128" s="5" t="s">
        <v>1513</v>
      </c>
      <c r="D128" t="s">
        <v>5</v>
      </c>
      <c r="E128" s="24" t="s">
        <v>1514</v>
      </c>
      <c r="F128" s="25" t="s">
        <v>812</v>
      </c>
      <c r="G128" s="26">
        <v>1</v>
      </c>
      <c r="H128" s="25">
        <v>0</v>
      </c>
      <c r="I128" s="25">
        <f>ROUND(G128*H128,6)</f>
        <v>0</v>
      </c>
      <c r="L128" s="27">
        <v>0</v>
      </c>
      <c r="M128" s="22">
        <f>ROUND(ROUND(L128,2)*ROUND(G128,3),2)</f>
        <v>0</v>
      </c>
      <c r="N128" s="25" t="s">
        <v>126</v>
      </c>
      <c r="O128">
        <f>(M128*21)/100</f>
        <v>0</v>
      </c>
      <c r="P128" t="s">
        <v>27</v>
      </c>
    </row>
    <row r="129" spans="1:16" x14ac:dyDescent="0.2">
      <c r="A129" s="28" t="s">
        <v>57</v>
      </c>
      <c r="E129" s="29" t="s">
        <v>5</v>
      </c>
    </row>
    <row r="130" spans="1:16" x14ac:dyDescent="0.2">
      <c r="A130" s="28" t="s">
        <v>58</v>
      </c>
      <c r="E130" s="30" t="s">
        <v>5</v>
      </c>
    </row>
    <row r="131" spans="1:16" x14ac:dyDescent="0.2">
      <c r="E131" s="29" t="s">
        <v>5</v>
      </c>
    </row>
    <row r="132" spans="1:16" x14ac:dyDescent="0.2">
      <c r="A132" t="s">
        <v>48</v>
      </c>
      <c r="C132" s="6" t="s">
        <v>144</v>
      </c>
      <c r="E132" s="23" t="s">
        <v>1515</v>
      </c>
      <c r="J132" s="22">
        <f>0</f>
        <v>0</v>
      </c>
      <c r="K132" s="22">
        <f>0</f>
        <v>0</v>
      </c>
      <c r="L132" s="22">
        <f>0+L133+L137+L141+L145+L149+L153+L157+L161+L165+L169+L173+L177+L181+L185+L189+L193</f>
        <v>0</v>
      </c>
      <c r="M132" s="22">
        <f>0+M133+M137+M141+M145+M149+M153+M157+M161+M165+M169+M173+M177+M181+M185+M189+M193</f>
        <v>0</v>
      </c>
    </row>
    <row r="133" spans="1:16" x14ac:dyDescent="0.2">
      <c r="A133" t="s">
        <v>51</v>
      </c>
      <c r="B133" s="5" t="s">
        <v>206</v>
      </c>
      <c r="C133" s="5" t="s">
        <v>1516</v>
      </c>
      <c r="D133" t="s">
        <v>5</v>
      </c>
      <c r="E133" s="24" t="s">
        <v>1517</v>
      </c>
      <c r="F133" s="25" t="s">
        <v>812</v>
      </c>
      <c r="G133" s="26">
        <v>11</v>
      </c>
      <c r="H133" s="25">
        <v>0</v>
      </c>
      <c r="I133" s="25">
        <f>ROUND(G133*H133,6)</f>
        <v>0</v>
      </c>
      <c r="L133" s="27">
        <v>0</v>
      </c>
      <c r="M133" s="22">
        <f>ROUND(ROUND(L133,2)*ROUND(G133,3),2)</f>
        <v>0</v>
      </c>
      <c r="N133" s="25" t="s">
        <v>126</v>
      </c>
      <c r="O133">
        <f>(M133*21)/100</f>
        <v>0</v>
      </c>
      <c r="P133" t="s">
        <v>27</v>
      </c>
    </row>
    <row r="134" spans="1:16" x14ac:dyDescent="0.2">
      <c r="A134" s="28" t="s">
        <v>57</v>
      </c>
      <c r="E134" s="29" t="s">
        <v>5</v>
      </c>
    </row>
    <row r="135" spans="1:16" x14ac:dyDescent="0.2">
      <c r="A135" s="28" t="s">
        <v>58</v>
      </c>
      <c r="E135" s="30" t="s">
        <v>5</v>
      </c>
    </row>
    <row r="136" spans="1:16" x14ac:dyDescent="0.2">
      <c r="E136" s="29" t="s">
        <v>5</v>
      </c>
    </row>
    <row r="137" spans="1:16" x14ac:dyDescent="0.2">
      <c r="A137" t="s">
        <v>51</v>
      </c>
      <c r="B137" s="5" t="s">
        <v>207</v>
      </c>
      <c r="C137" s="5" t="s">
        <v>1518</v>
      </c>
      <c r="D137" t="s">
        <v>5</v>
      </c>
      <c r="E137" s="24" t="s">
        <v>1519</v>
      </c>
      <c r="F137" s="25" t="s">
        <v>812</v>
      </c>
      <c r="G137" s="26">
        <v>1</v>
      </c>
      <c r="H137" s="25">
        <v>0</v>
      </c>
      <c r="I137" s="25">
        <f>ROUND(G137*H137,6)</f>
        <v>0</v>
      </c>
      <c r="L137" s="27">
        <v>0</v>
      </c>
      <c r="M137" s="22">
        <f>ROUND(ROUND(L137,2)*ROUND(G137,3),2)</f>
        <v>0</v>
      </c>
      <c r="N137" s="25" t="s">
        <v>126</v>
      </c>
      <c r="O137">
        <f>(M137*21)/100</f>
        <v>0</v>
      </c>
      <c r="P137" t="s">
        <v>27</v>
      </c>
    </row>
    <row r="138" spans="1:16" x14ac:dyDescent="0.2">
      <c r="A138" s="28" t="s">
        <v>57</v>
      </c>
      <c r="E138" s="29" t="s">
        <v>5</v>
      </c>
    </row>
    <row r="139" spans="1:16" x14ac:dyDescent="0.2">
      <c r="A139" s="28" t="s">
        <v>58</v>
      </c>
      <c r="E139" s="30" t="s">
        <v>5</v>
      </c>
    </row>
    <row r="140" spans="1:16" x14ac:dyDescent="0.2">
      <c r="E140" s="29" t="s">
        <v>5</v>
      </c>
    </row>
    <row r="141" spans="1:16" x14ac:dyDescent="0.2">
      <c r="A141" t="s">
        <v>51</v>
      </c>
      <c r="B141" s="5" t="s">
        <v>208</v>
      </c>
      <c r="C141" s="5" t="s">
        <v>1520</v>
      </c>
      <c r="D141" t="s">
        <v>5</v>
      </c>
      <c r="E141" s="24" t="s">
        <v>1521</v>
      </c>
      <c r="F141" s="25" t="s">
        <v>812</v>
      </c>
      <c r="G141" s="26">
        <v>2</v>
      </c>
      <c r="H141" s="25">
        <v>0</v>
      </c>
      <c r="I141" s="25">
        <f>ROUND(G141*H141,6)</f>
        <v>0</v>
      </c>
      <c r="L141" s="27">
        <v>0</v>
      </c>
      <c r="M141" s="22">
        <f>ROUND(ROUND(L141,2)*ROUND(G141,3),2)</f>
        <v>0</v>
      </c>
      <c r="N141" s="25" t="s">
        <v>126</v>
      </c>
      <c r="O141">
        <f>(M141*21)/100</f>
        <v>0</v>
      </c>
      <c r="P141" t="s">
        <v>27</v>
      </c>
    </row>
    <row r="142" spans="1:16" x14ac:dyDescent="0.2">
      <c r="A142" s="28" t="s">
        <v>57</v>
      </c>
      <c r="E142" s="29" t="s">
        <v>5</v>
      </c>
    </row>
    <row r="143" spans="1:16" x14ac:dyDescent="0.2">
      <c r="A143" s="28" t="s">
        <v>58</v>
      </c>
      <c r="E143" s="30" t="s">
        <v>5</v>
      </c>
    </row>
    <row r="144" spans="1:16" x14ac:dyDescent="0.2">
      <c r="E144" s="29" t="s">
        <v>5</v>
      </c>
    </row>
    <row r="145" spans="1:16" x14ac:dyDescent="0.2">
      <c r="A145" t="s">
        <v>51</v>
      </c>
      <c r="B145" s="5" t="s">
        <v>211</v>
      </c>
      <c r="C145" s="5" t="s">
        <v>1522</v>
      </c>
      <c r="D145" t="s">
        <v>5</v>
      </c>
      <c r="E145" s="24" t="s">
        <v>1523</v>
      </c>
      <c r="F145" s="25" t="s">
        <v>812</v>
      </c>
      <c r="G145" s="26">
        <v>1</v>
      </c>
      <c r="H145" s="25">
        <v>0</v>
      </c>
      <c r="I145" s="25">
        <f>ROUND(G145*H145,6)</f>
        <v>0</v>
      </c>
      <c r="L145" s="27">
        <v>0</v>
      </c>
      <c r="M145" s="22">
        <f>ROUND(ROUND(L145,2)*ROUND(G145,3),2)</f>
        <v>0</v>
      </c>
      <c r="N145" s="25" t="s">
        <v>126</v>
      </c>
      <c r="O145">
        <f>(M145*21)/100</f>
        <v>0</v>
      </c>
      <c r="P145" t="s">
        <v>27</v>
      </c>
    </row>
    <row r="146" spans="1:16" x14ac:dyDescent="0.2">
      <c r="A146" s="28" t="s">
        <v>57</v>
      </c>
      <c r="E146" s="29" t="s">
        <v>5</v>
      </c>
    </row>
    <row r="147" spans="1:16" x14ac:dyDescent="0.2">
      <c r="A147" s="28" t="s">
        <v>58</v>
      </c>
      <c r="E147" s="30" t="s">
        <v>5</v>
      </c>
    </row>
    <row r="148" spans="1:16" x14ac:dyDescent="0.2">
      <c r="E148" s="29" t="s">
        <v>5</v>
      </c>
    </row>
    <row r="149" spans="1:16" x14ac:dyDescent="0.2">
      <c r="A149" t="s">
        <v>51</v>
      </c>
      <c r="B149" s="5" t="s">
        <v>212</v>
      </c>
      <c r="C149" s="5" t="s">
        <v>1522</v>
      </c>
      <c r="D149" t="s">
        <v>52</v>
      </c>
      <c r="E149" s="24" t="s">
        <v>1523</v>
      </c>
      <c r="F149" s="25" t="s">
        <v>812</v>
      </c>
      <c r="G149" s="26">
        <v>1</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x14ac:dyDescent="0.2">
      <c r="A153" t="s">
        <v>51</v>
      </c>
      <c r="B153" s="5" t="s">
        <v>213</v>
      </c>
      <c r="C153" s="5" t="s">
        <v>1524</v>
      </c>
      <c r="D153" t="s">
        <v>5</v>
      </c>
      <c r="E153" s="24" t="s">
        <v>1525</v>
      </c>
      <c r="F153" s="25" t="s">
        <v>812</v>
      </c>
      <c r="G153" s="26">
        <v>4</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x14ac:dyDescent="0.2">
      <c r="A157" t="s">
        <v>51</v>
      </c>
      <c r="B157" s="5" t="s">
        <v>214</v>
      </c>
      <c r="C157" s="5" t="s">
        <v>1526</v>
      </c>
      <c r="D157" t="s">
        <v>5</v>
      </c>
      <c r="E157" s="24" t="s">
        <v>1527</v>
      </c>
      <c r="F157" s="25" t="s">
        <v>77</v>
      </c>
      <c r="G157" s="26">
        <v>20</v>
      </c>
      <c r="H157" s="25">
        <v>0</v>
      </c>
      <c r="I157" s="25">
        <f>ROUND(G157*H157,6)</f>
        <v>0</v>
      </c>
      <c r="L157" s="27">
        <v>0</v>
      </c>
      <c r="M157" s="22">
        <f>ROUND(ROUND(L157,2)*ROUND(G157,3),2)</f>
        <v>0</v>
      </c>
      <c r="N157" s="25" t="s">
        <v>126</v>
      </c>
      <c r="O157">
        <f>(M157*21)/100</f>
        <v>0</v>
      </c>
      <c r="P157" t="s">
        <v>27</v>
      </c>
    </row>
    <row r="158" spans="1:16" x14ac:dyDescent="0.2">
      <c r="A158" s="28" t="s">
        <v>57</v>
      </c>
      <c r="E158" s="29" t="s">
        <v>5</v>
      </c>
    </row>
    <row r="159" spans="1:16" x14ac:dyDescent="0.2">
      <c r="A159" s="28" t="s">
        <v>58</v>
      </c>
      <c r="E159" s="30" t="s">
        <v>5</v>
      </c>
    </row>
    <row r="160" spans="1:16" x14ac:dyDescent="0.2">
      <c r="E160" s="29" t="s">
        <v>5</v>
      </c>
    </row>
    <row r="161" spans="1:16" x14ac:dyDescent="0.2">
      <c r="A161" t="s">
        <v>51</v>
      </c>
      <c r="B161" s="5" t="s">
        <v>215</v>
      </c>
      <c r="C161" s="5" t="s">
        <v>1528</v>
      </c>
      <c r="D161" t="s">
        <v>5</v>
      </c>
      <c r="E161" s="24" t="s">
        <v>1529</v>
      </c>
      <c r="F161" s="25" t="s">
        <v>77</v>
      </c>
      <c r="G161" s="26">
        <v>30</v>
      </c>
      <c r="H161" s="25">
        <v>0</v>
      </c>
      <c r="I161" s="25">
        <f>ROUND(G161*H161,6)</f>
        <v>0</v>
      </c>
      <c r="L161" s="27">
        <v>0</v>
      </c>
      <c r="M161" s="22">
        <f>ROUND(ROUND(L161,2)*ROUND(G161,3),2)</f>
        <v>0</v>
      </c>
      <c r="N161" s="25" t="s">
        <v>126</v>
      </c>
      <c r="O161">
        <f>(M161*21)/100</f>
        <v>0</v>
      </c>
      <c r="P161" t="s">
        <v>27</v>
      </c>
    </row>
    <row r="162" spans="1:16" x14ac:dyDescent="0.2">
      <c r="A162" s="28" t="s">
        <v>57</v>
      </c>
      <c r="E162" s="29" t="s">
        <v>5</v>
      </c>
    </row>
    <row r="163" spans="1:16" x14ac:dyDescent="0.2">
      <c r="A163" s="28" t="s">
        <v>58</v>
      </c>
      <c r="E163" s="30" t="s">
        <v>5</v>
      </c>
    </row>
    <row r="164" spans="1:16" x14ac:dyDescent="0.2">
      <c r="E164" s="29" t="s">
        <v>5</v>
      </c>
    </row>
    <row r="165" spans="1:16" x14ac:dyDescent="0.2">
      <c r="A165" t="s">
        <v>51</v>
      </c>
      <c r="B165" s="5" t="s">
        <v>216</v>
      </c>
      <c r="C165" s="5" t="s">
        <v>1530</v>
      </c>
      <c r="D165" t="s">
        <v>5</v>
      </c>
      <c r="E165" s="24" t="s">
        <v>1531</v>
      </c>
      <c r="F165" s="25" t="s">
        <v>77</v>
      </c>
      <c r="G165" s="26">
        <v>30</v>
      </c>
      <c r="H165" s="25">
        <v>0</v>
      </c>
      <c r="I165" s="25">
        <f>ROUND(G165*H165,6)</f>
        <v>0</v>
      </c>
      <c r="L165" s="27">
        <v>0</v>
      </c>
      <c r="M165" s="22">
        <f>ROUND(ROUND(L165,2)*ROUND(G165,3),2)</f>
        <v>0</v>
      </c>
      <c r="N165" s="25" t="s">
        <v>126</v>
      </c>
      <c r="O165">
        <f>(M165*21)/100</f>
        <v>0</v>
      </c>
      <c r="P165" t="s">
        <v>27</v>
      </c>
    </row>
    <row r="166" spans="1:16" x14ac:dyDescent="0.2">
      <c r="A166" s="28" t="s">
        <v>57</v>
      </c>
      <c r="E166" s="29" t="s">
        <v>5</v>
      </c>
    </row>
    <row r="167" spans="1:16" x14ac:dyDescent="0.2">
      <c r="A167" s="28" t="s">
        <v>58</v>
      </c>
      <c r="E167" s="30" t="s">
        <v>5</v>
      </c>
    </row>
    <row r="168" spans="1:16" x14ac:dyDescent="0.2">
      <c r="E168" s="29" t="s">
        <v>5</v>
      </c>
    </row>
    <row r="169" spans="1:16" x14ac:dyDescent="0.2">
      <c r="A169" t="s">
        <v>51</v>
      </c>
      <c r="B169" s="5" t="s">
        <v>217</v>
      </c>
      <c r="C169" s="5" t="s">
        <v>1532</v>
      </c>
      <c r="D169" t="s">
        <v>5</v>
      </c>
      <c r="E169" s="24" t="s">
        <v>1533</v>
      </c>
      <c r="F169" s="25" t="s">
        <v>812</v>
      </c>
      <c r="G169" s="26">
        <v>8</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x14ac:dyDescent="0.2">
      <c r="A171" s="28" t="s">
        <v>58</v>
      </c>
      <c r="E171" s="30" t="s">
        <v>5</v>
      </c>
    </row>
    <row r="172" spans="1:16" x14ac:dyDescent="0.2">
      <c r="E172" s="29" t="s">
        <v>5</v>
      </c>
    </row>
    <row r="173" spans="1:16" x14ac:dyDescent="0.2">
      <c r="A173" t="s">
        <v>51</v>
      </c>
      <c r="B173" s="5" t="s">
        <v>218</v>
      </c>
      <c r="C173" s="5" t="s">
        <v>1534</v>
      </c>
      <c r="D173" t="s">
        <v>5</v>
      </c>
      <c r="E173" s="24" t="s">
        <v>1535</v>
      </c>
      <c r="F173" s="25" t="s">
        <v>812</v>
      </c>
      <c r="G173" s="26">
        <v>36</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x14ac:dyDescent="0.2">
      <c r="E176" s="29" t="s">
        <v>5</v>
      </c>
    </row>
    <row r="177" spans="1:16" x14ac:dyDescent="0.2">
      <c r="A177" t="s">
        <v>51</v>
      </c>
      <c r="B177" s="5" t="s">
        <v>219</v>
      </c>
      <c r="C177" s="5" t="s">
        <v>1536</v>
      </c>
      <c r="D177" t="s">
        <v>5</v>
      </c>
      <c r="E177" s="24" t="s">
        <v>1537</v>
      </c>
      <c r="F177" s="25" t="s">
        <v>812</v>
      </c>
      <c r="G177" s="26">
        <v>11</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x14ac:dyDescent="0.2">
      <c r="A179" s="28" t="s">
        <v>58</v>
      </c>
      <c r="E179" s="30" t="s">
        <v>5</v>
      </c>
    </row>
    <row r="180" spans="1:16" x14ac:dyDescent="0.2">
      <c r="E180" s="29" t="s">
        <v>5</v>
      </c>
    </row>
    <row r="181" spans="1:16" x14ac:dyDescent="0.2">
      <c r="A181" t="s">
        <v>51</v>
      </c>
      <c r="B181" s="5" t="s">
        <v>220</v>
      </c>
      <c r="C181" s="5" t="s">
        <v>1538</v>
      </c>
      <c r="D181" t="s">
        <v>5</v>
      </c>
      <c r="E181" s="24" t="s">
        <v>1539</v>
      </c>
      <c r="F181" s="25" t="s">
        <v>812</v>
      </c>
      <c r="G181" s="26">
        <v>1</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x14ac:dyDescent="0.2">
      <c r="A183" s="28" t="s">
        <v>58</v>
      </c>
      <c r="E183" s="30" t="s">
        <v>5</v>
      </c>
    </row>
    <row r="184" spans="1:16" x14ac:dyDescent="0.2">
      <c r="E184" s="29" t="s">
        <v>5</v>
      </c>
    </row>
    <row r="185" spans="1:16" x14ac:dyDescent="0.2">
      <c r="A185" t="s">
        <v>51</v>
      </c>
      <c r="B185" s="5" t="s">
        <v>223</v>
      </c>
      <c r="C185" s="5" t="s">
        <v>1540</v>
      </c>
      <c r="D185" t="s">
        <v>5</v>
      </c>
      <c r="E185" s="24" t="s">
        <v>1541</v>
      </c>
      <c r="F185" s="25" t="s">
        <v>812</v>
      </c>
      <c r="G185" s="26">
        <v>3</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x14ac:dyDescent="0.2">
      <c r="A187" s="28" t="s">
        <v>58</v>
      </c>
      <c r="E187" s="30" t="s">
        <v>5</v>
      </c>
    </row>
    <row r="188" spans="1:16" x14ac:dyDescent="0.2">
      <c r="E188" s="29" t="s">
        <v>5</v>
      </c>
    </row>
    <row r="189" spans="1:16" x14ac:dyDescent="0.2">
      <c r="A189" t="s">
        <v>51</v>
      </c>
      <c r="B189" s="5" t="s">
        <v>224</v>
      </c>
      <c r="C189" s="5" t="s">
        <v>1542</v>
      </c>
      <c r="D189" t="s">
        <v>5</v>
      </c>
      <c r="E189" s="24" t="s">
        <v>1543</v>
      </c>
      <c r="F189" s="25" t="s">
        <v>77</v>
      </c>
      <c r="G189" s="26">
        <v>20</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x14ac:dyDescent="0.2">
      <c r="A191" s="28" t="s">
        <v>58</v>
      </c>
      <c r="E191" s="30" t="s">
        <v>5</v>
      </c>
    </row>
    <row r="192" spans="1:16" x14ac:dyDescent="0.2">
      <c r="E192" s="29" t="s">
        <v>5</v>
      </c>
    </row>
    <row r="193" spans="1:16" x14ac:dyDescent="0.2">
      <c r="A193" t="s">
        <v>51</v>
      </c>
      <c r="B193" s="5" t="s">
        <v>225</v>
      </c>
      <c r="C193" s="5" t="s">
        <v>1544</v>
      </c>
      <c r="D193" t="s">
        <v>5</v>
      </c>
      <c r="E193" s="24" t="s">
        <v>1545</v>
      </c>
      <c r="F193" s="25" t="s">
        <v>77</v>
      </c>
      <c r="G193" s="26">
        <v>60</v>
      </c>
      <c r="H193" s="25">
        <v>0</v>
      </c>
      <c r="I193" s="25">
        <f>ROUND(G193*H193,6)</f>
        <v>0</v>
      </c>
      <c r="L193" s="27">
        <v>0</v>
      </c>
      <c r="M193" s="22">
        <f>ROUND(ROUND(L193,2)*ROUND(G193,3),2)</f>
        <v>0</v>
      </c>
      <c r="N193" s="25" t="s">
        <v>126</v>
      </c>
      <c r="O193">
        <f>(M193*21)/100</f>
        <v>0</v>
      </c>
      <c r="P193" t="s">
        <v>27</v>
      </c>
    </row>
    <row r="194" spans="1:16" x14ac:dyDescent="0.2">
      <c r="A194" s="28" t="s">
        <v>57</v>
      </c>
      <c r="E194" s="29" t="s">
        <v>5</v>
      </c>
    </row>
    <row r="195" spans="1:16" x14ac:dyDescent="0.2">
      <c r="A195" s="28" t="s">
        <v>58</v>
      </c>
      <c r="E195" s="30" t="s">
        <v>5</v>
      </c>
    </row>
    <row r="196" spans="1:16" x14ac:dyDescent="0.2">
      <c r="E196" s="29" t="s">
        <v>5</v>
      </c>
    </row>
    <row r="197" spans="1:16" x14ac:dyDescent="0.2">
      <c r="A197" t="s">
        <v>48</v>
      </c>
      <c r="C197" s="6" t="s">
        <v>64</v>
      </c>
      <c r="E197" s="23" t="s">
        <v>1546</v>
      </c>
      <c r="J197" s="22">
        <f>0</f>
        <v>0</v>
      </c>
      <c r="K197" s="22">
        <f>0</f>
        <v>0</v>
      </c>
      <c r="L197" s="22">
        <f>0+L198+L202+L206+L210+L214+L218</f>
        <v>0</v>
      </c>
      <c r="M197" s="22">
        <f>0+M198+M202+M206+M210+M214+M218</f>
        <v>0</v>
      </c>
    </row>
    <row r="198" spans="1:16" x14ac:dyDescent="0.2">
      <c r="A198" t="s">
        <v>51</v>
      </c>
      <c r="B198" s="5" t="s">
        <v>226</v>
      </c>
      <c r="C198" s="5" t="s">
        <v>1547</v>
      </c>
      <c r="D198" t="s">
        <v>5</v>
      </c>
      <c r="E198" s="24" t="s">
        <v>1548</v>
      </c>
      <c r="F198" s="25" t="s">
        <v>812</v>
      </c>
      <c r="G198" s="26">
        <v>1</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227</v>
      </c>
      <c r="C202" s="5" t="s">
        <v>1549</v>
      </c>
      <c r="D202" t="s">
        <v>5</v>
      </c>
      <c r="E202" s="24" t="s">
        <v>1550</v>
      </c>
      <c r="F202" s="25" t="s">
        <v>77</v>
      </c>
      <c r="G202" s="26">
        <v>30</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x14ac:dyDescent="0.2">
      <c r="A206" t="s">
        <v>51</v>
      </c>
      <c r="B206" s="5" t="s">
        <v>232</v>
      </c>
      <c r="C206" s="5" t="s">
        <v>1551</v>
      </c>
      <c r="D206" t="s">
        <v>5</v>
      </c>
      <c r="E206" s="24" t="s">
        <v>1552</v>
      </c>
      <c r="F206" s="25" t="s">
        <v>812</v>
      </c>
      <c r="G206" s="26">
        <v>9</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x14ac:dyDescent="0.2">
      <c r="E209" s="29" t="s">
        <v>5</v>
      </c>
    </row>
    <row r="210" spans="1:16" x14ac:dyDescent="0.2">
      <c r="A210" t="s">
        <v>51</v>
      </c>
      <c r="B210" s="5" t="s">
        <v>235</v>
      </c>
      <c r="C210" s="5" t="s">
        <v>1524</v>
      </c>
      <c r="D210" t="s">
        <v>5</v>
      </c>
      <c r="E210" s="24" t="s">
        <v>1553</v>
      </c>
      <c r="F210" s="25" t="s">
        <v>812</v>
      </c>
      <c r="G210" s="26">
        <v>1</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x14ac:dyDescent="0.2">
      <c r="E213" s="29" t="s">
        <v>5</v>
      </c>
    </row>
    <row r="214" spans="1:16" x14ac:dyDescent="0.2">
      <c r="A214" t="s">
        <v>51</v>
      </c>
      <c r="B214" s="5" t="s">
        <v>238</v>
      </c>
      <c r="C214" s="5" t="s">
        <v>1554</v>
      </c>
      <c r="D214" t="s">
        <v>5</v>
      </c>
      <c r="E214" s="24" t="s">
        <v>1555</v>
      </c>
      <c r="F214" s="25" t="s">
        <v>812</v>
      </c>
      <c r="G214" s="26">
        <v>1</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x14ac:dyDescent="0.2">
      <c r="E217" s="29" t="s">
        <v>5</v>
      </c>
    </row>
    <row r="218" spans="1:16" x14ac:dyDescent="0.2">
      <c r="A218" t="s">
        <v>51</v>
      </c>
      <c r="B218" s="5" t="s">
        <v>239</v>
      </c>
      <c r="C218" s="5" t="s">
        <v>1522</v>
      </c>
      <c r="D218" t="s">
        <v>5</v>
      </c>
      <c r="E218" s="24" t="s">
        <v>1556</v>
      </c>
      <c r="F218" s="25" t="s">
        <v>812</v>
      </c>
      <c r="G218" s="26">
        <v>1</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x14ac:dyDescent="0.2">
      <c r="E221" s="29" t="s">
        <v>5</v>
      </c>
    </row>
    <row r="222" spans="1:16" x14ac:dyDescent="0.2">
      <c r="A222" t="s">
        <v>48</v>
      </c>
      <c r="C222" s="6" t="s">
        <v>62</v>
      </c>
      <c r="E222" s="23" t="s">
        <v>1557</v>
      </c>
      <c r="J222" s="22">
        <f>0</f>
        <v>0</v>
      </c>
      <c r="K222" s="22">
        <f>0</f>
        <v>0</v>
      </c>
      <c r="L222" s="22">
        <f>0+L223+L227+L231+L235+L239+L243+L247+L251+L255+L259+L263+L267+L271+L275+L279+L283+L287+L291+L295+L299+L303+L307+L311+L315+L319+L323+L327+L331</f>
        <v>0</v>
      </c>
      <c r="M222" s="22">
        <f>0+M223+M227+M231+M235+M239+M243+M247+M251+M255+M259+M263+M267+M271+M275+M279+M283+M287+M291+M295+M299+M303+M307+M311+M315+M319+M323+M327+M331</f>
        <v>0</v>
      </c>
    </row>
    <row r="223" spans="1:16" x14ac:dyDescent="0.2">
      <c r="A223" t="s">
        <v>51</v>
      </c>
      <c r="B223" s="5" t="s">
        <v>240</v>
      </c>
      <c r="C223" s="5" t="s">
        <v>1558</v>
      </c>
      <c r="D223" t="s">
        <v>5</v>
      </c>
      <c r="E223" s="24" t="s">
        <v>1559</v>
      </c>
      <c r="F223" s="25" t="s">
        <v>77</v>
      </c>
      <c r="G223" s="26">
        <v>40</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x14ac:dyDescent="0.2">
      <c r="A225" s="28" t="s">
        <v>58</v>
      </c>
      <c r="E225" s="30" t="s">
        <v>5</v>
      </c>
    </row>
    <row r="226" spans="1:16" x14ac:dyDescent="0.2">
      <c r="E226" s="29" t="s">
        <v>5</v>
      </c>
    </row>
    <row r="227" spans="1:16" x14ac:dyDescent="0.2">
      <c r="A227" t="s">
        <v>51</v>
      </c>
      <c r="B227" s="5" t="s">
        <v>241</v>
      </c>
      <c r="C227" s="5" t="s">
        <v>1560</v>
      </c>
      <c r="D227" t="s">
        <v>5</v>
      </c>
      <c r="E227" s="24" t="s">
        <v>1561</v>
      </c>
      <c r="F227" s="25" t="s">
        <v>67</v>
      </c>
      <c r="G227" s="26">
        <v>14</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x14ac:dyDescent="0.2">
      <c r="A229" s="28" t="s">
        <v>58</v>
      </c>
      <c r="E229" s="30" t="s">
        <v>5</v>
      </c>
    </row>
    <row r="230" spans="1:16" x14ac:dyDescent="0.2">
      <c r="E230" s="29" t="s">
        <v>5</v>
      </c>
    </row>
    <row r="231" spans="1:16" x14ac:dyDescent="0.2">
      <c r="A231" t="s">
        <v>51</v>
      </c>
      <c r="B231" s="5" t="s">
        <v>242</v>
      </c>
      <c r="C231" s="5" t="s">
        <v>1562</v>
      </c>
      <c r="D231" t="s">
        <v>5</v>
      </c>
      <c r="E231" s="24" t="s">
        <v>1563</v>
      </c>
      <c r="F231" s="25" t="s">
        <v>77</v>
      </c>
      <c r="G231" s="26">
        <v>40</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row r="235" spans="1:16" x14ac:dyDescent="0.2">
      <c r="A235" t="s">
        <v>51</v>
      </c>
      <c r="B235" s="5" t="s">
        <v>243</v>
      </c>
      <c r="C235" s="5" t="s">
        <v>1564</v>
      </c>
      <c r="D235" t="s">
        <v>5</v>
      </c>
      <c r="E235" s="24" t="s">
        <v>1565</v>
      </c>
      <c r="F235" s="25" t="s">
        <v>136</v>
      </c>
      <c r="G235" s="26">
        <v>8.4</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x14ac:dyDescent="0.2">
      <c r="A237" s="28" t="s">
        <v>58</v>
      </c>
      <c r="E237" s="30" t="s">
        <v>5</v>
      </c>
    </row>
    <row r="238" spans="1:16" x14ac:dyDescent="0.2">
      <c r="E238" s="29" t="s">
        <v>5</v>
      </c>
    </row>
    <row r="239" spans="1:16" x14ac:dyDescent="0.2">
      <c r="A239" t="s">
        <v>51</v>
      </c>
      <c r="B239" s="5" t="s">
        <v>244</v>
      </c>
      <c r="C239" s="5" t="s">
        <v>1566</v>
      </c>
      <c r="D239" t="s">
        <v>5</v>
      </c>
      <c r="E239" s="24" t="s">
        <v>1567</v>
      </c>
      <c r="F239" s="25" t="s">
        <v>136</v>
      </c>
      <c r="G239" s="26">
        <v>6.22</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x14ac:dyDescent="0.2">
      <c r="A241" s="28" t="s">
        <v>58</v>
      </c>
      <c r="E241" s="30" t="s">
        <v>5</v>
      </c>
    </row>
    <row r="242" spans="1:16" x14ac:dyDescent="0.2">
      <c r="E242" s="29" t="s">
        <v>5</v>
      </c>
    </row>
    <row r="243" spans="1:16" x14ac:dyDescent="0.2">
      <c r="A243" t="s">
        <v>51</v>
      </c>
      <c r="B243" s="5" t="s">
        <v>249</v>
      </c>
      <c r="C243" s="5" t="s">
        <v>1568</v>
      </c>
      <c r="D243" t="s">
        <v>5</v>
      </c>
      <c r="E243" s="24" t="s">
        <v>1569</v>
      </c>
      <c r="F243" s="25" t="s">
        <v>67</v>
      </c>
      <c r="G243" s="26">
        <v>14</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x14ac:dyDescent="0.2">
      <c r="A245" s="28" t="s">
        <v>58</v>
      </c>
      <c r="E245" s="30" t="s">
        <v>5</v>
      </c>
    </row>
    <row r="246" spans="1:16" x14ac:dyDescent="0.2">
      <c r="E246" s="29" t="s">
        <v>5</v>
      </c>
    </row>
    <row r="247" spans="1:16" x14ac:dyDescent="0.2">
      <c r="A247" t="s">
        <v>51</v>
      </c>
      <c r="B247" s="5" t="s">
        <v>254</v>
      </c>
      <c r="C247" s="5" t="s">
        <v>1570</v>
      </c>
      <c r="D247" t="s">
        <v>5</v>
      </c>
      <c r="E247" s="24" t="s">
        <v>1571</v>
      </c>
      <c r="F247" s="25" t="s">
        <v>77</v>
      </c>
      <c r="G247" s="26">
        <v>15</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x14ac:dyDescent="0.2">
      <c r="A249" s="28" t="s">
        <v>58</v>
      </c>
      <c r="E249" s="30" t="s">
        <v>5</v>
      </c>
    </row>
    <row r="250" spans="1:16" x14ac:dyDescent="0.2">
      <c r="E250" s="29" t="s">
        <v>5</v>
      </c>
    </row>
    <row r="251" spans="1:16" x14ac:dyDescent="0.2">
      <c r="A251" t="s">
        <v>51</v>
      </c>
      <c r="B251" s="5" t="s">
        <v>258</v>
      </c>
      <c r="C251" s="5" t="s">
        <v>1560</v>
      </c>
      <c r="D251" t="s">
        <v>52</v>
      </c>
      <c r="E251" s="24" t="s">
        <v>1561</v>
      </c>
      <c r="F251" s="25" t="s">
        <v>67</v>
      </c>
      <c r="G251" s="26">
        <v>5.25</v>
      </c>
      <c r="H251" s="25">
        <v>0</v>
      </c>
      <c r="I251" s="25">
        <f>ROUND(G251*H251,6)</f>
        <v>0</v>
      </c>
      <c r="L251" s="27">
        <v>0</v>
      </c>
      <c r="M251" s="22">
        <f>ROUND(ROUND(L251,2)*ROUND(G251,3),2)</f>
        <v>0</v>
      </c>
      <c r="N251" s="25" t="s">
        <v>126</v>
      </c>
      <c r="O251">
        <f>(M251*21)/100</f>
        <v>0</v>
      </c>
      <c r="P251" t="s">
        <v>27</v>
      </c>
    </row>
    <row r="252" spans="1:16" x14ac:dyDescent="0.2">
      <c r="A252" s="28" t="s">
        <v>57</v>
      </c>
      <c r="E252" s="29" t="s">
        <v>5</v>
      </c>
    </row>
    <row r="253" spans="1:16" x14ac:dyDescent="0.2">
      <c r="A253" s="28" t="s">
        <v>58</v>
      </c>
      <c r="E253" s="30" t="s">
        <v>5</v>
      </c>
    </row>
    <row r="254" spans="1:16" x14ac:dyDescent="0.2">
      <c r="E254" s="29" t="s">
        <v>5</v>
      </c>
    </row>
    <row r="255" spans="1:16" x14ac:dyDescent="0.2">
      <c r="A255" t="s">
        <v>51</v>
      </c>
      <c r="B255" s="5" t="s">
        <v>262</v>
      </c>
      <c r="C255" s="5" t="s">
        <v>1562</v>
      </c>
      <c r="D255" t="s">
        <v>52</v>
      </c>
      <c r="E255" s="24" t="s">
        <v>1563</v>
      </c>
      <c r="F255" s="25" t="s">
        <v>77</v>
      </c>
      <c r="G255" s="26">
        <v>30</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x14ac:dyDescent="0.2">
      <c r="A257" s="28" t="s">
        <v>58</v>
      </c>
      <c r="E257" s="30" t="s">
        <v>5</v>
      </c>
    </row>
    <row r="258" spans="1:16" x14ac:dyDescent="0.2">
      <c r="E258" s="29" t="s">
        <v>5</v>
      </c>
    </row>
    <row r="259" spans="1:16" x14ac:dyDescent="0.2">
      <c r="A259" t="s">
        <v>51</v>
      </c>
      <c r="B259" s="5" t="s">
        <v>263</v>
      </c>
      <c r="C259" s="5" t="s">
        <v>1564</v>
      </c>
      <c r="D259" t="s">
        <v>52</v>
      </c>
      <c r="E259" s="24" t="s">
        <v>1565</v>
      </c>
      <c r="F259" s="25" t="s">
        <v>136</v>
      </c>
      <c r="G259" s="26">
        <v>4.2</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x14ac:dyDescent="0.2">
      <c r="E262" s="29" t="s">
        <v>5</v>
      </c>
    </row>
    <row r="263" spans="1:16" x14ac:dyDescent="0.2">
      <c r="A263" t="s">
        <v>51</v>
      </c>
      <c r="B263" s="5" t="s">
        <v>264</v>
      </c>
      <c r="C263" s="5" t="s">
        <v>1566</v>
      </c>
      <c r="D263" t="s">
        <v>52</v>
      </c>
      <c r="E263" s="24" t="s">
        <v>1567</v>
      </c>
      <c r="F263" s="25" t="s">
        <v>136</v>
      </c>
      <c r="G263" s="26">
        <v>3.11</v>
      </c>
      <c r="H263" s="25">
        <v>0</v>
      </c>
      <c r="I263" s="25">
        <f>ROUND(G263*H263,6)</f>
        <v>0</v>
      </c>
      <c r="L263" s="27">
        <v>0</v>
      </c>
      <c r="M263" s="22">
        <f>ROUND(ROUND(L263,2)*ROUND(G263,3),2)</f>
        <v>0</v>
      </c>
      <c r="N263" s="25" t="s">
        <v>126</v>
      </c>
      <c r="O263">
        <f>(M263*21)/100</f>
        <v>0</v>
      </c>
      <c r="P263" t="s">
        <v>27</v>
      </c>
    </row>
    <row r="264" spans="1:16" x14ac:dyDescent="0.2">
      <c r="A264" s="28" t="s">
        <v>57</v>
      </c>
      <c r="E264" s="29" t="s">
        <v>5</v>
      </c>
    </row>
    <row r="265" spans="1:16" x14ac:dyDescent="0.2">
      <c r="A265" s="28" t="s">
        <v>58</v>
      </c>
      <c r="E265" s="30" t="s">
        <v>5</v>
      </c>
    </row>
    <row r="266" spans="1:16" x14ac:dyDescent="0.2">
      <c r="E266" s="29" t="s">
        <v>5</v>
      </c>
    </row>
    <row r="267" spans="1:16" x14ac:dyDescent="0.2">
      <c r="A267" t="s">
        <v>51</v>
      </c>
      <c r="B267" s="5" t="s">
        <v>265</v>
      </c>
      <c r="C267" s="5" t="s">
        <v>1568</v>
      </c>
      <c r="D267" t="s">
        <v>52</v>
      </c>
      <c r="E267" s="24" t="s">
        <v>1569</v>
      </c>
      <c r="F267" s="25" t="s">
        <v>67</v>
      </c>
      <c r="G267" s="26">
        <v>5.25</v>
      </c>
      <c r="H267" s="25">
        <v>0</v>
      </c>
      <c r="I267" s="25">
        <f>ROUND(G267*H267,6)</f>
        <v>0</v>
      </c>
      <c r="L267" s="27">
        <v>0</v>
      </c>
      <c r="M267" s="22">
        <f>ROUND(ROUND(L267,2)*ROUND(G267,3),2)</f>
        <v>0</v>
      </c>
      <c r="N267" s="25" t="s">
        <v>126</v>
      </c>
      <c r="O267">
        <f>(M267*21)/100</f>
        <v>0</v>
      </c>
      <c r="P267" t="s">
        <v>27</v>
      </c>
    </row>
    <row r="268" spans="1:16" x14ac:dyDescent="0.2">
      <c r="A268" s="28" t="s">
        <v>57</v>
      </c>
      <c r="E268" s="29" t="s">
        <v>5</v>
      </c>
    </row>
    <row r="269" spans="1:16" x14ac:dyDescent="0.2">
      <c r="A269" s="28" t="s">
        <v>58</v>
      </c>
      <c r="E269" s="30" t="s">
        <v>5</v>
      </c>
    </row>
    <row r="270" spans="1:16" x14ac:dyDescent="0.2">
      <c r="E270" s="29" t="s">
        <v>5</v>
      </c>
    </row>
    <row r="271" spans="1:16" x14ac:dyDescent="0.2">
      <c r="A271" t="s">
        <v>51</v>
      </c>
      <c r="B271" s="5" t="s">
        <v>266</v>
      </c>
      <c r="C271" s="5" t="s">
        <v>1572</v>
      </c>
      <c r="D271" t="s">
        <v>5</v>
      </c>
      <c r="E271" s="24" t="s">
        <v>1573</v>
      </c>
      <c r="F271" s="25" t="s">
        <v>77</v>
      </c>
      <c r="G271" s="26">
        <v>6</v>
      </c>
      <c r="H271" s="25">
        <v>0</v>
      </c>
      <c r="I271" s="25">
        <f>ROUND(G271*H271,6)</f>
        <v>0</v>
      </c>
      <c r="L271" s="27">
        <v>0</v>
      </c>
      <c r="M271" s="22">
        <f>ROUND(ROUND(L271,2)*ROUND(G271,3),2)</f>
        <v>0</v>
      </c>
      <c r="N271" s="25" t="s">
        <v>126</v>
      </c>
      <c r="O271">
        <f>(M271*21)/100</f>
        <v>0</v>
      </c>
      <c r="P271" t="s">
        <v>27</v>
      </c>
    </row>
    <row r="272" spans="1:16" x14ac:dyDescent="0.2">
      <c r="A272" s="28" t="s">
        <v>57</v>
      </c>
      <c r="E272" s="29" t="s">
        <v>5</v>
      </c>
    </row>
    <row r="273" spans="1:16" x14ac:dyDescent="0.2">
      <c r="A273" s="28" t="s">
        <v>58</v>
      </c>
      <c r="E273" s="30" t="s">
        <v>5</v>
      </c>
    </row>
    <row r="274" spans="1:16" x14ac:dyDescent="0.2">
      <c r="E274" s="29" t="s">
        <v>5</v>
      </c>
    </row>
    <row r="275" spans="1:16" x14ac:dyDescent="0.2">
      <c r="A275" t="s">
        <v>51</v>
      </c>
      <c r="B275" s="5" t="s">
        <v>267</v>
      </c>
      <c r="C275" s="5" t="s">
        <v>1574</v>
      </c>
      <c r="D275" t="s">
        <v>5</v>
      </c>
      <c r="E275" s="24" t="s">
        <v>1575</v>
      </c>
      <c r="F275" s="25" t="s">
        <v>67</v>
      </c>
      <c r="G275" s="26">
        <v>3</v>
      </c>
      <c r="H275" s="25">
        <v>0</v>
      </c>
      <c r="I275" s="25">
        <f>ROUND(G275*H275,6)</f>
        <v>0</v>
      </c>
      <c r="L275" s="27">
        <v>0</v>
      </c>
      <c r="M275" s="22">
        <f>ROUND(ROUND(L275,2)*ROUND(G275,3),2)</f>
        <v>0</v>
      </c>
      <c r="N275" s="25" t="s">
        <v>126</v>
      </c>
      <c r="O275">
        <f>(M275*21)/100</f>
        <v>0</v>
      </c>
      <c r="P275" t="s">
        <v>27</v>
      </c>
    </row>
    <row r="276" spans="1:16" x14ac:dyDescent="0.2">
      <c r="A276" s="28" t="s">
        <v>57</v>
      </c>
      <c r="E276" s="29" t="s">
        <v>5</v>
      </c>
    </row>
    <row r="277" spans="1:16" x14ac:dyDescent="0.2">
      <c r="A277" s="28" t="s">
        <v>58</v>
      </c>
      <c r="E277" s="30" t="s">
        <v>5</v>
      </c>
    </row>
    <row r="278" spans="1:16" x14ac:dyDescent="0.2">
      <c r="E278" s="29" t="s">
        <v>5</v>
      </c>
    </row>
    <row r="279" spans="1:16" x14ac:dyDescent="0.2">
      <c r="A279" t="s">
        <v>51</v>
      </c>
      <c r="B279" s="5" t="s">
        <v>270</v>
      </c>
      <c r="C279" s="5" t="s">
        <v>1576</v>
      </c>
      <c r="D279" t="s">
        <v>5</v>
      </c>
      <c r="E279" s="24" t="s">
        <v>1577</v>
      </c>
      <c r="F279" s="25" t="s">
        <v>77</v>
      </c>
      <c r="G279" s="26">
        <v>12</v>
      </c>
      <c r="H279" s="25">
        <v>0</v>
      </c>
      <c r="I279" s="25">
        <f>ROUND(G279*H279,6)</f>
        <v>0</v>
      </c>
      <c r="L279" s="27">
        <v>0</v>
      </c>
      <c r="M279" s="22">
        <f>ROUND(ROUND(L279,2)*ROUND(G279,3),2)</f>
        <v>0</v>
      </c>
      <c r="N279" s="25" t="s">
        <v>126</v>
      </c>
      <c r="O279">
        <f>(M279*21)/100</f>
        <v>0</v>
      </c>
      <c r="P279" t="s">
        <v>27</v>
      </c>
    </row>
    <row r="280" spans="1:16" x14ac:dyDescent="0.2">
      <c r="A280" s="28" t="s">
        <v>57</v>
      </c>
      <c r="E280" s="29" t="s">
        <v>5</v>
      </c>
    </row>
    <row r="281" spans="1:16" x14ac:dyDescent="0.2">
      <c r="A281" s="28" t="s">
        <v>58</v>
      </c>
      <c r="E281" s="30" t="s">
        <v>5</v>
      </c>
    </row>
    <row r="282" spans="1:16" x14ac:dyDescent="0.2">
      <c r="E282" s="29" t="s">
        <v>5</v>
      </c>
    </row>
    <row r="283" spans="1:16" x14ac:dyDescent="0.2">
      <c r="A283" t="s">
        <v>51</v>
      </c>
      <c r="B283" s="5" t="s">
        <v>273</v>
      </c>
      <c r="C283" s="5" t="s">
        <v>1578</v>
      </c>
      <c r="D283" t="s">
        <v>5</v>
      </c>
      <c r="E283" s="24" t="s">
        <v>1579</v>
      </c>
      <c r="F283" s="25" t="s">
        <v>67</v>
      </c>
      <c r="G283" s="26">
        <v>3</v>
      </c>
      <c r="H283" s="25">
        <v>0</v>
      </c>
      <c r="I283" s="25">
        <f>ROUND(G283*H283,6)</f>
        <v>0</v>
      </c>
      <c r="L283" s="27">
        <v>0</v>
      </c>
      <c r="M283" s="22">
        <f>ROUND(ROUND(L283,2)*ROUND(G283,3),2)</f>
        <v>0</v>
      </c>
      <c r="N283" s="25" t="s">
        <v>126</v>
      </c>
      <c r="O283">
        <f>(M283*21)/100</f>
        <v>0</v>
      </c>
      <c r="P283" t="s">
        <v>27</v>
      </c>
    </row>
    <row r="284" spans="1:16" x14ac:dyDescent="0.2">
      <c r="A284" s="28" t="s">
        <v>57</v>
      </c>
      <c r="E284" s="29" t="s">
        <v>5</v>
      </c>
    </row>
    <row r="285" spans="1:16" x14ac:dyDescent="0.2">
      <c r="A285" s="28" t="s">
        <v>58</v>
      </c>
      <c r="E285" s="30" t="s">
        <v>5</v>
      </c>
    </row>
    <row r="286" spans="1:16" x14ac:dyDescent="0.2">
      <c r="E286" s="29" t="s">
        <v>5</v>
      </c>
    </row>
    <row r="287" spans="1:16" x14ac:dyDescent="0.2">
      <c r="A287" t="s">
        <v>51</v>
      </c>
      <c r="B287" s="5" t="s">
        <v>276</v>
      </c>
      <c r="C287" s="5" t="s">
        <v>1562</v>
      </c>
      <c r="D287" t="s">
        <v>27</v>
      </c>
      <c r="E287" s="24" t="s">
        <v>1563</v>
      </c>
      <c r="F287" s="25" t="s">
        <v>77</v>
      </c>
      <c r="G287" s="26">
        <v>12</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x14ac:dyDescent="0.2">
      <c r="A289" s="28" t="s">
        <v>58</v>
      </c>
      <c r="E289" s="30" t="s">
        <v>5</v>
      </c>
    </row>
    <row r="290" spans="1:16" x14ac:dyDescent="0.2">
      <c r="E290" s="29" t="s">
        <v>5</v>
      </c>
    </row>
    <row r="291" spans="1:16" x14ac:dyDescent="0.2">
      <c r="A291" t="s">
        <v>51</v>
      </c>
      <c r="B291" s="5" t="s">
        <v>279</v>
      </c>
      <c r="C291" s="5" t="s">
        <v>1564</v>
      </c>
      <c r="D291" t="s">
        <v>27</v>
      </c>
      <c r="E291" s="24" t="s">
        <v>1565</v>
      </c>
      <c r="F291" s="25" t="s">
        <v>136</v>
      </c>
      <c r="G291" s="26">
        <v>3.6</v>
      </c>
      <c r="H291" s="25">
        <v>0</v>
      </c>
      <c r="I291" s="25">
        <f>ROUND(G291*H291,6)</f>
        <v>0</v>
      </c>
      <c r="L291" s="27">
        <v>0</v>
      </c>
      <c r="M291" s="22">
        <f>ROUND(ROUND(L291,2)*ROUND(G291,3),2)</f>
        <v>0</v>
      </c>
      <c r="N291" s="25" t="s">
        <v>126</v>
      </c>
      <c r="O291">
        <f>(M291*21)/100</f>
        <v>0</v>
      </c>
      <c r="P291" t="s">
        <v>27</v>
      </c>
    </row>
    <row r="292" spans="1:16" x14ac:dyDescent="0.2">
      <c r="A292" s="28" t="s">
        <v>57</v>
      </c>
      <c r="E292" s="29" t="s">
        <v>5</v>
      </c>
    </row>
    <row r="293" spans="1:16" x14ac:dyDescent="0.2">
      <c r="A293" s="28" t="s">
        <v>58</v>
      </c>
      <c r="E293" s="30" t="s">
        <v>5</v>
      </c>
    </row>
    <row r="294" spans="1:16" x14ac:dyDescent="0.2">
      <c r="E294" s="29" t="s">
        <v>5</v>
      </c>
    </row>
    <row r="295" spans="1:16" x14ac:dyDescent="0.2">
      <c r="A295" t="s">
        <v>51</v>
      </c>
      <c r="B295" s="5" t="s">
        <v>589</v>
      </c>
      <c r="C295" s="5" t="s">
        <v>1580</v>
      </c>
      <c r="D295" t="s">
        <v>5</v>
      </c>
      <c r="E295" s="24" t="s">
        <v>1581</v>
      </c>
      <c r="F295" s="25" t="s">
        <v>136</v>
      </c>
      <c r="G295" s="26">
        <v>2.38</v>
      </c>
      <c r="H295" s="25">
        <v>0</v>
      </c>
      <c r="I295" s="25">
        <f>ROUND(G295*H295,6)</f>
        <v>0</v>
      </c>
      <c r="L295" s="27">
        <v>0</v>
      </c>
      <c r="M295" s="22">
        <f>ROUND(ROUND(L295,2)*ROUND(G295,3),2)</f>
        <v>0</v>
      </c>
      <c r="N295" s="25" t="s">
        <v>126</v>
      </c>
      <c r="O295">
        <f>(M295*21)/100</f>
        <v>0</v>
      </c>
      <c r="P295" t="s">
        <v>27</v>
      </c>
    </row>
    <row r="296" spans="1:16" x14ac:dyDescent="0.2">
      <c r="A296" s="28" t="s">
        <v>57</v>
      </c>
      <c r="E296" s="29" t="s">
        <v>5</v>
      </c>
    </row>
    <row r="297" spans="1:16" x14ac:dyDescent="0.2">
      <c r="A297" s="28" t="s">
        <v>58</v>
      </c>
      <c r="E297" s="30" t="s">
        <v>5</v>
      </c>
    </row>
    <row r="298" spans="1:16" x14ac:dyDescent="0.2">
      <c r="E298" s="29" t="s">
        <v>5</v>
      </c>
    </row>
    <row r="299" spans="1:16" x14ac:dyDescent="0.2">
      <c r="A299" t="s">
        <v>51</v>
      </c>
      <c r="B299" s="5" t="s">
        <v>282</v>
      </c>
      <c r="C299" s="5" t="s">
        <v>1582</v>
      </c>
      <c r="D299" t="s">
        <v>5</v>
      </c>
      <c r="E299" s="24" t="s">
        <v>1583</v>
      </c>
      <c r="F299" s="25" t="s">
        <v>136</v>
      </c>
      <c r="G299" s="26">
        <v>0.65</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x14ac:dyDescent="0.2">
      <c r="A301" s="28" t="s">
        <v>58</v>
      </c>
      <c r="E301" s="30" t="s">
        <v>5</v>
      </c>
    </row>
    <row r="302" spans="1:16" x14ac:dyDescent="0.2">
      <c r="E302" s="29" t="s">
        <v>5</v>
      </c>
    </row>
    <row r="303" spans="1:16" x14ac:dyDescent="0.2">
      <c r="A303" t="s">
        <v>51</v>
      </c>
      <c r="B303" s="5" t="s">
        <v>287</v>
      </c>
      <c r="C303" s="5" t="s">
        <v>1584</v>
      </c>
      <c r="D303" t="s">
        <v>5</v>
      </c>
      <c r="E303" s="24" t="s">
        <v>1585</v>
      </c>
      <c r="F303" s="25" t="s">
        <v>67</v>
      </c>
      <c r="G303" s="26">
        <v>3</v>
      </c>
      <c r="H303" s="25">
        <v>0</v>
      </c>
      <c r="I303" s="25">
        <f>ROUND(G303*H303,6)</f>
        <v>0</v>
      </c>
      <c r="L303" s="27">
        <v>0</v>
      </c>
      <c r="M303" s="22">
        <f>ROUND(ROUND(L303,2)*ROUND(G303,3),2)</f>
        <v>0</v>
      </c>
      <c r="N303" s="25" t="s">
        <v>126</v>
      </c>
      <c r="O303">
        <f>(M303*21)/100</f>
        <v>0</v>
      </c>
      <c r="P303" t="s">
        <v>27</v>
      </c>
    </row>
    <row r="304" spans="1:16" x14ac:dyDescent="0.2">
      <c r="A304" s="28" t="s">
        <v>57</v>
      </c>
      <c r="E304" s="29" t="s">
        <v>5</v>
      </c>
    </row>
    <row r="305" spans="1:16" x14ac:dyDescent="0.2">
      <c r="A305" s="28" t="s">
        <v>58</v>
      </c>
      <c r="E305" s="30" t="s">
        <v>5</v>
      </c>
    </row>
    <row r="306" spans="1:16" x14ac:dyDescent="0.2">
      <c r="E306" s="29" t="s">
        <v>5</v>
      </c>
    </row>
    <row r="307" spans="1:16" x14ac:dyDescent="0.2">
      <c r="A307" t="s">
        <v>51</v>
      </c>
      <c r="B307" s="5" t="s">
        <v>288</v>
      </c>
      <c r="C307" s="5" t="s">
        <v>1586</v>
      </c>
      <c r="D307" t="s">
        <v>5</v>
      </c>
      <c r="E307" s="24" t="s">
        <v>1587</v>
      </c>
      <c r="F307" s="25" t="s">
        <v>67</v>
      </c>
      <c r="G307" s="26">
        <v>3</v>
      </c>
      <c r="H307" s="25">
        <v>0</v>
      </c>
      <c r="I307" s="25">
        <f>ROUND(G307*H307,6)</f>
        <v>0</v>
      </c>
      <c r="L307" s="27">
        <v>0</v>
      </c>
      <c r="M307" s="22">
        <f>ROUND(ROUND(L307,2)*ROUND(G307,3),2)</f>
        <v>0</v>
      </c>
      <c r="N307" s="25" t="s">
        <v>126</v>
      </c>
      <c r="O307">
        <f>(M307*21)/100</f>
        <v>0</v>
      </c>
      <c r="P307" t="s">
        <v>27</v>
      </c>
    </row>
    <row r="308" spans="1:16" x14ac:dyDescent="0.2">
      <c r="A308" s="28" t="s">
        <v>57</v>
      </c>
      <c r="E308" s="29" t="s">
        <v>5</v>
      </c>
    </row>
    <row r="309" spans="1:16" x14ac:dyDescent="0.2">
      <c r="A309" s="28" t="s">
        <v>58</v>
      </c>
      <c r="E309" s="30" t="s">
        <v>5</v>
      </c>
    </row>
    <row r="310" spans="1:16" x14ac:dyDescent="0.2">
      <c r="E310" s="29" t="s">
        <v>5</v>
      </c>
    </row>
    <row r="311" spans="1:16" x14ac:dyDescent="0.2">
      <c r="A311" t="s">
        <v>51</v>
      </c>
      <c r="B311" s="5" t="s">
        <v>289</v>
      </c>
      <c r="C311" s="5" t="s">
        <v>1588</v>
      </c>
      <c r="D311" t="s">
        <v>5</v>
      </c>
      <c r="E311" s="24" t="s">
        <v>1589</v>
      </c>
      <c r="F311" s="25" t="s">
        <v>812</v>
      </c>
      <c r="G311" s="26">
        <v>1</v>
      </c>
      <c r="H311" s="25">
        <v>0</v>
      </c>
      <c r="I311" s="25">
        <f>ROUND(G311*H311,6)</f>
        <v>0</v>
      </c>
      <c r="L311" s="27">
        <v>0</v>
      </c>
      <c r="M311" s="22">
        <f>ROUND(ROUND(L311,2)*ROUND(G311,3),2)</f>
        <v>0</v>
      </c>
      <c r="N311" s="25" t="s">
        <v>126</v>
      </c>
      <c r="O311">
        <f>(M311*21)/100</f>
        <v>0</v>
      </c>
      <c r="P311" t="s">
        <v>27</v>
      </c>
    </row>
    <row r="312" spans="1:16" x14ac:dyDescent="0.2">
      <c r="A312" s="28" t="s">
        <v>57</v>
      </c>
      <c r="E312" s="29" t="s">
        <v>5</v>
      </c>
    </row>
    <row r="313" spans="1:16" x14ac:dyDescent="0.2">
      <c r="A313" s="28" t="s">
        <v>58</v>
      </c>
      <c r="E313" s="30" t="s">
        <v>5</v>
      </c>
    </row>
    <row r="314" spans="1:16" x14ac:dyDescent="0.2">
      <c r="E314" s="29" t="s">
        <v>5</v>
      </c>
    </row>
    <row r="315" spans="1:16" x14ac:dyDescent="0.2">
      <c r="A315" t="s">
        <v>51</v>
      </c>
      <c r="B315" s="5" t="s">
        <v>292</v>
      </c>
      <c r="C315" s="5" t="s">
        <v>1590</v>
      </c>
      <c r="D315" t="s">
        <v>5</v>
      </c>
      <c r="E315" s="24" t="s">
        <v>1591</v>
      </c>
      <c r="F315" s="25" t="s">
        <v>136</v>
      </c>
      <c r="G315" s="26">
        <v>1.5</v>
      </c>
      <c r="H315" s="25">
        <v>0</v>
      </c>
      <c r="I315" s="25">
        <f>ROUND(G315*H315,6)</f>
        <v>0</v>
      </c>
      <c r="L315" s="27">
        <v>0</v>
      </c>
      <c r="M315" s="22">
        <f>ROUND(ROUND(L315,2)*ROUND(G315,3),2)</f>
        <v>0</v>
      </c>
      <c r="N315" s="25" t="s">
        <v>126</v>
      </c>
      <c r="O315">
        <f>(M315*21)/100</f>
        <v>0</v>
      </c>
      <c r="P315" t="s">
        <v>27</v>
      </c>
    </row>
    <row r="316" spans="1:16" x14ac:dyDescent="0.2">
      <c r="A316" s="28" t="s">
        <v>57</v>
      </c>
      <c r="E316" s="29" t="s">
        <v>5</v>
      </c>
    </row>
    <row r="317" spans="1:16" x14ac:dyDescent="0.2">
      <c r="A317" s="28" t="s">
        <v>58</v>
      </c>
      <c r="E317" s="30" t="s">
        <v>5</v>
      </c>
    </row>
    <row r="318" spans="1:16" x14ac:dyDescent="0.2">
      <c r="E318" s="29" t="s">
        <v>5</v>
      </c>
    </row>
    <row r="319" spans="1:16" x14ac:dyDescent="0.2">
      <c r="A319" t="s">
        <v>51</v>
      </c>
      <c r="B319" s="5" t="s">
        <v>295</v>
      </c>
      <c r="C319" s="5" t="s">
        <v>1564</v>
      </c>
      <c r="D319" t="s">
        <v>26</v>
      </c>
      <c r="E319" s="24" t="s">
        <v>1565</v>
      </c>
      <c r="F319" s="25" t="s">
        <v>136</v>
      </c>
      <c r="G319" s="26">
        <v>1.5</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x14ac:dyDescent="0.2">
      <c r="A321" s="28" t="s">
        <v>58</v>
      </c>
      <c r="E321" s="30" t="s">
        <v>5</v>
      </c>
    </row>
    <row r="322" spans="1:16" x14ac:dyDescent="0.2">
      <c r="E322" s="29" t="s">
        <v>5</v>
      </c>
    </row>
    <row r="323" spans="1:16" x14ac:dyDescent="0.2">
      <c r="A323" t="s">
        <v>51</v>
      </c>
      <c r="B323" s="5" t="s">
        <v>298</v>
      </c>
      <c r="C323" s="5" t="s">
        <v>1592</v>
      </c>
      <c r="D323" t="s">
        <v>5</v>
      </c>
      <c r="E323" s="24" t="s">
        <v>1593</v>
      </c>
      <c r="F323" s="25" t="s">
        <v>812</v>
      </c>
      <c r="G323" s="26">
        <v>1</v>
      </c>
      <c r="H323" s="25">
        <v>0</v>
      </c>
      <c r="I323" s="25">
        <f>ROUND(G323*H323,6)</f>
        <v>0</v>
      </c>
      <c r="L323" s="27">
        <v>0</v>
      </c>
      <c r="M323" s="22">
        <f>ROUND(ROUND(L323,2)*ROUND(G323,3),2)</f>
        <v>0</v>
      </c>
      <c r="N323" s="25" t="s">
        <v>126</v>
      </c>
      <c r="O323">
        <f>(M323*21)/100</f>
        <v>0</v>
      </c>
      <c r="P323" t="s">
        <v>27</v>
      </c>
    </row>
    <row r="324" spans="1:16" x14ac:dyDescent="0.2">
      <c r="A324" s="28" t="s">
        <v>57</v>
      </c>
      <c r="E324" s="29" t="s">
        <v>5</v>
      </c>
    </row>
    <row r="325" spans="1:16" x14ac:dyDescent="0.2">
      <c r="A325" s="28" t="s">
        <v>58</v>
      </c>
      <c r="E325" s="30" t="s">
        <v>5</v>
      </c>
    </row>
    <row r="326" spans="1:16" x14ac:dyDescent="0.2">
      <c r="E326" s="29" t="s">
        <v>5</v>
      </c>
    </row>
    <row r="327" spans="1:16" x14ac:dyDescent="0.2">
      <c r="A327" t="s">
        <v>51</v>
      </c>
      <c r="B327" s="5" t="s">
        <v>301</v>
      </c>
      <c r="C327" s="5" t="s">
        <v>1594</v>
      </c>
      <c r="D327" t="s">
        <v>5</v>
      </c>
      <c r="E327" s="24" t="s">
        <v>1595</v>
      </c>
      <c r="F327" s="25" t="s">
        <v>1596</v>
      </c>
      <c r="G327" s="26">
        <v>0.06</v>
      </c>
      <c r="H327" s="25">
        <v>0</v>
      </c>
      <c r="I327" s="25">
        <f>ROUND(G327*H327,6)</f>
        <v>0</v>
      </c>
      <c r="L327" s="27">
        <v>0</v>
      </c>
      <c r="M327" s="22">
        <f>ROUND(ROUND(L327,2)*ROUND(G327,3),2)</f>
        <v>0</v>
      </c>
      <c r="N327" s="25" t="s">
        <v>126</v>
      </c>
      <c r="O327">
        <f>(M327*21)/100</f>
        <v>0</v>
      </c>
      <c r="P327" t="s">
        <v>27</v>
      </c>
    </row>
    <row r="328" spans="1:16" x14ac:dyDescent="0.2">
      <c r="A328" s="28" t="s">
        <v>57</v>
      </c>
      <c r="E328" s="29" t="s">
        <v>5</v>
      </c>
    </row>
    <row r="329" spans="1:16" x14ac:dyDescent="0.2">
      <c r="A329" s="28" t="s">
        <v>58</v>
      </c>
      <c r="E329" s="30" t="s">
        <v>5</v>
      </c>
    </row>
    <row r="330" spans="1:16" x14ac:dyDescent="0.2">
      <c r="E330" s="29" t="s">
        <v>5</v>
      </c>
    </row>
    <row r="331" spans="1:16" x14ac:dyDescent="0.2">
      <c r="A331" t="s">
        <v>51</v>
      </c>
      <c r="B331" s="5" t="s">
        <v>304</v>
      </c>
      <c r="C331" s="5" t="s">
        <v>1597</v>
      </c>
      <c r="D331" t="s">
        <v>5</v>
      </c>
      <c r="E331" s="24" t="s">
        <v>1598</v>
      </c>
      <c r="F331" s="25" t="s">
        <v>77</v>
      </c>
      <c r="G331" s="26">
        <v>60</v>
      </c>
      <c r="H331" s="25">
        <v>0</v>
      </c>
      <c r="I331" s="25">
        <f>ROUND(G331*H331,6)</f>
        <v>0</v>
      </c>
      <c r="L331" s="27">
        <v>0</v>
      </c>
      <c r="M331" s="22">
        <f>ROUND(ROUND(L331,2)*ROUND(G331,3),2)</f>
        <v>0</v>
      </c>
      <c r="N331" s="25" t="s">
        <v>126</v>
      </c>
      <c r="O331">
        <f>(M331*21)/100</f>
        <v>0</v>
      </c>
      <c r="P331" t="s">
        <v>27</v>
      </c>
    </row>
    <row r="332" spans="1:16" x14ac:dyDescent="0.2">
      <c r="A332" s="28" t="s">
        <v>57</v>
      </c>
      <c r="E332" s="29" t="s">
        <v>5</v>
      </c>
    </row>
    <row r="333" spans="1:16" x14ac:dyDescent="0.2">
      <c r="A333" s="28" t="s">
        <v>58</v>
      </c>
      <c r="E333" s="30" t="s">
        <v>5</v>
      </c>
    </row>
    <row r="334" spans="1:16" x14ac:dyDescent="0.2">
      <c r="E334" s="29" t="s">
        <v>5</v>
      </c>
    </row>
    <row r="335" spans="1:16" x14ac:dyDescent="0.2">
      <c r="A335" t="s">
        <v>48</v>
      </c>
      <c r="C335" s="6" t="s">
        <v>69</v>
      </c>
      <c r="E335" s="23" t="s">
        <v>947</v>
      </c>
      <c r="J335" s="22">
        <f>0</f>
        <v>0</v>
      </c>
      <c r="K335" s="22">
        <f>0</f>
        <v>0</v>
      </c>
      <c r="L335" s="22">
        <f>0+L336+L340+L344</f>
        <v>0</v>
      </c>
      <c r="M335" s="22">
        <f>0+M336+M340+M344</f>
        <v>0</v>
      </c>
    </row>
    <row r="336" spans="1:16" x14ac:dyDescent="0.2">
      <c r="A336" t="s">
        <v>51</v>
      </c>
      <c r="B336" s="5" t="s">
        <v>307</v>
      </c>
      <c r="C336" s="5" t="s">
        <v>1599</v>
      </c>
      <c r="D336" t="s">
        <v>5</v>
      </c>
      <c r="E336" s="24" t="s">
        <v>1600</v>
      </c>
      <c r="F336" s="25" t="s">
        <v>812</v>
      </c>
      <c r="G336" s="26">
        <v>4</v>
      </c>
      <c r="H336" s="25">
        <v>0</v>
      </c>
      <c r="I336" s="25">
        <f>ROUND(G336*H336,6)</f>
        <v>0</v>
      </c>
      <c r="L336" s="27">
        <v>0</v>
      </c>
      <c r="M336" s="22">
        <f>ROUND(ROUND(L336,2)*ROUND(G336,3),2)</f>
        <v>0</v>
      </c>
      <c r="N336" s="25" t="s">
        <v>126</v>
      </c>
      <c r="O336">
        <f>(M336*21)/100</f>
        <v>0</v>
      </c>
      <c r="P336" t="s">
        <v>27</v>
      </c>
    </row>
    <row r="337" spans="1:16" x14ac:dyDescent="0.2">
      <c r="A337" s="28" t="s">
        <v>57</v>
      </c>
      <c r="E337" s="29" t="s">
        <v>5</v>
      </c>
    </row>
    <row r="338" spans="1:16" x14ac:dyDescent="0.2">
      <c r="A338" s="28" t="s">
        <v>58</v>
      </c>
      <c r="E338" s="30" t="s">
        <v>5</v>
      </c>
    </row>
    <row r="339" spans="1:16" x14ac:dyDescent="0.2">
      <c r="E339" s="29" t="s">
        <v>5</v>
      </c>
    </row>
    <row r="340" spans="1:16" x14ac:dyDescent="0.2">
      <c r="A340" t="s">
        <v>51</v>
      </c>
      <c r="B340" s="5" t="s">
        <v>311</v>
      </c>
      <c r="C340" s="5" t="s">
        <v>1601</v>
      </c>
      <c r="D340" t="s">
        <v>5</v>
      </c>
      <c r="E340" s="24" t="s">
        <v>1602</v>
      </c>
      <c r="F340" s="25" t="s">
        <v>86</v>
      </c>
      <c r="G340" s="26">
        <v>10</v>
      </c>
      <c r="H340" s="25">
        <v>0</v>
      </c>
      <c r="I340" s="25">
        <f>ROUND(G340*H340,6)</f>
        <v>0</v>
      </c>
      <c r="L340" s="27">
        <v>0</v>
      </c>
      <c r="M340" s="22">
        <f>ROUND(ROUND(L340,2)*ROUND(G340,3),2)</f>
        <v>0</v>
      </c>
      <c r="N340" s="25" t="s">
        <v>126</v>
      </c>
      <c r="O340">
        <f>(M340*21)/100</f>
        <v>0</v>
      </c>
      <c r="P340" t="s">
        <v>27</v>
      </c>
    </row>
    <row r="341" spans="1:16" x14ac:dyDescent="0.2">
      <c r="A341" s="28" t="s">
        <v>57</v>
      </c>
      <c r="E341" s="29" t="s">
        <v>5</v>
      </c>
    </row>
    <row r="342" spans="1:16" x14ac:dyDescent="0.2">
      <c r="A342" s="28" t="s">
        <v>58</v>
      </c>
      <c r="E342" s="30" t="s">
        <v>5</v>
      </c>
    </row>
    <row r="343" spans="1:16" x14ac:dyDescent="0.2">
      <c r="E343" s="29" t="s">
        <v>5</v>
      </c>
    </row>
    <row r="344" spans="1:16" x14ac:dyDescent="0.2">
      <c r="A344" t="s">
        <v>51</v>
      </c>
      <c r="B344" s="5" t="s">
        <v>314</v>
      </c>
      <c r="C344" s="5" t="s">
        <v>1603</v>
      </c>
      <c r="D344" t="s">
        <v>5</v>
      </c>
      <c r="E344" s="24" t="s">
        <v>1604</v>
      </c>
      <c r="F344" s="25" t="s">
        <v>86</v>
      </c>
      <c r="G344" s="26">
        <v>10</v>
      </c>
      <c r="H344" s="25">
        <v>0</v>
      </c>
      <c r="I344" s="25">
        <f>ROUND(G344*H344,6)</f>
        <v>0</v>
      </c>
      <c r="L344" s="27">
        <v>0</v>
      </c>
      <c r="M344" s="22">
        <f>ROUND(ROUND(L344,2)*ROUND(G344,3),2)</f>
        <v>0</v>
      </c>
      <c r="N344" s="25" t="s">
        <v>126</v>
      </c>
      <c r="O344">
        <f>(M344*21)/100</f>
        <v>0</v>
      </c>
      <c r="P344" t="s">
        <v>27</v>
      </c>
    </row>
    <row r="345" spans="1:16" x14ac:dyDescent="0.2">
      <c r="A345" s="28" t="s">
        <v>57</v>
      </c>
      <c r="E345" s="29" t="s">
        <v>5</v>
      </c>
    </row>
    <row r="346" spans="1:16" x14ac:dyDescent="0.2">
      <c r="A346" s="28" t="s">
        <v>58</v>
      </c>
      <c r="E346" s="30" t="s">
        <v>5</v>
      </c>
    </row>
    <row r="347" spans="1:16" x14ac:dyDescent="0.2">
      <c r="E347" s="29" t="s">
        <v>5</v>
      </c>
    </row>
    <row r="348" spans="1:16" x14ac:dyDescent="0.2">
      <c r="A348" t="s">
        <v>48</v>
      </c>
      <c r="C348" s="6" t="s">
        <v>79</v>
      </c>
      <c r="E348" s="23" t="s">
        <v>1605</v>
      </c>
      <c r="J348" s="22">
        <f>0</f>
        <v>0</v>
      </c>
      <c r="K348" s="22">
        <f>0</f>
        <v>0</v>
      </c>
      <c r="L348" s="22">
        <f>0+L349</f>
        <v>0</v>
      </c>
      <c r="M348" s="22">
        <f>0+M349</f>
        <v>0</v>
      </c>
    </row>
    <row r="349" spans="1:16" x14ac:dyDescent="0.2">
      <c r="A349" t="s">
        <v>51</v>
      </c>
      <c r="B349" s="5" t="s">
        <v>317</v>
      </c>
      <c r="C349" s="5" t="s">
        <v>1606</v>
      </c>
      <c r="D349" t="s">
        <v>5</v>
      </c>
      <c r="E349" s="24" t="s">
        <v>1607</v>
      </c>
      <c r="F349" s="25" t="s">
        <v>812</v>
      </c>
      <c r="G349" s="26">
        <v>1</v>
      </c>
      <c r="H349" s="25">
        <v>0</v>
      </c>
      <c r="I349" s="25">
        <f>ROUND(G349*H349,6)</f>
        <v>0</v>
      </c>
      <c r="L349" s="27">
        <v>0</v>
      </c>
      <c r="M349" s="22">
        <f>ROUND(ROUND(L349,2)*ROUND(G349,3),2)</f>
        <v>0</v>
      </c>
      <c r="N349" s="25" t="s">
        <v>126</v>
      </c>
      <c r="O349">
        <f>(M349*21)/100</f>
        <v>0</v>
      </c>
      <c r="P349" t="s">
        <v>27</v>
      </c>
    </row>
    <row r="350" spans="1:16" x14ac:dyDescent="0.2">
      <c r="A350" s="28" t="s">
        <v>57</v>
      </c>
      <c r="E350" s="29" t="s">
        <v>5</v>
      </c>
    </row>
    <row r="351" spans="1:16" x14ac:dyDescent="0.2">
      <c r="A351" s="28" t="s">
        <v>58</v>
      </c>
      <c r="E351" s="30" t="s">
        <v>5</v>
      </c>
    </row>
    <row r="352" spans="1:16" x14ac:dyDescent="0.2">
      <c r="E352"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dimension ref="A1:T143"/>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COUNTIFS(L8:L140,"=0",A8:A140,"P")+COUNTIFS(L8:L140,"",A8:A140,"P")+SUM(Q8:Q140)</f>
        <v>32</v>
      </c>
    </row>
    <row r="8" spans="1:20" x14ac:dyDescent="0.2">
      <c r="A8" t="s">
        <v>45</v>
      </c>
      <c r="C8" s="19" t="s">
        <v>1610</v>
      </c>
      <c r="E8" s="21" t="s">
        <v>1611</v>
      </c>
      <c r="J8" s="20">
        <f>0+J9+J14+J35+J52+J73+J122+J139</f>
        <v>0</v>
      </c>
      <c r="K8" s="20">
        <f>0+K9+K14+K35+K52+K73+K122+K139</f>
        <v>0</v>
      </c>
      <c r="L8" s="20">
        <f>0+L9+L14+L35+L52+L73+L122+L139</f>
        <v>0</v>
      </c>
      <c r="M8" s="20">
        <f>0+M9+M14+M35+M52+M73+M122+M139</f>
        <v>0</v>
      </c>
    </row>
    <row r="9" spans="1:20" x14ac:dyDescent="0.2">
      <c r="A9" t="s">
        <v>48</v>
      </c>
      <c r="C9" s="6" t="s">
        <v>52</v>
      </c>
      <c r="E9" s="23" t="s">
        <v>1459</v>
      </c>
      <c r="J9" s="22">
        <f>0</f>
        <v>0</v>
      </c>
      <c r="K9" s="22">
        <f>0</f>
        <v>0</v>
      </c>
      <c r="L9" s="22">
        <f>0+L10</f>
        <v>0</v>
      </c>
      <c r="M9" s="22">
        <f>0+M10</f>
        <v>0</v>
      </c>
    </row>
    <row r="10" spans="1:20" x14ac:dyDescent="0.2">
      <c r="A10" t="s">
        <v>51</v>
      </c>
      <c r="B10" s="5" t="s">
        <v>52</v>
      </c>
      <c r="C10" s="5" t="s">
        <v>1612</v>
      </c>
      <c r="D10" t="s">
        <v>5</v>
      </c>
      <c r="E10" s="24" t="s">
        <v>1613</v>
      </c>
      <c r="F10" s="25" t="s">
        <v>812</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48</v>
      </c>
      <c r="C14" s="6" t="s">
        <v>27</v>
      </c>
      <c r="E14" s="23" t="s">
        <v>1471</v>
      </c>
      <c r="J14" s="22">
        <f>0</f>
        <v>0</v>
      </c>
      <c r="K14" s="22">
        <f>0</f>
        <v>0</v>
      </c>
      <c r="L14" s="22">
        <f>0+L15+L19+L23+L27+L31</f>
        <v>0</v>
      </c>
      <c r="M14" s="22">
        <f>0+M15+M19+M23+M27+M31</f>
        <v>0</v>
      </c>
    </row>
    <row r="15" spans="1:20" x14ac:dyDescent="0.2">
      <c r="A15" t="s">
        <v>51</v>
      </c>
      <c r="B15" s="5" t="s">
        <v>27</v>
      </c>
      <c r="C15" s="5" t="s">
        <v>1486</v>
      </c>
      <c r="D15" t="s">
        <v>5</v>
      </c>
      <c r="E15" s="24" t="s">
        <v>1487</v>
      </c>
      <c r="F15" s="25" t="s">
        <v>77</v>
      </c>
      <c r="G15" s="26">
        <v>40</v>
      </c>
      <c r="H15" s="25">
        <v>0</v>
      </c>
      <c r="I15" s="25">
        <f>ROUND(G15*H15,6)</f>
        <v>0</v>
      </c>
      <c r="L15" s="27">
        <v>0</v>
      </c>
      <c r="M15" s="22">
        <f>ROUND(ROUND(L15,2)*ROUND(G15,3),2)</f>
        <v>0</v>
      </c>
      <c r="N15" s="25" t="s">
        <v>126</v>
      </c>
      <c r="O15">
        <f>(M15*21)/100</f>
        <v>0</v>
      </c>
      <c r="P15" t="s">
        <v>27</v>
      </c>
    </row>
    <row r="16" spans="1:20" x14ac:dyDescent="0.2">
      <c r="A16" s="28" t="s">
        <v>57</v>
      </c>
      <c r="E16" s="29" t="s">
        <v>5</v>
      </c>
    </row>
    <row r="17" spans="1:16" x14ac:dyDescent="0.2">
      <c r="A17" s="28" t="s">
        <v>58</v>
      </c>
      <c r="E17" s="30" t="s">
        <v>5</v>
      </c>
    </row>
    <row r="18" spans="1:16" x14ac:dyDescent="0.2">
      <c r="E18" s="29" t="s">
        <v>5</v>
      </c>
    </row>
    <row r="19" spans="1:16" x14ac:dyDescent="0.2">
      <c r="A19" t="s">
        <v>51</v>
      </c>
      <c r="B19" s="5" t="s">
        <v>26</v>
      </c>
      <c r="C19" s="5" t="s">
        <v>1614</v>
      </c>
      <c r="D19" t="s">
        <v>5</v>
      </c>
      <c r="E19" s="24" t="s">
        <v>1615</v>
      </c>
      <c r="F19" s="25" t="s">
        <v>812</v>
      </c>
      <c r="G19" s="26">
        <v>2</v>
      </c>
      <c r="H19" s="25">
        <v>0</v>
      </c>
      <c r="I19" s="25">
        <f>ROUND(G19*H19,6)</f>
        <v>0</v>
      </c>
      <c r="L19" s="27">
        <v>0</v>
      </c>
      <c r="M19" s="22">
        <f>ROUND(ROUND(L19,2)*ROUND(G19,3),2)</f>
        <v>0</v>
      </c>
      <c r="N19" s="25" t="s">
        <v>126</v>
      </c>
      <c r="O19">
        <f>(M19*21)/100</f>
        <v>0</v>
      </c>
      <c r="P19" t="s">
        <v>27</v>
      </c>
    </row>
    <row r="20" spans="1:16" x14ac:dyDescent="0.2">
      <c r="A20" s="28" t="s">
        <v>57</v>
      </c>
      <c r="E20" s="29" t="s">
        <v>5</v>
      </c>
    </row>
    <row r="21" spans="1:16" x14ac:dyDescent="0.2">
      <c r="A21" s="28" t="s">
        <v>58</v>
      </c>
      <c r="E21" s="30" t="s">
        <v>5</v>
      </c>
    </row>
    <row r="22" spans="1:16" x14ac:dyDescent="0.2">
      <c r="E22" s="29" t="s">
        <v>5</v>
      </c>
    </row>
    <row r="23" spans="1:16" x14ac:dyDescent="0.2">
      <c r="A23" t="s">
        <v>51</v>
      </c>
      <c r="B23" s="5" t="s">
        <v>144</v>
      </c>
      <c r="C23" s="5" t="s">
        <v>1616</v>
      </c>
      <c r="D23" t="s">
        <v>5</v>
      </c>
      <c r="E23" s="24" t="s">
        <v>1617</v>
      </c>
      <c r="F23" s="25" t="s">
        <v>812</v>
      </c>
      <c r="G23" s="26">
        <v>8</v>
      </c>
      <c r="H23" s="25">
        <v>0</v>
      </c>
      <c r="I23" s="25">
        <f>ROUND(G23*H23,6)</f>
        <v>0</v>
      </c>
      <c r="L23" s="27">
        <v>0</v>
      </c>
      <c r="M23" s="22">
        <f>ROUND(ROUND(L23,2)*ROUND(G23,3),2)</f>
        <v>0</v>
      </c>
      <c r="N23" s="25" t="s">
        <v>126</v>
      </c>
      <c r="O23">
        <f>(M23*21)/100</f>
        <v>0</v>
      </c>
      <c r="P23" t="s">
        <v>27</v>
      </c>
    </row>
    <row r="24" spans="1:16" x14ac:dyDescent="0.2">
      <c r="A24" s="28" t="s">
        <v>57</v>
      </c>
      <c r="E24" s="29" t="s">
        <v>5</v>
      </c>
    </row>
    <row r="25" spans="1:16" x14ac:dyDescent="0.2">
      <c r="A25" s="28" t="s">
        <v>58</v>
      </c>
      <c r="E25" s="30" t="s">
        <v>5</v>
      </c>
    </row>
    <row r="26" spans="1:16" x14ac:dyDescent="0.2">
      <c r="E26" s="29" t="s">
        <v>5</v>
      </c>
    </row>
    <row r="27" spans="1:16" x14ac:dyDescent="0.2">
      <c r="A27" t="s">
        <v>51</v>
      </c>
      <c r="B27" s="5" t="s">
        <v>64</v>
      </c>
      <c r="C27" s="5" t="s">
        <v>1618</v>
      </c>
      <c r="D27" t="s">
        <v>5</v>
      </c>
      <c r="E27" s="24" t="s">
        <v>1619</v>
      </c>
      <c r="F27" s="25" t="s">
        <v>812</v>
      </c>
      <c r="G27" s="26">
        <v>3</v>
      </c>
      <c r="H27" s="25">
        <v>0</v>
      </c>
      <c r="I27" s="25">
        <f>ROUND(G27*H27,6)</f>
        <v>0</v>
      </c>
      <c r="L27" s="27">
        <v>0</v>
      </c>
      <c r="M27" s="22">
        <f>ROUND(ROUND(L27,2)*ROUND(G27,3),2)</f>
        <v>0</v>
      </c>
      <c r="N27" s="25" t="s">
        <v>126</v>
      </c>
      <c r="O27">
        <f>(M27*21)/100</f>
        <v>0</v>
      </c>
      <c r="P27" t="s">
        <v>27</v>
      </c>
    </row>
    <row r="28" spans="1:16" x14ac:dyDescent="0.2">
      <c r="A28" s="28" t="s">
        <v>57</v>
      </c>
      <c r="E28" s="29" t="s">
        <v>5</v>
      </c>
    </row>
    <row r="29" spans="1:16" x14ac:dyDescent="0.2">
      <c r="A29" s="28" t="s">
        <v>58</v>
      </c>
      <c r="E29" s="30" t="s">
        <v>5</v>
      </c>
    </row>
    <row r="30" spans="1:16" x14ac:dyDescent="0.2">
      <c r="E30" s="29" t="s">
        <v>5</v>
      </c>
    </row>
    <row r="31" spans="1:16" x14ac:dyDescent="0.2">
      <c r="A31" t="s">
        <v>51</v>
      </c>
      <c r="B31" s="5" t="s">
        <v>62</v>
      </c>
      <c r="C31" s="5" t="s">
        <v>1488</v>
      </c>
      <c r="D31" t="s">
        <v>5</v>
      </c>
      <c r="E31" s="24" t="s">
        <v>1489</v>
      </c>
      <c r="F31" s="25" t="s">
        <v>812</v>
      </c>
      <c r="G31" s="26">
        <v>2</v>
      </c>
      <c r="H31" s="25">
        <v>0</v>
      </c>
      <c r="I31" s="25">
        <f>ROUND(G31*H31,6)</f>
        <v>0</v>
      </c>
      <c r="L31" s="27">
        <v>0</v>
      </c>
      <c r="M31" s="22">
        <f>ROUND(ROUND(L31,2)*ROUND(G31,3),2)</f>
        <v>0</v>
      </c>
      <c r="N31" s="25" t="s">
        <v>126</v>
      </c>
      <c r="O31">
        <f>(M31*21)/100</f>
        <v>0</v>
      </c>
      <c r="P31" t="s">
        <v>27</v>
      </c>
    </row>
    <row r="32" spans="1:16" x14ac:dyDescent="0.2">
      <c r="A32" s="28" t="s">
        <v>57</v>
      </c>
      <c r="E32" s="29" t="s">
        <v>5</v>
      </c>
    </row>
    <row r="33" spans="1:16" x14ac:dyDescent="0.2">
      <c r="A33" s="28" t="s">
        <v>58</v>
      </c>
      <c r="E33" s="30" t="s">
        <v>5</v>
      </c>
    </row>
    <row r="34" spans="1:16" x14ac:dyDescent="0.2">
      <c r="E34" s="29" t="s">
        <v>5</v>
      </c>
    </row>
    <row r="35" spans="1:16" x14ac:dyDescent="0.2">
      <c r="A35" t="s">
        <v>48</v>
      </c>
      <c r="C35" s="6" t="s">
        <v>26</v>
      </c>
      <c r="E35" s="23" t="s">
        <v>1496</v>
      </c>
      <c r="J35" s="22">
        <f>0</f>
        <v>0</v>
      </c>
      <c r="K35" s="22">
        <f>0</f>
        <v>0</v>
      </c>
      <c r="L35" s="22">
        <f>0+L36+L40+L44+L48</f>
        <v>0</v>
      </c>
      <c r="M35" s="22">
        <f>0+M36+M40+M44+M48</f>
        <v>0</v>
      </c>
    </row>
    <row r="36" spans="1:16" x14ac:dyDescent="0.2">
      <c r="A36" t="s">
        <v>51</v>
      </c>
      <c r="B36" s="5" t="s">
        <v>69</v>
      </c>
      <c r="C36" s="5" t="s">
        <v>1509</v>
      </c>
      <c r="D36" t="s">
        <v>5</v>
      </c>
      <c r="E36" s="24" t="s">
        <v>1510</v>
      </c>
      <c r="F36" s="25" t="s">
        <v>136</v>
      </c>
      <c r="G36" s="26">
        <v>2.44</v>
      </c>
      <c r="H36" s="25">
        <v>0</v>
      </c>
      <c r="I36" s="25">
        <f>ROUND(G36*H36,6)</f>
        <v>0</v>
      </c>
      <c r="L36" s="27">
        <v>0</v>
      </c>
      <c r="M36" s="22">
        <f>ROUND(ROUND(L36,2)*ROUND(G36,3),2)</f>
        <v>0</v>
      </c>
      <c r="N36" s="25" t="s">
        <v>126</v>
      </c>
      <c r="O36">
        <f>(M36*21)/100</f>
        <v>0</v>
      </c>
      <c r="P36" t="s">
        <v>27</v>
      </c>
    </row>
    <row r="37" spans="1:16" x14ac:dyDescent="0.2">
      <c r="A37" s="28" t="s">
        <v>57</v>
      </c>
      <c r="E37" s="29" t="s">
        <v>5</v>
      </c>
    </row>
    <row r="38" spans="1:16" x14ac:dyDescent="0.2">
      <c r="A38" s="28" t="s">
        <v>58</v>
      </c>
      <c r="E38" s="30" t="s">
        <v>5</v>
      </c>
    </row>
    <row r="39" spans="1:16" x14ac:dyDescent="0.2">
      <c r="E39" s="29" t="s">
        <v>5</v>
      </c>
    </row>
    <row r="40" spans="1:16" x14ac:dyDescent="0.2">
      <c r="A40" t="s">
        <v>51</v>
      </c>
      <c r="B40" s="5" t="s">
        <v>79</v>
      </c>
      <c r="C40" s="5" t="s">
        <v>1620</v>
      </c>
      <c r="D40" t="s">
        <v>5</v>
      </c>
      <c r="E40" s="24" t="s">
        <v>1621</v>
      </c>
      <c r="F40" s="25" t="s">
        <v>77</v>
      </c>
      <c r="G40" s="26">
        <v>33</v>
      </c>
      <c r="H40" s="25">
        <v>0</v>
      </c>
      <c r="I40" s="25">
        <f>ROUND(G40*H40,6)</f>
        <v>0</v>
      </c>
      <c r="L40" s="27">
        <v>0</v>
      </c>
      <c r="M40" s="22">
        <f>ROUND(ROUND(L40,2)*ROUND(G40,3),2)</f>
        <v>0</v>
      </c>
      <c r="N40" s="25" t="s">
        <v>126</v>
      </c>
      <c r="O40">
        <f>(M40*21)/100</f>
        <v>0</v>
      </c>
      <c r="P40" t="s">
        <v>27</v>
      </c>
    </row>
    <row r="41" spans="1:16" x14ac:dyDescent="0.2">
      <c r="A41" s="28" t="s">
        <v>57</v>
      </c>
      <c r="E41" s="29" t="s">
        <v>5</v>
      </c>
    </row>
    <row r="42" spans="1:16" x14ac:dyDescent="0.2">
      <c r="A42" s="28" t="s">
        <v>58</v>
      </c>
      <c r="E42" s="30" t="s">
        <v>5</v>
      </c>
    </row>
    <row r="43" spans="1:16" x14ac:dyDescent="0.2">
      <c r="E43" s="29" t="s">
        <v>5</v>
      </c>
    </row>
    <row r="44" spans="1:16" x14ac:dyDescent="0.2">
      <c r="A44" t="s">
        <v>51</v>
      </c>
      <c r="B44" s="5" t="s">
        <v>83</v>
      </c>
      <c r="C44" s="5" t="s">
        <v>1503</v>
      </c>
      <c r="D44" t="s">
        <v>5</v>
      </c>
      <c r="E44" s="24" t="s">
        <v>1504</v>
      </c>
      <c r="F44" s="25" t="s">
        <v>77</v>
      </c>
      <c r="G44" s="26">
        <v>33</v>
      </c>
      <c r="H44" s="25">
        <v>0</v>
      </c>
      <c r="I44" s="25">
        <f>ROUND(G44*H44,6)</f>
        <v>0</v>
      </c>
      <c r="L44" s="27">
        <v>0</v>
      </c>
      <c r="M44" s="22">
        <f>ROUND(ROUND(L44,2)*ROUND(G44,3),2)</f>
        <v>0</v>
      </c>
      <c r="N44" s="25" t="s">
        <v>126</v>
      </c>
      <c r="O44">
        <f>(M44*21)/100</f>
        <v>0</v>
      </c>
      <c r="P44" t="s">
        <v>27</v>
      </c>
    </row>
    <row r="45" spans="1:16" x14ac:dyDescent="0.2">
      <c r="A45" s="28" t="s">
        <v>57</v>
      </c>
      <c r="E45" s="29" t="s">
        <v>5</v>
      </c>
    </row>
    <row r="46" spans="1:16" x14ac:dyDescent="0.2">
      <c r="A46" s="28" t="s">
        <v>58</v>
      </c>
      <c r="E46" s="30" t="s">
        <v>5</v>
      </c>
    </row>
    <row r="47" spans="1:16" x14ac:dyDescent="0.2">
      <c r="E47" s="29" t="s">
        <v>5</v>
      </c>
    </row>
    <row r="48" spans="1:16" x14ac:dyDescent="0.2">
      <c r="A48" t="s">
        <v>51</v>
      </c>
      <c r="B48" s="5" t="s">
        <v>88</v>
      </c>
      <c r="C48" s="5" t="s">
        <v>1505</v>
      </c>
      <c r="D48" t="s">
        <v>5</v>
      </c>
      <c r="E48" s="24" t="s">
        <v>1622</v>
      </c>
      <c r="F48" s="25" t="s">
        <v>812</v>
      </c>
      <c r="G48" s="26">
        <v>6</v>
      </c>
      <c r="H48" s="25">
        <v>0</v>
      </c>
      <c r="I48" s="25">
        <f>ROUND(G48*H48,6)</f>
        <v>0</v>
      </c>
      <c r="L48" s="27">
        <v>0</v>
      </c>
      <c r="M48" s="22">
        <f>ROUND(ROUND(L48,2)*ROUND(G48,3),2)</f>
        <v>0</v>
      </c>
      <c r="N48" s="25" t="s">
        <v>126</v>
      </c>
      <c r="O48">
        <f>(M48*21)/100</f>
        <v>0</v>
      </c>
      <c r="P48" t="s">
        <v>27</v>
      </c>
    </row>
    <row r="49" spans="1:16" x14ac:dyDescent="0.2">
      <c r="A49" s="28" t="s">
        <v>57</v>
      </c>
      <c r="E49" s="29" t="s">
        <v>5</v>
      </c>
    </row>
    <row r="50" spans="1:16" x14ac:dyDescent="0.2">
      <c r="A50" s="28" t="s">
        <v>58</v>
      </c>
      <c r="E50" s="30" t="s">
        <v>5</v>
      </c>
    </row>
    <row r="51" spans="1:16" x14ac:dyDescent="0.2">
      <c r="E51" s="29" t="s">
        <v>5</v>
      </c>
    </row>
    <row r="52" spans="1:16" x14ac:dyDescent="0.2">
      <c r="A52" t="s">
        <v>48</v>
      </c>
      <c r="C52" s="6" t="s">
        <v>144</v>
      </c>
      <c r="E52" s="23" t="s">
        <v>1515</v>
      </c>
      <c r="J52" s="22">
        <f>0</f>
        <v>0</v>
      </c>
      <c r="K52" s="22">
        <f>0</f>
        <v>0</v>
      </c>
      <c r="L52" s="22">
        <f>0+L53+L57+L61+L65+L69</f>
        <v>0</v>
      </c>
      <c r="M52" s="22">
        <f>0+M53+M57+M61+M65+M69</f>
        <v>0</v>
      </c>
    </row>
    <row r="53" spans="1:16" x14ac:dyDescent="0.2">
      <c r="A53" t="s">
        <v>51</v>
      </c>
      <c r="B53" s="5" t="s">
        <v>178</v>
      </c>
      <c r="C53" s="5" t="s">
        <v>1530</v>
      </c>
      <c r="D53" t="s">
        <v>5</v>
      </c>
      <c r="E53" s="24" t="s">
        <v>1531</v>
      </c>
      <c r="F53" s="25" t="s">
        <v>77</v>
      </c>
      <c r="G53" s="26">
        <v>40</v>
      </c>
      <c r="H53" s="25">
        <v>0</v>
      </c>
      <c r="I53" s="25">
        <f>ROUND(G53*H53,6)</f>
        <v>0</v>
      </c>
      <c r="L53" s="27">
        <v>0</v>
      </c>
      <c r="M53" s="22">
        <f>ROUND(ROUND(L53,2)*ROUND(G53,3),2)</f>
        <v>0</v>
      </c>
      <c r="N53" s="25" t="s">
        <v>126</v>
      </c>
      <c r="O53">
        <f>(M53*21)/100</f>
        <v>0</v>
      </c>
      <c r="P53" t="s">
        <v>27</v>
      </c>
    </row>
    <row r="54" spans="1:16" x14ac:dyDescent="0.2">
      <c r="A54" s="28" t="s">
        <v>57</v>
      </c>
      <c r="E54" s="29" t="s">
        <v>5</v>
      </c>
    </row>
    <row r="55" spans="1:16" x14ac:dyDescent="0.2">
      <c r="A55" s="28" t="s">
        <v>58</v>
      </c>
      <c r="E55" s="30" t="s">
        <v>5</v>
      </c>
    </row>
    <row r="56" spans="1:16" x14ac:dyDescent="0.2">
      <c r="E56" s="29" t="s">
        <v>5</v>
      </c>
    </row>
    <row r="57" spans="1:16" x14ac:dyDescent="0.2">
      <c r="A57" t="s">
        <v>51</v>
      </c>
      <c r="B57" s="5" t="s">
        <v>92</v>
      </c>
      <c r="C57" s="5" t="s">
        <v>1516</v>
      </c>
      <c r="D57" t="s">
        <v>5</v>
      </c>
      <c r="E57" s="24" t="s">
        <v>1517</v>
      </c>
      <c r="F57" s="25" t="s">
        <v>812</v>
      </c>
      <c r="G57" s="26">
        <v>2</v>
      </c>
      <c r="H57" s="25">
        <v>0</v>
      </c>
      <c r="I57" s="25">
        <f>ROUND(G57*H57,6)</f>
        <v>0</v>
      </c>
      <c r="L57" s="27">
        <v>0</v>
      </c>
      <c r="M57" s="22">
        <f>ROUND(ROUND(L57,2)*ROUND(G57,3),2)</f>
        <v>0</v>
      </c>
      <c r="N57" s="25" t="s">
        <v>126</v>
      </c>
      <c r="O57">
        <f>(M57*21)/100</f>
        <v>0</v>
      </c>
      <c r="P57" t="s">
        <v>27</v>
      </c>
    </row>
    <row r="58" spans="1:16" x14ac:dyDescent="0.2">
      <c r="A58" s="28" t="s">
        <v>57</v>
      </c>
      <c r="E58" s="29" t="s">
        <v>5</v>
      </c>
    </row>
    <row r="59" spans="1:16" x14ac:dyDescent="0.2">
      <c r="A59" s="28" t="s">
        <v>58</v>
      </c>
      <c r="E59" s="30" t="s">
        <v>5</v>
      </c>
    </row>
    <row r="60" spans="1:16" x14ac:dyDescent="0.2">
      <c r="E60" s="29" t="s">
        <v>5</v>
      </c>
    </row>
    <row r="61" spans="1:16" x14ac:dyDescent="0.2">
      <c r="A61" t="s">
        <v>51</v>
      </c>
      <c r="B61" s="5" t="s">
        <v>96</v>
      </c>
      <c r="C61" s="5" t="s">
        <v>1623</v>
      </c>
      <c r="D61" t="s">
        <v>5</v>
      </c>
      <c r="E61" s="24" t="s">
        <v>1624</v>
      </c>
      <c r="F61" s="25" t="s">
        <v>812</v>
      </c>
      <c r="G61" s="26">
        <v>3</v>
      </c>
      <c r="H61" s="25">
        <v>0</v>
      </c>
      <c r="I61" s="25">
        <f>ROUND(G61*H61,6)</f>
        <v>0</v>
      </c>
      <c r="L61" s="27">
        <v>0</v>
      </c>
      <c r="M61" s="22">
        <f>ROUND(ROUND(L61,2)*ROUND(G61,3),2)</f>
        <v>0</v>
      </c>
      <c r="N61" s="25" t="s">
        <v>126</v>
      </c>
      <c r="O61">
        <f>(M61*21)/100</f>
        <v>0</v>
      </c>
      <c r="P61" t="s">
        <v>27</v>
      </c>
    </row>
    <row r="62" spans="1:16" x14ac:dyDescent="0.2">
      <c r="A62" s="28" t="s">
        <v>57</v>
      </c>
      <c r="E62" s="29" t="s">
        <v>5</v>
      </c>
    </row>
    <row r="63" spans="1:16" x14ac:dyDescent="0.2">
      <c r="A63" s="28" t="s">
        <v>58</v>
      </c>
      <c r="E63" s="30" t="s">
        <v>5</v>
      </c>
    </row>
    <row r="64" spans="1:16" x14ac:dyDescent="0.2">
      <c r="E64" s="29" t="s">
        <v>5</v>
      </c>
    </row>
    <row r="65" spans="1:16" x14ac:dyDescent="0.2">
      <c r="A65" t="s">
        <v>51</v>
      </c>
      <c r="B65" s="5" t="s">
        <v>100</v>
      </c>
      <c r="C65" s="5" t="s">
        <v>1625</v>
      </c>
      <c r="D65" t="s">
        <v>5</v>
      </c>
      <c r="E65" s="24" t="s">
        <v>1626</v>
      </c>
      <c r="F65" s="25" t="s">
        <v>812</v>
      </c>
      <c r="G65" s="26">
        <v>1</v>
      </c>
      <c r="H65" s="25">
        <v>0</v>
      </c>
      <c r="I65" s="25">
        <f>ROUND(G65*H65,6)</f>
        <v>0</v>
      </c>
      <c r="L65" s="27">
        <v>0</v>
      </c>
      <c r="M65" s="22">
        <f>ROUND(ROUND(L65,2)*ROUND(G65,3),2)</f>
        <v>0</v>
      </c>
      <c r="N65" s="25" t="s">
        <v>126</v>
      </c>
      <c r="O65">
        <f>(M65*21)/100</f>
        <v>0</v>
      </c>
      <c r="P65" t="s">
        <v>27</v>
      </c>
    </row>
    <row r="66" spans="1:16" x14ac:dyDescent="0.2">
      <c r="A66" s="28" t="s">
        <v>57</v>
      </c>
      <c r="E66" s="29" t="s">
        <v>5</v>
      </c>
    </row>
    <row r="67" spans="1:16" x14ac:dyDescent="0.2">
      <c r="A67" s="28" t="s">
        <v>58</v>
      </c>
      <c r="E67" s="30" t="s">
        <v>5</v>
      </c>
    </row>
    <row r="68" spans="1:16" x14ac:dyDescent="0.2">
      <c r="E68" s="29" t="s">
        <v>5</v>
      </c>
    </row>
    <row r="69" spans="1:16" x14ac:dyDescent="0.2">
      <c r="A69" t="s">
        <v>51</v>
      </c>
      <c r="B69" s="5" t="s">
        <v>105</v>
      </c>
      <c r="C69" s="5" t="s">
        <v>1536</v>
      </c>
      <c r="D69" t="s">
        <v>5</v>
      </c>
      <c r="E69" s="24" t="s">
        <v>1537</v>
      </c>
      <c r="F69" s="25" t="s">
        <v>812</v>
      </c>
      <c r="G69" s="26">
        <v>2</v>
      </c>
      <c r="H69" s="25">
        <v>0</v>
      </c>
      <c r="I69" s="25">
        <f>ROUND(G69*H69,6)</f>
        <v>0</v>
      </c>
      <c r="L69" s="27">
        <v>0</v>
      </c>
      <c r="M69" s="22">
        <f>ROUND(ROUND(L69,2)*ROUND(G69,3),2)</f>
        <v>0</v>
      </c>
      <c r="N69" s="25" t="s">
        <v>126</v>
      </c>
      <c r="O69">
        <f>(M69*21)/100</f>
        <v>0</v>
      </c>
      <c r="P69" t="s">
        <v>27</v>
      </c>
    </row>
    <row r="70" spans="1:16" x14ac:dyDescent="0.2">
      <c r="A70" s="28" t="s">
        <v>57</v>
      </c>
      <c r="E70" s="29" t="s">
        <v>5</v>
      </c>
    </row>
    <row r="71" spans="1:16" x14ac:dyDescent="0.2">
      <c r="A71" s="28" t="s">
        <v>58</v>
      </c>
      <c r="E71" s="30" t="s">
        <v>5</v>
      </c>
    </row>
    <row r="72" spans="1:16" x14ac:dyDescent="0.2">
      <c r="E72" s="29" t="s">
        <v>5</v>
      </c>
    </row>
    <row r="73" spans="1:16" x14ac:dyDescent="0.2">
      <c r="A73" t="s">
        <v>48</v>
      </c>
      <c r="C73" s="6" t="s">
        <v>64</v>
      </c>
      <c r="E73" s="23" t="s">
        <v>1557</v>
      </c>
      <c r="J73" s="22">
        <f>0</f>
        <v>0</v>
      </c>
      <c r="K73" s="22">
        <f>0</f>
        <v>0</v>
      </c>
      <c r="L73" s="22">
        <f>0+L74+L78+L82+L86+L90+L94+L98+L102+L106+L110+L114+L118</f>
        <v>0</v>
      </c>
      <c r="M73" s="22">
        <f>0+M74+M78+M82+M86+M90+M94+M98+M102+M106+M110+M114+M118</f>
        <v>0</v>
      </c>
    </row>
    <row r="74" spans="1:16" x14ac:dyDescent="0.2">
      <c r="A74" t="s">
        <v>51</v>
      </c>
      <c r="B74" s="5" t="s">
        <v>110</v>
      </c>
      <c r="C74" s="5" t="s">
        <v>1570</v>
      </c>
      <c r="D74" t="s">
        <v>5</v>
      </c>
      <c r="E74" s="24" t="s">
        <v>1571</v>
      </c>
      <c r="F74" s="25" t="s">
        <v>77</v>
      </c>
      <c r="G74" s="26">
        <v>33</v>
      </c>
      <c r="H74" s="25">
        <v>0</v>
      </c>
      <c r="I74" s="25">
        <f>ROUND(G74*H74,6)</f>
        <v>0</v>
      </c>
      <c r="L74" s="27">
        <v>0</v>
      </c>
      <c r="M74" s="22">
        <f>ROUND(ROUND(L74,2)*ROUND(G74,3),2)</f>
        <v>0</v>
      </c>
      <c r="N74" s="25" t="s">
        <v>126</v>
      </c>
      <c r="O74">
        <f>(M74*21)/100</f>
        <v>0</v>
      </c>
      <c r="P74" t="s">
        <v>27</v>
      </c>
    </row>
    <row r="75" spans="1:16" x14ac:dyDescent="0.2">
      <c r="A75" s="28" t="s">
        <v>57</v>
      </c>
      <c r="E75" s="29" t="s">
        <v>5</v>
      </c>
    </row>
    <row r="76" spans="1:16" x14ac:dyDescent="0.2">
      <c r="A76" s="28" t="s">
        <v>58</v>
      </c>
      <c r="E76" s="30" t="s">
        <v>5</v>
      </c>
    </row>
    <row r="77" spans="1:16" x14ac:dyDescent="0.2">
      <c r="E77" s="29" t="s">
        <v>5</v>
      </c>
    </row>
    <row r="78" spans="1:16" x14ac:dyDescent="0.2">
      <c r="A78" t="s">
        <v>51</v>
      </c>
      <c r="B78" s="5" t="s">
        <v>114</v>
      </c>
      <c r="C78" s="5" t="s">
        <v>1560</v>
      </c>
      <c r="D78" t="s">
        <v>5</v>
      </c>
      <c r="E78" s="24" t="s">
        <v>1561</v>
      </c>
      <c r="F78" s="25" t="s">
        <v>67</v>
      </c>
      <c r="G78" s="26">
        <v>11.55</v>
      </c>
      <c r="H78" s="25">
        <v>0</v>
      </c>
      <c r="I78" s="25">
        <f>ROUND(G78*H78,6)</f>
        <v>0</v>
      </c>
      <c r="L78" s="27">
        <v>0</v>
      </c>
      <c r="M78" s="22">
        <f>ROUND(ROUND(L78,2)*ROUND(G78,3),2)</f>
        <v>0</v>
      </c>
      <c r="N78" s="25" t="s">
        <v>126</v>
      </c>
      <c r="O78">
        <f>(M78*21)/100</f>
        <v>0</v>
      </c>
      <c r="P78" t="s">
        <v>27</v>
      </c>
    </row>
    <row r="79" spans="1:16" x14ac:dyDescent="0.2">
      <c r="A79" s="28" t="s">
        <v>57</v>
      </c>
      <c r="E79" s="29" t="s">
        <v>5</v>
      </c>
    </row>
    <row r="80" spans="1:16" x14ac:dyDescent="0.2">
      <c r="A80" s="28" t="s">
        <v>58</v>
      </c>
      <c r="E80" s="30" t="s">
        <v>5</v>
      </c>
    </row>
    <row r="81" spans="1:16" x14ac:dyDescent="0.2">
      <c r="E81" s="29" t="s">
        <v>5</v>
      </c>
    </row>
    <row r="82" spans="1:16" x14ac:dyDescent="0.2">
      <c r="A82" t="s">
        <v>51</v>
      </c>
      <c r="B82" s="5" t="s">
        <v>118</v>
      </c>
      <c r="C82" s="5" t="s">
        <v>1627</v>
      </c>
      <c r="D82" t="s">
        <v>5</v>
      </c>
      <c r="E82" s="24" t="s">
        <v>1628</v>
      </c>
      <c r="F82" s="25" t="s">
        <v>77</v>
      </c>
      <c r="G82" s="26">
        <v>33</v>
      </c>
      <c r="H82" s="25">
        <v>0</v>
      </c>
      <c r="I82" s="25">
        <f>ROUND(G82*H82,6)</f>
        <v>0</v>
      </c>
      <c r="L82" s="27">
        <v>0</v>
      </c>
      <c r="M82" s="22">
        <f>ROUND(ROUND(L82,2)*ROUND(G82,3),2)</f>
        <v>0</v>
      </c>
      <c r="N82" s="25" t="s">
        <v>126</v>
      </c>
      <c r="O82">
        <f>(M82*21)/100</f>
        <v>0</v>
      </c>
      <c r="P82" t="s">
        <v>27</v>
      </c>
    </row>
    <row r="83" spans="1:16" x14ac:dyDescent="0.2">
      <c r="A83" s="28" t="s">
        <v>57</v>
      </c>
      <c r="E83" s="29" t="s">
        <v>5</v>
      </c>
    </row>
    <row r="84" spans="1:16" x14ac:dyDescent="0.2">
      <c r="A84" s="28" t="s">
        <v>58</v>
      </c>
      <c r="E84" s="30" t="s">
        <v>5</v>
      </c>
    </row>
    <row r="85" spans="1:16" x14ac:dyDescent="0.2">
      <c r="E85" s="29" t="s">
        <v>5</v>
      </c>
    </row>
    <row r="86" spans="1:16" x14ac:dyDescent="0.2">
      <c r="A86" t="s">
        <v>51</v>
      </c>
      <c r="B86" s="5" t="s">
        <v>123</v>
      </c>
      <c r="C86" s="5" t="s">
        <v>1562</v>
      </c>
      <c r="D86" t="s">
        <v>5</v>
      </c>
      <c r="E86" s="24" t="s">
        <v>1563</v>
      </c>
      <c r="F86" s="25" t="s">
        <v>77</v>
      </c>
      <c r="G86" s="26">
        <v>33</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x14ac:dyDescent="0.2">
      <c r="E89" s="29" t="s">
        <v>5</v>
      </c>
    </row>
    <row r="90" spans="1:16" x14ac:dyDescent="0.2">
      <c r="A90" t="s">
        <v>51</v>
      </c>
      <c r="B90" s="5" t="s">
        <v>128</v>
      </c>
      <c r="C90" s="5" t="s">
        <v>1629</v>
      </c>
      <c r="D90" t="s">
        <v>5</v>
      </c>
      <c r="E90" s="24" t="s">
        <v>1630</v>
      </c>
      <c r="F90" s="25" t="s">
        <v>77</v>
      </c>
      <c r="G90" s="26">
        <v>33</v>
      </c>
      <c r="H90" s="25">
        <v>0</v>
      </c>
      <c r="I90" s="25">
        <f>ROUND(G90*H90,6)</f>
        <v>0</v>
      </c>
      <c r="L90" s="27">
        <v>0</v>
      </c>
      <c r="M90" s="22">
        <f>ROUND(ROUND(L90,2)*ROUND(G90,3),2)</f>
        <v>0</v>
      </c>
      <c r="N90" s="25" t="s">
        <v>126</v>
      </c>
      <c r="O90">
        <f>(M90*21)/100</f>
        <v>0</v>
      </c>
      <c r="P90" t="s">
        <v>27</v>
      </c>
    </row>
    <row r="91" spans="1:16" x14ac:dyDescent="0.2">
      <c r="A91" s="28" t="s">
        <v>57</v>
      </c>
      <c r="E91" s="29" t="s">
        <v>5</v>
      </c>
    </row>
    <row r="92" spans="1:16" x14ac:dyDescent="0.2">
      <c r="A92" s="28" t="s">
        <v>58</v>
      </c>
      <c r="E92" s="30" t="s">
        <v>5</v>
      </c>
    </row>
    <row r="93" spans="1:16" x14ac:dyDescent="0.2">
      <c r="E93" s="29" t="s">
        <v>5</v>
      </c>
    </row>
    <row r="94" spans="1:16" x14ac:dyDescent="0.2">
      <c r="A94" t="s">
        <v>51</v>
      </c>
      <c r="B94" s="5" t="s">
        <v>133</v>
      </c>
      <c r="C94" s="5" t="s">
        <v>1564</v>
      </c>
      <c r="D94" t="s">
        <v>5</v>
      </c>
      <c r="E94" s="24" t="s">
        <v>1565</v>
      </c>
      <c r="F94" s="25" t="s">
        <v>136</v>
      </c>
      <c r="G94" s="26">
        <v>4.5</v>
      </c>
      <c r="H94" s="25">
        <v>0</v>
      </c>
      <c r="I94" s="25">
        <f>ROUND(G94*H94,6)</f>
        <v>0</v>
      </c>
      <c r="L94" s="27">
        <v>0</v>
      </c>
      <c r="M94" s="22">
        <f>ROUND(ROUND(L94,2)*ROUND(G94,3),2)</f>
        <v>0</v>
      </c>
      <c r="N94" s="25" t="s">
        <v>126</v>
      </c>
      <c r="O94">
        <f>(M94*21)/100</f>
        <v>0</v>
      </c>
      <c r="P94" t="s">
        <v>27</v>
      </c>
    </row>
    <row r="95" spans="1:16" x14ac:dyDescent="0.2">
      <c r="A95" s="28" t="s">
        <v>57</v>
      </c>
      <c r="E95" s="29" t="s">
        <v>5</v>
      </c>
    </row>
    <row r="96" spans="1:16" x14ac:dyDescent="0.2">
      <c r="A96" s="28" t="s">
        <v>58</v>
      </c>
      <c r="E96" s="30" t="s">
        <v>5</v>
      </c>
    </row>
    <row r="97" spans="1:16" x14ac:dyDescent="0.2">
      <c r="E97" s="29" t="s">
        <v>5</v>
      </c>
    </row>
    <row r="98" spans="1:16" x14ac:dyDescent="0.2">
      <c r="A98" t="s">
        <v>51</v>
      </c>
      <c r="B98" s="5" t="s">
        <v>197</v>
      </c>
      <c r="C98" s="5" t="s">
        <v>1582</v>
      </c>
      <c r="D98" t="s">
        <v>5</v>
      </c>
      <c r="E98" s="24" t="s">
        <v>1583</v>
      </c>
      <c r="F98" s="25" t="s">
        <v>136</v>
      </c>
      <c r="G98" s="26">
        <v>2.44</v>
      </c>
      <c r="H98" s="25">
        <v>0</v>
      </c>
      <c r="I98" s="25">
        <f>ROUND(G98*H98,6)</f>
        <v>0</v>
      </c>
      <c r="L98" s="27">
        <v>0</v>
      </c>
      <c r="M98" s="22">
        <f>ROUND(ROUND(L98,2)*ROUND(G98,3),2)</f>
        <v>0</v>
      </c>
      <c r="N98" s="25" t="s">
        <v>126</v>
      </c>
      <c r="O98">
        <f>(M98*21)/100</f>
        <v>0</v>
      </c>
      <c r="P98" t="s">
        <v>27</v>
      </c>
    </row>
    <row r="99" spans="1:16" x14ac:dyDescent="0.2">
      <c r="A99" s="28" t="s">
        <v>57</v>
      </c>
      <c r="E99" s="29" t="s">
        <v>5</v>
      </c>
    </row>
    <row r="100" spans="1:16" x14ac:dyDescent="0.2">
      <c r="A100" s="28" t="s">
        <v>58</v>
      </c>
      <c r="E100" s="30" t="s">
        <v>5</v>
      </c>
    </row>
    <row r="101" spans="1:16" x14ac:dyDescent="0.2">
      <c r="E101" s="29" t="s">
        <v>5</v>
      </c>
    </row>
    <row r="102" spans="1:16" x14ac:dyDescent="0.2">
      <c r="A102" t="s">
        <v>51</v>
      </c>
      <c r="B102" s="5" t="s">
        <v>198</v>
      </c>
      <c r="C102" s="5" t="s">
        <v>1568</v>
      </c>
      <c r="D102" t="s">
        <v>5</v>
      </c>
      <c r="E102" s="24" t="s">
        <v>1569</v>
      </c>
      <c r="F102" s="25" t="s">
        <v>67</v>
      </c>
      <c r="G102" s="26">
        <v>11.55</v>
      </c>
      <c r="H102" s="25">
        <v>0</v>
      </c>
      <c r="I102" s="25">
        <f>ROUND(G102*H102,6)</f>
        <v>0</v>
      </c>
      <c r="L102" s="27">
        <v>0</v>
      </c>
      <c r="M102" s="22">
        <f>ROUND(ROUND(L102,2)*ROUND(G102,3),2)</f>
        <v>0</v>
      </c>
      <c r="N102" s="25" t="s">
        <v>126</v>
      </c>
      <c r="O102">
        <f>(M102*21)/100</f>
        <v>0</v>
      </c>
      <c r="P102" t="s">
        <v>27</v>
      </c>
    </row>
    <row r="103" spans="1:16" x14ac:dyDescent="0.2">
      <c r="A103" s="28" t="s">
        <v>57</v>
      </c>
      <c r="E103" s="29" t="s">
        <v>5</v>
      </c>
    </row>
    <row r="104" spans="1:16" x14ac:dyDescent="0.2">
      <c r="A104" s="28" t="s">
        <v>58</v>
      </c>
      <c r="E104" s="30" t="s">
        <v>5</v>
      </c>
    </row>
    <row r="105" spans="1:16" x14ac:dyDescent="0.2">
      <c r="E105" s="29" t="s">
        <v>5</v>
      </c>
    </row>
    <row r="106" spans="1:16" x14ac:dyDescent="0.2">
      <c r="A106" t="s">
        <v>51</v>
      </c>
      <c r="B106" s="5" t="s">
        <v>199</v>
      </c>
      <c r="C106" s="5" t="s">
        <v>1592</v>
      </c>
      <c r="D106" t="s">
        <v>5</v>
      </c>
      <c r="E106" s="24" t="s">
        <v>1631</v>
      </c>
      <c r="F106" s="25" t="s">
        <v>812</v>
      </c>
      <c r="G106" s="26">
        <v>1</v>
      </c>
      <c r="H106" s="25">
        <v>0</v>
      </c>
      <c r="I106" s="25">
        <f>ROUND(G106*H106,6)</f>
        <v>0</v>
      </c>
      <c r="L106" s="27">
        <v>0</v>
      </c>
      <c r="M106" s="22">
        <f>ROUND(ROUND(L106,2)*ROUND(G106,3),2)</f>
        <v>0</v>
      </c>
      <c r="N106" s="25" t="s">
        <v>126</v>
      </c>
      <c r="O106">
        <f>(M106*21)/100</f>
        <v>0</v>
      </c>
      <c r="P106" t="s">
        <v>27</v>
      </c>
    </row>
    <row r="107" spans="1:16" x14ac:dyDescent="0.2">
      <c r="A107" s="28" t="s">
        <v>57</v>
      </c>
      <c r="E107" s="29" t="s">
        <v>5</v>
      </c>
    </row>
    <row r="108" spans="1:16" x14ac:dyDescent="0.2">
      <c r="A108" s="28" t="s">
        <v>58</v>
      </c>
      <c r="E108" s="30" t="s">
        <v>5</v>
      </c>
    </row>
    <row r="109" spans="1:16" x14ac:dyDescent="0.2">
      <c r="E109" s="29" t="s">
        <v>5</v>
      </c>
    </row>
    <row r="110" spans="1:16" x14ac:dyDescent="0.2">
      <c r="A110" t="s">
        <v>51</v>
      </c>
      <c r="B110" s="5" t="s">
        <v>200</v>
      </c>
      <c r="C110" s="5" t="s">
        <v>1632</v>
      </c>
      <c r="D110" t="s">
        <v>5</v>
      </c>
      <c r="E110" s="24" t="s">
        <v>1633</v>
      </c>
      <c r="F110" s="25" t="s">
        <v>136</v>
      </c>
      <c r="G110" s="26">
        <v>0.15</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x14ac:dyDescent="0.2">
      <c r="E113" s="29" t="s">
        <v>5</v>
      </c>
    </row>
    <row r="114" spans="1:16" x14ac:dyDescent="0.2">
      <c r="A114" t="s">
        <v>51</v>
      </c>
      <c r="B114" s="5" t="s">
        <v>201</v>
      </c>
      <c r="C114" s="5" t="s">
        <v>1594</v>
      </c>
      <c r="D114" t="s">
        <v>5</v>
      </c>
      <c r="E114" s="24" t="s">
        <v>1595</v>
      </c>
      <c r="F114" s="25" t="s">
        <v>1596</v>
      </c>
      <c r="G114" s="26">
        <v>0.03</v>
      </c>
      <c r="H114" s="25">
        <v>0</v>
      </c>
      <c r="I114" s="25">
        <f>ROUND(G114*H114,6)</f>
        <v>0</v>
      </c>
      <c r="L114" s="27">
        <v>0</v>
      </c>
      <c r="M114" s="22">
        <f>ROUND(ROUND(L114,2)*ROUND(G114,3),2)</f>
        <v>0</v>
      </c>
      <c r="N114" s="25" t="s">
        <v>126</v>
      </c>
      <c r="O114">
        <f>(M114*21)/100</f>
        <v>0</v>
      </c>
      <c r="P114" t="s">
        <v>27</v>
      </c>
    </row>
    <row r="115" spans="1:16" x14ac:dyDescent="0.2">
      <c r="A115" s="28" t="s">
        <v>57</v>
      </c>
      <c r="E115" s="29" t="s">
        <v>5</v>
      </c>
    </row>
    <row r="116" spans="1:16" x14ac:dyDescent="0.2">
      <c r="A116" s="28" t="s">
        <v>58</v>
      </c>
      <c r="E116" s="30" t="s">
        <v>5</v>
      </c>
    </row>
    <row r="117" spans="1:16" x14ac:dyDescent="0.2">
      <c r="E117" s="29" t="s">
        <v>5</v>
      </c>
    </row>
    <row r="118" spans="1:16" x14ac:dyDescent="0.2">
      <c r="A118" t="s">
        <v>51</v>
      </c>
      <c r="B118" s="5" t="s">
        <v>202</v>
      </c>
      <c r="C118" s="5" t="s">
        <v>1597</v>
      </c>
      <c r="D118" t="s">
        <v>5</v>
      </c>
      <c r="E118" s="24" t="s">
        <v>1598</v>
      </c>
      <c r="F118" s="25" t="s">
        <v>77</v>
      </c>
      <c r="G118" s="26">
        <v>30</v>
      </c>
      <c r="H118" s="25">
        <v>0</v>
      </c>
      <c r="I118" s="25">
        <f>ROUND(G118*H118,6)</f>
        <v>0</v>
      </c>
      <c r="L118" s="27">
        <v>0</v>
      </c>
      <c r="M118" s="22">
        <f>ROUND(ROUND(L118,2)*ROUND(G118,3),2)</f>
        <v>0</v>
      </c>
      <c r="N118" s="25" t="s">
        <v>126</v>
      </c>
      <c r="O118">
        <f>(M118*21)/100</f>
        <v>0</v>
      </c>
      <c r="P118" t="s">
        <v>27</v>
      </c>
    </row>
    <row r="119" spans="1:16" x14ac:dyDescent="0.2">
      <c r="A119" s="28" t="s">
        <v>57</v>
      </c>
      <c r="E119" s="29" t="s">
        <v>5</v>
      </c>
    </row>
    <row r="120" spans="1:16" x14ac:dyDescent="0.2">
      <c r="A120" s="28" t="s">
        <v>58</v>
      </c>
      <c r="E120" s="30" t="s">
        <v>5</v>
      </c>
    </row>
    <row r="121" spans="1:16" x14ac:dyDescent="0.2">
      <c r="E121" s="29" t="s">
        <v>5</v>
      </c>
    </row>
    <row r="122" spans="1:16" x14ac:dyDescent="0.2">
      <c r="A122" t="s">
        <v>48</v>
      </c>
      <c r="C122" s="6" t="s">
        <v>62</v>
      </c>
      <c r="E122" s="23" t="s">
        <v>947</v>
      </c>
      <c r="J122" s="22">
        <f>0</f>
        <v>0</v>
      </c>
      <c r="K122" s="22">
        <f>0</f>
        <v>0</v>
      </c>
      <c r="L122" s="22">
        <f>0+L123+L127+L131+L135</f>
        <v>0</v>
      </c>
      <c r="M122" s="22">
        <f>0+M123+M127+M131+M135</f>
        <v>0</v>
      </c>
    </row>
    <row r="123" spans="1:16" x14ac:dyDescent="0.2">
      <c r="A123" t="s">
        <v>51</v>
      </c>
      <c r="B123" s="5" t="s">
        <v>203</v>
      </c>
      <c r="C123" s="5" t="s">
        <v>1603</v>
      </c>
      <c r="D123" t="s">
        <v>5</v>
      </c>
      <c r="E123" s="24" t="s">
        <v>1604</v>
      </c>
      <c r="F123" s="25" t="s">
        <v>86</v>
      </c>
      <c r="G123" s="26">
        <v>10</v>
      </c>
      <c r="H123" s="25">
        <v>0</v>
      </c>
      <c r="I123" s="25">
        <f>ROUND(G123*H123,6)</f>
        <v>0</v>
      </c>
      <c r="L123" s="27">
        <v>0</v>
      </c>
      <c r="M123" s="22">
        <f>ROUND(ROUND(L123,2)*ROUND(G123,3),2)</f>
        <v>0</v>
      </c>
      <c r="N123" s="25" t="s">
        <v>126</v>
      </c>
      <c r="O123">
        <f>(M123*21)/100</f>
        <v>0</v>
      </c>
      <c r="P123" t="s">
        <v>27</v>
      </c>
    </row>
    <row r="124" spans="1:16" x14ac:dyDescent="0.2">
      <c r="A124" s="28" t="s">
        <v>57</v>
      </c>
      <c r="E124" s="29" t="s">
        <v>5</v>
      </c>
    </row>
    <row r="125" spans="1:16" x14ac:dyDescent="0.2">
      <c r="A125" s="28" t="s">
        <v>58</v>
      </c>
      <c r="E125" s="30" t="s">
        <v>5</v>
      </c>
    </row>
    <row r="126" spans="1:16" x14ac:dyDescent="0.2">
      <c r="E126" s="29" t="s">
        <v>5</v>
      </c>
    </row>
    <row r="127" spans="1:16" x14ac:dyDescent="0.2">
      <c r="A127" t="s">
        <v>51</v>
      </c>
      <c r="B127" s="5" t="s">
        <v>204</v>
      </c>
      <c r="C127" s="5" t="s">
        <v>1601</v>
      </c>
      <c r="D127" t="s">
        <v>5</v>
      </c>
      <c r="E127" s="24" t="s">
        <v>1602</v>
      </c>
      <c r="F127" s="25" t="s">
        <v>86</v>
      </c>
      <c r="G127" s="26">
        <v>5</v>
      </c>
      <c r="H127" s="25">
        <v>0</v>
      </c>
      <c r="I127" s="25">
        <f>ROUND(G127*H127,6)</f>
        <v>0</v>
      </c>
      <c r="L127" s="27">
        <v>0</v>
      </c>
      <c r="M127" s="22">
        <f>ROUND(ROUND(L127,2)*ROUND(G127,3),2)</f>
        <v>0</v>
      </c>
      <c r="N127" s="25" t="s">
        <v>126</v>
      </c>
      <c r="O127">
        <f>(M127*21)/100</f>
        <v>0</v>
      </c>
      <c r="P127" t="s">
        <v>27</v>
      </c>
    </row>
    <row r="128" spans="1:16" x14ac:dyDescent="0.2">
      <c r="A128" s="28" t="s">
        <v>57</v>
      </c>
      <c r="E128" s="29" t="s">
        <v>5</v>
      </c>
    </row>
    <row r="129" spans="1:16" x14ac:dyDescent="0.2">
      <c r="A129" s="28" t="s">
        <v>58</v>
      </c>
      <c r="E129" s="30" t="s">
        <v>5</v>
      </c>
    </row>
    <row r="130" spans="1:16" x14ac:dyDescent="0.2">
      <c r="E130" s="29" t="s">
        <v>5</v>
      </c>
    </row>
    <row r="131" spans="1:16" x14ac:dyDescent="0.2">
      <c r="A131" t="s">
        <v>51</v>
      </c>
      <c r="B131" s="5" t="s">
        <v>205</v>
      </c>
      <c r="C131" s="5" t="s">
        <v>1634</v>
      </c>
      <c r="D131" t="s">
        <v>5</v>
      </c>
      <c r="E131" s="24" t="s">
        <v>1635</v>
      </c>
      <c r="F131" s="25" t="s">
        <v>812</v>
      </c>
      <c r="G131" s="26">
        <v>1</v>
      </c>
      <c r="H131" s="25">
        <v>0</v>
      </c>
      <c r="I131" s="25">
        <f>ROUND(G131*H131,6)</f>
        <v>0</v>
      </c>
      <c r="L131" s="27">
        <v>0</v>
      </c>
      <c r="M131" s="22">
        <f>ROUND(ROUND(L131,2)*ROUND(G131,3),2)</f>
        <v>0</v>
      </c>
      <c r="N131" s="25" t="s">
        <v>126</v>
      </c>
      <c r="O131">
        <f>(M131*21)/100</f>
        <v>0</v>
      </c>
      <c r="P131" t="s">
        <v>27</v>
      </c>
    </row>
    <row r="132" spans="1:16" x14ac:dyDescent="0.2">
      <c r="A132" s="28" t="s">
        <v>57</v>
      </c>
      <c r="E132" s="29" t="s">
        <v>5</v>
      </c>
    </row>
    <row r="133" spans="1:16" x14ac:dyDescent="0.2">
      <c r="A133" s="28" t="s">
        <v>58</v>
      </c>
      <c r="E133" s="30" t="s">
        <v>5</v>
      </c>
    </row>
    <row r="134" spans="1:16" x14ac:dyDescent="0.2">
      <c r="E134" s="29" t="s">
        <v>5</v>
      </c>
    </row>
    <row r="135" spans="1:16" x14ac:dyDescent="0.2">
      <c r="A135" t="s">
        <v>51</v>
      </c>
      <c r="B135" s="5" t="s">
        <v>206</v>
      </c>
      <c r="C135" s="5" t="s">
        <v>1636</v>
      </c>
      <c r="D135" t="s">
        <v>5</v>
      </c>
      <c r="E135" s="24" t="s">
        <v>1637</v>
      </c>
      <c r="F135" s="25" t="s">
        <v>812</v>
      </c>
      <c r="G135" s="26">
        <v>1</v>
      </c>
      <c r="H135" s="25">
        <v>0</v>
      </c>
      <c r="I135" s="25">
        <f>ROUND(G135*H135,6)</f>
        <v>0</v>
      </c>
      <c r="L135" s="27">
        <v>0</v>
      </c>
      <c r="M135" s="22">
        <f>ROUND(ROUND(L135,2)*ROUND(G135,3),2)</f>
        <v>0</v>
      </c>
      <c r="N135" s="25" t="s">
        <v>126</v>
      </c>
      <c r="O135">
        <f>(M135*21)/100</f>
        <v>0</v>
      </c>
      <c r="P135" t="s">
        <v>27</v>
      </c>
    </row>
    <row r="136" spans="1:16" x14ac:dyDescent="0.2">
      <c r="A136" s="28" t="s">
        <v>57</v>
      </c>
      <c r="E136" s="29" t="s">
        <v>5</v>
      </c>
    </row>
    <row r="137" spans="1:16" x14ac:dyDescent="0.2">
      <c r="A137" s="28" t="s">
        <v>58</v>
      </c>
      <c r="E137" s="30" t="s">
        <v>5</v>
      </c>
    </row>
    <row r="138" spans="1:16" x14ac:dyDescent="0.2">
      <c r="E138" s="29" t="s">
        <v>5</v>
      </c>
    </row>
    <row r="139" spans="1:16" x14ac:dyDescent="0.2">
      <c r="A139" t="s">
        <v>48</v>
      </c>
      <c r="C139" s="6" t="s">
        <v>69</v>
      </c>
      <c r="E139" s="23" t="s">
        <v>1605</v>
      </c>
      <c r="J139" s="22">
        <f>0</f>
        <v>0</v>
      </c>
      <c r="K139" s="22">
        <f>0</f>
        <v>0</v>
      </c>
      <c r="L139" s="22">
        <f>0+L140</f>
        <v>0</v>
      </c>
      <c r="M139" s="22">
        <f>0+M140</f>
        <v>0</v>
      </c>
    </row>
    <row r="140" spans="1:16" x14ac:dyDescent="0.2">
      <c r="A140" t="s">
        <v>51</v>
      </c>
      <c r="B140" s="5" t="s">
        <v>207</v>
      </c>
      <c r="C140" s="5" t="s">
        <v>1638</v>
      </c>
      <c r="D140" t="s">
        <v>5</v>
      </c>
      <c r="E140" s="24" t="s">
        <v>1639</v>
      </c>
      <c r="F140" s="25" t="s">
        <v>812</v>
      </c>
      <c r="G140" s="26">
        <v>1</v>
      </c>
      <c r="H140" s="25">
        <v>0</v>
      </c>
      <c r="I140" s="25">
        <f>ROUND(G140*H140,6)</f>
        <v>0</v>
      </c>
      <c r="L140" s="27">
        <v>0</v>
      </c>
      <c r="M140" s="22">
        <f>ROUND(ROUND(L140,2)*ROUND(G140,3),2)</f>
        <v>0</v>
      </c>
      <c r="N140" s="25" t="s">
        <v>126</v>
      </c>
      <c r="O140">
        <f>(M140*21)/100</f>
        <v>0</v>
      </c>
      <c r="P140" t="s">
        <v>27</v>
      </c>
    </row>
    <row r="141" spans="1:16" x14ac:dyDescent="0.2">
      <c r="A141" s="28" t="s">
        <v>57</v>
      </c>
      <c r="E141" s="29" t="s">
        <v>5</v>
      </c>
    </row>
    <row r="142" spans="1:16" x14ac:dyDescent="0.2">
      <c r="A142" s="28" t="s">
        <v>58</v>
      </c>
      <c r="E142" s="30" t="s">
        <v>5</v>
      </c>
    </row>
    <row r="143" spans="1:16" x14ac:dyDescent="0.2">
      <c r="E143"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dimension ref="A1:T259"/>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COUNTIFS(L8:L256,"=0",A8:A256,"P")+COUNTIFS(L8:L256,"",A8:A256,"P")+SUM(Q8:Q256)</f>
        <v>61</v>
      </c>
    </row>
    <row r="8" spans="1:20" x14ac:dyDescent="0.2">
      <c r="A8" t="s">
        <v>45</v>
      </c>
      <c r="C8" s="19" t="s">
        <v>1642</v>
      </c>
      <c r="E8" s="21" t="s">
        <v>1643</v>
      </c>
      <c r="J8" s="20">
        <f>0+J9+J42+J87+J112+J121+J230+J255</f>
        <v>0</v>
      </c>
      <c r="K8" s="20">
        <f>0+K9+K42+K87+K112+K121+K230+K255</f>
        <v>0</v>
      </c>
      <c r="L8" s="20">
        <f>0+L9+L42+L87+L112+L121+L230+L255</f>
        <v>0</v>
      </c>
      <c r="M8" s="20">
        <f>0+M9+M42+M87+M112+M121+M230+M255</f>
        <v>0</v>
      </c>
    </row>
    <row r="9" spans="1:20" x14ac:dyDescent="0.2">
      <c r="A9" t="s">
        <v>48</v>
      </c>
      <c r="C9" s="6" t="s">
        <v>52</v>
      </c>
      <c r="E9" s="23" t="s">
        <v>1471</v>
      </c>
      <c r="J9" s="22">
        <f>0</f>
        <v>0</v>
      </c>
      <c r="K9" s="22">
        <f>0</f>
        <v>0</v>
      </c>
      <c r="L9" s="22">
        <f>0+L10+L14+L18+L22+L26+L30+L34+L38</f>
        <v>0</v>
      </c>
      <c r="M9" s="22">
        <f>0+M10+M14+M18+M22+M26+M30+M34+M38</f>
        <v>0</v>
      </c>
    </row>
    <row r="10" spans="1:20" x14ac:dyDescent="0.2">
      <c r="A10" t="s">
        <v>51</v>
      </c>
      <c r="B10" s="5" t="s">
        <v>52</v>
      </c>
      <c r="C10" s="5" t="s">
        <v>1644</v>
      </c>
      <c r="D10" t="s">
        <v>5</v>
      </c>
      <c r="E10" s="24" t="s">
        <v>1645</v>
      </c>
      <c r="F10" s="25" t="s">
        <v>77</v>
      </c>
      <c r="G10" s="26">
        <v>80</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1646</v>
      </c>
      <c r="D14" t="s">
        <v>5</v>
      </c>
      <c r="E14" s="24" t="s">
        <v>1647</v>
      </c>
      <c r="F14" s="25" t="s">
        <v>77</v>
      </c>
      <c r="G14" s="26">
        <v>580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1648</v>
      </c>
      <c r="D18" t="s">
        <v>5</v>
      </c>
      <c r="E18" s="24" t="s">
        <v>1649</v>
      </c>
      <c r="F18" s="25" t="s">
        <v>812</v>
      </c>
      <c r="G18" s="26">
        <v>6</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1650</v>
      </c>
      <c r="D22" t="s">
        <v>5</v>
      </c>
      <c r="E22" s="24" t="s">
        <v>1651</v>
      </c>
      <c r="F22" s="25" t="s">
        <v>812</v>
      </c>
      <c r="G22" s="26">
        <v>6</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1652</v>
      </c>
      <c r="D26" t="s">
        <v>5</v>
      </c>
      <c r="E26" s="24" t="s">
        <v>1653</v>
      </c>
      <c r="F26" s="25" t="s">
        <v>812</v>
      </c>
      <c r="G26" s="26">
        <v>6</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1654</v>
      </c>
      <c r="D30" t="s">
        <v>5</v>
      </c>
      <c r="E30" s="24" t="s">
        <v>1655</v>
      </c>
      <c r="F30" s="25" t="s">
        <v>812</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1656</v>
      </c>
      <c r="D34" t="s">
        <v>5</v>
      </c>
      <c r="E34" s="24" t="s">
        <v>1657</v>
      </c>
      <c r="F34" s="25" t="s">
        <v>812</v>
      </c>
      <c r="G34" s="26">
        <v>2</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1658</v>
      </c>
      <c r="D38" t="s">
        <v>5</v>
      </c>
      <c r="E38" s="24" t="s">
        <v>1659</v>
      </c>
      <c r="F38" s="25" t="s">
        <v>812</v>
      </c>
      <c r="G38" s="26">
        <v>1</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48</v>
      </c>
      <c r="C42" s="6" t="s">
        <v>27</v>
      </c>
      <c r="E42" s="23" t="s">
        <v>1496</v>
      </c>
      <c r="J42" s="22">
        <f>0</f>
        <v>0</v>
      </c>
      <c r="K42" s="22">
        <f>0</f>
        <v>0</v>
      </c>
      <c r="L42" s="22">
        <f>0+L43+L47+L51+L55+L59+L63+L67+L71+L75+L79+L83</f>
        <v>0</v>
      </c>
      <c r="M42" s="22">
        <f>0+M43+M47+M51+M55+M59+M63+M67+M71+M75+M79+M83</f>
        <v>0</v>
      </c>
    </row>
    <row r="43" spans="1:16" x14ac:dyDescent="0.2">
      <c r="A43" t="s">
        <v>51</v>
      </c>
      <c r="B43" s="5" t="s">
        <v>83</v>
      </c>
      <c r="C43" s="5" t="s">
        <v>1660</v>
      </c>
      <c r="D43" t="s">
        <v>5</v>
      </c>
      <c r="E43" s="24" t="s">
        <v>1661</v>
      </c>
      <c r="F43" s="25" t="s">
        <v>136</v>
      </c>
      <c r="G43" s="26">
        <v>2.25</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x14ac:dyDescent="0.2">
      <c r="E46" s="29" t="s">
        <v>5</v>
      </c>
    </row>
    <row r="47" spans="1:16" x14ac:dyDescent="0.2">
      <c r="A47" t="s">
        <v>51</v>
      </c>
      <c r="B47" s="5" t="s">
        <v>88</v>
      </c>
      <c r="C47" s="5" t="s">
        <v>1660</v>
      </c>
      <c r="D47" t="s">
        <v>52</v>
      </c>
      <c r="E47" s="24" t="s">
        <v>1661</v>
      </c>
      <c r="F47" s="25" t="s">
        <v>136</v>
      </c>
      <c r="G47" s="26">
        <v>1.05</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51</v>
      </c>
      <c r="B51" s="5" t="s">
        <v>178</v>
      </c>
      <c r="C51" s="5" t="s">
        <v>1507</v>
      </c>
      <c r="D51" t="s">
        <v>5</v>
      </c>
      <c r="E51" s="24" t="s">
        <v>1508</v>
      </c>
      <c r="F51" s="25" t="s">
        <v>136</v>
      </c>
      <c r="G51" s="26">
        <v>25.63</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x14ac:dyDescent="0.2">
      <c r="E54" s="29" t="s">
        <v>5</v>
      </c>
    </row>
    <row r="55" spans="1:16" x14ac:dyDescent="0.2">
      <c r="A55" t="s">
        <v>51</v>
      </c>
      <c r="B55" s="5" t="s">
        <v>92</v>
      </c>
      <c r="C55" s="5" t="s">
        <v>1509</v>
      </c>
      <c r="D55" t="s">
        <v>5</v>
      </c>
      <c r="E55" s="24" t="s">
        <v>1510</v>
      </c>
      <c r="F55" s="25" t="s">
        <v>136</v>
      </c>
      <c r="G55" s="26">
        <v>11.39</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96</v>
      </c>
      <c r="C59" s="5" t="s">
        <v>1662</v>
      </c>
      <c r="D59" t="s">
        <v>5</v>
      </c>
      <c r="E59" s="24" t="s">
        <v>1663</v>
      </c>
      <c r="F59" s="25" t="s">
        <v>812</v>
      </c>
      <c r="G59" s="26">
        <v>30</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51</v>
      </c>
      <c r="B63" s="5" t="s">
        <v>100</v>
      </c>
      <c r="C63" s="5" t="s">
        <v>1662</v>
      </c>
      <c r="D63" t="s">
        <v>52</v>
      </c>
      <c r="E63" s="24" t="s">
        <v>1663</v>
      </c>
      <c r="F63" s="25" t="s">
        <v>812</v>
      </c>
      <c r="G63" s="26">
        <v>30</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x14ac:dyDescent="0.2">
      <c r="E66" s="29" t="s">
        <v>5</v>
      </c>
    </row>
    <row r="67" spans="1:16" x14ac:dyDescent="0.2">
      <c r="A67" t="s">
        <v>51</v>
      </c>
      <c r="B67" s="5" t="s">
        <v>105</v>
      </c>
      <c r="C67" s="5" t="s">
        <v>1664</v>
      </c>
      <c r="D67" t="s">
        <v>5</v>
      </c>
      <c r="E67" s="24" t="s">
        <v>1665</v>
      </c>
      <c r="F67" s="25" t="s">
        <v>812</v>
      </c>
      <c r="G67" s="26">
        <v>48</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x14ac:dyDescent="0.2">
      <c r="E70" s="29" t="s">
        <v>5</v>
      </c>
    </row>
    <row r="71" spans="1:16" x14ac:dyDescent="0.2">
      <c r="A71" t="s">
        <v>51</v>
      </c>
      <c r="B71" s="5" t="s">
        <v>110</v>
      </c>
      <c r="C71" s="5" t="s">
        <v>1666</v>
      </c>
      <c r="D71" t="s">
        <v>5</v>
      </c>
      <c r="E71" s="24" t="s">
        <v>1667</v>
      </c>
      <c r="F71" s="25" t="s">
        <v>77</v>
      </c>
      <c r="G71" s="26">
        <v>65</v>
      </c>
      <c r="H71" s="25">
        <v>0</v>
      </c>
      <c r="I71" s="25">
        <f>ROUND(G71*H71,6)</f>
        <v>0</v>
      </c>
      <c r="L71" s="27">
        <v>0</v>
      </c>
      <c r="M71" s="22">
        <f>ROUND(ROUND(L71,2)*ROUND(G71,3),2)</f>
        <v>0</v>
      </c>
      <c r="N71" s="25" t="s">
        <v>126</v>
      </c>
      <c r="O71">
        <f>(M71*21)/100</f>
        <v>0</v>
      </c>
      <c r="P71" t="s">
        <v>27</v>
      </c>
    </row>
    <row r="72" spans="1:16" x14ac:dyDescent="0.2">
      <c r="A72" s="28" t="s">
        <v>57</v>
      </c>
      <c r="E72" s="29" t="s">
        <v>5</v>
      </c>
    </row>
    <row r="73" spans="1:16" x14ac:dyDescent="0.2">
      <c r="A73" s="28" t="s">
        <v>58</v>
      </c>
      <c r="E73" s="30" t="s">
        <v>5</v>
      </c>
    </row>
    <row r="74" spans="1:16" x14ac:dyDescent="0.2">
      <c r="E74" s="29" t="s">
        <v>5</v>
      </c>
    </row>
    <row r="75" spans="1:16" x14ac:dyDescent="0.2">
      <c r="A75" t="s">
        <v>51</v>
      </c>
      <c r="B75" s="5" t="s">
        <v>114</v>
      </c>
      <c r="C75" s="5" t="s">
        <v>1668</v>
      </c>
      <c r="D75" t="s">
        <v>5</v>
      </c>
      <c r="E75" s="24" t="s">
        <v>1669</v>
      </c>
      <c r="F75" s="25" t="s">
        <v>77</v>
      </c>
      <c r="G75" s="26">
        <v>195</v>
      </c>
      <c r="H75" s="25">
        <v>0</v>
      </c>
      <c r="I75" s="25">
        <f>ROUND(G75*H75,6)</f>
        <v>0</v>
      </c>
      <c r="L75" s="27">
        <v>0</v>
      </c>
      <c r="M75" s="22">
        <f>ROUND(ROUND(L75,2)*ROUND(G75,3),2)</f>
        <v>0</v>
      </c>
      <c r="N75" s="25" t="s">
        <v>126</v>
      </c>
      <c r="O75">
        <f>(M75*21)/100</f>
        <v>0</v>
      </c>
      <c r="P75" t="s">
        <v>27</v>
      </c>
    </row>
    <row r="76" spans="1:16" x14ac:dyDescent="0.2">
      <c r="A76" s="28" t="s">
        <v>57</v>
      </c>
      <c r="E76" s="29" t="s">
        <v>5</v>
      </c>
    </row>
    <row r="77" spans="1:16" x14ac:dyDescent="0.2">
      <c r="A77" s="28" t="s">
        <v>58</v>
      </c>
      <c r="E77" s="30" t="s">
        <v>5</v>
      </c>
    </row>
    <row r="78" spans="1:16" x14ac:dyDescent="0.2">
      <c r="E78" s="29" t="s">
        <v>5</v>
      </c>
    </row>
    <row r="79" spans="1:16" x14ac:dyDescent="0.2">
      <c r="A79" t="s">
        <v>51</v>
      </c>
      <c r="B79" s="5" t="s">
        <v>118</v>
      </c>
      <c r="C79" s="5" t="s">
        <v>1670</v>
      </c>
      <c r="D79" t="s">
        <v>5</v>
      </c>
      <c r="E79" s="24" t="s">
        <v>1671</v>
      </c>
      <c r="F79" s="25" t="s">
        <v>812</v>
      </c>
      <c r="G79" s="26">
        <v>11</v>
      </c>
      <c r="H79" s="25">
        <v>0</v>
      </c>
      <c r="I79" s="25">
        <f>ROUND(G79*H79,6)</f>
        <v>0</v>
      </c>
      <c r="L79" s="27">
        <v>0</v>
      </c>
      <c r="M79" s="22">
        <f>ROUND(ROUND(L79,2)*ROUND(G79,3),2)</f>
        <v>0</v>
      </c>
      <c r="N79" s="25" t="s">
        <v>126</v>
      </c>
      <c r="O79">
        <f>(M79*21)/100</f>
        <v>0</v>
      </c>
      <c r="P79" t="s">
        <v>27</v>
      </c>
    </row>
    <row r="80" spans="1:16" x14ac:dyDescent="0.2">
      <c r="A80" s="28" t="s">
        <v>57</v>
      </c>
      <c r="E80" s="29" t="s">
        <v>5</v>
      </c>
    </row>
    <row r="81" spans="1:16" x14ac:dyDescent="0.2">
      <c r="A81" s="28" t="s">
        <v>58</v>
      </c>
      <c r="E81" s="30" t="s">
        <v>5</v>
      </c>
    </row>
    <row r="82" spans="1:16" x14ac:dyDescent="0.2">
      <c r="E82" s="29" t="s">
        <v>5</v>
      </c>
    </row>
    <row r="83" spans="1:16" x14ac:dyDescent="0.2">
      <c r="A83" t="s">
        <v>51</v>
      </c>
      <c r="B83" s="5" t="s">
        <v>123</v>
      </c>
      <c r="C83" s="5" t="s">
        <v>1672</v>
      </c>
      <c r="D83" t="s">
        <v>5</v>
      </c>
      <c r="E83" s="24" t="s">
        <v>1673</v>
      </c>
      <c r="F83" s="25" t="s">
        <v>812</v>
      </c>
      <c r="G83" s="26">
        <v>33</v>
      </c>
      <c r="H83" s="25">
        <v>0</v>
      </c>
      <c r="I83" s="25">
        <f>ROUND(G83*H83,6)</f>
        <v>0</v>
      </c>
      <c r="L83" s="27">
        <v>0</v>
      </c>
      <c r="M83" s="22">
        <f>ROUND(ROUND(L83,2)*ROUND(G83,3),2)</f>
        <v>0</v>
      </c>
      <c r="N83" s="25" t="s">
        <v>126</v>
      </c>
      <c r="O83">
        <f>(M83*21)/100</f>
        <v>0</v>
      </c>
      <c r="P83" t="s">
        <v>27</v>
      </c>
    </row>
    <row r="84" spans="1:16" x14ac:dyDescent="0.2">
      <c r="A84" s="28" t="s">
        <v>57</v>
      </c>
      <c r="E84" s="29" t="s">
        <v>5</v>
      </c>
    </row>
    <row r="85" spans="1:16" x14ac:dyDescent="0.2">
      <c r="A85" s="28" t="s">
        <v>58</v>
      </c>
      <c r="E85" s="30" t="s">
        <v>5</v>
      </c>
    </row>
    <row r="86" spans="1:16" x14ac:dyDescent="0.2">
      <c r="E86" s="29" t="s">
        <v>5</v>
      </c>
    </row>
    <row r="87" spans="1:16" x14ac:dyDescent="0.2">
      <c r="A87" t="s">
        <v>48</v>
      </c>
      <c r="C87" s="6" t="s">
        <v>26</v>
      </c>
      <c r="E87" s="23" t="s">
        <v>1515</v>
      </c>
      <c r="J87" s="22">
        <f>0</f>
        <v>0</v>
      </c>
      <c r="K87" s="22">
        <f>0</f>
        <v>0</v>
      </c>
      <c r="L87" s="22">
        <f>0+L88+L92+L96+L100+L104+L108</f>
        <v>0</v>
      </c>
      <c r="M87" s="22">
        <f>0+M88+M92+M96+M100+M104+M108</f>
        <v>0</v>
      </c>
    </row>
    <row r="88" spans="1:16" x14ac:dyDescent="0.2">
      <c r="A88" t="s">
        <v>51</v>
      </c>
      <c r="B88" s="5" t="s">
        <v>128</v>
      </c>
      <c r="C88" s="5" t="s">
        <v>1674</v>
      </c>
      <c r="D88" t="s">
        <v>5</v>
      </c>
      <c r="E88" s="24" t="s">
        <v>1675</v>
      </c>
      <c r="F88" s="25" t="s">
        <v>812</v>
      </c>
      <c r="G88" s="26">
        <v>6</v>
      </c>
      <c r="H88" s="25">
        <v>0</v>
      </c>
      <c r="I88" s="25">
        <f>ROUND(G88*H88,6)</f>
        <v>0</v>
      </c>
      <c r="L88" s="27">
        <v>0</v>
      </c>
      <c r="M88" s="22">
        <f>ROUND(ROUND(L88,2)*ROUND(G88,3),2)</f>
        <v>0</v>
      </c>
      <c r="N88" s="25" t="s">
        <v>126</v>
      </c>
      <c r="O88">
        <f>(M88*21)/100</f>
        <v>0</v>
      </c>
      <c r="P88" t="s">
        <v>27</v>
      </c>
    </row>
    <row r="89" spans="1:16" x14ac:dyDescent="0.2">
      <c r="A89" s="28" t="s">
        <v>57</v>
      </c>
      <c r="E89" s="29" t="s">
        <v>5</v>
      </c>
    </row>
    <row r="90" spans="1:16" x14ac:dyDescent="0.2">
      <c r="A90" s="28" t="s">
        <v>58</v>
      </c>
      <c r="E90" s="30" t="s">
        <v>5</v>
      </c>
    </row>
    <row r="91" spans="1:16" x14ac:dyDescent="0.2">
      <c r="E91" s="29" t="s">
        <v>5</v>
      </c>
    </row>
    <row r="92" spans="1:16" x14ac:dyDescent="0.2">
      <c r="A92" t="s">
        <v>51</v>
      </c>
      <c r="B92" s="5" t="s">
        <v>133</v>
      </c>
      <c r="C92" s="5" t="s">
        <v>1676</v>
      </c>
      <c r="D92" t="s">
        <v>5</v>
      </c>
      <c r="E92" s="24" t="s">
        <v>1677</v>
      </c>
      <c r="F92" s="25" t="s">
        <v>812</v>
      </c>
      <c r="G92" s="26">
        <v>6</v>
      </c>
      <c r="H92" s="25">
        <v>0</v>
      </c>
      <c r="I92" s="25">
        <f>ROUND(G92*H92,6)</f>
        <v>0</v>
      </c>
      <c r="L92" s="27">
        <v>0</v>
      </c>
      <c r="M92" s="22">
        <f>ROUND(ROUND(L92,2)*ROUND(G92,3),2)</f>
        <v>0</v>
      </c>
      <c r="N92" s="25" t="s">
        <v>126</v>
      </c>
      <c r="O92">
        <f>(M92*21)/100</f>
        <v>0</v>
      </c>
      <c r="P92" t="s">
        <v>27</v>
      </c>
    </row>
    <row r="93" spans="1:16" x14ac:dyDescent="0.2">
      <c r="A93" s="28" t="s">
        <v>57</v>
      </c>
      <c r="E93" s="29" t="s">
        <v>5</v>
      </c>
    </row>
    <row r="94" spans="1:16" x14ac:dyDescent="0.2">
      <c r="A94" s="28" t="s">
        <v>58</v>
      </c>
      <c r="E94" s="30" t="s">
        <v>5</v>
      </c>
    </row>
    <row r="95" spans="1:16" x14ac:dyDescent="0.2">
      <c r="E95" s="29" t="s">
        <v>5</v>
      </c>
    </row>
    <row r="96" spans="1:16" x14ac:dyDescent="0.2">
      <c r="A96" t="s">
        <v>51</v>
      </c>
      <c r="B96" s="5" t="s">
        <v>197</v>
      </c>
      <c r="C96" s="5" t="s">
        <v>1678</v>
      </c>
      <c r="D96" t="s">
        <v>5</v>
      </c>
      <c r="E96" s="24" t="s">
        <v>1679</v>
      </c>
      <c r="F96" s="25" t="s">
        <v>77</v>
      </c>
      <c r="G96" s="26">
        <v>80</v>
      </c>
      <c r="H96" s="25">
        <v>0</v>
      </c>
      <c r="I96" s="25">
        <f>ROUND(G96*H96,6)</f>
        <v>0</v>
      </c>
      <c r="L96" s="27">
        <v>0</v>
      </c>
      <c r="M96" s="22">
        <f>ROUND(ROUND(L96,2)*ROUND(G96,3),2)</f>
        <v>0</v>
      </c>
      <c r="N96" s="25" t="s">
        <v>126</v>
      </c>
      <c r="O96">
        <f>(M96*21)/100</f>
        <v>0</v>
      </c>
      <c r="P96" t="s">
        <v>27</v>
      </c>
    </row>
    <row r="97" spans="1:16" x14ac:dyDescent="0.2">
      <c r="A97" s="28" t="s">
        <v>57</v>
      </c>
      <c r="E97" s="29" t="s">
        <v>5</v>
      </c>
    </row>
    <row r="98" spans="1:16" x14ac:dyDescent="0.2">
      <c r="A98" s="28" t="s">
        <v>58</v>
      </c>
      <c r="E98" s="30" t="s">
        <v>5</v>
      </c>
    </row>
    <row r="99" spans="1:16" x14ac:dyDescent="0.2">
      <c r="E99" s="29" t="s">
        <v>5</v>
      </c>
    </row>
    <row r="100" spans="1:16" x14ac:dyDescent="0.2">
      <c r="A100" t="s">
        <v>51</v>
      </c>
      <c r="B100" s="5" t="s">
        <v>198</v>
      </c>
      <c r="C100" s="5" t="s">
        <v>1680</v>
      </c>
      <c r="D100" t="s">
        <v>5</v>
      </c>
      <c r="E100" s="24" t="s">
        <v>1681</v>
      </c>
      <c r="F100" s="25" t="s">
        <v>77</v>
      </c>
      <c r="G100" s="26">
        <v>580</v>
      </c>
      <c r="H100" s="25">
        <v>0</v>
      </c>
      <c r="I100" s="25">
        <f>ROUND(G100*H100,6)</f>
        <v>0</v>
      </c>
      <c r="L100" s="27">
        <v>0</v>
      </c>
      <c r="M100" s="22">
        <f>ROUND(ROUND(L100,2)*ROUND(G100,3),2)</f>
        <v>0</v>
      </c>
      <c r="N100" s="25" t="s">
        <v>126</v>
      </c>
      <c r="O100">
        <f>(M100*21)/100</f>
        <v>0</v>
      </c>
      <c r="P100" t="s">
        <v>27</v>
      </c>
    </row>
    <row r="101" spans="1:16" x14ac:dyDescent="0.2">
      <c r="A101" s="28" t="s">
        <v>57</v>
      </c>
      <c r="E101" s="29" t="s">
        <v>5</v>
      </c>
    </row>
    <row r="102" spans="1:16" x14ac:dyDescent="0.2">
      <c r="A102" s="28" t="s">
        <v>58</v>
      </c>
      <c r="E102" s="30" t="s">
        <v>5</v>
      </c>
    </row>
    <row r="103" spans="1:16" x14ac:dyDescent="0.2">
      <c r="E103" s="29" t="s">
        <v>5</v>
      </c>
    </row>
    <row r="104" spans="1:16" x14ac:dyDescent="0.2">
      <c r="A104" t="s">
        <v>51</v>
      </c>
      <c r="B104" s="5" t="s">
        <v>199</v>
      </c>
      <c r="C104" s="5" t="s">
        <v>1536</v>
      </c>
      <c r="D104" t="s">
        <v>5</v>
      </c>
      <c r="E104" s="24" t="s">
        <v>1537</v>
      </c>
      <c r="F104" s="25" t="s">
        <v>812</v>
      </c>
      <c r="G104" s="26">
        <v>6</v>
      </c>
      <c r="H104" s="25">
        <v>0</v>
      </c>
      <c r="I104" s="25">
        <f>ROUND(G104*H104,6)</f>
        <v>0</v>
      </c>
      <c r="L104" s="27">
        <v>0</v>
      </c>
      <c r="M104" s="22">
        <f>ROUND(ROUND(L104,2)*ROUND(G104,3),2)</f>
        <v>0</v>
      </c>
      <c r="N104" s="25" t="s">
        <v>126</v>
      </c>
      <c r="O104">
        <f>(M104*21)/100</f>
        <v>0</v>
      </c>
      <c r="P104" t="s">
        <v>27</v>
      </c>
    </row>
    <row r="105" spans="1:16" x14ac:dyDescent="0.2">
      <c r="A105" s="28" t="s">
        <v>57</v>
      </c>
      <c r="E105" s="29" t="s">
        <v>5</v>
      </c>
    </row>
    <row r="106" spans="1:16" x14ac:dyDescent="0.2">
      <c r="A106" s="28" t="s">
        <v>58</v>
      </c>
      <c r="E106" s="30" t="s">
        <v>5</v>
      </c>
    </row>
    <row r="107" spans="1:16" x14ac:dyDescent="0.2">
      <c r="E107" s="29" t="s">
        <v>5</v>
      </c>
    </row>
    <row r="108" spans="1:16" x14ac:dyDescent="0.2">
      <c r="A108" t="s">
        <v>51</v>
      </c>
      <c r="B108" s="5" t="s">
        <v>200</v>
      </c>
      <c r="C108" s="5" t="s">
        <v>1682</v>
      </c>
      <c r="D108" t="s">
        <v>5</v>
      </c>
      <c r="E108" s="24" t="s">
        <v>1683</v>
      </c>
      <c r="F108" s="25" t="s">
        <v>812</v>
      </c>
      <c r="G108" s="26">
        <v>180</v>
      </c>
      <c r="H108" s="25">
        <v>0</v>
      </c>
      <c r="I108" s="25">
        <f>ROUND(G108*H108,6)</f>
        <v>0</v>
      </c>
      <c r="L108" s="27">
        <v>0</v>
      </c>
      <c r="M108" s="22">
        <f>ROUND(ROUND(L108,2)*ROUND(G108,3),2)</f>
        <v>0</v>
      </c>
      <c r="N108" s="25" t="s">
        <v>126</v>
      </c>
      <c r="O108">
        <f>(M108*21)/100</f>
        <v>0</v>
      </c>
      <c r="P108" t="s">
        <v>27</v>
      </c>
    </row>
    <row r="109" spans="1:16" x14ac:dyDescent="0.2">
      <c r="A109" s="28" t="s">
        <v>57</v>
      </c>
      <c r="E109" s="29" t="s">
        <v>5</v>
      </c>
    </row>
    <row r="110" spans="1:16" x14ac:dyDescent="0.2">
      <c r="A110" s="28" t="s">
        <v>58</v>
      </c>
      <c r="E110" s="30" t="s">
        <v>5</v>
      </c>
    </row>
    <row r="111" spans="1:16" x14ac:dyDescent="0.2">
      <c r="E111" s="29" t="s">
        <v>5</v>
      </c>
    </row>
    <row r="112" spans="1:16" x14ac:dyDescent="0.2">
      <c r="A112" t="s">
        <v>48</v>
      </c>
      <c r="C112" s="6" t="s">
        <v>144</v>
      </c>
      <c r="E112" s="23" t="s">
        <v>1546</v>
      </c>
      <c r="J112" s="22">
        <f>0</f>
        <v>0</v>
      </c>
      <c r="K112" s="22">
        <f>0</f>
        <v>0</v>
      </c>
      <c r="L112" s="22">
        <f>0+L113+L117</f>
        <v>0</v>
      </c>
      <c r="M112" s="22">
        <f>0+M113+M117</f>
        <v>0</v>
      </c>
    </row>
    <row r="113" spans="1:16" x14ac:dyDescent="0.2">
      <c r="A113" t="s">
        <v>51</v>
      </c>
      <c r="B113" s="5" t="s">
        <v>201</v>
      </c>
      <c r="C113" s="5" t="s">
        <v>1674</v>
      </c>
      <c r="D113" t="s">
        <v>5</v>
      </c>
      <c r="E113" s="24" t="s">
        <v>1684</v>
      </c>
      <c r="F113" s="25" t="s">
        <v>812</v>
      </c>
      <c r="G113" s="26">
        <v>6</v>
      </c>
      <c r="H113" s="25">
        <v>0</v>
      </c>
      <c r="I113" s="25">
        <f>ROUND(G113*H113,6)</f>
        <v>0</v>
      </c>
      <c r="L113" s="27">
        <v>0</v>
      </c>
      <c r="M113" s="22">
        <f>ROUND(ROUND(L113,2)*ROUND(G113,3),2)</f>
        <v>0</v>
      </c>
      <c r="N113" s="25" t="s">
        <v>126</v>
      </c>
      <c r="O113">
        <f>(M113*21)/100</f>
        <v>0</v>
      </c>
      <c r="P113" t="s">
        <v>27</v>
      </c>
    </row>
    <row r="114" spans="1:16" x14ac:dyDescent="0.2">
      <c r="A114" s="28" t="s">
        <v>57</v>
      </c>
      <c r="E114" s="29" t="s">
        <v>5</v>
      </c>
    </row>
    <row r="115" spans="1:16" x14ac:dyDescent="0.2">
      <c r="A115" s="28" t="s">
        <v>58</v>
      </c>
      <c r="E115" s="30" t="s">
        <v>5</v>
      </c>
    </row>
    <row r="116" spans="1:16" x14ac:dyDescent="0.2">
      <c r="E116" s="29" t="s">
        <v>5</v>
      </c>
    </row>
    <row r="117" spans="1:16" x14ac:dyDescent="0.2">
      <c r="A117" t="s">
        <v>51</v>
      </c>
      <c r="B117" s="5" t="s">
        <v>202</v>
      </c>
      <c r="C117" s="5" t="s">
        <v>1680</v>
      </c>
      <c r="D117" t="s">
        <v>5</v>
      </c>
      <c r="E117" s="24" t="s">
        <v>1685</v>
      </c>
      <c r="F117" s="25" t="s">
        <v>77</v>
      </c>
      <c r="G117" s="26">
        <v>560</v>
      </c>
      <c r="H117" s="25">
        <v>0</v>
      </c>
      <c r="I117" s="25">
        <f>ROUND(G117*H117,6)</f>
        <v>0</v>
      </c>
      <c r="L117" s="27">
        <v>0</v>
      </c>
      <c r="M117" s="22">
        <f>ROUND(ROUND(L117,2)*ROUND(G117,3),2)</f>
        <v>0</v>
      </c>
      <c r="N117" s="25" t="s">
        <v>126</v>
      </c>
      <c r="O117">
        <f>(M117*21)/100</f>
        <v>0</v>
      </c>
      <c r="P117" t="s">
        <v>27</v>
      </c>
    </row>
    <row r="118" spans="1:16" x14ac:dyDescent="0.2">
      <c r="A118" s="28" t="s">
        <v>57</v>
      </c>
      <c r="E118" s="29" t="s">
        <v>5</v>
      </c>
    </row>
    <row r="119" spans="1:16" x14ac:dyDescent="0.2">
      <c r="A119" s="28" t="s">
        <v>58</v>
      </c>
      <c r="E119" s="30" t="s">
        <v>5</v>
      </c>
    </row>
    <row r="120" spans="1:16" x14ac:dyDescent="0.2">
      <c r="E120" s="29" t="s">
        <v>5</v>
      </c>
    </row>
    <row r="121" spans="1:16" x14ac:dyDescent="0.2">
      <c r="A121" t="s">
        <v>48</v>
      </c>
      <c r="C121" s="6" t="s">
        <v>64</v>
      </c>
      <c r="E121" s="23" t="s">
        <v>1557</v>
      </c>
      <c r="J121" s="22">
        <f>0</f>
        <v>0</v>
      </c>
      <c r="K121" s="22">
        <f>0</f>
        <v>0</v>
      </c>
      <c r="L121" s="22">
        <f>0+L122+L126+L130+L134+L138+L142+L146+L150+L154+L158+L162+L166+L170+L174+L178+L182+L186+L190+L194+L198+L202+L206+L210+L214+L218+L222+L226</f>
        <v>0</v>
      </c>
      <c r="M121" s="22">
        <f>0+M122+M126+M130+M134+M138+M142+M146+M150+M154+M158+M162+M166+M170+M174+M178+M182+M186+M190+M194+M198+M202+M206+M210+M214+M218+M222+M226</f>
        <v>0</v>
      </c>
    </row>
    <row r="122" spans="1:16" x14ac:dyDescent="0.2">
      <c r="A122" t="s">
        <v>51</v>
      </c>
      <c r="B122" s="5" t="s">
        <v>203</v>
      </c>
      <c r="C122" s="5" t="s">
        <v>1594</v>
      </c>
      <c r="D122" t="s">
        <v>5</v>
      </c>
      <c r="E122" s="24" t="s">
        <v>1595</v>
      </c>
      <c r="F122" s="25" t="s">
        <v>1596</v>
      </c>
      <c r="G122" s="26">
        <v>0.08</v>
      </c>
      <c r="H122" s="25">
        <v>0</v>
      </c>
      <c r="I122" s="25">
        <f>ROUND(G122*H122,6)</f>
        <v>0</v>
      </c>
      <c r="L122" s="27">
        <v>0</v>
      </c>
      <c r="M122" s="22">
        <f>ROUND(ROUND(L122,2)*ROUND(G122,3),2)</f>
        <v>0</v>
      </c>
      <c r="N122" s="25" t="s">
        <v>126</v>
      </c>
      <c r="O122">
        <f>(M122*21)/100</f>
        <v>0</v>
      </c>
      <c r="P122" t="s">
        <v>27</v>
      </c>
    </row>
    <row r="123" spans="1:16" x14ac:dyDescent="0.2">
      <c r="A123" s="28" t="s">
        <v>57</v>
      </c>
      <c r="E123" s="29" t="s">
        <v>5</v>
      </c>
    </row>
    <row r="124" spans="1:16" x14ac:dyDescent="0.2">
      <c r="A124" s="28" t="s">
        <v>58</v>
      </c>
      <c r="E124" s="30" t="s">
        <v>5</v>
      </c>
    </row>
    <row r="125" spans="1:16" x14ac:dyDescent="0.2">
      <c r="E125" s="29" t="s">
        <v>5</v>
      </c>
    </row>
    <row r="126" spans="1:16" x14ac:dyDescent="0.2">
      <c r="A126" t="s">
        <v>51</v>
      </c>
      <c r="B126" s="5" t="s">
        <v>204</v>
      </c>
      <c r="C126" s="5" t="s">
        <v>1574</v>
      </c>
      <c r="D126" t="s">
        <v>5</v>
      </c>
      <c r="E126" s="24" t="s">
        <v>1575</v>
      </c>
      <c r="F126" s="25" t="s">
        <v>67</v>
      </c>
      <c r="G126" s="26">
        <v>15.5</v>
      </c>
      <c r="H126" s="25">
        <v>0</v>
      </c>
      <c r="I126" s="25">
        <f>ROUND(G126*H126,6)</f>
        <v>0</v>
      </c>
      <c r="L126" s="27">
        <v>0</v>
      </c>
      <c r="M126" s="22">
        <f>ROUND(ROUND(L126,2)*ROUND(G126,3),2)</f>
        <v>0</v>
      </c>
      <c r="N126" s="25" t="s">
        <v>126</v>
      </c>
      <c r="O126">
        <f>(M126*21)/100</f>
        <v>0</v>
      </c>
      <c r="P126" t="s">
        <v>27</v>
      </c>
    </row>
    <row r="127" spans="1:16" x14ac:dyDescent="0.2">
      <c r="A127" s="28" t="s">
        <v>57</v>
      </c>
      <c r="E127" s="29" t="s">
        <v>5</v>
      </c>
    </row>
    <row r="128" spans="1:16" x14ac:dyDescent="0.2">
      <c r="A128" s="28" t="s">
        <v>58</v>
      </c>
      <c r="E128" s="30" t="s">
        <v>5</v>
      </c>
    </row>
    <row r="129" spans="1:16" x14ac:dyDescent="0.2">
      <c r="E129" s="29" t="s">
        <v>5</v>
      </c>
    </row>
    <row r="130" spans="1:16" x14ac:dyDescent="0.2">
      <c r="A130" t="s">
        <v>51</v>
      </c>
      <c r="B130" s="5" t="s">
        <v>205</v>
      </c>
      <c r="C130" s="5" t="s">
        <v>1574</v>
      </c>
      <c r="D130" t="s">
        <v>52</v>
      </c>
      <c r="E130" s="24" t="s">
        <v>1575</v>
      </c>
      <c r="F130" s="25" t="s">
        <v>67</v>
      </c>
      <c r="G130" s="26">
        <v>42.25</v>
      </c>
      <c r="H130" s="25">
        <v>0</v>
      </c>
      <c r="I130" s="25">
        <f>ROUND(G130*H130,6)</f>
        <v>0</v>
      </c>
      <c r="L130" s="27">
        <v>0</v>
      </c>
      <c r="M130" s="22">
        <f>ROUND(ROUND(L130,2)*ROUND(G130,3),2)</f>
        <v>0</v>
      </c>
      <c r="N130" s="25" t="s">
        <v>126</v>
      </c>
      <c r="O130">
        <f>(M130*21)/100</f>
        <v>0</v>
      </c>
      <c r="P130" t="s">
        <v>27</v>
      </c>
    </row>
    <row r="131" spans="1:16" x14ac:dyDescent="0.2">
      <c r="A131" s="28" t="s">
        <v>57</v>
      </c>
      <c r="E131" s="29" t="s">
        <v>5</v>
      </c>
    </row>
    <row r="132" spans="1:16" x14ac:dyDescent="0.2">
      <c r="A132" s="28" t="s">
        <v>58</v>
      </c>
      <c r="E132" s="30" t="s">
        <v>5</v>
      </c>
    </row>
    <row r="133" spans="1:16" x14ac:dyDescent="0.2">
      <c r="E133" s="29" t="s">
        <v>5</v>
      </c>
    </row>
    <row r="134" spans="1:16" x14ac:dyDescent="0.2">
      <c r="A134" t="s">
        <v>51</v>
      </c>
      <c r="B134" s="5" t="s">
        <v>206</v>
      </c>
      <c r="C134" s="5" t="s">
        <v>1576</v>
      </c>
      <c r="D134" t="s">
        <v>5</v>
      </c>
      <c r="E134" s="24" t="s">
        <v>1577</v>
      </c>
      <c r="F134" s="25" t="s">
        <v>77</v>
      </c>
      <c r="G134" s="26">
        <v>44</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x14ac:dyDescent="0.2">
      <c r="E137" s="29" t="s">
        <v>5</v>
      </c>
    </row>
    <row r="138" spans="1:16" x14ac:dyDescent="0.2">
      <c r="A138" t="s">
        <v>51</v>
      </c>
      <c r="B138" s="5" t="s">
        <v>207</v>
      </c>
      <c r="C138" s="5" t="s">
        <v>1576</v>
      </c>
      <c r="D138" t="s">
        <v>52</v>
      </c>
      <c r="E138" s="24" t="s">
        <v>1577</v>
      </c>
      <c r="F138" s="25" t="s">
        <v>77</v>
      </c>
      <c r="G138" s="26">
        <v>130</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x14ac:dyDescent="0.2">
      <c r="E141" s="29" t="s">
        <v>5</v>
      </c>
    </row>
    <row r="142" spans="1:16" x14ac:dyDescent="0.2">
      <c r="A142" t="s">
        <v>51</v>
      </c>
      <c r="B142" s="5" t="s">
        <v>208</v>
      </c>
      <c r="C142" s="5" t="s">
        <v>1578</v>
      </c>
      <c r="D142" t="s">
        <v>5</v>
      </c>
      <c r="E142" s="24" t="s">
        <v>1579</v>
      </c>
      <c r="F142" s="25" t="s">
        <v>67</v>
      </c>
      <c r="G142" s="26">
        <v>15.5</v>
      </c>
      <c r="H142" s="25">
        <v>0</v>
      </c>
      <c r="I142" s="25">
        <f>ROUND(G142*H142,6)</f>
        <v>0</v>
      </c>
      <c r="L142" s="27">
        <v>0</v>
      </c>
      <c r="M142" s="22">
        <f>ROUND(ROUND(L142,2)*ROUND(G142,3),2)</f>
        <v>0</v>
      </c>
      <c r="N142" s="25" t="s">
        <v>126</v>
      </c>
      <c r="O142">
        <f>(M142*21)/100</f>
        <v>0</v>
      </c>
      <c r="P142" t="s">
        <v>27</v>
      </c>
    </row>
    <row r="143" spans="1:16" x14ac:dyDescent="0.2">
      <c r="A143" s="28" t="s">
        <v>57</v>
      </c>
      <c r="E143" s="29" t="s">
        <v>5</v>
      </c>
    </row>
    <row r="144" spans="1:16" x14ac:dyDescent="0.2">
      <c r="A144" s="28" t="s">
        <v>58</v>
      </c>
      <c r="E144" s="30" t="s">
        <v>5</v>
      </c>
    </row>
    <row r="145" spans="1:16" x14ac:dyDescent="0.2">
      <c r="E145" s="29" t="s">
        <v>5</v>
      </c>
    </row>
    <row r="146" spans="1:16" x14ac:dyDescent="0.2">
      <c r="A146" t="s">
        <v>51</v>
      </c>
      <c r="B146" s="5" t="s">
        <v>211</v>
      </c>
      <c r="C146" s="5" t="s">
        <v>1578</v>
      </c>
      <c r="D146" t="s">
        <v>52</v>
      </c>
      <c r="E146" s="24" t="s">
        <v>1579</v>
      </c>
      <c r="F146" s="25" t="s">
        <v>67</v>
      </c>
      <c r="G146" s="26">
        <v>42.25</v>
      </c>
      <c r="H146" s="25">
        <v>0</v>
      </c>
      <c r="I146" s="25">
        <f>ROUND(G146*H146,6)</f>
        <v>0</v>
      </c>
      <c r="L146" s="27">
        <v>0</v>
      </c>
      <c r="M146" s="22">
        <f>ROUND(ROUND(L146,2)*ROUND(G146,3),2)</f>
        <v>0</v>
      </c>
      <c r="N146" s="25" t="s">
        <v>126</v>
      </c>
      <c r="O146">
        <f>(M146*21)/100</f>
        <v>0</v>
      </c>
      <c r="P146" t="s">
        <v>27</v>
      </c>
    </row>
    <row r="147" spans="1:16" x14ac:dyDescent="0.2">
      <c r="A147" s="28" t="s">
        <v>57</v>
      </c>
      <c r="E147" s="29" t="s">
        <v>5</v>
      </c>
    </row>
    <row r="148" spans="1:16" x14ac:dyDescent="0.2">
      <c r="A148" s="28" t="s">
        <v>58</v>
      </c>
      <c r="E148" s="30" t="s">
        <v>5</v>
      </c>
    </row>
    <row r="149" spans="1:16" x14ac:dyDescent="0.2">
      <c r="E149" s="29" t="s">
        <v>5</v>
      </c>
    </row>
    <row r="150" spans="1:16" x14ac:dyDescent="0.2">
      <c r="A150" t="s">
        <v>51</v>
      </c>
      <c r="B150" s="5" t="s">
        <v>212</v>
      </c>
      <c r="C150" s="5" t="s">
        <v>1686</v>
      </c>
      <c r="D150" t="s">
        <v>5</v>
      </c>
      <c r="E150" s="24" t="s">
        <v>1687</v>
      </c>
      <c r="F150" s="25" t="s">
        <v>136</v>
      </c>
      <c r="G150" s="26">
        <v>10</v>
      </c>
      <c r="H150" s="25">
        <v>0</v>
      </c>
      <c r="I150" s="25">
        <f>ROUND(G150*H150,6)</f>
        <v>0</v>
      </c>
      <c r="L150" s="27">
        <v>0</v>
      </c>
      <c r="M150" s="22">
        <f>ROUND(ROUND(L150,2)*ROUND(G150,3),2)</f>
        <v>0</v>
      </c>
      <c r="N150" s="25" t="s">
        <v>126</v>
      </c>
      <c r="O150">
        <f>(M150*21)/100</f>
        <v>0</v>
      </c>
      <c r="P150" t="s">
        <v>27</v>
      </c>
    </row>
    <row r="151" spans="1:16" x14ac:dyDescent="0.2">
      <c r="A151" s="28" t="s">
        <v>57</v>
      </c>
      <c r="E151" s="29" t="s">
        <v>5</v>
      </c>
    </row>
    <row r="152" spans="1:16" x14ac:dyDescent="0.2">
      <c r="A152" s="28" t="s">
        <v>58</v>
      </c>
      <c r="E152" s="30" t="s">
        <v>5</v>
      </c>
    </row>
    <row r="153" spans="1:16" x14ac:dyDescent="0.2">
      <c r="E153" s="29" t="s">
        <v>5</v>
      </c>
    </row>
    <row r="154" spans="1:16" x14ac:dyDescent="0.2">
      <c r="A154" t="s">
        <v>51</v>
      </c>
      <c r="B154" s="5" t="s">
        <v>213</v>
      </c>
      <c r="C154" s="5" t="s">
        <v>1688</v>
      </c>
      <c r="D154" t="s">
        <v>5</v>
      </c>
      <c r="E154" s="24" t="s">
        <v>1689</v>
      </c>
      <c r="F154" s="25" t="s">
        <v>77</v>
      </c>
      <c r="G154" s="26">
        <v>15</v>
      </c>
      <c r="H154" s="25">
        <v>0</v>
      </c>
      <c r="I154" s="25">
        <f>ROUND(G154*H154,6)</f>
        <v>0</v>
      </c>
      <c r="L154" s="27">
        <v>0</v>
      </c>
      <c r="M154" s="22">
        <f>ROUND(ROUND(L154,2)*ROUND(G154,3),2)</f>
        <v>0</v>
      </c>
      <c r="N154" s="25" t="s">
        <v>126</v>
      </c>
      <c r="O154">
        <f>(M154*21)/100</f>
        <v>0</v>
      </c>
      <c r="P154" t="s">
        <v>27</v>
      </c>
    </row>
    <row r="155" spans="1:16" x14ac:dyDescent="0.2">
      <c r="A155" s="28" t="s">
        <v>57</v>
      </c>
      <c r="E155" s="29" t="s">
        <v>5</v>
      </c>
    </row>
    <row r="156" spans="1:16" x14ac:dyDescent="0.2">
      <c r="A156" s="28" t="s">
        <v>58</v>
      </c>
      <c r="E156" s="30" t="s">
        <v>5</v>
      </c>
    </row>
    <row r="157" spans="1:16" x14ac:dyDescent="0.2">
      <c r="E157" s="29" t="s">
        <v>5</v>
      </c>
    </row>
    <row r="158" spans="1:16" x14ac:dyDescent="0.2">
      <c r="A158" t="s">
        <v>51</v>
      </c>
      <c r="B158" s="5" t="s">
        <v>214</v>
      </c>
      <c r="C158" s="5" t="s">
        <v>1690</v>
      </c>
      <c r="D158" t="s">
        <v>5</v>
      </c>
      <c r="E158" s="24" t="s">
        <v>1691</v>
      </c>
      <c r="F158" s="25" t="s">
        <v>77</v>
      </c>
      <c r="G158" s="26">
        <v>65</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x14ac:dyDescent="0.2">
      <c r="E161" s="29" t="s">
        <v>5</v>
      </c>
    </row>
    <row r="162" spans="1:16" x14ac:dyDescent="0.2">
      <c r="A162" t="s">
        <v>51</v>
      </c>
      <c r="B162" s="5" t="s">
        <v>215</v>
      </c>
      <c r="C162" s="5" t="s">
        <v>1692</v>
      </c>
      <c r="D162" t="s">
        <v>5</v>
      </c>
      <c r="E162" s="24" t="s">
        <v>1693</v>
      </c>
      <c r="F162" s="25" t="s">
        <v>812</v>
      </c>
      <c r="G162" s="26">
        <v>2</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x14ac:dyDescent="0.2">
      <c r="E165" s="29" t="s">
        <v>5</v>
      </c>
    </row>
    <row r="166" spans="1:16" x14ac:dyDescent="0.2">
      <c r="A166" t="s">
        <v>51</v>
      </c>
      <c r="B166" s="5" t="s">
        <v>216</v>
      </c>
      <c r="C166" s="5" t="s">
        <v>1694</v>
      </c>
      <c r="D166" t="s">
        <v>5</v>
      </c>
      <c r="E166" s="24" t="s">
        <v>1695</v>
      </c>
      <c r="F166" s="25" t="s">
        <v>77</v>
      </c>
      <c r="G166" s="26">
        <v>15</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x14ac:dyDescent="0.2">
      <c r="E169" s="29" t="s">
        <v>5</v>
      </c>
    </row>
    <row r="170" spans="1:16" x14ac:dyDescent="0.2">
      <c r="A170" t="s">
        <v>51</v>
      </c>
      <c r="B170" s="5" t="s">
        <v>217</v>
      </c>
      <c r="C170" s="5" t="s">
        <v>1696</v>
      </c>
      <c r="D170" t="s">
        <v>5</v>
      </c>
      <c r="E170" s="24" t="s">
        <v>1697</v>
      </c>
      <c r="F170" s="25" t="s">
        <v>77</v>
      </c>
      <c r="G170" s="26">
        <v>15</v>
      </c>
      <c r="H170" s="25">
        <v>0</v>
      </c>
      <c r="I170" s="25">
        <f>ROUND(G170*H170,6)</f>
        <v>0</v>
      </c>
      <c r="L170" s="27">
        <v>0</v>
      </c>
      <c r="M170" s="22">
        <f>ROUND(ROUND(L170,2)*ROUND(G170,3),2)</f>
        <v>0</v>
      </c>
      <c r="N170" s="25" t="s">
        <v>126</v>
      </c>
      <c r="O170">
        <f>(M170*21)/100</f>
        <v>0</v>
      </c>
      <c r="P170" t="s">
        <v>27</v>
      </c>
    </row>
    <row r="171" spans="1:16" x14ac:dyDescent="0.2">
      <c r="A171" s="28" t="s">
        <v>57</v>
      </c>
      <c r="E171" s="29" t="s">
        <v>5</v>
      </c>
    </row>
    <row r="172" spans="1:16" x14ac:dyDescent="0.2">
      <c r="A172" s="28" t="s">
        <v>58</v>
      </c>
      <c r="E172" s="30" t="s">
        <v>5</v>
      </c>
    </row>
    <row r="173" spans="1:16" x14ac:dyDescent="0.2">
      <c r="E173" s="29" t="s">
        <v>5</v>
      </c>
    </row>
    <row r="174" spans="1:16" x14ac:dyDescent="0.2">
      <c r="A174" t="s">
        <v>51</v>
      </c>
      <c r="B174" s="5" t="s">
        <v>218</v>
      </c>
      <c r="C174" s="5" t="s">
        <v>1698</v>
      </c>
      <c r="D174" t="s">
        <v>5</v>
      </c>
      <c r="E174" s="24" t="s">
        <v>1699</v>
      </c>
      <c r="F174" s="25" t="s">
        <v>812</v>
      </c>
      <c r="G174" s="26">
        <v>2</v>
      </c>
      <c r="H174" s="25">
        <v>0</v>
      </c>
      <c r="I174" s="25">
        <f>ROUND(G174*H174,6)</f>
        <v>0</v>
      </c>
      <c r="L174" s="27">
        <v>0</v>
      </c>
      <c r="M174" s="22">
        <f>ROUND(ROUND(L174,2)*ROUND(G174,3),2)</f>
        <v>0</v>
      </c>
      <c r="N174" s="25" t="s">
        <v>126</v>
      </c>
      <c r="O174">
        <f>(M174*21)/100</f>
        <v>0</v>
      </c>
      <c r="P174" t="s">
        <v>27</v>
      </c>
    </row>
    <row r="175" spans="1:16" x14ac:dyDescent="0.2">
      <c r="A175" s="28" t="s">
        <v>57</v>
      </c>
      <c r="E175" s="29" t="s">
        <v>5</v>
      </c>
    </row>
    <row r="176" spans="1:16" x14ac:dyDescent="0.2">
      <c r="A176" s="28" t="s">
        <v>58</v>
      </c>
      <c r="E176" s="30" t="s">
        <v>5</v>
      </c>
    </row>
    <row r="177" spans="1:16" x14ac:dyDescent="0.2">
      <c r="E177" s="29" t="s">
        <v>5</v>
      </c>
    </row>
    <row r="178" spans="1:16" x14ac:dyDescent="0.2">
      <c r="A178" t="s">
        <v>51</v>
      </c>
      <c r="B178" s="5" t="s">
        <v>219</v>
      </c>
      <c r="C178" s="5" t="s">
        <v>1700</v>
      </c>
      <c r="D178" t="s">
        <v>5</v>
      </c>
      <c r="E178" s="24" t="s">
        <v>1701</v>
      </c>
      <c r="F178" s="25" t="s">
        <v>77</v>
      </c>
      <c r="G178" s="26">
        <v>15</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x14ac:dyDescent="0.2">
      <c r="E181" s="29" t="s">
        <v>5</v>
      </c>
    </row>
    <row r="182" spans="1:16" x14ac:dyDescent="0.2">
      <c r="A182" t="s">
        <v>51</v>
      </c>
      <c r="B182" s="5" t="s">
        <v>220</v>
      </c>
      <c r="C182" s="5" t="s">
        <v>1702</v>
      </c>
      <c r="D182" t="s">
        <v>5</v>
      </c>
      <c r="E182" s="24" t="s">
        <v>1703</v>
      </c>
      <c r="F182" s="25" t="s">
        <v>77</v>
      </c>
      <c r="G182" s="26">
        <v>65</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x14ac:dyDescent="0.2">
      <c r="E185" s="29" t="s">
        <v>5</v>
      </c>
    </row>
    <row r="186" spans="1:16" x14ac:dyDescent="0.2">
      <c r="A186" t="s">
        <v>51</v>
      </c>
      <c r="B186" s="5" t="s">
        <v>223</v>
      </c>
      <c r="C186" s="5" t="s">
        <v>1704</v>
      </c>
      <c r="D186" t="s">
        <v>5</v>
      </c>
      <c r="E186" s="24" t="s">
        <v>1705</v>
      </c>
      <c r="F186" s="25" t="s">
        <v>77</v>
      </c>
      <c r="G186" s="26">
        <v>195</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x14ac:dyDescent="0.2">
      <c r="E189" s="29" t="s">
        <v>5</v>
      </c>
    </row>
    <row r="190" spans="1:16" x14ac:dyDescent="0.2">
      <c r="A190" t="s">
        <v>51</v>
      </c>
      <c r="B190" s="5" t="s">
        <v>224</v>
      </c>
      <c r="C190" s="5" t="s">
        <v>1706</v>
      </c>
      <c r="D190" t="s">
        <v>5</v>
      </c>
      <c r="E190" s="24" t="s">
        <v>1707</v>
      </c>
      <c r="F190" s="25" t="s">
        <v>77</v>
      </c>
      <c r="G190" s="26">
        <v>15</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1:16" x14ac:dyDescent="0.2">
      <c r="E193" s="29" t="s">
        <v>5</v>
      </c>
    </row>
    <row r="194" spans="1:16" x14ac:dyDescent="0.2">
      <c r="A194" t="s">
        <v>51</v>
      </c>
      <c r="B194" s="5" t="s">
        <v>225</v>
      </c>
      <c r="C194" s="5" t="s">
        <v>1564</v>
      </c>
      <c r="D194" t="s">
        <v>5</v>
      </c>
      <c r="E194" s="24" t="s">
        <v>1565</v>
      </c>
      <c r="F194" s="25" t="s">
        <v>136</v>
      </c>
      <c r="G194" s="26">
        <v>4.91</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51</v>
      </c>
      <c r="B198" s="5" t="s">
        <v>226</v>
      </c>
      <c r="C198" s="5" t="s">
        <v>1564</v>
      </c>
      <c r="D198" t="s">
        <v>52</v>
      </c>
      <c r="E198" s="24" t="s">
        <v>1565</v>
      </c>
      <c r="F198" s="25" t="s">
        <v>136</v>
      </c>
      <c r="G198" s="26">
        <v>50.7</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227</v>
      </c>
      <c r="C202" s="5" t="s">
        <v>1580</v>
      </c>
      <c r="D202" t="s">
        <v>5</v>
      </c>
      <c r="E202" s="24" t="s">
        <v>1581</v>
      </c>
      <c r="F202" s="25" t="s">
        <v>136</v>
      </c>
      <c r="G202" s="26">
        <v>25.63</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x14ac:dyDescent="0.2">
      <c r="A206" t="s">
        <v>51</v>
      </c>
      <c r="B206" s="5" t="s">
        <v>232</v>
      </c>
      <c r="C206" s="5" t="s">
        <v>1582</v>
      </c>
      <c r="D206" t="s">
        <v>5</v>
      </c>
      <c r="E206" s="24" t="s">
        <v>1583</v>
      </c>
      <c r="F206" s="25" t="s">
        <v>136</v>
      </c>
      <c r="G206" s="26">
        <v>11.39</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x14ac:dyDescent="0.2">
      <c r="E209" s="29" t="s">
        <v>5</v>
      </c>
    </row>
    <row r="210" spans="1:16" x14ac:dyDescent="0.2">
      <c r="A210" t="s">
        <v>51</v>
      </c>
      <c r="B210" s="5" t="s">
        <v>235</v>
      </c>
      <c r="C210" s="5" t="s">
        <v>1584</v>
      </c>
      <c r="D210" t="s">
        <v>5</v>
      </c>
      <c r="E210" s="24" t="s">
        <v>1585</v>
      </c>
      <c r="F210" s="25" t="s">
        <v>67</v>
      </c>
      <c r="G210" s="26">
        <v>15.5</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x14ac:dyDescent="0.2">
      <c r="E213" s="29" t="s">
        <v>5</v>
      </c>
    </row>
    <row r="214" spans="1:16" x14ac:dyDescent="0.2">
      <c r="A214" t="s">
        <v>51</v>
      </c>
      <c r="B214" s="5" t="s">
        <v>238</v>
      </c>
      <c r="C214" s="5" t="s">
        <v>1584</v>
      </c>
      <c r="D214" t="s">
        <v>52</v>
      </c>
      <c r="E214" s="24" t="s">
        <v>1585</v>
      </c>
      <c r="F214" s="25" t="s">
        <v>67</v>
      </c>
      <c r="G214" s="26">
        <v>42.25</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x14ac:dyDescent="0.2">
      <c r="E217" s="29" t="s">
        <v>5</v>
      </c>
    </row>
    <row r="218" spans="1:16" x14ac:dyDescent="0.2">
      <c r="A218" t="s">
        <v>51</v>
      </c>
      <c r="B218" s="5" t="s">
        <v>239</v>
      </c>
      <c r="C218" s="5" t="s">
        <v>1586</v>
      </c>
      <c r="D218" t="s">
        <v>5</v>
      </c>
      <c r="E218" s="24" t="s">
        <v>1587</v>
      </c>
      <c r="F218" s="25" t="s">
        <v>67</v>
      </c>
      <c r="G218" s="26">
        <v>15.5</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x14ac:dyDescent="0.2">
      <c r="E221" s="29" t="s">
        <v>5</v>
      </c>
    </row>
    <row r="222" spans="1:16" x14ac:dyDescent="0.2">
      <c r="A222" t="s">
        <v>51</v>
      </c>
      <c r="B222" s="5" t="s">
        <v>240</v>
      </c>
      <c r="C222" s="5" t="s">
        <v>1586</v>
      </c>
      <c r="D222" t="s">
        <v>52</v>
      </c>
      <c r="E222" s="24" t="s">
        <v>1587</v>
      </c>
      <c r="F222" s="25" t="s">
        <v>67</v>
      </c>
      <c r="G222" s="26">
        <v>42.25</v>
      </c>
      <c r="H222" s="25">
        <v>0</v>
      </c>
      <c r="I222" s="25">
        <f>ROUND(G222*H222,6)</f>
        <v>0</v>
      </c>
      <c r="L222" s="27">
        <v>0</v>
      </c>
      <c r="M222" s="22">
        <f>ROUND(ROUND(L222,2)*ROUND(G222,3),2)</f>
        <v>0</v>
      </c>
      <c r="N222" s="25" t="s">
        <v>126</v>
      </c>
      <c r="O222">
        <f>(M222*21)/100</f>
        <v>0</v>
      </c>
      <c r="P222" t="s">
        <v>27</v>
      </c>
    </row>
    <row r="223" spans="1:16" x14ac:dyDescent="0.2">
      <c r="A223" s="28" t="s">
        <v>57</v>
      </c>
      <c r="E223" s="29" t="s">
        <v>5</v>
      </c>
    </row>
    <row r="224" spans="1:16" x14ac:dyDescent="0.2">
      <c r="A224" s="28" t="s">
        <v>58</v>
      </c>
      <c r="E224" s="30" t="s">
        <v>5</v>
      </c>
    </row>
    <row r="225" spans="1:16" x14ac:dyDescent="0.2">
      <c r="E225" s="29" t="s">
        <v>5</v>
      </c>
    </row>
    <row r="226" spans="1:16" x14ac:dyDescent="0.2">
      <c r="A226" t="s">
        <v>51</v>
      </c>
      <c r="B226" s="5" t="s">
        <v>241</v>
      </c>
      <c r="C226" s="5" t="s">
        <v>1597</v>
      </c>
      <c r="D226" t="s">
        <v>5</v>
      </c>
      <c r="E226" s="24" t="s">
        <v>1598</v>
      </c>
      <c r="F226" s="25" t="s">
        <v>77</v>
      </c>
      <c r="G226" s="26">
        <v>80</v>
      </c>
      <c r="H226" s="25">
        <v>0</v>
      </c>
      <c r="I226" s="25">
        <f>ROUND(G226*H226,6)</f>
        <v>0</v>
      </c>
      <c r="L226" s="27">
        <v>0</v>
      </c>
      <c r="M226" s="22">
        <f>ROUND(ROUND(L226,2)*ROUND(G226,3),2)</f>
        <v>0</v>
      </c>
      <c r="N226" s="25" t="s">
        <v>126</v>
      </c>
      <c r="O226">
        <f>(M226*21)/100</f>
        <v>0</v>
      </c>
      <c r="P226" t="s">
        <v>27</v>
      </c>
    </row>
    <row r="227" spans="1:16" x14ac:dyDescent="0.2">
      <c r="A227" s="28" t="s">
        <v>57</v>
      </c>
      <c r="E227" s="29" t="s">
        <v>5</v>
      </c>
    </row>
    <row r="228" spans="1:16" x14ac:dyDescent="0.2">
      <c r="A228" s="28" t="s">
        <v>58</v>
      </c>
      <c r="E228" s="30" t="s">
        <v>5</v>
      </c>
    </row>
    <row r="229" spans="1:16" x14ac:dyDescent="0.2">
      <c r="E229" s="29" t="s">
        <v>5</v>
      </c>
    </row>
    <row r="230" spans="1:16" x14ac:dyDescent="0.2">
      <c r="A230" t="s">
        <v>48</v>
      </c>
      <c r="C230" s="6" t="s">
        <v>62</v>
      </c>
      <c r="E230" s="23" t="s">
        <v>947</v>
      </c>
      <c r="J230" s="22">
        <f>0</f>
        <v>0</v>
      </c>
      <c r="K230" s="22">
        <f>0</f>
        <v>0</v>
      </c>
      <c r="L230" s="22">
        <f>0+L231+L235+L239+L243+L247+L251</f>
        <v>0</v>
      </c>
      <c r="M230" s="22">
        <f>0+M231+M235+M239+M243+M247+M251</f>
        <v>0</v>
      </c>
    </row>
    <row r="231" spans="1:16" x14ac:dyDescent="0.2">
      <c r="A231" t="s">
        <v>51</v>
      </c>
      <c r="B231" s="5" t="s">
        <v>242</v>
      </c>
      <c r="C231" s="5" t="s">
        <v>1708</v>
      </c>
      <c r="D231" t="s">
        <v>5</v>
      </c>
      <c r="E231" s="24" t="s">
        <v>1709</v>
      </c>
      <c r="F231" s="25" t="s">
        <v>86</v>
      </c>
      <c r="G231" s="26">
        <v>1</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row r="235" spans="1:16" x14ac:dyDescent="0.2">
      <c r="A235" t="s">
        <v>51</v>
      </c>
      <c r="B235" s="5" t="s">
        <v>243</v>
      </c>
      <c r="C235" s="5" t="s">
        <v>1710</v>
      </c>
      <c r="D235" t="s">
        <v>5</v>
      </c>
      <c r="E235" s="24" t="s">
        <v>1711</v>
      </c>
      <c r="F235" s="25" t="s">
        <v>310</v>
      </c>
      <c r="G235" s="26">
        <v>2</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x14ac:dyDescent="0.2">
      <c r="A237" s="28" t="s">
        <v>58</v>
      </c>
      <c r="E237" s="30" t="s">
        <v>5</v>
      </c>
    </row>
    <row r="238" spans="1:16" x14ac:dyDescent="0.2">
      <c r="E238" s="29" t="s">
        <v>5</v>
      </c>
    </row>
    <row r="239" spans="1:16" x14ac:dyDescent="0.2">
      <c r="A239" t="s">
        <v>51</v>
      </c>
      <c r="B239" s="5" t="s">
        <v>244</v>
      </c>
      <c r="C239" s="5" t="s">
        <v>1603</v>
      </c>
      <c r="D239" t="s">
        <v>5</v>
      </c>
      <c r="E239" s="24" t="s">
        <v>1604</v>
      </c>
      <c r="F239" s="25" t="s">
        <v>86</v>
      </c>
      <c r="G239" s="26">
        <v>20</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x14ac:dyDescent="0.2">
      <c r="A241" s="28" t="s">
        <v>58</v>
      </c>
      <c r="E241" s="30" t="s">
        <v>5</v>
      </c>
    </row>
    <row r="242" spans="1:16" x14ac:dyDescent="0.2">
      <c r="E242" s="29" t="s">
        <v>5</v>
      </c>
    </row>
    <row r="243" spans="1:16" x14ac:dyDescent="0.2">
      <c r="A243" t="s">
        <v>51</v>
      </c>
      <c r="B243" s="5" t="s">
        <v>249</v>
      </c>
      <c r="C243" s="5" t="s">
        <v>1601</v>
      </c>
      <c r="D243" t="s">
        <v>5</v>
      </c>
      <c r="E243" s="24" t="s">
        <v>1602</v>
      </c>
      <c r="F243" s="25" t="s">
        <v>86</v>
      </c>
      <c r="G243" s="26">
        <v>30</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x14ac:dyDescent="0.2">
      <c r="A245" s="28" t="s">
        <v>58</v>
      </c>
      <c r="E245" s="30" t="s">
        <v>5</v>
      </c>
    </row>
    <row r="246" spans="1:16" x14ac:dyDescent="0.2">
      <c r="E246" s="29" t="s">
        <v>5</v>
      </c>
    </row>
    <row r="247" spans="1:16" x14ac:dyDescent="0.2">
      <c r="A247" t="s">
        <v>51</v>
      </c>
      <c r="B247" s="5" t="s">
        <v>254</v>
      </c>
      <c r="C247" s="5" t="s">
        <v>1634</v>
      </c>
      <c r="D247" t="s">
        <v>5</v>
      </c>
      <c r="E247" s="24" t="s">
        <v>1635</v>
      </c>
      <c r="F247" s="25" t="s">
        <v>812</v>
      </c>
      <c r="G247" s="26">
        <v>1</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x14ac:dyDescent="0.2">
      <c r="A249" s="28" t="s">
        <v>58</v>
      </c>
      <c r="E249" s="30" t="s">
        <v>5</v>
      </c>
    </row>
    <row r="250" spans="1:16" x14ac:dyDescent="0.2">
      <c r="E250" s="29" t="s">
        <v>5</v>
      </c>
    </row>
    <row r="251" spans="1:16" x14ac:dyDescent="0.2">
      <c r="A251" t="s">
        <v>51</v>
      </c>
      <c r="B251" s="5" t="s">
        <v>258</v>
      </c>
      <c r="C251" s="5" t="s">
        <v>1636</v>
      </c>
      <c r="D251" t="s">
        <v>5</v>
      </c>
      <c r="E251" s="24" t="s">
        <v>1637</v>
      </c>
      <c r="F251" s="25" t="s">
        <v>812</v>
      </c>
      <c r="G251" s="26">
        <v>1</v>
      </c>
      <c r="H251" s="25">
        <v>0</v>
      </c>
      <c r="I251" s="25">
        <f>ROUND(G251*H251,6)</f>
        <v>0</v>
      </c>
      <c r="L251" s="27">
        <v>0</v>
      </c>
      <c r="M251" s="22">
        <f>ROUND(ROUND(L251,2)*ROUND(G251,3),2)</f>
        <v>0</v>
      </c>
      <c r="N251" s="25" t="s">
        <v>126</v>
      </c>
      <c r="O251">
        <f>(M251*21)/100</f>
        <v>0</v>
      </c>
      <c r="P251" t="s">
        <v>27</v>
      </c>
    </row>
    <row r="252" spans="1:16" x14ac:dyDescent="0.2">
      <c r="A252" s="28" t="s">
        <v>57</v>
      </c>
      <c r="E252" s="29" t="s">
        <v>5</v>
      </c>
    </row>
    <row r="253" spans="1:16" x14ac:dyDescent="0.2">
      <c r="A253" s="28" t="s">
        <v>58</v>
      </c>
      <c r="E253" s="30" t="s">
        <v>5</v>
      </c>
    </row>
    <row r="254" spans="1:16" x14ac:dyDescent="0.2">
      <c r="E254" s="29" t="s">
        <v>5</v>
      </c>
    </row>
    <row r="255" spans="1:16" x14ac:dyDescent="0.2">
      <c r="A255" t="s">
        <v>48</v>
      </c>
      <c r="C255" s="6" t="s">
        <v>69</v>
      </c>
      <c r="E255" s="23" t="s">
        <v>1605</v>
      </c>
      <c r="J255" s="22">
        <f>0</f>
        <v>0</v>
      </c>
      <c r="K255" s="22">
        <f>0</f>
        <v>0</v>
      </c>
      <c r="L255" s="22">
        <f>0+L256</f>
        <v>0</v>
      </c>
      <c r="M255" s="22">
        <f>0+M256</f>
        <v>0</v>
      </c>
    </row>
    <row r="256" spans="1:16" x14ac:dyDescent="0.2">
      <c r="A256" t="s">
        <v>51</v>
      </c>
      <c r="B256" s="5" t="s">
        <v>262</v>
      </c>
      <c r="C256" s="5" t="s">
        <v>1712</v>
      </c>
      <c r="D256" t="s">
        <v>5</v>
      </c>
      <c r="E256" s="24" t="s">
        <v>1713</v>
      </c>
      <c r="F256" s="25" t="s">
        <v>679</v>
      </c>
      <c r="G256" s="26">
        <v>1</v>
      </c>
      <c r="H256" s="25">
        <v>0</v>
      </c>
      <c r="I256" s="25">
        <f>ROUND(G256*H256,6)</f>
        <v>0</v>
      </c>
      <c r="L256" s="27">
        <v>0</v>
      </c>
      <c r="M256" s="22">
        <f>ROUND(ROUND(L256,2)*ROUND(G256,3),2)</f>
        <v>0</v>
      </c>
      <c r="N256" s="25" t="s">
        <v>126</v>
      </c>
      <c r="O256">
        <f>(M256*21)/100</f>
        <v>0</v>
      </c>
      <c r="P256" t="s">
        <v>27</v>
      </c>
    </row>
    <row r="257" spans="1:5" x14ac:dyDescent="0.2">
      <c r="A257" s="28" t="s">
        <v>57</v>
      </c>
      <c r="E257" s="29" t="s">
        <v>5</v>
      </c>
    </row>
    <row r="258" spans="1:5" x14ac:dyDescent="0.2">
      <c r="A258" s="28" t="s">
        <v>58</v>
      </c>
      <c r="E258" s="30" t="s">
        <v>5</v>
      </c>
    </row>
    <row r="259" spans="1:5" x14ac:dyDescent="0.2">
      <c r="E259"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T234"/>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COUNTIFS(L8:L231,"=0",A8:A231,"P")+COUNTIFS(L8:L231,"",A8:A231,"P")+SUM(Q8:Q231)</f>
        <v>55</v>
      </c>
    </row>
    <row r="8" spans="1:20" x14ac:dyDescent="0.2">
      <c r="A8" t="s">
        <v>45</v>
      </c>
      <c r="C8" s="19" t="s">
        <v>1716</v>
      </c>
      <c r="E8" s="21" t="s">
        <v>1717</v>
      </c>
      <c r="J8" s="20">
        <f>0+J9+J42+J71+J80+J157+J170</f>
        <v>0</v>
      </c>
      <c r="K8" s="20">
        <f>0+K9+K42+K71+K80+K157+K170</f>
        <v>0</v>
      </c>
      <c r="L8" s="20">
        <f>0+L9+L42+L71+L80+L157+L170</f>
        <v>0</v>
      </c>
      <c r="M8" s="20">
        <f>0+M9+M42+M71+M80+M157+M170</f>
        <v>0</v>
      </c>
    </row>
    <row r="9" spans="1:20" x14ac:dyDescent="0.2">
      <c r="A9" t="s">
        <v>48</v>
      </c>
      <c r="C9" s="6" t="s">
        <v>52</v>
      </c>
      <c r="E9" s="23" t="s">
        <v>1471</v>
      </c>
      <c r="J9" s="22">
        <f>0</f>
        <v>0</v>
      </c>
      <c r="K9" s="22">
        <f>0</f>
        <v>0</v>
      </c>
      <c r="L9" s="22">
        <f>0+L10+L14+L18+L22+L26+L30+L34+L38</f>
        <v>0</v>
      </c>
      <c r="M9" s="22">
        <f>0+M10+M14+M18+M22+M26+M30+M34+M38</f>
        <v>0</v>
      </c>
    </row>
    <row r="10" spans="1:20" x14ac:dyDescent="0.2">
      <c r="A10" t="s">
        <v>51</v>
      </c>
      <c r="B10" s="5" t="s">
        <v>52</v>
      </c>
      <c r="C10" s="5" t="s">
        <v>1718</v>
      </c>
      <c r="D10" t="s">
        <v>5</v>
      </c>
      <c r="E10" s="24" t="s">
        <v>1719</v>
      </c>
      <c r="F10" s="25" t="s">
        <v>77</v>
      </c>
      <c r="G10" s="26">
        <v>320</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1720</v>
      </c>
      <c r="D14" t="s">
        <v>5</v>
      </c>
      <c r="E14" s="24" t="s">
        <v>1721</v>
      </c>
      <c r="F14" s="25" t="s">
        <v>77</v>
      </c>
      <c r="G14" s="26">
        <v>320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1722</v>
      </c>
      <c r="D18" t="s">
        <v>5</v>
      </c>
      <c r="E18" s="24" t="s">
        <v>1723</v>
      </c>
      <c r="F18" s="25" t="s">
        <v>77</v>
      </c>
      <c r="G18" s="26">
        <v>160</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1718</v>
      </c>
      <c r="D22" t="s">
        <v>52</v>
      </c>
      <c r="E22" s="24" t="s">
        <v>1724</v>
      </c>
      <c r="F22" s="25" t="s">
        <v>77</v>
      </c>
      <c r="G22" s="26">
        <v>160</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1725</v>
      </c>
      <c r="D26" t="s">
        <v>5</v>
      </c>
      <c r="E26" s="24" t="s">
        <v>1726</v>
      </c>
      <c r="F26" s="25" t="s">
        <v>812</v>
      </c>
      <c r="G26" s="26">
        <v>6</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1725</v>
      </c>
      <c r="D30" t="s">
        <v>52</v>
      </c>
      <c r="E30" s="24" t="s">
        <v>1727</v>
      </c>
      <c r="F30" s="25" t="s">
        <v>812</v>
      </c>
      <c r="G30" s="26">
        <v>4</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1725</v>
      </c>
      <c r="D34" t="s">
        <v>27</v>
      </c>
      <c r="E34" s="24" t="s">
        <v>1728</v>
      </c>
      <c r="F34" s="25" t="s">
        <v>812</v>
      </c>
      <c r="G34" s="26">
        <v>2</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1658</v>
      </c>
      <c r="D38" t="s">
        <v>5</v>
      </c>
      <c r="E38" s="24" t="s">
        <v>1729</v>
      </c>
      <c r="F38" s="25" t="s">
        <v>812</v>
      </c>
      <c r="G38" s="26">
        <v>6</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48</v>
      </c>
      <c r="C42" s="6" t="s">
        <v>27</v>
      </c>
      <c r="E42" s="23" t="s">
        <v>1496</v>
      </c>
      <c r="J42" s="22">
        <f>0</f>
        <v>0</v>
      </c>
      <c r="K42" s="22">
        <f>0</f>
        <v>0</v>
      </c>
      <c r="L42" s="22">
        <f>0+L43+L47+L51+L55+L59+L63+L67</f>
        <v>0</v>
      </c>
      <c r="M42" s="22">
        <f>0+M43+M47+M51+M55+M59+M63+M67</f>
        <v>0</v>
      </c>
    </row>
    <row r="43" spans="1:16" x14ac:dyDescent="0.2">
      <c r="A43" t="s">
        <v>51</v>
      </c>
      <c r="B43" s="5" t="s">
        <v>83</v>
      </c>
      <c r="C43" s="5" t="s">
        <v>1660</v>
      </c>
      <c r="D43" t="s">
        <v>5</v>
      </c>
      <c r="E43" s="24" t="s">
        <v>1661</v>
      </c>
      <c r="F43" s="25" t="s">
        <v>136</v>
      </c>
      <c r="G43" s="26">
        <v>4</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x14ac:dyDescent="0.2">
      <c r="E46" s="29" t="s">
        <v>5</v>
      </c>
    </row>
    <row r="47" spans="1:16" x14ac:dyDescent="0.2">
      <c r="A47" t="s">
        <v>51</v>
      </c>
      <c r="B47" s="5" t="s">
        <v>88</v>
      </c>
      <c r="C47" s="5" t="s">
        <v>1730</v>
      </c>
      <c r="D47" t="s">
        <v>5</v>
      </c>
      <c r="E47" s="24" t="s">
        <v>1731</v>
      </c>
      <c r="F47" s="25" t="s">
        <v>812</v>
      </c>
      <c r="G47" s="26">
        <v>160</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51</v>
      </c>
      <c r="B51" s="5" t="s">
        <v>178</v>
      </c>
      <c r="C51" s="5" t="s">
        <v>1732</v>
      </c>
      <c r="D51" t="s">
        <v>5</v>
      </c>
      <c r="E51" s="24" t="s">
        <v>1733</v>
      </c>
      <c r="F51" s="25" t="s">
        <v>77</v>
      </c>
      <c r="G51" s="26">
        <v>50</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x14ac:dyDescent="0.2">
      <c r="E54" s="29" t="s">
        <v>5</v>
      </c>
    </row>
    <row r="55" spans="1:16" x14ac:dyDescent="0.2">
      <c r="A55" t="s">
        <v>51</v>
      </c>
      <c r="B55" s="5" t="s">
        <v>92</v>
      </c>
      <c r="C55" s="5" t="s">
        <v>1507</v>
      </c>
      <c r="D55" t="s">
        <v>5</v>
      </c>
      <c r="E55" s="24" t="s">
        <v>1508</v>
      </c>
      <c r="F55" s="25" t="s">
        <v>136</v>
      </c>
      <c r="G55" s="26">
        <v>4.6900000000000004</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96</v>
      </c>
      <c r="C59" s="5" t="s">
        <v>1509</v>
      </c>
      <c r="D59" t="s">
        <v>5</v>
      </c>
      <c r="E59" s="24" t="s">
        <v>1510</v>
      </c>
      <c r="F59" s="25" t="s">
        <v>136</v>
      </c>
      <c r="G59" s="26">
        <v>1.54</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51</v>
      </c>
      <c r="B63" s="5" t="s">
        <v>100</v>
      </c>
      <c r="C63" s="5" t="s">
        <v>1503</v>
      </c>
      <c r="D63" t="s">
        <v>5</v>
      </c>
      <c r="E63" s="24" t="s">
        <v>1504</v>
      </c>
      <c r="F63" s="25" t="s">
        <v>77</v>
      </c>
      <c r="G63" s="26">
        <v>60</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x14ac:dyDescent="0.2">
      <c r="E66" s="29" t="s">
        <v>5</v>
      </c>
    </row>
    <row r="67" spans="1:16" x14ac:dyDescent="0.2">
      <c r="A67" t="s">
        <v>51</v>
      </c>
      <c r="B67" s="5" t="s">
        <v>105</v>
      </c>
      <c r="C67" s="5" t="s">
        <v>1505</v>
      </c>
      <c r="D67" t="s">
        <v>5</v>
      </c>
      <c r="E67" s="24" t="s">
        <v>1734</v>
      </c>
      <c r="F67" s="25" t="s">
        <v>812</v>
      </c>
      <c r="G67" s="26">
        <v>10</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x14ac:dyDescent="0.2">
      <c r="E70" s="29" t="s">
        <v>5</v>
      </c>
    </row>
    <row r="71" spans="1:16" x14ac:dyDescent="0.2">
      <c r="A71" t="s">
        <v>48</v>
      </c>
      <c r="C71" s="6" t="s">
        <v>26</v>
      </c>
      <c r="E71" s="23" t="s">
        <v>1515</v>
      </c>
      <c r="J71" s="22">
        <f>0</f>
        <v>0</v>
      </c>
      <c r="K71" s="22">
        <f>0</f>
        <v>0</v>
      </c>
      <c r="L71" s="22">
        <f>0+L72+L76</f>
        <v>0</v>
      </c>
      <c r="M71" s="22">
        <f>0+M72+M76</f>
        <v>0</v>
      </c>
    </row>
    <row r="72" spans="1:16" x14ac:dyDescent="0.2">
      <c r="A72" t="s">
        <v>51</v>
      </c>
      <c r="B72" s="5" t="s">
        <v>110</v>
      </c>
      <c r="C72" s="5" t="s">
        <v>1735</v>
      </c>
      <c r="D72" t="s">
        <v>5</v>
      </c>
      <c r="E72" s="24" t="s">
        <v>1736</v>
      </c>
      <c r="F72" s="25" t="s">
        <v>77</v>
      </c>
      <c r="G72" s="26">
        <v>300</v>
      </c>
      <c r="H72" s="25">
        <v>0</v>
      </c>
      <c r="I72" s="25">
        <f>ROUND(G72*H72,6)</f>
        <v>0</v>
      </c>
      <c r="L72" s="27">
        <v>0</v>
      </c>
      <c r="M72" s="22">
        <f>ROUND(ROUND(L72,2)*ROUND(G72,3),2)</f>
        <v>0</v>
      </c>
      <c r="N72" s="25" t="s">
        <v>126</v>
      </c>
      <c r="O72">
        <f>(M72*21)/100</f>
        <v>0</v>
      </c>
      <c r="P72" t="s">
        <v>27</v>
      </c>
    </row>
    <row r="73" spans="1:16" x14ac:dyDescent="0.2">
      <c r="A73" s="28" t="s">
        <v>57</v>
      </c>
      <c r="E73" s="29" t="s">
        <v>5</v>
      </c>
    </row>
    <row r="74" spans="1:16" x14ac:dyDescent="0.2">
      <c r="A74" s="28" t="s">
        <v>58</v>
      </c>
      <c r="E74" s="30" t="s">
        <v>5</v>
      </c>
    </row>
    <row r="75" spans="1:16" x14ac:dyDescent="0.2">
      <c r="E75" s="29" t="s">
        <v>5</v>
      </c>
    </row>
    <row r="76" spans="1:16" x14ac:dyDescent="0.2">
      <c r="A76" t="s">
        <v>51</v>
      </c>
      <c r="B76" s="5" t="s">
        <v>114</v>
      </c>
      <c r="C76" s="5" t="s">
        <v>1737</v>
      </c>
      <c r="D76" t="s">
        <v>5</v>
      </c>
      <c r="E76" s="24" t="s">
        <v>1738</v>
      </c>
      <c r="F76" s="25" t="s">
        <v>77</v>
      </c>
      <c r="G76" s="26">
        <v>660</v>
      </c>
      <c r="H76" s="25">
        <v>0</v>
      </c>
      <c r="I76" s="25">
        <f>ROUND(G76*H76,6)</f>
        <v>0</v>
      </c>
      <c r="L76" s="27">
        <v>0</v>
      </c>
      <c r="M76" s="22">
        <f>ROUND(ROUND(L76,2)*ROUND(G76,3),2)</f>
        <v>0</v>
      </c>
      <c r="N76" s="25" t="s">
        <v>126</v>
      </c>
      <c r="O76">
        <f>(M76*21)/100</f>
        <v>0</v>
      </c>
      <c r="P76" t="s">
        <v>27</v>
      </c>
    </row>
    <row r="77" spans="1:16" x14ac:dyDescent="0.2">
      <c r="A77" s="28" t="s">
        <v>57</v>
      </c>
      <c r="E77" s="29" t="s">
        <v>5</v>
      </c>
    </row>
    <row r="78" spans="1:16" x14ac:dyDescent="0.2">
      <c r="A78" s="28" t="s">
        <v>58</v>
      </c>
      <c r="E78" s="30" t="s">
        <v>5</v>
      </c>
    </row>
    <row r="79" spans="1:16" x14ac:dyDescent="0.2">
      <c r="E79" s="29" t="s">
        <v>5</v>
      </c>
    </row>
    <row r="80" spans="1:16" x14ac:dyDescent="0.2">
      <c r="A80" t="s">
        <v>48</v>
      </c>
      <c r="C80" s="6" t="s">
        <v>144</v>
      </c>
      <c r="E80" s="23" t="s">
        <v>1557</v>
      </c>
      <c r="J80" s="22">
        <f>0</f>
        <v>0</v>
      </c>
      <c r="K80" s="22">
        <f>0</f>
        <v>0</v>
      </c>
      <c r="L80" s="22">
        <f>0+L81+L85+L89+L93+L97+L101+L105+L109+L113+L117+L121+L125+L129+L133+L137+L141+L145+L149+L153</f>
        <v>0</v>
      </c>
      <c r="M80" s="22">
        <f>0+M81+M85+M89+M93+M97+M101+M105+M109+M113+M117+M121+M125+M129+M133+M137+M141+M145+M149+M153</f>
        <v>0</v>
      </c>
    </row>
    <row r="81" spans="1:16" x14ac:dyDescent="0.2">
      <c r="A81" t="s">
        <v>51</v>
      </c>
      <c r="B81" s="5" t="s">
        <v>118</v>
      </c>
      <c r="C81" s="5" t="s">
        <v>1739</v>
      </c>
      <c r="D81" t="s">
        <v>5</v>
      </c>
      <c r="E81" s="24" t="s">
        <v>1740</v>
      </c>
      <c r="F81" s="25" t="s">
        <v>77</v>
      </c>
      <c r="G81" s="26">
        <v>40</v>
      </c>
      <c r="H81" s="25">
        <v>0</v>
      </c>
      <c r="I81" s="25">
        <f>ROUND(G81*H81,6)</f>
        <v>0</v>
      </c>
      <c r="L81" s="27">
        <v>0</v>
      </c>
      <c r="M81" s="22">
        <f>ROUND(ROUND(L81,2)*ROUND(G81,3),2)</f>
        <v>0</v>
      </c>
      <c r="N81" s="25" t="s">
        <v>126</v>
      </c>
      <c r="O81">
        <f>(M81*21)/100</f>
        <v>0</v>
      </c>
      <c r="P81" t="s">
        <v>27</v>
      </c>
    </row>
    <row r="82" spans="1:16" x14ac:dyDescent="0.2">
      <c r="A82" s="28" t="s">
        <v>57</v>
      </c>
      <c r="E82" s="29" t="s">
        <v>5</v>
      </c>
    </row>
    <row r="83" spans="1:16" x14ac:dyDescent="0.2">
      <c r="A83" s="28" t="s">
        <v>58</v>
      </c>
      <c r="E83" s="30" t="s">
        <v>5</v>
      </c>
    </row>
    <row r="84" spans="1:16" x14ac:dyDescent="0.2">
      <c r="E84" s="29" t="s">
        <v>5</v>
      </c>
    </row>
    <row r="85" spans="1:16" x14ac:dyDescent="0.2">
      <c r="A85" t="s">
        <v>51</v>
      </c>
      <c r="B85" s="5" t="s">
        <v>123</v>
      </c>
      <c r="C85" s="5" t="s">
        <v>1560</v>
      </c>
      <c r="D85" t="s">
        <v>5</v>
      </c>
      <c r="E85" s="24" t="s">
        <v>1561</v>
      </c>
      <c r="F85" s="25" t="s">
        <v>67</v>
      </c>
      <c r="G85" s="26">
        <v>20</v>
      </c>
      <c r="H85" s="25">
        <v>0</v>
      </c>
      <c r="I85" s="25">
        <f>ROUND(G85*H85,6)</f>
        <v>0</v>
      </c>
      <c r="L85" s="27">
        <v>0</v>
      </c>
      <c r="M85" s="22">
        <f>ROUND(ROUND(L85,2)*ROUND(G85,3),2)</f>
        <v>0</v>
      </c>
      <c r="N85" s="25" t="s">
        <v>126</v>
      </c>
      <c r="O85">
        <f>(M85*21)/100</f>
        <v>0</v>
      </c>
      <c r="P85" t="s">
        <v>27</v>
      </c>
    </row>
    <row r="86" spans="1:16" x14ac:dyDescent="0.2">
      <c r="A86" s="28" t="s">
        <v>57</v>
      </c>
      <c r="E86" s="29" t="s">
        <v>5</v>
      </c>
    </row>
    <row r="87" spans="1:16" x14ac:dyDescent="0.2">
      <c r="A87" s="28" t="s">
        <v>58</v>
      </c>
      <c r="E87" s="30" t="s">
        <v>5</v>
      </c>
    </row>
    <row r="88" spans="1:16" x14ac:dyDescent="0.2">
      <c r="E88" s="29" t="s">
        <v>5</v>
      </c>
    </row>
    <row r="89" spans="1:16" x14ac:dyDescent="0.2">
      <c r="A89" t="s">
        <v>51</v>
      </c>
      <c r="B89" s="5" t="s">
        <v>128</v>
      </c>
      <c r="C89" s="5" t="s">
        <v>1741</v>
      </c>
      <c r="D89" t="s">
        <v>5</v>
      </c>
      <c r="E89" s="24" t="s">
        <v>1742</v>
      </c>
      <c r="F89" s="25" t="s">
        <v>77</v>
      </c>
      <c r="G89" s="26">
        <v>40</v>
      </c>
      <c r="H89" s="25">
        <v>0</v>
      </c>
      <c r="I89" s="25">
        <f>ROUND(G89*H89,6)</f>
        <v>0</v>
      </c>
      <c r="L89" s="27">
        <v>0</v>
      </c>
      <c r="M89" s="22">
        <f>ROUND(ROUND(L89,2)*ROUND(G89,3),2)</f>
        <v>0</v>
      </c>
      <c r="N89" s="25" t="s">
        <v>126</v>
      </c>
      <c r="O89">
        <f>(M89*21)/100</f>
        <v>0</v>
      </c>
      <c r="P89" t="s">
        <v>27</v>
      </c>
    </row>
    <row r="90" spans="1:16" x14ac:dyDescent="0.2">
      <c r="A90" s="28" t="s">
        <v>57</v>
      </c>
      <c r="E90" s="29" t="s">
        <v>5</v>
      </c>
    </row>
    <row r="91" spans="1:16" x14ac:dyDescent="0.2">
      <c r="A91" s="28" t="s">
        <v>58</v>
      </c>
      <c r="E91" s="30" t="s">
        <v>5</v>
      </c>
    </row>
    <row r="92" spans="1:16" x14ac:dyDescent="0.2">
      <c r="E92" s="29" t="s">
        <v>5</v>
      </c>
    </row>
    <row r="93" spans="1:16" x14ac:dyDescent="0.2">
      <c r="A93" t="s">
        <v>51</v>
      </c>
      <c r="B93" s="5" t="s">
        <v>133</v>
      </c>
      <c r="C93" s="5" t="s">
        <v>1743</v>
      </c>
      <c r="D93" t="s">
        <v>5</v>
      </c>
      <c r="E93" s="24" t="s">
        <v>1744</v>
      </c>
      <c r="F93" s="25" t="s">
        <v>77</v>
      </c>
      <c r="G93" s="26">
        <v>50</v>
      </c>
      <c r="H93" s="25">
        <v>0</v>
      </c>
      <c r="I93" s="25">
        <f>ROUND(G93*H93,6)</f>
        <v>0</v>
      </c>
      <c r="L93" s="27">
        <v>0</v>
      </c>
      <c r="M93" s="22">
        <f>ROUND(ROUND(L93,2)*ROUND(G93,3),2)</f>
        <v>0</v>
      </c>
      <c r="N93" s="25" t="s">
        <v>126</v>
      </c>
      <c r="O93">
        <f>(M93*21)/100</f>
        <v>0</v>
      </c>
      <c r="P93" t="s">
        <v>27</v>
      </c>
    </row>
    <row r="94" spans="1:16" x14ac:dyDescent="0.2">
      <c r="A94" s="28" t="s">
        <v>57</v>
      </c>
      <c r="E94" s="29" t="s">
        <v>5</v>
      </c>
    </row>
    <row r="95" spans="1:16" x14ac:dyDescent="0.2">
      <c r="A95" s="28" t="s">
        <v>58</v>
      </c>
      <c r="E95" s="30" t="s">
        <v>5</v>
      </c>
    </row>
    <row r="96" spans="1:16" x14ac:dyDescent="0.2">
      <c r="E96" s="29" t="s">
        <v>5</v>
      </c>
    </row>
    <row r="97" spans="1:16" x14ac:dyDescent="0.2">
      <c r="A97" t="s">
        <v>51</v>
      </c>
      <c r="B97" s="5" t="s">
        <v>197</v>
      </c>
      <c r="C97" s="5" t="s">
        <v>1745</v>
      </c>
      <c r="D97" t="s">
        <v>5</v>
      </c>
      <c r="E97" s="24" t="s">
        <v>1746</v>
      </c>
      <c r="F97" s="25" t="s">
        <v>77</v>
      </c>
      <c r="G97" s="26">
        <v>40</v>
      </c>
      <c r="H97" s="25">
        <v>0</v>
      </c>
      <c r="I97" s="25">
        <f>ROUND(G97*H97,6)</f>
        <v>0</v>
      </c>
      <c r="L97" s="27">
        <v>0</v>
      </c>
      <c r="M97" s="22">
        <f>ROUND(ROUND(L97,2)*ROUND(G97,3),2)</f>
        <v>0</v>
      </c>
      <c r="N97" s="25" t="s">
        <v>126</v>
      </c>
      <c r="O97">
        <f>(M97*21)/100</f>
        <v>0</v>
      </c>
      <c r="P97" t="s">
        <v>27</v>
      </c>
    </row>
    <row r="98" spans="1:16" x14ac:dyDescent="0.2">
      <c r="A98" s="28" t="s">
        <v>57</v>
      </c>
      <c r="E98" s="29" t="s">
        <v>5</v>
      </c>
    </row>
    <row r="99" spans="1:16" x14ac:dyDescent="0.2">
      <c r="A99" s="28" t="s">
        <v>58</v>
      </c>
      <c r="E99" s="30" t="s">
        <v>5</v>
      </c>
    </row>
    <row r="100" spans="1:16" x14ac:dyDescent="0.2">
      <c r="E100" s="29" t="s">
        <v>5</v>
      </c>
    </row>
    <row r="101" spans="1:16" x14ac:dyDescent="0.2">
      <c r="A101" t="s">
        <v>51</v>
      </c>
      <c r="B101" s="5" t="s">
        <v>198</v>
      </c>
      <c r="C101" s="5" t="s">
        <v>1564</v>
      </c>
      <c r="D101" t="s">
        <v>5</v>
      </c>
      <c r="E101" s="24" t="s">
        <v>1565</v>
      </c>
      <c r="F101" s="25" t="s">
        <v>136</v>
      </c>
      <c r="G101" s="26">
        <v>17.8</v>
      </c>
      <c r="H101" s="25">
        <v>0</v>
      </c>
      <c r="I101" s="25">
        <f>ROUND(G101*H101,6)</f>
        <v>0</v>
      </c>
      <c r="L101" s="27">
        <v>0</v>
      </c>
      <c r="M101" s="22">
        <f>ROUND(ROUND(L101,2)*ROUND(G101,3),2)</f>
        <v>0</v>
      </c>
      <c r="N101" s="25" t="s">
        <v>126</v>
      </c>
      <c r="O101">
        <f>(M101*21)/100</f>
        <v>0</v>
      </c>
      <c r="P101" t="s">
        <v>27</v>
      </c>
    </row>
    <row r="102" spans="1:16" x14ac:dyDescent="0.2">
      <c r="A102" s="28" t="s">
        <v>57</v>
      </c>
      <c r="E102" s="29" t="s">
        <v>5</v>
      </c>
    </row>
    <row r="103" spans="1:16" x14ac:dyDescent="0.2">
      <c r="A103" s="28" t="s">
        <v>58</v>
      </c>
      <c r="E103" s="30" t="s">
        <v>5</v>
      </c>
    </row>
    <row r="104" spans="1:16" x14ac:dyDescent="0.2">
      <c r="E104" s="29" t="s">
        <v>5</v>
      </c>
    </row>
    <row r="105" spans="1:16" x14ac:dyDescent="0.2">
      <c r="A105" t="s">
        <v>51</v>
      </c>
      <c r="B105" s="5" t="s">
        <v>199</v>
      </c>
      <c r="C105" s="5" t="s">
        <v>1568</v>
      </c>
      <c r="D105" t="s">
        <v>5</v>
      </c>
      <c r="E105" s="24" t="s">
        <v>1569</v>
      </c>
      <c r="F105" s="25" t="s">
        <v>67</v>
      </c>
      <c r="G105" s="26">
        <v>20</v>
      </c>
      <c r="H105" s="25">
        <v>0</v>
      </c>
      <c r="I105" s="25">
        <f>ROUND(G105*H105,6)</f>
        <v>0</v>
      </c>
      <c r="L105" s="27">
        <v>0</v>
      </c>
      <c r="M105" s="22">
        <f>ROUND(ROUND(L105,2)*ROUND(G105,3),2)</f>
        <v>0</v>
      </c>
      <c r="N105" s="25" t="s">
        <v>126</v>
      </c>
      <c r="O105">
        <f>(M105*21)/100</f>
        <v>0</v>
      </c>
      <c r="P105" t="s">
        <v>27</v>
      </c>
    </row>
    <row r="106" spans="1:16" x14ac:dyDescent="0.2">
      <c r="A106" s="28" t="s">
        <v>57</v>
      </c>
      <c r="E106" s="29" t="s">
        <v>5</v>
      </c>
    </row>
    <row r="107" spans="1:16" x14ac:dyDescent="0.2">
      <c r="A107" s="28" t="s">
        <v>58</v>
      </c>
      <c r="E107" s="30" t="s">
        <v>5</v>
      </c>
    </row>
    <row r="108" spans="1:16" x14ac:dyDescent="0.2">
      <c r="E108" s="29" t="s">
        <v>5</v>
      </c>
    </row>
    <row r="109" spans="1:16" x14ac:dyDescent="0.2">
      <c r="A109" t="s">
        <v>51</v>
      </c>
      <c r="B109" s="5" t="s">
        <v>200</v>
      </c>
      <c r="C109" s="5" t="s">
        <v>1747</v>
      </c>
      <c r="D109" t="s">
        <v>5</v>
      </c>
      <c r="E109" s="24" t="s">
        <v>1748</v>
      </c>
      <c r="F109" s="25" t="s">
        <v>77</v>
      </c>
      <c r="G109" s="26">
        <v>10</v>
      </c>
      <c r="H109" s="25">
        <v>0</v>
      </c>
      <c r="I109" s="25">
        <f>ROUND(G109*H109,6)</f>
        <v>0</v>
      </c>
      <c r="L109" s="27">
        <v>0</v>
      </c>
      <c r="M109" s="22">
        <f>ROUND(ROUND(L109,2)*ROUND(G109,3),2)</f>
        <v>0</v>
      </c>
      <c r="N109" s="25" t="s">
        <v>126</v>
      </c>
      <c r="O109">
        <f>(M109*21)/100</f>
        <v>0</v>
      </c>
      <c r="P109" t="s">
        <v>27</v>
      </c>
    </row>
    <row r="110" spans="1:16" x14ac:dyDescent="0.2">
      <c r="A110" s="28" t="s">
        <v>57</v>
      </c>
      <c r="E110" s="29" t="s">
        <v>5</v>
      </c>
    </row>
    <row r="111" spans="1:16" x14ac:dyDescent="0.2">
      <c r="A111" s="28" t="s">
        <v>58</v>
      </c>
      <c r="E111" s="30" t="s">
        <v>5</v>
      </c>
    </row>
    <row r="112" spans="1:16" x14ac:dyDescent="0.2">
      <c r="E112" s="29" t="s">
        <v>5</v>
      </c>
    </row>
    <row r="113" spans="1:16" x14ac:dyDescent="0.2">
      <c r="A113" t="s">
        <v>51</v>
      </c>
      <c r="B113" s="5" t="s">
        <v>201</v>
      </c>
      <c r="C113" s="5" t="s">
        <v>1574</v>
      </c>
      <c r="D113" t="s">
        <v>5</v>
      </c>
      <c r="E113" s="24" t="s">
        <v>1575</v>
      </c>
      <c r="F113" s="25" t="s">
        <v>67</v>
      </c>
      <c r="G113" s="26">
        <v>6.5</v>
      </c>
      <c r="H113" s="25">
        <v>0</v>
      </c>
      <c r="I113" s="25">
        <f>ROUND(G113*H113,6)</f>
        <v>0</v>
      </c>
      <c r="L113" s="27">
        <v>0</v>
      </c>
      <c r="M113" s="22">
        <f>ROUND(ROUND(L113,2)*ROUND(G113,3),2)</f>
        <v>0</v>
      </c>
      <c r="N113" s="25" t="s">
        <v>126</v>
      </c>
      <c r="O113">
        <f>(M113*21)/100</f>
        <v>0</v>
      </c>
      <c r="P113" t="s">
        <v>27</v>
      </c>
    </row>
    <row r="114" spans="1:16" x14ac:dyDescent="0.2">
      <c r="A114" s="28" t="s">
        <v>57</v>
      </c>
      <c r="E114" s="29" t="s">
        <v>5</v>
      </c>
    </row>
    <row r="115" spans="1:16" x14ac:dyDescent="0.2">
      <c r="A115" s="28" t="s">
        <v>58</v>
      </c>
      <c r="E115" s="30" t="s">
        <v>5</v>
      </c>
    </row>
    <row r="116" spans="1:16" x14ac:dyDescent="0.2">
      <c r="E116" s="29" t="s">
        <v>5</v>
      </c>
    </row>
    <row r="117" spans="1:16" x14ac:dyDescent="0.2">
      <c r="A117" t="s">
        <v>51</v>
      </c>
      <c r="B117" s="5" t="s">
        <v>202</v>
      </c>
      <c r="C117" s="5" t="s">
        <v>1576</v>
      </c>
      <c r="D117" t="s">
        <v>5</v>
      </c>
      <c r="E117" s="24" t="s">
        <v>1577</v>
      </c>
      <c r="F117" s="25" t="s">
        <v>77</v>
      </c>
      <c r="G117" s="26">
        <v>20</v>
      </c>
      <c r="H117" s="25">
        <v>0</v>
      </c>
      <c r="I117" s="25">
        <f>ROUND(G117*H117,6)</f>
        <v>0</v>
      </c>
      <c r="L117" s="27">
        <v>0</v>
      </c>
      <c r="M117" s="22">
        <f>ROUND(ROUND(L117,2)*ROUND(G117,3),2)</f>
        <v>0</v>
      </c>
      <c r="N117" s="25" t="s">
        <v>126</v>
      </c>
      <c r="O117">
        <f>(M117*21)/100</f>
        <v>0</v>
      </c>
      <c r="P117" t="s">
        <v>27</v>
      </c>
    </row>
    <row r="118" spans="1:16" x14ac:dyDescent="0.2">
      <c r="A118" s="28" t="s">
        <v>57</v>
      </c>
      <c r="E118" s="29" t="s">
        <v>5</v>
      </c>
    </row>
    <row r="119" spans="1:16" x14ac:dyDescent="0.2">
      <c r="A119" s="28" t="s">
        <v>58</v>
      </c>
      <c r="E119" s="30" t="s">
        <v>5</v>
      </c>
    </row>
    <row r="120" spans="1:16" x14ac:dyDescent="0.2">
      <c r="E120" s="29" t="s">
        <v>5</v>
      </c>
    </row>
    <row r="121" spans="1:16" x14ac:dyDescent="0.2">
      <c r="A121" t="s">
        <v>51</v>
      </c>
      <c r="B121" s="5" t="s">
        <v>203</v>
      </c>
      <c r="C121" s="5" t="s">
        <v>1578</v>
      </c>
      <c r="D121" t="s">
        <v>5</v>
      </c>
      <c r="E121" s="24" t="s">
        <v>1579</v>
      </c>
      <c r="F121" s="25" t="s">
        <v>67</v>
      </c>
      <c r="G121" s="26">
        <v>6.5</v>
      </c>
      <c r="H121" s="25">
        <v>0</v>
      </c>
      <c r="I121" s="25">
        <f>ROUND(G121*H121,6)</f>
        <v>0</v>
      </c>
      <c r="L121" s="27">
        <v>0</v>
      </c>
      <c r="M121" s="22">
        <f>ROUND(ROUND(L121,2)*ROUND(G121,3),2)</f>
        <v>0</v>
      </c>
      <c r="N121" s="25" t="s">
        <v>126</v>
      </c>
      <c r="O121">
        <f>(M121*21)/100</f>
        <v>0</v>
      </c>
      <c r="P121" t="s">
        <v>27</v>
      </c>
    </row>
    <row r="122" spans="1:16" x14ac:dyDescent="0.2">
      <c r="A122" s="28" t="s">
        <v>57</v>
      </c>
      <c r="E122" s="29" t="s">
        <v>5</v>
      </c>
    </row>
    <row r="123" spans="1:16" x14ac:dyDescent="0.2">
      <c r="A123" s="28" t="s">
        <v>58</v>
      </c>
      <c r="E123" s="30" t="s">
        <v>5</v>
      </c>
    </row>
    <row r="124" spans="1:16" x14ac:dyDescent="0.2">
      <c r="E124" s="29" t="s">
        <v>5</v>
      </c>
    </row>
    <row r="125" spans="1:16" x14ac:dyDescent="0.2">
      <c r="A125" t="s">
        <v>51</v>
      </c>
      <c r="B125" s="5" t="s">
        <v>204</v>
      </c>
      <c r="C125" s="5" t="s">
        <v>1562</v>
      </c>
      <c r="D125" t="s">
        <v>5</v>
      </c>
      <c r="E125" s="24" t="s">
        <v>1563</v>
      </c>
      <c r="F125" s="25" t="s">
        <v>77</v>
      </c>
      <c r="G125" s="26">
        <v>60</v>
      </c>
      <c r="H125" s="25">
        <v>0</v>
      </c>
      <c r="I125" s="25">
        <f>ROUND(G125*H125,6)</f>
        <v>0</v>
      </c>
      <c r="L125" s="27">
        <v>0</v>
      </c>
      <c r="M125" s="22">
        <f>ROUND(ROUND(L125,2)*ROUND(G125,3),2)</f>
        <v>0</v>
      </c>
      <c r="N125" s="25" t="s">
        <v>126</v>
      </c>
      <c r="O125">
        <f>(M125*21)/100</f>
        <v>0</v>
      </c>
      <c r="P125" t="s">
        <v>27</v>
      </c>
    </row>
    <row r="126" spans="1:16" x14ac:dyDescent="0.2">
      <c r="A126" s="28" t="s">
        <v>57</v>
      </c>
      <c r="E126" s="29" t="s">
        <v>5</v>
      </c>
    </row>
    <row r="127" spans="1:16" x14ac:dyDescent="0.2">
      <c r="A127" s="28" t="s">
        <v>58</v>
      </c>
      <c r="E127" s="30" t="s">
        <v>5</v>
      </c>
    </row>
    <row r="128" spans="1:16" x14ac:dyDescent="0.2">
      <c r="E128" s="29" t="s">
        <v>5</v>
      </c>
    </row>
    <row r="129" spans="1:16" x14ac:dyDescent="0.2">
      <c r="A129" t="s">
        <v>51</v>
      </c>
      <c r="B129" s="5" t="s">
        <v>205</v>
      </c>
      <c r="C129" s="5" t="s">
        <v>1580</v>
      </c>
      <c r="D129" t="s">
        <v>5</v>
      </c>
      <c r="E129" s="24" t="s">
        <v>1581</v>
      </c>
      <c r="F129" s="25" t="s">
        <v>136</v>
      </c>
      <c r="G129" s="26">
        <v>4.6900000000000004</v>
      </c>
      <c r="H129" s="25">
        <v>0</v>
      </c>
      <c r="I129" s="25">
        <f>ROUND(G129*H129,6)</f>
        <v>0</v>
      </c>
      <c r="L129" s="27">
        <v>0</v>
      </c>
      <c r="M129" s="22">
        <f>ROUND(ROUND(L129,2)*ROUND(G129,3),2)</f>
        <v>0</v>
      </c>
      <c r="N129" s="25" t="s">
        <v>126</v>
      </c>
      <c r="O129">
        <f>(M129*21)/100</f>
        <v>0</v>
      </c>
      <c r="P129" t="s">
        <v>27</v>
      </c>
    </row>
    <row r="130" spans="1:16" x14ac:dyDescent="0.2">
      <c r="A130" s="28" t="s">
        <v>57</v>
      </c>
      <c r="E130" s="29" t="s">
        <v>5</v>
      </c>
    </row>
    <row r="131" spans="1:16" x14ac:dyDescent="0.2">
      <c r="A131" s="28" t="s">
        <v>58</v>
      </c>
      <c r="E131" s="30" t="s">
        <v>5</v>
      </c>
    </row>
    <row r="132" spans="1:16" x14ac:dyDescent="0.2">
      <c r="E132" s="29" t="s">
        <v>5</v>
      </c>
    </row>
    <row r="133" spans="1:16" x14ac:dyDescent="0.2">
      <c r="A133" t="s">
        <v>51</v>
      </c>
      <c r="B133" s="5" t="s">
        <v>206</v>
      </c>
      <c r="C133" s="5" t="s">
        <v>1582</v>
      </c>
      <c r="D133" t="s">
        <v>5</v>
      </c>
      <c r="E133" s="24" t="s">
        <v>1583</v>
      </c>
      <c r="F133" s="25" t="s">
        <v>136</v>
      </c>
      <c r="G133" s="26">
        <v>1.54</v>
      </c>
      <c r="H133" s="25">
        <v>0</v>
      </c>
      <c r="I133" s="25">
        <f>ROUND(G133*H133,6)</f>
        <v>0</v>
      </c>
      <c r="L133" s="27">
        <v>0</v>
      </c>
      <c r="M133" s="22">
        <f>ROUND(ROUND(L133,2)*ROUND(G133,3),2)</f>
        <v>0</v>
      </c>
      <c r="N133" s="25" t="s">
        <v>126</v>
      </c>
      <c r="O133">
        <f>(M133*21)/100</f>
        <v>0</v>
      </c>
      <c r="P133" t="s">
        <v>27</v>
      </c>
    </row>
    <row r="134" spans="1:16" x14ac:dyDescent="0.2">
      <c r="A134" s="28" t="s">
        <v>57</v>
      </c>
      <c r="E134" s="29" t="s">
        <v>5</v>
      </c>
    </row>
    <row r="135" spans="1:16" x14ac:dyDescent="0.2">
      <c r="A135" s="28" t="s">
        <v>58</v>
      </c>
      <c r="E135" s="30" t="s">
        <v>5</v>
      </c>
    </row>
    <row r="136" spans="1:16" x14ac:dyDescent="0.2">
      <c r="E136" s="29" t="s">
        <v>5</v>
      </c>
    </row>
    <row r="137" spans="1:16" x14ac:dyDescent="0.2">
      <c r="A137" t="s">
        <v>51</v>
      </c>
      <c r="B137" s="5" t="s">
        <v>207</v>
      </c>
      <c r="C137" s="5" t="s">
        <v>1584</v>
      </c>
      <c r="D137" t="s">
        <v>5</v>
      </c>
      <c r="E137" s="24" t="s">
        <v>1585</v>
      </c>
      <c r="F137" s="25" t="s">
        <v>67</v>
      </c>
      <c r="G137" s="26">
        <v>6.5</v>
      </c>
      <c r="H137" s="25">
        <v>0</v>
      </c>
      <c r="I137" s="25">
        <f>ROUND(G137*H137,6)</f>
        <v>0</v>
      </c>
      <c r="L137" s="27">
        <v>0</v>
      </c>
      <c r="M137" s="22">
        <f>ROUND(ROUND(L137,2)*ROUND(G137,3),2)</f>
        <v>0</v>
      </c>
      <c r="N137" s="25" t="s">
        <v>126</v>
      </c>
      <c r="O137">
        <f>(M137*21)/100</f>
        <v>0</v>
      </c>
      <c r="P137" t="s">
        <v>27</v>
      </c>
    </row>
    <row r="138" spans="1:16" x14ac:dyDescent="0.2">
      <c r="A138" s="28" t="s">
        <v>57</v>
      </c>
      <c r="E138" s="29" t="s">
        <v>5</v>
      </c>
    </row>
    <row r="139" spans="1:16" x14ac:dyDescent="0.2">
      <c r="A139" s="28" t="s">
        <v>58</v>
      </c>
      <c r="E139" s="30" t="s">
        <v>5</v>
      </c>
    </row>
    <row r="140" spans="1:16" x14ac:dyDescent="0.2">
      <c r="E140" s="29" t="s">
        <v>5</v>
      </c>
    </row>
    <row r="141" spans="1:16" x14ac:dyDescent="0.2">
      <c r="A141" t="s">
        <v>51</v>
      </c>
      <c r="B141" s="5" t="s">
        <v>208</v>
      </c>
      <c r="C141" s="5" t="s">
        <v>1586</v>
      </c>
      <c r="D141" t="s">
        <v>5</v>
      </c>
      <c r="E141" s="24" t="s">
        <v>1587</v>
      </c>
      <c r="F141" s="25" t="s">
        <v>67</v>
      </c>
      <c r="G141" s="26">
        <v>6.5</v>
      </c>
      <c r="H141" s="25">
        <v>0</v>
      </c>
      <c r="I141" s="25">
        <f>ROUND(G141*H141,6)</f>
        <v>0</v>
      </c>
      <c r="L141" s="27">
        <v>0</v>
      </c>
      <c r="M141" s="22">
        <f>ROUND(ROUND(L141,2)*ROUND(G141,3),2)</f>
        <v>0</v>
      </c>
      <c r="N141" s="25" t="s">
        <v>126</v>
      </c>
      <c r="O141">
        <f>(M141*21)/100</f>
        <v>0</v>
      </c>
      <c r="P141" t="s">
        <v>27</v>
      </c>
    </row>
    <row r="142" spans="1:16" x14ac:dyDescent="0.2">
      <c r="A142" s="28" t="s">
        <v>57</v>
      </c>
      <c r="E142" s="29" t="s">
        <v>5</v>
      </c>
    </row>
    <row r="143" spans="1:16" x14ac:dyDescent="0.2">
      <c r="A143" s="28" t="s">
        <v>58</v>
      </c>
      <c r="E143" s="30" t="s">
        <v>5</v>
      </c>
    </row>
    <row r="144" spans="1:16" x14ac:dyDescent="0.2">
      <c r="E144" s="29" t="s">
        <v>5</v>
      </c>
    </row>
    <row r="145" spans="1:16" x14ac:dyDescent="0.2">
      <c r="A145" t="s">
        <v>51</v>
      </c>
      <c r="B145" s="5" t="s">
        <v>211</v>
      </c>
      <c r="C145" s="5" t="s">
        <v>1749</v>
      </c>
      <c r="D145" t="s">
        <v>5</v>
      </c>
      <c r="E145" s="24" t="s">
        <v>1750</v>
      </c>
      <c r="F145" s="25" t="s">
        <v>1596</v>
      </c>
      <c r="G145" s="26">
        <v>0.05</v>
      </c>
      <c r="H145" s="25">
        <v>0</v>
      </c>
      <c r="I145" s="25">
        <f>ROUND(G145*H145,6)</f>
        <v>0</v>
      </c>
      <c r="L145" s="27">
        <v>0</v>
      </c>
      <c r="M145" s="22">
        <f>ROUND(ROUND(L145,2)*ROUND(G145,3),2)</f>
        <v>0</v>
      </c>
      <c r="N145" s="25" t="s">
        <v>126</v>
      </c>
      <c r="O145">
        <f>(M145*21)/100</f>
        <v>0</v>
      </c>
      <c r="P145" t="s">
        <v>27</v>
      </c>
    </row>
    <row r="146" spans="1:16" x14ac:dyDescent="0.2">
      <c r="A146" s="28" t="s">
        <v>57</v>
      </c>
      <c r="E146" s="29" t="s">
        <v>5</v>
      </c>
    </row>
    <row r="147" spans="1:16" x14ac:dyDescent="0.2">
      <c r="A147" s="28" t="s">
        <v>58</v>
      </c>
      <c r="E147" s="30" t="s">
        <v>5</v>
      </c>
    </row>
    <row r="148" spans="1:16" x14ac:dyDescent="0.2">
      <c r="E148" s="29" t="s">
        <v>5</v>
      </c>
    </row>
    <row r="149" spans="1:16" x14ac:dyDescent="0.2">
      <c r="A149" t="s">
        <v>51</v>
      </c>
      <c r="B149" s="5" t="s">
        <v>212</v>
      </c>
      <c r="C149" s="5" t="s">
        <v>1597</v>
      </c>
      <c r="D149" t="s">
        <v>5</v>
      </c>
      <c r="E149" s="24" t="s">
        <v>1598</v>
      </c>
      <c r="F149" s="25" t="s">
        <v>77</v>
      </c>
      <c r="G149" s="26">
        <v>50</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x14ac:dyDescent="0.2">
      <c r="A153" t="s">
        <v>51</v>
      </c>
      <c r="B153" s="5" t="s">
        <v>213</v>
      </c>
      <c r="C153" s="5" t="s">
        <v>1751</v>
      </c>
      <c r="D153" t="s">
        <v>5</v>
      </c>
      <c r="E153" s="24" t="s">
        <v>1752</v>
      </c>
      <c r="F153" s="25" t="s">
        <v>812</v>
      </c>
      <c r="G153" s="26">
        <v>3</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x14ac:dyDescent="0.2">
      <c r="A157" t="s">
        <v>48</v>
      </c>
      <c r="C157" s="6" t="s">
        <v>64</v>
      </c>
      <c r="E157" s="23" t="s">
        <v>947</v>
      </c>
      <c r="J157" s="22">
        <f>0</f>
        <v>0</v>
      </c>
      <c r="K157" s="22">
        <f>0</f>
        <v>0</v>
      </c>
      <c r="L157" s="22">
        <f>0+L158+L162+L166</f>
        <v>0</v>
      </c>
      <c r="M157" s="22">
        <f>0+M158+M162+M166</f>
        <v>0</v>
      </c>
    </row>
    <row r="158" spans="1:16" x14ac:dyDescent="0.2">
      <c r="A158" t="s">
        <v>51</v>
      </c>
      <c r="B158" s="5" t="s">
        <v>214</v>
      </c>
      <c r="C158" s="5" t="s">
        <v>1603</v>
      </c>
      <c r="D158" t="s">
        <v>5</v>
      </c>
      <c r="E158" s="24" t="s">
        <v>1604</v>
      </c>
      <c r="F158" s="25" t="s">
        <v>86</v>
      </c>
      <c r="G158" s="26">
        <v>20</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x14ac:dyDescent="0.2">
      <c r="E161" s="29" t="s">
        <v>5</v>
      </c>
    </row>
    <row r="162" spans="1:16" x14ac:dyDescent="0.2">
      <c r="A162" t="s">
        <v>51</v>
      </c>
      <c r="B162" s="5" t="s">
        <v>215</v>
      </c>
      <c r="C162" s="5" t="s">
        <v>1601</v>
      </c>
      <c r="D162" t="s">
        <v>5</v>
      </c>
      <c r="E162" s="24" t="s">
        <v>1602</v>
      </c>
      <c r="F162" s="25" t="s">
        <v>86</v>
      </c>
      <c r="G162" s="26">
        <v>40</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x14ac:dyDescent="0.2">
      <c r="E165" s="29" t="s">
        <v>5</v>
      </c>
    </row>
    <row r="166" spans="1:16" x14ac:dyDescent="0.2">
      <c r="A166" t="s">
        <v>51</v>
      </c>
      <c r="B166" s="5" t="s">
        <v>216</v>
      </c>
      <c r="C166" s="5" t="s">
        <v>1710</v>
      </c>
      <c r="D166" t="s">
        <v>5</v>
      </c>
      <c r="E166" s="24" t="s">
        <v>1753</v>
      </c>
      <c r="F166" s="25" t="s">
        <v>310</v>
      </c>
      <c r="G166" s="26">
        <v>3</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x14ac:dyDescent="0.2">
      <c r="E169" s="29" t="s">
        <v>5</v>
      </c>
    </row>
    <row r="170" spans="1:16" x14ac:dyDescent="0.2">
      <c r="A170" t="s">
        <v>48</v>
      </c>
      <c r="C170" s="6" t="s">
        <v>62</v>
      </c>
      <c r="E170" s="23" t="s">
        <v>1754</v>
      </c>
      <c r="J170" s="22">
        <f>0</f>
        <v>0</v>
      </c>
      <c r="K170" s="22">
        <f>0</f>
        <v>0</v>
      </c>
      <c r="L170" s="22">
        <f>0+L171+L175+L179+L183+L187+L191+L195+L199+L203+L207+L211+L215+L219+L223+L227+L231</f>
        <v>0</v>
      </c>
      <c r="M170" s="22">
        <f>0+M171+M175+M179+M183+M187+M191+M195+M199+M203+M207+M211+M215+M219+M223+M227+M231</f>
        <v>0</v>
      </c>
    </row>
    <row r="171" spans="1:16" x14ac:dyDescent="0.2">
      <c r="A171" t="s">
        <v>51</v>
      </c>
      <c r="B171" s="5" t="s">
        <v>217</v>
      </c>
      <c r="C171" s="5" t="s">
        <v>1755</v>
      </c>
      <c r="D171" t="s">
        <v>5</v>
      </c>
      <c r="E171" s="24" t="s">
        <v>1363</v>
      </c>
      <c r="F171" s="25" t="s">
        <v>77</v>
      </c>
      <c r="G171" s="26">
        <v>35</v>
      </c>
      <c r="H171" s="25">
        <v>0</v>
      </c>
      <c r="I171" s="25">
        <f>ROUND(G171*H171,6)</f>
        <v>0</v>
      </c>
      <c r="L171" s="27">
        <v>0</v>
      </c>
      <c r="M171" s="22">
        <f>ROUND(ROUND(L171,2)*ROUND(G171,3),2)</f>
        <v>0</v>
      </c>
      <c r="N171" s="25" t="s">
        <v>126</v>
      </c>
      <c r="O171">
        <f>(M171*21)/100</f>
        <v>0</v>
      </c>
      <c r="P171" t="s">
        <v>27</v>
      </c>
    </row>
    <row r="172" spans="1:16" x14ac:dyDescent="0.2">
      <c r="A172" s="28" t="s">
        <v>57</v>
      </c>
      <c r="E172" s="29" t="s">
        <v>5</v>
      </c>
    </row>
    <row r="173" spans="1:16" x14ac:dyDescent="0.2">
      <c r="A173" s="28" t="s">
        <v>58</v>
      </c>
      <c r="E173" s="30" t="s">
        <v>5</v>
      </c>
    </row>
    <row r="174" spans="1:16" x14ac:dyDescent="0.2">
      <c r="E174" s="29" t="s">
        <v>5</v>
      </c>
    </row>
    <row r="175" spans="1:16" x14ac:dyDescent="0.2">
      <c r="A175" t="s">
        <v>51</v>
      </c>
      <c r="B175" s="5" t="s">
        <v>218</v>
      </c>
      <c r="C175" s="5" t="s">
        <v>1756</v>
      </c>
      <c r="D175" t="s">
        <v>5</v>
      </c>
      <c r="E175" s="24" t="s">
        <v>1757</v>
      </c>
      <c r="F175" s="25" t="s">
        <v>77</v>
      </c>
      <c r="G175" s="26">
        <v>35</v>
      </c>
      <c r="H175" s="25">
        <v>0</v>
      </c>
      <c r="I175" s="25">
        <f>ROUND(G175*H175,6)</f>
        <v>0</v>
      </c>
      <c r="L175" s="27">
        <v>0</v>
      </c>
      <c r="M175" s="22">
        <f>ROUND(ROUND(L175,2)*ROUND(G175,3),2)</f>
        <v>0</v>
      </c>
      <c r="N175" s="25" t="s">
        <v>126</v>
      </c>
      <c r="O175">
        <f>(M175*21)/100</f>
        <v>0</v>
      </c>
      <c r="P175" t="s">
        <v>27</v>
      </c>
    </row>
    <row r="176" spans="1:16" x14ac:dyDescent="0.2">
      <c r="A176" s="28" t="s">
        <v>57</v>
      </c>
      <c r="E176" s="29" t="s">
        <v>5</v>
      </c>
    </row>
    <row r="177" spans="1:16" x14ac:dyDescent="0.2">
      <c r="A177" s="28" t="s">
        <v>58</v>
      </c>
      <c r="E177" s="30" t="s">
        <v>5</v>
      </c>
    </row>
    <row r="178" spans="1:16" x14ac:dyDescent="0.2">
      <c r="E178" s="29" t="s">
        <v>5</v>
      </c>
    </row>
    <row r="179" spans="1:16" x14ac:dyDescent="0.2">
      <c r="A179" t="s">
        <v>51</v>
      </c>
      <c r="B179" s="5" t="s">
        <v>219</v>
      </c>
      <c r="C179" s="5" t="s">
        <v>1758</v>
      </c>
      <c r="D179" t="s">
        <v>5</v>
      </c>
      <c r="E179" s="24" t="s">
        <v>1759</v>
      </c>
      <c r="F179" s="25" t="s">
        <v>812</v>
      </c>
      <c r="G179" s="26">
        <v>1</v>
      </c>
      <c r="H179" s="25">
        <v>0</v>
      </c>
      <c r="I179" s="25">
        <f>ROUND(G179*H179,6)</f>
        <v>0</v>
      </c>
      <c r="L179" s="27">
        <v>0</v>
      </c>
      <c r="M179" s="22">
        <f>ROUND(ROUND(L179,2)*ROUND(G179,3),2)</f>
        <v>0</v>
      </c>
      <c r="N179" s="25" t="s">
        <v>126</v>
      </c>
      <c r="O179">
        <f>(M179*21)/100</f>
        <v>0</v>
      </c>
      <c r="P179" t="s">
        <v>27</v>
      </c>
    </row>
    <row r="180" spans="1:16" x14ac:dyDescent="0.2">
      <c r="A180" s="28" t="s">
        <v>57</v>
      </c>
      <c r="E180" s="29" t="s">
        <v>5</v>
      </c>
    </row>
    <row r="181" spans="1:16" x14ac:dyDescent="0.2">
      <c r="A181" s="28" t="s">
        <v>58</v>
      </c>
      <c r="E181" s="30" t="s">
        <v>5</v>
      </c>
    </row>
    <row r="182" spans="1:16" x14ac:dyDescent="0.2">
      <c r="E182" s="29" t="s">
        <v>5</v>
      </c>
    </row>
    <row r="183" spans="1:16" x14ac:dyDescent="0.2">
      <c r="A183" t="s">
        <v>51</v>
      </c>
      <c r="B183" s="5" t="s">
        <v>220</v>
      </c>
      <c r="C183" s="5" t="s">
        <v>1760</v>
      </c>
      <c r="D183" t="s">
        <v>5</v>
      </c>
      <c r="E183" s="24" t="s">
        <v>1761</v>
      </c>
      <c r="F183" s="25" t="s">
        <v>812</v>
      </c>
      <c r="G183" s="26">
        <v>2</v>
      </c>
      <c r="H183" s="25">
        <v>0</v>
      </c>
      <c r="I183" s="25">
        <f>ROUND(G183*H183,6)</f>
        <v>0</v>
      </c>
      <c r="L183" s="27">
        <v>0</v>
      </c>
      <c r="M183" s="22">
        <f>ROUND(ROUND(L183,2)*ROUND(G183,3),2)</f>
        <v>0</v>
      </c>
      <c r="N183" s="25" t="s">
        <v>126</v>
      </c>
      <c r="O183">
        <f>(M183*21)/100</f>
        <v>0</v>
      </c>
      <c r="P183" t="s">
        <v>27</v>
      </c>
    </row>
    <row r="184" spans="1:16" x14ac:dyDescent="0.2">
      <c r="A184" s="28" t="s">
        <v>57</v>
      </c>
      <c r="E184" s="29" t="s">
        <v>5</v>
      </c>
    </row>
    <row r="185" spans="1:16" x14ac:dyDescent="0.2">
      <c r="A185" s="28" t="s">
        <v>58</v>
      </c>
      <c r="E185" s="30" t="s">
        <v>5</v>
      </c>
    </row>
    <row r="186" spans="1:16" x14ac:dyDescent="0.2">
      <c r="E186" s="29" t="s">
        <v>5</v>
      </c>
    </row>
    <row r="187" spans="1:16" x14ac:dyDescent="0.2">
      <c r="A187" t="s">
        <v>51</v>
      </c>
      <c r="B187" s="5" t="s">
        <v>223</v>
      </c>
      <c r="C187" s="5" t="s">
        <v>1762</v>
      </c>
      <c r="D187" t="s">
        <v>5</v>
      </c>
      <c r="E187" s="24" t="s">
        <v>1763</v>
      </c>
      <c r="F187" s="25" t="s">
        <v>77</v>
      </c>
      <c r="G187" s="26">
        <v>35</v>
      </c>
      <c r="H187" s="25">
        <v>0</v>
      </c>
      <c r="I187" s="25">
        <f>ROUND(G187*H187,6)</f>
        <v>0</v>
      </c>
      <c r="L187" s="27">
        <v>0</v>
      </c>
      <c r="M187" s="22">
        <f>ROUND(ROUND(L187,2)*ROUND(G187,3),2)</f>
        <v>0</v>
      </c>
      <c r="N187" s="25" t="s">
        <v>126</v>
      </c>
      <c r="O187">
        <f>(M187*21)/100</f>
        <v>0</v>
      </c>
      <c r="P187" t="s">
        <v>27</v>
      </c>
    </row>
    <row r="188" spans="1:16" x14ac:dyDescent="0.2">
      <c r="A188" s="28" t="s">
        <v>57</v>
      </c>
      <c r="E188" s="29" t="s">
        <v>5</v>
      </c>
    </row>
    <row r="189" spans="1:16" x14ac:dyDescent="0.2">
      <c r="A189" s="28" t="s">
        <v>58</v>
      </c>
      <c r="E189" s="30" t="s">
        <v>5</v>
      </c>
    </row>
    <row r="190" spans="1:16" x14ac:dyDescent="0.2">
      <c r="E190" s="29" t="s">
        <v>5</v>
      </c>
    </row>
    <row r="191" spans="1:16" x14ac:dyDescent="0.2">
      <c r="A191" t="s">
        <v>51</v>
      </c>
      <c r="B191" s="5" t="s">
        <v>224</v>
      </c>
      <c r="C191" s="5" t="s">
        <v>1764</v>
      </c>
      <c r="D191" t="s">
        <v>5</v>
      </c>
      <c r="E191" s="24" t="s">
        <v>1765</v>
      </c>
      <c r="F191" s="25" t="s">
        <v>67</v>
      </c>
      <c r="G191" s="26">
        <v>21</v>
      </c>
      <c r="H191" s="25">
        <v>0</v>
      </c>
      <c r="I191" s="25">
        <f>ROUND(G191*H191,6)</f>
        <v>0</v>
      </c>
      <c r="L191" s="27">
        <v>0</v>
      </c>
      <c r="M191" s="22">
        <f>ROUND(ROUND(L191,2)*ROUND(G191,3),2)</f>
        <v>0</v>
      </c>
      <c r="N191" s="25" t="s">
        <v>126</v>
      </c>
      <c r="O191">
        <f>(M191*21)/100</f>
        <v>0</v>
      </c>
      <c r="P191" t="s">
        <v>27</v>
      </c>
    </row>
    <row r="192" spans="1:16" x14ac:dyDescent="0.2">
      <c r="A192" s="28" t="s">
        <v>57</v>
      </c>
      <c r="E192" s="29" t="s">
        <v>5</v>
      </c>
    </row>
    <row r="193" spans="1:16" x14ac:dyDescent="0.2">
      <c r="A193" s="28" t="s">
        <v>58</v>
      </c>
      <c r="E193" s="30" t="s">
        <v>5</v>
      </c>
    </row>
    <row r="194" spans="1:16" x14ac:dyDescent="0.2">
      <c r="E194" s="29" t="s">
        <v>5</v>
      </c>
    </row>
    <row r="195" spans="1:16" x14ac:dyDescent="0.2">
      <c r="A195" t="s">
        <v>51</v>
      </c>
      <c r="B195" s="5" t="s">
        <v>225</v>
      </c>
      <c r="C195" s="5" t="s">
        <v>1766</v>
      </c>
      <c r="D195" t="s">
        <v>5</v>
      </c>
      <c r="E195" s="24" t="s">
        <v>1767</v>
      </c>
      <c r="F195" s="25" t="s">
        <v>77</v>
      </c>
      <c r="G195" s="26">
        <v>35</v>
      </c>
      <c r="H195" s="25">
        <v>0</v>
      </c>
      <c r="I195" s="25">
        <f>ROUND(G195*H195,6)</f>
        <v>0</v>
      </c>
      <c r="L195" s="27">
        <v>0</v>
      </c>
      <c r="M195" s="22">
        <f>ROUND(ROUND(L195,2)*ROUND(G195,3),2)</f>
        <v>0</v>
      </c>
      <c r="N195" s="25" t="s">
        <v>126</v>
      </c>
      <c r="O195">
        <f>(M195*21)/100</f>
        <v>0</v>
      </c>
      <c r="P195" t="s">
        <v>27</v>
      </c>
    </row>
    <row r="196" spans="1:16" x14ac:dyDescent="0.2">
      <c r="A196" s="28" t="s">
        <v>57</v>
      </c>
      <c r="E196" s="29" t="s">
        <v>5</v>
      </c>
    </row>
    <row r="197" spans="1:16" x14ac:dyDescent="0.2">
      <c r="A197" s="28" t="s">
        <v>58</v>
      </c>
      <c r="E197" s="30" t="s">
        <v>5</v>
      </c>
    </row>
    <row r="198" spans="1:16" x14ac:dyDescent="0.2">
      <c r="E198" s="29" t="s">
        <v>5</v>
      </c>
    </row>
    <row r="199" spans="1:16" x14ac:dyDescent="0.2">
      <c r="A199" t="s">
        <v>51</v>
      </c>
      <c r="B199" s="5" t="s">
        <v>226</v>
      </c>
      <c r="C199" s="5" t="s">
        <v>1768</v>
      </c>
      <c r="D199" t="s">
        <v>5</v>
      </c>
      <c r="E199" s="24" t="s">
        <v>1769</v>
      </c>
      <c r="F199" s="25" t="s">
        <v>77</v>
      </c>
      <c r="G199" s="26">
        <v>35</v>
      </c>
      <c r="H199" s="25">
        <v>0</v>
      </c>
      <c r="I199" s="25">
        <f>ROUND(G199*H199,6)</f>
        <v>0</v>
      </c>
      <c r="L199" s="27">
        <v>0</v>
      </c>
      <c r="M199" s="22">
        <f>ROUND(ROUND(L199,2)*ROUND(G199,3),2)</f>
        <v>0</v>
      </c>
      <c r="N199" s="25" t="s">
        <v>126</v>
      </c>
      <c r="O199">
        <f>(M199*21)/100</f>
        <v>0</v>
      </c>
      <c r="P199" t="s">
        <v>27</v>
      </c>
    </row>
    <row r="200" spans="1:16" x14ac:dyDescent="0.2">
      <c r="A200" s="28" t="s">
        <v>57</v>
      </c>
      <c r="E200" s="29" t="s">
        <v>5</v>
      </c>
    </row>
    <row r="201" spans="1:16" x14ac:dyDescent="0.2">
      <c r="A201" s="28" t="s">
        <v>58</v>
      </c>
      <c r="E201" s="30" t="s">
        <v>5</v>
      </c>
    </row>
    <row r="202" spans="1:16" x14ac:dyDescent="0.2">
      <c r="E202" s="29" t="s">
        <v>5</v>
      </c>
    </row>
    <row r="203" spans="1:16" x14ac:dyDescent="0.2">
      <c r="A203" t="s">
        <v>51</v>
      </c>
      <c r="B203" s="5" t="s">
        <v>227</v>
      </c>
      <c r="C203" s="5" t="s">
        <v>1770</v>
      </c>
      <c r="D203" t="s">
        <v>5</v>
      </c>
      <c r="E203" s="24" t="s">
        <v>1368</v>
      </c>
      <c r="F203" s="25" t="s">
        <v>136</v>
      </c>
      <c r="G203" s="26">
        <v>6.3</v>
      </c>
      <c r="H203" s="25">
        <v>0</v>
      </c>
      <c r="I203" s="25">
        <f>ROUND(G203*H203,6)</f>
        <v>0</v>
      </c>
      <c r="L203" s="27">
        <v>0</v>
      </c>
      <c r="M203" s="22">
        <f>ROUND(ROUND(L203,2)*ROUND(G203,3),2)</f>
        <v>0</v>
      </c>
      <c r="N203" s="25" t="s">
        <v>126</v>
      </c>
      <c r="O203">
        <f>(M203*21)/100</f>
        <v>0</v>
      </c>
      <c r="P203" t="s">
        <v>27</v>
      </c>
    </row>
    <row r="204" spans="1:16" x14ac:dyDescent="0.2">
      <c r="A204" s="28" t="s">
        <v>57</v>
      </c>
      <c r="E204" s="29" t="s">
        <v>5</v>
      </c>
    </row>
    <row r="205" spans="1:16" x14ac:dyDescent="0.2">
      <c r="A205" s="28" t="s">
        <v>58</v>
      </c>
      <c r="E205" s="30" t="s">
        <v>5</v>
      </c>
    </row>
    <row r="206" spans="1:16" x14ac:dyDescent="0.2">
      <c r="E206" s="29" t="s">
        <v>5</v>
      </c>
    </row>
    <row r="207" spans="1:16" x14ac:dyDescent="0.2">
      <c r="A207" t="s">
        <v>51</v>
      </c>
      <c r="B207" s="5" t="s">
        <v>232</v>
      </c>
      <c r="C207" s="5" t="s">
        <v>1771</v>
      </c>
      <c r="D207" t="s">
        <v>5</v>
      </c>
      <c r="E207" s="24" t="s">
        <v>1370</v>
      </c>
      <c r="F207" s="25" t="s">
        <v>136</v>
      </c>
      <c r="G207" s="26">
        <v>6.3</v>
      </c>
      <c r="H207" s="25">
        <v>0</v>
      </c>
      <c r="I207" s="25">
        <f>ROUND(G207*H207,6)</f>
        <v>0</v>
      </c>
      <c r="L207" s="27">
        <v>0</v>
      </c>
      <c r="M207" s="22">
        <f>ROUND(ROUND(L207,2)*ROUND(G207,3),2)</f>
        <v>0</v>
      </c>
      <c r="N207" s="25" t="s">
        <v>126</v>
      </c>
      <c r="O207">
        <f>(M207*21)/100</f>
        <v>0</v>
      </c>
      <c r="P207" t="s">
        <v>27</v>
      </c>
    </row>
    <row r="208" spans="1:16" x14ac:dyDescent="0.2">
      <c r="A208" s="28" t="s">
        <v>57</v>
      </c>
      <c r="E208" s="29" t="s">
        <v>5</v>
      </c>
    </row>
    <row r="209" spans="1:16" x14ac:dyDescent="0.2">
      <c r="A209" s="28" t="s">
        <v>58</v>
      </c>
      <c r="E209" s="30" t="s">
        <v>5</v>
      </c>
    </row>
    <row r="210" spans="1:16" x14ac:dyDescent="0.2">
      <c r="E210" s="29" t="s">
        <v>5</v>
      </c>
    </row>
    <row r="211" spans="1:16" x14ac:dyDescent="0.2">
      <c r="A211" t="s">
        <v>51</v>
      </c>
      <c r="B211" s="5" t="s">
        <v>235</v>
      </c>
      <c r="C211" s="5" t="s">
        <v>1772</v>
      </c>
      <c r="D211" t="s">
        <v>5</v>
      </c>
      <c r="E211" s="24" t="s">
        <v>1373</v>
      </c>
      <c r="F211" s="25" t="s">
        <v>77</v>
      </c>
      <c r="G211" s="26">
        <v>35</v>
      </c>
      <c r="H211" s="25">
        <v>0</v>
      </c>
      <c r="I211" s="25">
        <f>ROUND(G211*H211,6)</f>
        <v>0</v>
      </c>
      <c r="L211" s="27">
        <v>0</v>
      </c>
      <c r="M211" s="22">
        <f>ROUND(ROUND(L211,2)*ROUND(G211,3),2)</f>
        <v>0</v>
      </c>
      <c r="N211" s="25" t="s">
        <v>126</v>
      </c>
      <c r="O211">
        <f>(M211*21)/100</f>
        <v>0</v>
      </c>
      <c r="P211" t="s">
        <v>27</v>
      </c>
    </row>
    <row r="212" spans="1:16" x14ac:dyDescent="0.2">
      <c r="A212" s="28" t="s">
        <v>57</v>
      </c>
      <c r="E212" s="29" t="s">
        <v>5</v>
      </c>
    </row>
    <row r="213" spans="1:16" x14ac:dyDescent="0.2">
      <c r="A213" s="28" t="s">
        <v>58</v>
      </c>
      <c r="E213" s="30" t="s">
        <v>5</v>
      </c>
    </row>
    <row r="214" spans="1:16" x14ac:dyDescent="0.2">
      <c r="E214" s="29" t="s">
        <v>5</v>
      </c>
    </row>
    <row r="215" spans="1:16" x14ac:dyDescent="0.2">
      <c r="A215" t="s">
        <v>51</v>
      </c>
      <c r="B215" s="5" t="s">
        <v>238</v>
      </c>
      <c r="C215" s="5" t="s">
        <v>1773</v>
      </c>
      <c r="D215" t="s">
        <v>5</v>
      </c>
      <c r="E215" s="24" t="s">
        <v>1375</v>
      </c>
      <c r="F215" s="25" t="s">
        <v>77</v>
      </c>
      <c r="G215" s="26">
        <v>35</v>
      </c>
      <c r="H215" s="25">
        <v>0</v>
      </c>
      <c r="I215" s="25">
        <f>ROUND(G215*H215,6)</f>
        <v>0</v>
      </c>
      <c r="L215" s="27">
        <v>0</v>
      </c>
      <c r="M215" s="22">
        <f>ROUND(ROUND(L215,2)*ROUND(G215,3),2)</f>
        <v>0</v>
      </c>
      <c r="N215" s="25" t="s">
        <v>126</v>
      </c>
      <c r="O215">
        <f>(M215*21)/100</f>
        <v>0</v>
      </c>
      <c r="P215" t="s">
        <v>27</v>
      </c>
    </row>
    <row r="216" spans="1:16" x14ac:dyDescent="0.2">
      <c r="A216" s="28" t="s">
        <v>57</v>
      </c>
      <c r="E216" s="29" t="s">
        <v>5</v>
      </c>
    </row>
    <row r="217" spans="1:16" x14ac:dyDescent="0.2">
      <c r="A217" s="28" t="s">
        <v>58</v>
      </c>
      <c r="E217" s="30" t="s">
        <v>5</v>
      </c>
    </row>
    <row r="218" spans="1:16" x14ac:dyDescent="0.2">
      <c r="E218" s="29" t="s">
        <v>5</v>
      </c>
    </row>
    <row r="219" spans="1:16" x14ac:dyDescent="0.2">
      <c r="A219" t="s">
        <v>51</v>
      </c>
      <c r="B219" s="5" t="s">
        <v>239</v>
      </c>
      <c r="C219" s="5" t="s">
        <v>1774</v>
      </c>
      <c r="D219" t="s">
        <v>5</v>
      </c>
      <c r="E219" s="24" t="s">
        <v>1775</v>
      </c>
      <c r="F219" s="25" t="s">
        <v>77</v>
      </c>
      <c r="G219" s="26">
        <v>10</v>
      </c>
      <c r="H219" s="25">
        <v>0</v>
      </c>
      <c r="I219" s="25">
        <f>ROUND(G219*H219,6)</f>
        <v>0</v>
      </c>
      <c r="L219" s="27">
        <v>0</v>
      </c>
      <c r="M219" s="22">
        <f>ROUND(ROUND(L219,2)*ROUND(G219,3),2)</f>
        <v>0</v>
      </c>
      <c r="N219" s="25" t="s">
        <v>126</v>
      </c>
      <c r="O219">
        <f>(M219*21)/100</f>
        <v>0</v>
      </c>
      <c r="P219" t="s">
        <v>27</v>
      </c>
    </row>
    <row r="220" spans="1:16" x14ac:dyDescent="0.2">
      <c r="A220" s="28" t="s">
        <v>57</v>
      </c>
      <c r="E220" s="29" t="s">
        <v>5</v>
      </c>
    </row>
    <row r="221" spans="1:16" x14ac:dyDescent="0.2">
      <c r="A221" s="28" t="s">
        <v>58</v>
      </c>
      <c r="E221" s="30" t="s">
        <v>5</v>
      </c>
    </row>
    <row r="222" spans="1:16" x14ac:dyDescent="0.2">
      <c r="E222" s="29" t="s">
        <v>5</v>
      </c>
    </row>
    <row r="223" spans="1:16" x14ac:dyDescent="0.2">
      <c r="A223" t="s">
        <v>51</v>
      </c>
      <c r="B223" s="5" t="s">
        <v>240</v>
      </c>
      <c r="C223" s="5" t="s">
        <v>1776</v>
      </c>
      <c r="D223" t="s">
        <v>5</v>
      </c>
      <c r="E223" s="24" t="s">
        <v>1777</v>
      </c>
      <c r="F223" s="25" t="s">
        <v>77</v>
      </c>
      <c r="G223" s="26">
        <v>35</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x14ac:dyDescent="0.2">
      <c r="A225" s="28" t="s">
        <v>58</v>
      </c>
      <c r="E225" s="30" t="s">
        <v>5</v>
      </c>
    </row>
    <row r="226" spans="1:16" x14ac:dyDescent="0.2">
      <c r="E226" s="29" t="s">
        <v>5</v>
      </c>
    </row>
    <row r="227" spans="1:16" x14ac:dyDescent="0.2">
      <c r="A227" t="s">
        <v>51</v>
      </c>
      <c r="B227" s="5" t="s">
        <v>241</v>
      </c>
      <c r="C227" s="5" t="s">
        <v>1778</v>
      </c>
      <c r="D227" t="s">
        <v>5</v>
      </c>
      <c r="E227" s="24" t="s">
        <v>1779</v>
      </c>
      <c r="F227" s="25" t="s">
        <v>136</v>
      </c>
      <c r="G227" s="26">
        <v>1</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x14ac:dyDescent="0.2">
      <c r="A229" s="28" t="s">
        <v>58</v>
      </c>
      <c r="E229" s="30" t="s">
        <v>5</v>
      </c>
    </row>
    <row r="230" spans="1:16" x14ac:dyDescent="0.2">
      <c r="E230" s="29" t="s">
        <v>5</v>
      </c>
    </row>
    <row r="231" spans="1:16" x14ac:dyDescent="0.2">
      <c r="A231" t="s">
        <v>51</v>
      </c>
      <c r="B231" s="5" t="s">
        <v>242</v>
      </c>
      <c r="C231" s="5" t="s">
        <v>1780</v>
      </c>
      <c r="D231" t="s">
        <v>5</v>
      </c>
      <c r="E231" s="24" t="s">
        <v>1781</v>
      </c>
      <c r="F231" s="25" t="s">
        <v>67</v>
      </c>
      <c r="G231" s="26">
        <v>21</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dimension ref="A1:T316"/>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1353</v>
      </c>
      <c r="M3" s="31">
        <f>Rekapitulace!C24</f>
        <v>0</v>
      </c>
      <c r="N3" s="14" t="s">
        <v>15</v>
      </c>
      <c r="O3" t="s">
        <v>23</v>
      </c>
      <c r="P3" t="s">
        <v>27</v>
      </c>
    </row>
    <row r="4" spans="1:20" ht="15" x14ac:dyDescent="0.25">
      <c r="A4" s="17" t="s">
        <v>20</v>
      </c>
      <c r="B4" s="18" t="s">
        <v>28</v>
      </c>
      <c r="C4" s="36" t="s">
        <v>1353</v>
      </c>
      <c r="D4" s="32"/>
      <c r="E4" s="18" t="s">
        <v>1354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COUNTIFS(L8:L313,"=0",A8:A313,"P")+COUNTIFS(L8:L313,"",A8:A313,"P")+SUM(Q8:Q313)</f>
        <v>75</v>
      </c>
    </row>
    <row r="8" spans="1:20" x14ac:dyDescent="0.2">
      <c r="A8" t="s">
        <v>45</v>
      </c>
      <c r="C8" s="19" t="s">
        <v>1783</v>
      </c>
      <c r="E8" s="21" t="s">
        <v>1458</v>
      </c>
      <c r="J8" s="20">
        <f>0+J9+J26+J75+J100+J161+J198+J291+J312</f>
        <v>0</v>
      </c>
      <c r="K8" s="20">
        <f>0+K9+K26+K75+K100+K161+K198+K291+K312</f>
        <v>0</v>
      </c>
      <c r="L8" s="20">
        <f>0+L9+L26+L75+L100+L161+L198+L291+L312</f>
        <v>0</v>
      </c>
      <c r="M8" s="20">
        <f>0+M9+M26+M75+M100+M161+M198+M291+M312</f>
        <v>0</v>
      </c>
    </row>
    <row r="9" spans="1:20" x14ac:dyDescent="0.2">
      <c r="A9" t="s">
        <v>48</v>
      </c>
      <c r="C9" s="6" t="s">
        <v>52</v>
      </c>
      <c r="E9" s="23" t="s">
        <v>1459</v>
      </c>
      <c r="J9" s="22">
        <f>0</f>
        <v>0</v>
      </c>
      <c r="K9" s="22">
        <f>0</f>
        <v>0</v>
      </c>
      <c r="L9" s="22">
        <f>0+L10+L14+L18+L22</f>
        <v>0</v>
      </c>
      <c r="M9" s="22">
        <f>0+M10+M14+M18+M22</f>
        <v>0</v>
      </c>
    </row>
    <row r="10" spans="1:20" x14ac:dyDescent="0.2">
      <c r="A10" t="s">
        <v>51</v>
      </c>
      <c r="B10" s="5" t="s">
        <v>52</v>
      </c>
      <c r="C10" s="5" t="s">
        <v>1784</v>
      </c>
      <c r="D10" t="s">
        <v>5</v>
      </c>
      <c r="E10" s="24" t="s">
        <v>1785</v>
      </c>
      <c r="F10" s="25" t="s">
        <v>812</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1786</v>
      </c>
      <c r="D14" t="s">
        <v>5</v>
      </c>
      <c r="E14" s="24" t="s">
        <v>1787</v>
      </c>
      <c r="F14" s="25" t="s">
        <v>812</v>
      </c>
      <c r="G14" s="26">
        <v>1</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1788</v>
      </c>
      <c r="D18" t="s">
        <v>5</v>
      </c>
      <c r="E18" s="24" t="s">
        <v>1789</v>
      </c>
      <c r="F18" s="25" t="s">
        <v>812</v>
      </c>
      <c r="G18" s="26">
        <v>1</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1465</v>
      </c>
      <c r="D22" t="s">
        <v>5</v>
      </c>
      <c r="E22" s="24" t="s">
        <v>1466</v>
      </c>
      <c r="F22" s="25" t="s">
        <v>812</v>
      </c>
      <c r="G22" s="26">
        <v>5</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48</v>
      </c>
      <c r="C26" s="6" t="s">
        <v>27</v>
      </c>
      <c r="E26" s="23" t="s">
        <v>1471</v>
      </c>
      <c r="J26" s="22">
        <f>0</f>
        <v>0</v>
      </c>
      <c r="K26" s="22">
        <f>0</f>
        <v>0</v>
      </c>
      <c r="L26" s="22">
        <f>0+L27+L31+L35+L39+L43+L47+L51+L55+L59+L63+L67+L71</f>
        <v>0</v>
      </c>
      <c r="M26" s="22">
        <f>0+M27+M31+M35+M39+M43+M47+M51+M55+M59+M63+M67+M71</f>
        <v>0</v>
      </c>
    </row>
    <row r="27" spans="1:16" x14ac:dyDescent="0.2">
      <c r="A27" t="s">
        <v>51</v>
      </c>
      <c r="B27" s="5" t="s">
        <v>64</v>
      </c>
      <c r="C27" s="5" t="s">
        <v>1790</v>
      </c>
      <c r="D27" t="s">
        <v>5</v>
      </c>
      <c r="E27" s="24" t="s">
        <v>1791</v>
      </c>
      <c r="F27" s="25" t="s">
        <v>812</v>
      </c>
      <c r="G27" s="26">
        <v>1</v>
      </c>
      <c r="H27" s="25">
        <v>0</v>
      </c>
      <c r="I27" s="25">
        <f>ROUND(G27*H27,6)</f>
        <v>0</v>
      </c>
      <c r="L27" s="27">
        <v>0</v>
      </c>
      <c r="M27" s="22">
        <f>ROUND(ROUND(L27,2)*ROUND(G27,3),2)</f>
        <v>0</v>
      </c>
      <c r="N27" s="25" t="s">
        <v>126</v>
      </c>
      <c r="O27">
        <f>(M27*21)/100</f>
        <v>0</v>
      </c>
      <c r="P27" t="s">
        <v>27</v>
      </c>
    </row>
    <row r="28" spans="1:16" x14ac:dyDescent="0.2">
      <c r="A28" s="28" t="s">
        <v>57</v>
      </c>
      <c r="E28" s="29" t="s">
        <v>5</v>
      </c>
    </row>
    <row r="29" spans="1:16" x14ac:dyDescent="0.2">
      <c r="A29" s="28" t="s">
        <v>58</v>
      </c>
      <c r="E29" s="30" t="s">
        <v>5</v>
      </c>
    </row>
    <row r="30" spans="1:16" x14ac:dyDescent="0.2">
      <c r="E30" s="29" t="s">
        <v>5</v>
      </c>
    </row>
    <row r="31" spans="1:16" x14ac:dyDescent="0.2">
      <c r="A31" t="s">
        <v>51</v>
      </c>
      <c r="B31" s="5" t="s">
        <v>62</v>
      </c>
      <c r="C31" s="5" t="s">
        <v>1478</v>
      </c>
      <c r="D31" t="s">
        <v>5</v>
      </c>
      <c r="E31" s="24" t="s">
        <v>1479</v>
      </c>
      <c r="F31" s="25" t="s">
        <v>812</v>
      </c>
      <c r="G31" s="26">
        <v>2</v>
      </c>
      <c r="H31" s="25">
        <v>0</v>
      </c>
      <c r="I31" s="25">
        <f>ROUND(G31*H31,6)</f>
        <v>0</v>
      </c>
      <c r="L31" s="27">
        <v>0</v>
      </c>
      <c r="M31" s="22">
        <f>ROUND(ROUND(L31,2)*ROUND(G31,3),2)</f>
        <v>0</v>
      </c>
      <c r="N31" s="25" t="s">
        <v>126</v>
      </c>
      <c r="O31">
        <f>(M31*21)/100</f>
        <v>0</v>
      </c>
      <c r="P31" t="s">
        <v>27</v>
      </c>
    </row>
    <row r="32" spans="1:16" x14ac:dyDescent="0.2">
      <c r="A32" s="28" t="s">
        <v>57</v>
      </c>
      <c r="E32" s="29" t="s">
        <v>5</v>
      </c>
    </row>
    <row r="33" spans="1:16" x14ac:dyDescent="0.2">
      <c r="A33" s="28" t="s">
        <v>58</v>
      </c>
      <c r="E33" s="30" t="s">
        <v>5</v>
      </c>
    </row>
    <row r="34" spans="1:16" x14ac:dyDescent="0.2">
      <c r="E34" s="29" t="s">
        <v>5</v>
      </c>
    </row>
    <row r="35" spans="1:16" x14ac:dyDescent="0.2">
      <c r="A35" t="s">
        <v>51</v>
      </c>
      <c r="B35" s="5" t="s">
        <v>69</v>
      </c>
      <c r="C35" s="5" t="s">
        <v>1792</v>
      </c>
      <c r="D35" t="s">
        <v>5</v>
      </c>
      <c r="E35" s="24" t="s">
        <v>1793</v>
      </c>
      <c r="F35" s="25" t="s">
        <v>812</v>
      </c>
      <c r="G35" s="26">
        <v>1</v>
      </c>
      <c r="H35" s="25">
        <v>0</v>
      </c>
      <c r="I35" s="25">
        <f>ROUND(G35*H35,6)</f>
        <v>0</v>
      </c>
      <c r="L35" s="27">
        <v>0</v>
      </c>
      <c r="M35" s="22">
        <f>ROUND(ROUND(L35,2)*ROUND(G35,3),2)</f>
        <v>0</v>
      </c>
      <c r="N35" s="25" t="s">
        <v>126</v>
      </c>
      <c r="O35">
        <f>(M35*21)/100</f>
        <v>0</v>
      </c>
      <c r="P35" t="s">
        <v>27</v>
      </c>
    </row>
    <row r="36" spans="1:16" x14ac:dyDescent="0.2">
      <c r="A36" s="28" t="s">
        <v>57</v>
      </c>
      <c r="E36" s="29" t="s">
        <v>5</v>
      </c>
    </row>
    <row r="37" spans="1:16" x14ac:dyDescent="0.2">
      <c r="A37" s="28" t="s">
        <v>58</v>
      </c>
      <c r="E37" s="30" t="s">
        <v>5</v>
      </c>
    </row>
    <row r="38" spans="1:16" x14ac:dyDescent="0.2">
      <c r="E38" s="29" t="s">
        <v>5</v>
      </c>
    </row>
    <row r="39" spans="1:16" x14ac:dyDescent="0.2">
      <c r="A39" t="s">
        <v>51</v>
      </c>
      <c r="B39" s="5" t="s">
        <v>79</v>
      </c>
      <c r="C39" s="5" t="s">
        <v>1478</v>
      </c>
      <c r="D39" t="s">
        <v>52</v>
      </c>
      <c r="E39" s="24" t="s">
        <v>1479</v>
      </c>
      <c r="F39" s="25" t="s">
        <v>812</v>
      </c>
      <c r="G39" s="26">
        <v>3</v>
      </c>
      <c r="H39" s="25">
        <v>0</v>
      </c>
      <c r="I39" s="25">
        <f>ROUND(G39*H39,6)</f>
        <v>0</v>
      </c>
      <c r="L39" s="27">
        <v>0</v>
      </c>
      <c r="M39" s="22">
        <f>ROUND(ROUND(L39,2)*ROUND(G39,3),2)</f>
        <v>0</v>
      </c>
      <c r="N39" s="25" t="s">
        <v>126</v>
      </c>
      <c r="O39">
        <f>(M39*21)/100</f>
        <v>0</v>
      </c>
      <c r="P39" t="s">
        <v>27</v>
      </c>
    </row>
    <row r="40" spans="1:16" x14ac:dyDescent="0.2">
      <c r="A40" s="28" t="s">
        <v>57</v>
      </c>
      <c r="E40" s="29" t="s">
        <v>5</v>
      </c>
    </row>
    <row r="41" spans="1:16" x14ac:dyDescent="0.2">
      <c r="A41" s="28" t="s">
        <v>58</v>
      </c>
      <c r="E41" s="30" t="s">
        <v>5</v>
      </c>
    </row>
    <row r="42" spans="1:16" x14ac:dyDescent="0.2">
      <c r="E42" s="29" t="s">
        <v>5</v>
      </c>
    </row>
    <row r="43" spans="1:16" x14ac:dyDescent="0.2">
      <c r="A43" t="s">
        <v>51</v>
      </c>
      <c r="B43" s="5" t="s">
        <v>83</v>
      </c>
      <c r="C43" s="5" t="s">
        <v>1794</v>
      </c>
      <c r="D43" t="s">
        <v>5</v>
      </c>
      <c r="E43" s="24" t="s">
        <v>1795</v>
      </c>
      <c r="F43" s="25" t="s">
        <v>77</v>
      </c>
      <c r="G43" s="26">
        <v>30</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x14ac:dyDescent="0.2">
      <c r="E46" s="29" t="s">
        <v>5</v>
      </c>
    </row>
    <row r="47" spans="1:16" x14ac:dyDescent="0.2">
      <c r="A47" t="s">
        <v>51</v>
      </c>
      <c r="B47" s="5" t="s">
        <v>88</v>
      </c>
      <c r="C47" s="5" t="s">
        <v>1482</v>
      </c>
      <c r="D47" t="s">
        <v>5</v>
      </c>
      <c r="E47" s="24" t="s">
        <v>1483</v>
      </c>
      <c r="F47" s="25" t="s">
        <v>77</v>
      </c>
      <c r="G47" s="26">
        <v>20</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51</v>
      </c>
      <c r="B51" s="5" t="s">
        <v>178</v>
      </c>
      <c r="C51" s="5" t="s">
        <v>1472</v>
      </c>
      <c r="D51" t="s">
        <v>5</v>
      </c>
      <c r="E51" s="24" t="s">
        <v>1473</v>
      </c>
      <c r="F51" s="25" t="s">
        <v>812</v>
      </c>
      <c r="G51" s="26">
        <v>2</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x14ac:dyDescent="0.2">
      <c r="E54" s="29" t="s">
        <v>5</v>
      </c>
    </row>
    <row r="55" spans="1:16" x14ac:dyDescent="0.2">
      <c r="A55" t="s">
        <v>51</v>
      </c>
      <c r="B55" s="5" t="s">
        <v>92</v>
      </c>
      <c r="C55" s="5" t="s">
        <v>1796</v>
      </c>
      <c r="D55" t="s">
        <v>5</v>
      </c>
      <c r="E55" s="24" t="s">
        <v>1797</v>
      </c>
      <c r="F55" s="25" t="s">
        <v>812</v>
      </c>
      <c r="G55" s="26">
        <v>8</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96</v>
      </c>
      <c r="C59" s="5" t="s">
        <v>1488</v>
      </c>
      <c r="D59" t="s">
        <v>5</v>
      </c>
      <c r="E59" s="24" t="s">
        <v>1489</v>
      </c>
      <c r="F59" s="25" t="s">
        <v>812</v>
      </c>
      <c r="G59" s="26">
        <v>3</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51</v>
      </c>
      <c r="B63" s="5" t="s">
        <v>100</v>
      </c>
      <c r="C63" s="5" t="s">
        <v>1490</v>
      </c>
      <c r="D63" t="s">
        <v>5</v>
      </c>
      <c r="E63" s="24" t="s">
        <v>1491</v>
      </c>
      <c r="F63" s="25" t="s">
        <v>77</v>
      </c>
      <c r="G63" s="26">
        <v>30</v>
      </c>
      <c r="H63" s="25">
        <v>0</v>
      </c>
      <c r="I63" s="25">
        <f>ROUND(G63*H63,6)</f>
        <v>0</v>
      </c>
      <c r="L63" s="27">
        <v>0</v>
      </c>
      <c r="M63" s="22">
        <f>ROUND(ROUND(L63,2)*ROUND(G63,3),2)</f>
        <v>0</v>
      </c>
      <c r="N63" s="25" t="s">
        <v>126</v>
      </c>
      <c r="O63">
        <f>(M63*21)/100</f>
        <v>0</v>
      </c>
      <c r="P63" t="s">
        <v>27</v>
      </c>
    </row>
    <row r="64" spans="1:16" x14ac:dyDescent="0.2">
      <c r="A64" s="28" t="s">
        <v>57</v>
      </c>
      <c r="E64" s="29" t="s">
        <v>5</v>
      </c>
    </row>
    <row r="65" spans="1:16" x14ac:dyDescent="0.2">
      <c r="A65" s="28" t="s">
        <v>58</v>
      </c>
      <c r="E65" s="30" t="s">
        <v>5</v>
      </c>
    </row>
    <row r="66" spans="1:16" x14ac:dyDescent="0.2">
      <c r="E66" s="29" t="s">
        <v>5</v>
      </c>
    </row>
    <row r="67" spans="1:16" x14ac:dyDescent="0.2">
      <c r="A67" t="s">
        <v>51</v>
      </c>
      <c r="B67" s="5" t="s">
        <v>105</v>
      </c>
      <c r="C67" s="5" t="s">
        <v>1492</v>
      </c>
      <c r="D67" t="s">
        <v>5</v>
      </c>
      <c r="E67" s="24" t="s">
        <v>1493</v>
      </c>
      <c r="F67" s="25" t="s">
        <v>77</v>
      </c>
      <c r="G67" s="26">
        <v>30</v>
      </c>
      <c r="H67" s="25">
        <v>0</v>
      </c>
      <c r="I67" s="25">
        <f>ROUND(G67*H67,6)</f>
        <v>0</v>
      </c>
      <c r="L67" s="27">
        <v>0</v>
      </c>
      <c r="M67" s="22">
        <f>ROUND(ROUND(L67,2)*ROUND(G67,3),2)</f>
        <v>0</v>
      </c>
      <c r="N67" s="25" t="s">
        <v>126</v>
      </c>
      <c r="O67">
        <f>(M67*21)/100</f>
        <v>0</v>
      </c>
      <c r="P67" t="s">
        <v>27</v>
      </c>
    </row>
    <row r="68" spans="1:16" x14ac:dyDescent="0.2">
      <c r="A68" s="28" t="s">
        <v>57</v>
      </c>
      <c r="E68" s="29" t="s">
        <v>5</v>
      </c>
    </row>
    <row r="69" spans="1:16" x14ac:dyDescent="0.2">
      <c r="A69" s="28" t="s">
        <v>58</v>
      </c>
      <c r="E69" s="30" t="s">
        <v>5</v>
      </c>
    </row>
    <row r="70" spans="1:16" x14ac:dyDescent="0.2">
      <c r="E70" s="29" t="s">
        <v>5</v>
      </c>
    </row>
    <row r="71" spans="1:16" x14ac:dyDescent="0.2">
      <c r="A71" t="s">
        <v>51</v>
      </c>
      <c r="B71" s="5" t="s">
        <v>110</v>
      </c>
      <c r="C71" s="5" t="s">
        <v>1798</v>
      </c>
      <c r="D71" t="s">
        <v>5</v>
      </c>
      <c r="E71" s="24" t="s">
        <v>1799</v>
      </c>
      <c r="F71" s="25" t="s">
        <v>812</v>
      </c>
      <c r="G71" s="26">
        <v>2</v>
      </c>
      <c r="H71" s="25">
        <v>0</v>
      </c>
      <c r="I71" s="25">
        <f>ROUND(G71*H71,6)</f>
        <v>0</v>
      </c>
      <c r="L71" s="27">
        <v>0</v>
      </c>
      <c r="M71" s="22">
        <f>ROUND(ROUND(L71,2)*ROUND(G71,3),2)</f>
        <v>0</v>
      </c>
      <c r="N71" s="25" t="s">
        <v>126</v>
      </c>
      <c r="O71">
        <f>(M71*21)/100</f>
        <v>0</v>
      </c>
      <c r="P71" t="s">
        <v>27</v>
      </c>
    </row>
    <row r="72" spans="1:16" x14ac:dyDescent="0.2">
      <c r="A72" s="28" t="s">
        <v>57</v>
      </c>
      <c r="E72" s="29" t="s">
        <v>5</v>
      </c>
    </row>
    <row r="73" spans="1:16" x14ac:dyDescent="0.2">
      <c r="A73" s="28" t="s">
        <v>58</v>
      </c>
      <c r="E73" s="30" t="s">
        <v>5</v>
      </c>
    </row>
    <row r="74" spans="1:16" x14ac:dyDescent="0.2">
      <c r="E74" s="29" t="s">
        <v>5</v>
      </c>
    </row>
    <row r="75" spans="1:16" x14ac:dyDescent="0.2">
      <c r="A75" t="s">
        <v>48</v>
      </c>
      <c r="C75" s="6" t="s">
        <v>26</v>
      </c>
      <c r="E75" s="23" t="s">
        <v>1496</v>
      </c>
      <c r="J75" s="22">
        <f>0</f>
        <v>0</v>
      </c>
      <c r="K75" s="22">
        <f>0</f>
        <v>0</v>
      </c>
      <c r="L75" s="22">
        <f>0+L76+L80+L84+L88+L92+L96</f>
        <v>0</v>
      </c>
      <c r="M75" s="22">
        <f>0+M76+M80+M84+M88+M92+M96</f>
        <v>0</v>
      </c>
    </row>
    <row r="76" spans="1:16" x14ac:dyDescent="0.2">
      <c r="A76" t="s">
        <v>51</v>
      </c>
      <c r="B76" s="5" t="s">
        <v>114</v>
      </c>
      <c r="C76" s="5" t="s">
        <v>1511</v>
      </c>
      <c r="D76" t="s">
        <v>5</v>
      </c>
      <c r="E76" s="24" t="s">
        <v>1512</v>
      </c>
      <c r="F76" s="25" t="s">
        <v>136</v>
      </c>
      <c r="G76" s="26">
        <v>6.28</v>
      </c>
      <c r="H76" s="25">
        <v>0</v>
      </c>
      <c r="I76" s="25">
        <f>ROUND(G76*H76,6)</f>
        <v>0</v>
      </c>
      <c r="L76" s="27">
        <v>0</v>
      </c>
      <c r="M76" s="22">
        <f>ROUND(ROUND(L76,2)*ROUND(G76,3),2)</f>
        <v>0</v>
      </c>
      <c r="N76" s="25" t="s">
        <v>126</v>
      </c>
      <c r="O76">
        <f>(M76*21)/100</f>
        <v>0</v>
      </c>
      <c r="P76" t="s">
        <v>27</v>
      </c>
    </row>
    <row r="77" spans="1:16" x14ac:dyDescent="0.2">
      <c r="A77" s="28" t="s">
        <v>57</v>
      </c>
      <c r="E77" s="29" t="s">
        <v>5</v>
      </c>
    </row>
    <row r="78" spans="1:16" x14ac:dyDescent="0.2">
      <c r="A78" s="28" t="s">
        <v>58</v>
      </c>
      <c r="E78" s="30" t="s">
        <v>5</v>
      </c>
    </row>
    <row r="79" spans="1:16" x14ac:dyDescent="0.2">
      <c r="E79" s="29" t="s">
        <v>5</v>
      </c>
    </row>
    <row r="80" spans="1:16" x14ac:dyDescent="0.2">
      <c r="A80" t="s">
        <v>51</v>
      </c>
      <c r="B80" s="5" t="s">
        <v>118</v>
      </c>
      <c r="C80" s="5" t="s">
        <v>1507</v>
      </c>
      <c r="D80" t="s">
        <v>5</v>
      </c>
      <c r="E80" s="24" t="s">
        <v>1508</v>
      </c>
      <c r="F80" s="25" t="s">
        <v>136</v>
      </c>
      <c r="G80" s="26">
        <v>1.59</v>
      </c>
      <c r="H80" s="25">
        <v>0</v>
      </c>
      <c r="I80" s="25">
        <f>ROUND(G80*H80,6)</f>
        <v>0</v>
      </c>
      <c r="L80" s="27">
        <v>0</v>
      </c>
      <c r="M80" s="22">
        <f>ROUND(ROUND(L80,2)*ROUND(G80,3),2)</f>
        <v>0</v>
      </c>
      <c r="N80" s="25" t="s">
        <v>126</v>
      </c>
      <c r="O80">
        <f>(M80*21)/100</f>
        <v>0</v>
      </c>
      <c r="P80" t="s">
        <v>27</v>
      </c>
    </row>
    <row r="81" spans="1:16" x14ac:dyDescent="0.2">
      <c r="A81" s="28" t="s">
        <v>57</v>
      </c>
      <c r="E81" s="29" t="s">
        <v>5</v>
      </c>
    </row>
    <row r="82" spans="1:16" x14ac:dyDescent="0.2">
      <c r="A82" s="28" t="s">
        <v>58</v>
      </c>
      <c r="E82" s="30" t="s">
        <v>5</v>
      </c>
    </row>
    <row r="83" spans="1:16" x14ac:dyDescent="0.2">
      <c r="E83" s="29" t="s">
        <v>5</v>
      </c>
    </row>
    <row r="84" spans="1:16" x14ac:dyDescent="0.2">
      <c r="A84" t="s">
        <v>51</v>
      </c>
      <c r="B84" s="5" t="s">
        <v>123</v>
      </c>
      <c r="C84" s="5" t="s">
        <v>1509</v>
      </c>
      <c r="D84" t="s">
        <v>5</v>
      </c>
      <c r="E84" s="24" t="s">
        <v>1510</v>
      </c>
      <c r="F84" s="25" t="s">
        <v>136</v>
      </c>
      <c r="G84" s="26">
        <v>0.43</v>
      </c>
      <c r="H84" s="25">
        <v>0</v>
      </c>
      <c r="I84" s="25">
        <f>ROUND(G84*H84,6)</f>
        <v>0</v>
      </c>
      <c r="L84" s="27">
        <v>0</v>
      </c>
      <c r="M84" s="22">
        <f>ROUND(ROUND(L84,2)*ROUND(G84,3),2)</f>
        <v>0</v>
      </c>
      <c r="N84" s="25" t="s">
        <v>126</v>
      </c>
      <c r="O84">
        <f>(M84*21)/100</f>
        <v>0</v>
      </c>
      <c r="P84" t="s">
        <v>27</v>
      </c>
    </row>
    <row r="85" spans="1:16" x14ac:dyDescent="0.2">
      <c r="A85" s="28" t="s">
        <v>57</v>
      </c>
      <c r="E85" s="29" t="s">
        <v>5</v>
      </c>
    </row>
    <row r="86" spans="1:16" x14ac:dyDescent="0.2">
      <c r="A86" s="28" t="s">
        <v>58</v>
      </c>
      <c r="E86" s="30" t="s">
        <v>5</v>
      </c>
    </row>
    <row r="87" spans="1:16" x14ac:dyDescent="0.2">
      <c r="E87" s="29" t="s">
        <v>5</v>
      </c>
    </row>
    <row r="88" spans="1:16" x14ac:dyDescent="0.2">
      <c r="A88" t="s">
        <v>51</v>
      </c>
      <c r="B88" s="5" t="s">
        <v>128</v>
      </c>
      <c r="C88" s="5" t="s">
        <v>1503</v>
      </c>
      <c r="D88" t="s">
        <v>5</v>
      </c>
      <c r="E88" s="24" t="s">
        <v>1504</v>
      </c>
      <c r="F88" s="25" t="s">
        <v>77</v>
      </c>
      <c r="G88" s="26">
        <v>8</v>
      </c>
      <c r="H88" s="25">
        <v>0</v>
      </c>
      <c r="I88" s="25">
        <f>ROUND(G88*H88,6)</f>
        <v>0</v>
      </c>
      <c r="L88" s="27">
        <v>0</v>
      </c>
      <c r="M88" s="22">
        <f>ROUND(ROUND(L88,2)*ROUND(G88,3),2)</f>
        <v>0</v>
      </c>
      <c r="N88" s="25" t="s">
        <v>126</v>
      </c>
      <c r="O88">
        <f>(M88*21)/100</f>
        <v>0</v>
      </c>
      <c r="P88" t="s">
        <v>27</v>
      </c>
    </row>
    <row r="89" spans="1:16" x14ac:dyDescent="0.2">
      <c r="A89" s="28" t="s">
        <v>57</v>
      </c>
      <c r="E89" s="29" t="s">
        <v>5</v>
      </c>
    </row>
    <row r="90" spans="1:16" x14ac:dyDescent="0.2">
      <c r="A90" s="28" t="s">
        <v>58</v>
      </c>
      <c r="E90" s="30" t="s">
        <v>5</v>
      </c>
    </row>
    <row r="91" spans="1:16" x14ac:dyDescent="0.2">
      <c r="E91" s="29" t="s">
        <v>5</v>
      </c>
    </row>
    <row r="92" spans="1:16" x14ac:dyDescent="0.2">
      <c r="A92" t="s">
        <v>51</v>
      </c>
      <c r="B92" s="5" t="s">
        <v>133</v>
      </c>
      <c r="C92" s="5" t="s">
        <v>1505</v>
      </c>
      <c r="D92" t="s">
        <v>5</v>
      </c>
      <c r="E92" s="24" t="s">
        <v>1506</v>
      </c>
      <c r="F92" s="25" t="s">
        <v>812</v>
      </c>
      <c r="G92" s="26">
        <v>1</v>
      </c>
      <c r="H92" s="25">
        <v>0</v>
      </c>
      <c r="I92" s="25">
        <f>ROUND(G92*H92,6)</f>
        <v>0</v>
      </c>
      <c r="L92" s="27">
        <v>0</v>
      </c>
      <c r="M92" s="22">
        <f>ROUND(ROUND(L92,2)*ROUND(G92,3),2)</f>
        <v>0</v>
      </c>
      <c r="N92" s="25" t="s">
        <v>126</v>
      </c>
      <c r="O92">
        <f>(M92*21)/100</f>
        <v>0</v>
      </c>
      <c r="P92" t="s">
        <v>27</v>
      </c>
    </row>
    <row r="93" spans="1:16" x14ac:dyDescent="0.2">
      <c r="A93" s="28" t="s">
        <v>57</v>
      </c>
      <c r="E93" s="29" t="s">
        <v>5</v>
      </c>
    </row>
    <row r="94" spans="1:16" x14ac:dyDescent="0.2">
      <c r="A94" s="28" t="s">
        <v>58</v>
      </c>
      <c r="E94" s="30" t="s">
        <v>5</v>
      </c>
    </row>
    <row r="95" spans="1:16" x14ac:dyDescent="0.2">
      <c r="E95" s="29" t="s">
        <v>5</v>
      </c>
    </row>
    <row r="96" spans="1:16" x14ac:dyDescent="0.2">
      <c r="A96" t="s">
        <v>51</v>
      </c>
      <c r="B96" s="5" t="s">
        <v>197</v>
      </c>
      <c r="C96" s="5" t="s">
        <v>1660</v>
      </c>
      <c r="D96" t="s">
        <v>5</v>
      </c>
      <c r="E96" s="24" t="s">
        <v>1661</v>
      </c>
      <c r="F96" s="25" t="s">
        <v>136</v>
      </c>
      <c r="G96" s="26">
        <v>1.47</v>
      </c>
      <c r="H96" s="25">
        <v>0</v>
      </c>
      <c r="I96" s="25">
        <f>ROUND(G96*H96,6)</f>
        <v>0</v>
      </c>
      <c r="L96" s="27">
        <v>0</v>
      </c>
      <c r="M96" s="22">
        <f>ROUND(ROUND(L96,2)*ROUND(G96,3),2)</f>
        <v>0</v>
      </c>
      <c r="N96" s="25" t="s">
        <v>126</v>
      </c>
      <c r="O96">
        <f>(M96*21)/100</f>
        <v>0</v>
      </c>
      <c r="P96" t="s">
        <v>27</v>
      </c>
    </row>
    <row r="97" spans="1:16" x14ac:dyDescent="0.2">
      <c r="A97" s="28" t="s">
        <v>57</v>
      </c>
      <c r="E97" s="29" t="s">
        <v>5</v>
      </c>
    </row>
    <row r="98" spans="1:16" x14ac:dyDescent="0.2">
      <c r="A98" s="28" t="s">
        <v>58</v>
      </c>
      <c r="E98" s="30" t="s">
        <v>5</v>
      </c>
    </row>
    <row r="99" spans="1:16" x14ac:dyDescent="0.2">
      <c r="E99" s="29" t="s">
        <v>5</v>
      </c>
    </row>
    <row r="100" spans="1:16" x14ac:dyDescent="0.2">
      <c r="A100" t="s">
        <v>48</v>
      </c>
      <c r="C100" s="6" t="s">
        <v>144</v>
      </c>
      <c r="E100" s="23" t="s">
        <v>1515</v>
      </c>
      <c r="J100" s="22">
        <f>0</f>
        <v>0</v>
      </c>
      <c r="K100" s="22">
        <f>0</f>
        <v>0</v>
      </c>
      <c r="L100" s="22">
        <f>0+L101+L105+L109+L113+L117+L121+L125+L129+L133+L137+L141+L145+L149+L153+L157</f>
        <v>0</v>
      </c>
      <c r="M100" s="22">
        <f>0+M101+M105+M109+M113+M117+M121+M125+M129+M133+M137+M141+M145+M149+M153+M157</f>
        <v>0</v>
      </c>
    </row>
    <row r="101" spans="1:16" x14ac:dyDescent="0.2">
      <c r="A101" t="s">
        <v>51</v>
      </c>
      <c r="B101" s="5" t="s">
        <v>198</v>
      </c>
      <c r="C101" s="5" t="s">
        <v>1518</v>
      </c>
      <c r="D101" t="s">
        <v>5</v>
      </c>
      <c r="E101" s="24" t="s">
        <v>1519</v>
      </c>
      <c r="F101" s="25" t="s">
        <v>812</v>
      </c>
      <c r="G101" s="26">
        <v>1</v>
      </c>
      <c r="H101" s="25">
        <v>0</v>
      </c>
      <c r="I101" s="25">
        <f>ROUND(G101*H101,6)</f>
        <v>0</v>
      </c>
      <c r="L101" s="27">
        <v>0</v>
      </c>
      <c r="M101" s="22">
        <f>ROUND(ROUND(L101,2)*ROUND(G101,3),2)</f>
        <v>0</v>
      </c>
      <c r="N101" s="25" t="s">
        <v>126</v>
      </c>
      <c r="O101">
        <f>(M101*21)/100</f>
        <v>0</v>
      </c>
      <c r="P101" t="s">
        <v>27</v>
      </c>
    </row>
    <row r="102" spans="1:16" x14ac:dyDescent="0.2">
      <c r="A102" s="28" t="s">
        <v>57</v>
      </c>
      <c r="E102" s="29" t="s">
        <v>5</v>
      </c>
    </row>
    <row r="103" spans="1:16" x14ac:dyDescent="0.2">
      <c r="A103" s="28" t="s">
        <v>58</v>
      </c>
      <c r="E103" s="30" t="s">
        <v>5</v>
      </c>
    </row>
    <row r="104" spans="1:16" x14ac:dyDescent="0.2">
      <c r="E104" s="29" t="s">
        <v>5</v>
      </c>
    </row>
    <row r="105" spans="1:16" x14ac:dyDescent="0.2">
      <c r="A105" t="s">
        <v>51</v>
      </c>
      <c r="B105" s="5" t="s">
        <v>199</v>
      </c>
      <c r="C105" s="5" t="s">
        <v>1800</v>
      </c>
      <c r="D105" t="s">
        <v>5</v>
      </c>
      <c r="E105" s="24" t="s">
        <v>1801</v>
      </c>
      <c r="F105" s="25" t="s">
        <v>812</v>
      </c>
      <c r="G105" s="26">
        <v>1</v>
      </c>
      <c r="H105" s="25">
        <v>0</v>
      </c>
      <c r="I105" s="25">
        <f>ROUND(G105*H105,6)</f>
        <v>0</v>
      </c>
      <c r="L105" s="27">
        <v>0</v>
      </c>
      <c r="M105" s="22">
        <f>ROUND(ROUND(L105,2)*ROUND(G105,3),2)</f>
        <v>0</v>
      </c>
      <c r="N105" s="25" t="s">
        <v>126</v>
      </c>
      <c r="O105">
        <f>(M105*21)/100</f>
        <v>0</v>
      </c>
      <c r="P105" t="s">
        <v>27</v>
      </c>
    </row>
    <row r="106" spans="1:16" x14ac:dyDescent="0.2">
      <c r="A106" s="28" t="s">
        <v>57</v>
      </c>
      <c r="E106" s="29" t="s">
        <v>5</v>
      </c>
    </row>
    <row r="107" spans="1:16" x14ac:dyDescent="0.2">
      <c r="A107" s="28" t="s">
        <v>58</v>
      </c>
      <c r="E107" s="30" t="s">
        <v>5</v>
      </c>
    </row>
    <row r="108" spans="1:16" x14ac:dyDescent="0.2">
      <c r="E108" s="29" t="s">
        <v>5</v>
      </c>
    </row>
    <row r="109" spans="1:16" x14ac:dyDescent="0.2">
      <c r="A109" t="s">
        <v>51</v>
      </c>
      <c r="B109" s="5" t="s">
        <v>200</v>
      </c>
      <c r="C109" s="5" t="s">
        <v>1520</v>
      </c>
      <c r="D109" t="s">
        <v>5</v>
      </c>
      <c r="E109" s="24" t="s">
        <v>1521</v>
      </c>
      <c r="F109" s="25" t="s">
        <v>812</v>
      </c>
      <c r="G109" s="26">
        <v>1</v>
      </c>
      <c r="H109" s="25">
        <v>0</v>
      </c>
      <c r="I109" s="25">
        <f>ROUND(G109*H109,6)</f>
        <v>0</v>
      </c>
      <c r="L109" s="27">
        <v>0</v>
      </c>
      <c r="M109" s="22">
        <f>ROUND(ROUND(L109,2)*ROUND(G109,3),2)</f>
        <v>0</v>
      </c>
      <c r="N109" s="25" t="s">
        <v>126</v>
      </c>
      <c r="O109">
        <f>(M109*21)/100</f>
        <v>0</v>
      </c>
      <c r="P109" t="s">
        <v>27</v>
      </c>
    </row>
    <row r="110" spans="1:16" x14ac:dyDescent="0.2">
      <c r="A110" s="28" t="s">
        <v>57</v>
      </c>
      <c r="E110" s="29" t="s">
        <v>5</v>
      </c>
    </row>
    <row r="111" spans="1:16" x14ac:dyDescent="0.2">
      <c r="A111" s="28" t="s">
        <v>58</v>
      </c>
      <c r="E111" s="30" t="s">
        <v>5</v>
      </c>
    </row>
    <row r="112" spans="1:16" x14ac:dyDescent="0.2">
      <c r="E112" s="29" t="s">
        <v>5</v>
      </c>
    </row>
    <row r="113" spans="1:16" x14ac:dyDescent="0.2">
      <c r="A113" t="s">
        <v>51</v>
      </c>
      <c r="B113" s="5" t="s">
        <v>201</v>
      </c>
      <c r="C113" s="5" t="s">
        <v>1802</v>
      </c>
      <c r="D113" t="s">
        <v>5</v>
      </c>
      <c r="E113" s="24" t="s">
        <v>1803</v>
      </c>
      <c r="F113" s="25" t="s">
        <v>812</v>
      </c>
      <c r="G113" s="26">
        <v>1</v>
      </c>
      <c r="H113" s="25">
        <v>0</v>
      </c>
      <c r="I113" s="25">
        <f>ROUND(G113*H113,6)</f>
        <v>0</v>
      </c>
      <c r="L113" s="27">
        <v>0</v>
      </c>
      <c r="M113" s="22">
        <f>ROUND(ROUND(L113,2)*ROUND(G113,3),2)</f>
        <v>0</v>
      </c>
      <c r="N113" s="25" t="s">
        <v>126</v>
      </c>
      <c r="O113">
        <f>(M113*21)/100</f>
        <v>0</v>
      </c>
      <c r="P113" t="s">
        <v>27</v>
      </c>
    </row>
    <row r="114" spans="1:16" x14ac:dyDescent="0.2">
      <c r="A114" s="28" t="s">
        <v>57</v>
      </c>
      <c r="E114" s="29" t="s">
        <v>5</v>
      </c>
    </row>
    <row r="115" spans="1:16" x14ac:dyDescent="0.2">
      <c r="A115" s="28" t="s">
        <v>58</v>
      </c>
      <c r="E115" s="30" t="s">
        <v>5</v>
      </c>
    </row>
    <row r="116" spans="1:16" x14ac:dyDescent="0.2">
      <c r="E116" s="29" t="s">
        <v>5</v>
      </c>
    </row>
    <row r="117" spans="1:16" x14ac:dyDescent="0.2">
      <c r="A117" t="s">
        <v>51</v>
      </c>
      <c r="B117" s="5" t="s">
        <v>202</v>
      </c>
      <c r="C117" s="5" t="s">
        <v>1802</v>
      </c>
      <c r="D117" t="s">
        <v>52</v>
      </c>
      <c r="E117" s="24" t="s">
        <v>1804</v>
      </c>
      <c r="F117" s="25" t="s">
        <v>812</v>
      </c>
      <c r="G117" s="26">
        <v>1</v>
      </c>
      <c r="H117" s="25">
        <v>0</v>
      </c>
      <c r="I117" s="25">
        <f>ROUND(G117*H117,6)</f>
        <v>0</v>
      </c>
      <c r="L117" s="27">
        <v>0</v>
      </c>
      <c r="M117" s="22">
        <f>ROUND(ROUND(L117,2)*ROUND(G117,3),2)</f>
        <v>0</v>
      </c>
      <c r="N117" s="25" t="s">
        <v>126</v>
      </c>
      <c r="O117">
        <f>(M117*21)/100</f>
        <v>0</v>
      </c>
      <c r="P117" t="s">
        <v>27</v>
      </c>
    </row>
    <row r="118" spans="1:16" x14ac:dyDescent="0.2">
      <c r="A118" s="28" t="s">
        <v>57</v>
      </c>
      <c r="E118" s="29" t="s">
        <v>5</v>
      </c>
    </row>
    <row r="119" spans="1:16" x14ac:dyDescent="0.2">
      <c r="A119" s="28" t="s">
        <v>58</v>
      </c>
      <c r="E119" s="30" t="s">
        <v>5</v>
      </c>
    </row>
    <row r="120" spans="1:16" x14ac:dyDescent="0.2">
      <c r="E120" s="29" t="s">
        <v>5</v>
      </c>
    </row>
    <row r="121" spans="1:16" x14ac:dyDescent="0.2">
      <c r="A121" t="s">
        <v>51</v>
      </c>
      <c r="B121" s="5" t="s">
        <v>203</v>
      </c>
      <c r="C121" s="5" t="s">
        <v>1528</v>
      </c>
      <c r="D121" t="s">
        <v>5</v>
      </c>
      <c r="E121" s="24" t="s">
        <v>1529</v>
      </c>
      <c r="F121" s="25" t="s">
        <v>77</v>
      </c>
      <c r="G121" s="26">
        <v>30</v>
      </c>
      <c r="H121" s="25">
        <v>0</v>
      </c>
      <c r="I121" s="25">
        <f>ROUND(G121*H121,6)</f>
        <v>0</v>
      </c>
      <c r="L121" s="27">
        <v>0</v>
      </c>
      <c r="M121" s="22">
        <f>ROUND(ROUND(L121,2)*ROUND(G121,3),2)</f>
        <v>0</v>
      </c>
      <c r="N121" s="25" t="s">
        <v>126</v>
      </c>
      <c r="O121">
        <f>(M121*21)/100</f>
        <v>0</v>
      </c>
      <c r="P121" t="s">
        <v>27</v>
      </c>
    </row>
    <row r="122" spans="1:16" x14ac:dyDescent="0.2">
      <c r="A122" s="28" t="s">
        <v>57</v>
      </c>
      <c r="E122" s="29" t="s">
        <v>5</v>
      </c>
    </row>
    <row r="123" spans="1:16" x14ac:dyDescent="0.2">
      <c r="A123" s="28" t="s">
        <v>58</v>
      </c>
      <c r="E123" s="30" t="s">
        <v>5</v>
      </c>
    </row>
    <row r="124" spans="1:16" x14ac:dyDescent="0.2">
      <c r="E124" s="29" t="s">
        <v>5</v>
      </c>
    </row>
    <row r="125" spans="1:16" x14ac:dyDescent="0.2">
      <c r="A125" t="s">
        <v>51</v>
      </c>
      <c r="B125" s="5" t="s">
        <v>204</v>
      </c>
      <c r="C125" s="5" t="s">
        <v>1805</v>
      </c>
      <c r="D125" t="s">
        <v>5</v>
      </c>
      <c r="E125" s="24" t="s">
        <v>1806</v>
      </c>
      <c r="F125" s="25" t="s">
        <v>77</v>
      </c>
      <c r="G125" s="26">
        <v>20</v>
      </c>
      <c r="H125" s="25">
        <v>0</v>
      </c>
      <c r="I125" s="25">
        <f>ROUND(G125*H125,6)</f>
        <v>0</v>
      </c>
      <c r="L125" s="27">
        <v>0</v>
      </c>
      <c r="M125" s="22">
        <f>ROUND(ROUND(L125,2)*ROUND(G125,3),2)</f>
        <v>0</v>
      </c>
      <c r="N125" s="25" t="s">
        <v>126</v>
      </c>
      <c r="O125">
        <f>(M125*21)/100</f>
        <v>0</v>
      </c>
      <c r="P125" t="s">
        <v>27</v>
      </c>
    </row>
    <row r="126" spans="1:16" x14ac:dyDescent="0.2">
      <c r="A126" s="28" t="s">
        <v>57</v>
      </c>
      <c r="E126" s="29" t="s">
        <v>5</v>
      </c>
    </row>
    <row r="127" spans="1:16" x14ac:dyDescent="0.2">
      <c r="A127" s="28" t="s">
        <v>58</v>
      </c>
      <c r="E127" s="30" t="s">
        <v>5</v>
      </c>
    </row>
    <row r="128" spans="1:16" x14ac:dyDescent="0.2">
      <c r="E128" s="29" t="s">
        <v>5</v>
      </c>
    </row>
    <row r="129" spans="1:16" x14ac:dyDescent="0.2">
      <c r="A129" t="s">
        <v>51</v>
      </c>
      <c r="B129" s="5" t="s">
        <v>205</v>
      </c>
      <c r="C129" s="5" t="s">
        <v>1534</v>
      </c>
      <c r="D129" t="s">
        <v>5</v>
      </c>
      <c r="E129" s="24" t="s">
        <v>1535</v>
      </c>
      <c r="F129" s="25" t="s">
        <v>812</v>
      </c>
      <c r="G129" s="26">
        <v>12</v>
      </c>
      <c r="H129" s="25">
        <v>0</v>
      </c>
      <c r="I129" s="25">
        <f>ROUND(G129*H129,6)</f>
        <v>0</v>
      </c>
      <c r="L129" s="27">
        <v>0</v>
      </c>
      <c r="M129" s="22">
        <f>ROUND(ROUND(L129,2)*ROUND(G129,3),2)</f>
        <v>0</v>
      </c>
      <c r="N129" s="25" t="s">
        <v>126</v>
      </c>
      <c r="O129">
        <f>(M129*21)/100</f>
        <v>0</v>
      </c>
      <c r="P129" t="s">
        <v>27</v>
      </c>
    </row>
    <row r="130" spans="1:16" x14ac:dyDescent="0.2">
      <c r="A130" s="28" t="s">
        <v>57</v>
      </c>
      <c r="E130" s="29" t="s">
        <v>5</v>
      </c>
    </row>
    <row r="131" spans="1:16" x14ac:dyDescent="0.2">
      <c r="A131" s="28" t="s">
        <v>58</v>
      </c>
      <c r="E131" s="30" t="s">
        <v>5</v>
      </c>
    </row>
    <row r="132" spans="1:16" x14ac:dyDescent="0.2">
      <c r="E132" s="29" t="s">
        <v>5</v>
      </c>
    </row>
    <row r="133" spans="1:16" x14ac:dyDescent="0.2">
      <c r="A133" t="s">
        <v>51</v>
      </c>
      <c r="B133" s="5" t="s">
        <v>206</v>
      </c>
      <c r="C133" s="5" t="s">
        <v>1516</v>
      </c>
      <c r="D133" t="s">
        <v>5</v>
      </c>
      <c r="E133" s="24" t="s">
        <v>1517</v>
      </c>
      <c r="F133" s="25" t="s">
        <v>812</v>
      </c>
      <c r="G133" s="26">
        <v>2</v>
      </c>
      <c r="H133" s="25">
        <v>0</v>
      </c>
      <c r="I133" s="25">
        <f>ROUND(G133*H133,6)</f>
        <v>0</v>
      </c>
      <c r="L133" s="27">
        <v>0</v>
      </c>
      <c r="M133" s="22">
        <f>ROUND(ROUND(L133,2)*ROUND(G133,3),2)</f>
        <v>0</v>
      </c>
      <c r="N133" s="25" t="s">
        <v>126</v>
      </c>
      <c r="O133">
        <f>(M133*21)/100</f>
        <v>0</v>
      </c>
      <c r="P133" t="s">
        <v>27</v>
      </c>
    </row>
    <row r="134" spans="1:16" x14ac:dyDescent="0.2">
      <c r="A134" s="28" t="s">
        <v>57</v>
      </c>
      <c r="E134" s="29" t="s">
        <v>5</v>
      </c>
    </row>
    <row r="135" spans="1:16" x14ac:dyDescent="0.2">
      <c r="A135" s="28" t="s">
        <v>58</v>
      </c>
      <c r="E135" s="30" t="s">
        <v>5</v>
      </c>
    </row>
    <row r="136" spans="1:16" x14ac:dyDescent="0.2">
      <c r="E136" s="29" t="s">
        <v>5</v>
      </c>
    </row>
    <row r="137" spans="1:16" x14ac:dyDescent="0.2">
      <c r="A137" t="s">
        <v>51</v>
      </c>
      <c r="B137" s="5" t="s">
        <v>207</v>
      </c>
      <c r="C137" s="5" t="s">
        <v>1536</v>
      </c>
      <c r="D137" t="s">
        <v>5</v>
      </c>
      <c r="E137" s="24" t="s">
        <v>1537</v>
      </c>
      <c r="F137" s="25" t="s">
        <v>812</v>
      </c>
      <c r="G137" s="26">
        <v>3</v>
      </c>
      <c r="H137" s="25">
        <v>0</v>
      </c>
      <c r="I137" s="25">
        <f>ROUND(G137*H137,6)</f>
        <v>0</v>
      </c>
      <c r="L137" s="27">
        <v>0</v>
      </c>
      <c r="M137" s="22">
        <f>ROUND(ROUND(L137,2)*ROUND(G137,3),2)</f>
        <v>0</v>
      </c>
      <c r="N137" s="25" t="s">
        <v>126</v>
      </c>
      <c r="O137">
        <f>(M137*21)/100</f>
        <v>0</v>
      </c>
      <c r="P137" t="s">
        <v>27</v>
      </c>
    </row>
    <row r="138" spans="1:16" x14ac:dyDescent="0.2">
      <c r="A138" s="28" t="s">
        <v>57</v>
      </c>
      <c r="E138" s="29" t="s">
        <v>5</v>
      </c>
    </row>
    <row r="139" spans="1:16" x14ac:dyDescent="0.2">
      <c r="A139" s="28" t="s">
        <v>58</v>
      </c>
      <c r="E139" s="30" t="s">
        <v>5</v>
      </c>
    </row>
    <row r="140" spans="1:16" x14ac:dyDescent="0.2">
      <c r="E140" s="29" t="s">
        <v>5</v>
      </c>
    </row>
    <row r="141" spans="1:16" x14ac:dyDescent="0.2">
      <c r="A141" t="s">
        <v>51</v>
      </c>
      <c r="B141" s="5" t="s">
        <v>208</v>
      </c>
      <c r="C141" s="5" t="s">
        <v>1524</v>
      </c>
      <c r="D141" t="s">
        <v>5</v>
      </c>
      <c r="E141" s="24" t="s">
        <v>1525</v>
      </c>
      <c r="F141" s="25" t="s">
        <v>812</v>
      </c>
      <c r="G141" s="26">
        <v>5</v>
      </c>
      <c r="H141" s="25">
        <v>0</v>
      </c>
      <c r="I141" s="25">
        <f>ROUND(G141*H141,6)</f>
        <v>0</v>
      </c>
      <c r="L141" s="27">
        <v>0</v>
      </c>
      <c r="M141" s="22">
        <f>ROUND(ROUND(L141,2)*ROUND(G141,3),2)</f>
        <v>0</v>
      </c>
      <c r="N141" s="25" t="s">
        <v>126</v>
      </c>
      <c r="O141">
        <f>(M141*21)/100</f>
        <v>0</v>
      </c>
      <c r="P141" t="s">
        <v>27</v>
      </c>
    </row>
    <row r="142" spans="1:16" x14ac:dyDescent="0.2">
      <c r="A142" s="28" t="s">
        <v>57</v>
      </c>
      <c r="E142" s="29" t="s">
        <v>5</v>
      </c>
    </row>
    <row r="143" spans="1:16" x14ac:dyDescent="0.2">
      <c r="A143" s="28" t="s">
        <v>58</v>
      </c>
      <c r="E143" s="30" t="s">
        <v>5</v>
      </c>
    </row>
    <row r="144" spans="1:16" x14ac:dyDescent="0.2">
      <c r="E144" s="29" t="s">
        <v>5</v>
      </c>
    </row>
    <row r="145" spans="1:16" x14ac:dyDescent="0.2">
      <c r="A145" t="s">
        <v>51</v>
      </c>
      <c r="B145" s="5" t="s">
        <v>211</v>
      </c>
      <c r="C145" s="5" t="s">
        <v>1542</v>
      </c>
      <c r="D145" t="s">
        <v>5</v>
      </c>
      <c r="E145" s="24" t="s">
        <v>1543</v>
      </c>
      <c r="F145" s="25" t="s">
        <v>77</v>
      </c>
      <c r="G145" s="26">
        <v>30</v>
      </c>
      <c r="H145" s="25">
        <v>0</v>
      </c>
      <c r="I145" s="25">
        <f>ROUND(G145*H145,6)</f>
        <v>0</v>
      </c>
      <c r="L145" s="27">
        <v>0</v>
      </c>
      <c r="M145" s="22">
        <f>ROUND(ROUND(L145,2)*ROUND(G145,3),2)</f>
        <v>0</v>
      </c>
      <c r="N145" s="25" t="s">
        <v>126</v>
      </c>
      <c r="O145">
        <f>(M145*21)/100</f>
        <v>0</v>
      </c>
      <c r="P145" t="s">
        <v>27</v>
      </c>
    </row>
    <row r="146" spans="1:16" x14ac:dyDescent="0.2">
      <c r="A146" s="28" t="s">
        <v>57</v>
      </c>
      <c r="E146" s="29" t="s">
        <v>5</v>
      </c>
    </row>
    <row r="147" spans="1:16" x14ac:dyDescent="0.2">
      <c r="A147" s="28" t="s">
        <v>58</v>
      </c>
      <c r="E147" s="30" t="s">
        <v>5</v>
      </c>
    </row>
    <row r="148" spans="1:16" x14ac:dyDescent="0.2">
      <c r="E148" s="29" t="s">
        <v>5</v>
      </c>
    </row>
    <row r="149" spans="1:16" x14ac:dyDescent="0.2">
      <c r="A149" t="s">
        <v>51</v>
      </c>
      <c r="B149" s="5" t="s">
        <v>212</v>
      </c>
      <c r="C149" s="5" t="s">
        <v>1544</v>
      </c>
      <c r="D149" t="s">
        <v>5</v>
      </c>
      <c r="E149" s="24" t="s">
        <v>1545</v>
      </c>
      <c r="F149" s="25" t="s">
        <v>77</v>
      </c>
      <c r="G149" s="26">
        <v>30</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x14ac:dyDescent="0.2">
      <c r="A153" t="s">
        <v>51</v>
      </c>
      <c r="B153" s="5" t="s">
        <v>213</v>
      </c>
      <c r="C153" s="5" t="s">
        <v>1807</v>
      </c>
      <c r="D153" t="s">
        <v>5</v>
      </c>
      <c r="E153" s="24" t="s">
        <v>1808</v>
      </c>
      <c r="F153" s="25" t="s">
        <v>812</v>
      </c>
      <c r="G153" s="26">
        <v>1</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x14ac:dyDescent="0.2">
      <c r="A157" t="s">
        <v>51</v>
      </c>
      <c r="B157" s="5" t="s">
        <v>214</v>
      </c>
      <c r="C157" s="5" t="s">
        <v>1809</v>
      </c>
      <c r="D157" t="s">
        <v>5</v>
      </c>
      <c r="E157" s="24" t="s">
        <v>1810</v>
      </c>
      <c r="F157" s="25" t="s">
        <v>812</v>
      </c>
      <c r="G157" s="26">
        <v>1</v>
      </c>
      <c r="H157" s="25">
        <v>0</v>
      </c>
      <c r="I157" s="25">
        <f>ROUND(G157*H157,6)</f>
        <v>0</v>
      </c>
      <c r="L157" s="27">
        <v>0</v>
      </c>
      <c r="M157" s="22">
        <f>ROUND(ROUND(L157,2)*ROUND(G157,3),2)</f>
        <v>0</v>
      </c>
      <c r="N157" s="25" t="s">
        <v>126</v>
      </c>
      <c r="O157">
        <f>(M157*21)/100</f>
        <v>0</v>
      </c>
      <c r="P157" t="s">
        <v>27</v>
      </c>
    </row>
    <row r="158" spans="1:16" x14ac:dyDescent="0.2">
      <c r="A158" s="28" t="s">
        <v>57</v>
      </c>
      <c r="E158" s="29" t="s">
        <v>5</v>
      </c>
    </row>
    <row r="159" spans="1:16" x14ac:dyDescent="0.2">
      <c r="A159" s="28" t="s">
        <v>58</v>
      </c>
      <c r="E159" s="30" t="s">
        <v>5</v>
      </c>
    </row>
    <row r="160" spans="1:16" x14ac:dyDescent="0.2">
      <c r="E160" s="29" t="s">
        <v>5</v>
      </c>
    </row>
    <row r="161" spans="1:16" x14ac:dyDescent="0.2">
      <c r="A161" t="s">
        <v>48</v>
      </c>
      <c r="C161" s="6" t="s">
        <v>64</v>
      </c>
      <c r="E161" s="23" t="s">
        <v>1546</v>
      </c>
      <c r="J161" s="22">
        <f>0</f>
        <v>0</v>
      </c>
      <c r="K161" s="22">
        <f>0</f>
        <v>0</v>
      </c>
      <c r="L161" s="22">
        <f>0+L162+L166+L170+L174+L178+L182+L186+L190+L194</f>
        <v>0</v>
      </c>
      <c r="M161" s="22">
        <f>0+M162+M166+M170+M174+M178+M182+M186+M190+M194</f>
        <v>0</v>
      </c>
    </row>
    <row r="162" spans="1:16" x14ac:dyDescent="0.2">
      <c r="A162" t="s">
        <v>51</v>
      </c>
      <c r="B162" s="5" t="s">
        <v>215</v>
      </c>
      <c r="C162" s="5" t="s">
        <v>1524</v>
      </c>
      <c r="D162" t="s">
        <v>5</v>
      </c>
      <c r="E162" s="24" t="s">
        <v>1553</v>
      </c>
      <c r="F162" s="25" t="s">
        <v>812</v>
      </c>
      <c r="G162" s="26">
        <v>3</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x14ac:dyDescent="0.2">
      <c r="E165" s="29" t="s">
        <v>5</v>
      </c>
    </row>
    <row r="166" spans="1:16" x14ac:dyDescent="0.2">
      <c r="A166" t="s">
        <v>51</v>
      </c>
      <c r="B166" s="5" t="s">
        <v>216</v>
      </c>
      <c r="C166" s="5" t="s">
        <v>1518</v>
      </c>
      <c r="D166" t="s">
        <v>5</v>
      </c>
      <c r="E166" s="24" t="s">
        <v>1811</v>
      </c>
      <c r="F166" s="25" t="s">
        <v>812</v>
      </c>
      <c r="G166" s="26">
        <v>1</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x14ac:dyDescent="0.2">
      <c r="E169" s="29" t="s">
        <v>5</v>
      </c>
    </row>
    <row r="170" spans="1:16" x14ac:dyDescent="0.2">
      <c r="A170" t="s">
        <v>51</v>
      </c>
      <c r="B170" s="5" t="s">
        <v>217</v>
      </c>
      <c r="C170" s="5" t="s">
        <v>1554</v>
      </c>
      <c r="D170" t="s">
        <v>5</v>
      </c>
      <c r="E170" s="24" t="s">
        <v>1555</v>
      </c>
      <c r="F170" s="25" t="s">
        <v>812</v>
      </c>
      <c r="G170" s="26">
        <v>1</v>
      </c>
      <c r="H170" s="25">
        <v>0</v>
      </c>
      <c r="I170" s="25">
        <f>ROUND(G170*H170,6)</f>
        <v>0</v>
      </c>
      <c r="L170" s="27">
        <v>0</v>
      </c>
      <c r="M170" s="22">
        <f>ROUND(ROUND(L170,2)*ROUND(G170,3),2)</f>
        <v>0</v>
      </c>
      <c r="N170" s="25" t="s">
        <v>126</v>
      </c>
      <c r="O170">
        <f>(M170*21)/100</f>
        <v>0</v>
      </c>
      <c r="P170" t="s">
        <v>27</v>
      </c>
    </row>
    <row r="171" spans="1:16" x14ac:dyDescent="0.2">
      <c r="A171" s="28" t="s">
        <v>57</v>
      </c>
      <c r="E171" s="29" t="s">
        <v>5</v>
      </c>
    </row>
    <row r="172" spans="1:16" x14ac:dyDescent="0.2">
      <c r="A172" s="28" t="s">
        <v>58</v>
      </c>
      <c r="E172" s="30" t="s">
        <v>5</v>
      </c>
    </row>
    <row r="173" spans="1:16" x14ac:dyDescent="0.2">
      <c r="E173" s="29" t="s">
        <v>5</v>
      </c>
    </row>
    <row r="174" spans="1:16" x14ac:dyDescent="0.2">
      <c r="A174" t="s">
        <v>51</v>
      </c>
      <c r="B174" s="5" t="s">
        <v>218</v>
      </c>
      <c r="C174" s="5" t="s">
        <v>1520</v>
      </c>
      <c r="D174" t="s">
        <v>5</v>
      </c>
      <c r="E174" s="24" t="s">
        <v>1812</v>
      </c>
      <c r="F174" s="25" t="s">
        <v>812</v>
      </c>
      <c r="G174" s="26">
        <v>1</v>
      </c>
      <c r="H174" s="25">
        <v>0</v>
      </c>
      <c r="I174" s="25">
        <f>ROUND(G174*H174,6)</f>
        <v>0</v>
      </c>
      <c r="L174" s="27">
        <v>0</v>
      </c>
      <c r="M174" s="22">
        <f>ROUND(ROUND(L174,2)*ROUND(G174,3),2)</f>
        <v>0</v>
      </c>
      <c r="N174" s="25" t="s">
        <v>126</v>
      </c>
      <c r="O174">
        <f>(M174*21)/100</f>
        <v>0</v>
      </c>
      <c r="P174" t="s">
        <v>27</v>
      </c>
    </row>
    <row r="175" spans="1:16" x14ac:dyDescent="0.2">
      <c r="A175" s="28" t="s">
        <v>57</v>
      </c>
      <c r="E175" s="29" t="s">
        <v>5</v>
      </c>
    </row>
    <row r="176" spans="1:16" x14ac:dyDescent="0.2">
      <c r="A176" s="28" t="s">
        <v>58</v>
      </c>
      <c r="E176" s="30" t="s">
        <v>5</v>
      </c>
    </row>
    <row r="177" spans="1:16" x14ac:dyDescent="0.2">
      <c r="E177" s="29" t="s">
        <v>5</v>
      </c>
    </row>
    <row r="178" spans="1:16" x14ac:dyDescent="0.2">
      <c r="A178" t="s">
        <v>51</v>
      </c>
      <c r="B178" s="5" t="s">
        <v>219</v>
      </c>
      <c r="C178" s="5" t="s">
        <v>1522</v>
      </c>
      <c r="D178" t="s">
        <v>5</v>
      </c>
      <c r="E178" s="24" t="s">
        <v>1556</v>
      </c>
      <c r="F178" s="25" t="s">
        <v>812</v>
      </c>
      <c r="G178" s="26">
        <v>1</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x14ac:dyDescent="0.2">
      <c r="E181" s="29" t="s">
        <v>5</v>
      </c>
    </row>
    <row r="182" spans="1:16" x14ac:dyDescent="0.2">
      <c r="A182" t="s">
        <v>51</v>
      </c>
      <c r="B182" s="5" t="s">
        <v>220</v>
      </c>
      <c r="C182" s="5" t="s">
        <v>1802</v>
      </c>
      <c r="D182" t="s">
        <v>5</v>
      </c>
      <c r="E182" s="24" t="s">
        <v>1813</v>
      </c>
      <c r="F182" s="25" t="s">
        <v>812</v>
      </c>
      <c r="G182" s="26">
        <v>1</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x14ac:dyDescent="0.2">
      <c r="E185" s="29" t="s">
        <v>5</v>
      </c>
    </row>
    <row r="186" spans="1:16" x14ac:dyDescent="0.2">
      <c r="A186" t="s">
        <v>51</v>
      </c>
      <c r="B186" s="5" t="s">
        <v>223</v>
      </c>
      <c r="C186" s="5" t="s">
        <v>1814</v>
      </c>
      <c r="D186" t="s">
        <v>5</v>
      </c>
      <c r="E186" s="24" t="s">
        <v>1815</v>
      </c>
      <c r="F186" s="25" t="s">
        <v>77</v>
      </c>
      <c r="G186" s="26">
        <v>30</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x14ac:dyDescent="0.2">
      <c r="E189" s="29" t="s">
        <v>5</v>
      </c>
    </row>
    <row r="190" spans="1:16" x14ac:dyDescent="0.2">
      <c r="A190" t="s">
        <v>51</v>
      </c>
      <c r="B190" s="5" t="s">
        <v>224</v>
      </c>
      <c r="C190" s="5" t="s">
        <v>1526</v>
      </c>
      <c r="D190" t="s">
        <v>5</v>
      </c>
      <c r="E190" s="24" t="s">
        <v>1816</v>
      </c>
      <c r="F190" s="25" t="s">
        <v>77</v>
      </c>
      <c r="G190" s="26">
        <v>20</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1:16" x14ac:dyDescent="0.2">
      <c r="E193" s="29" t="s">
        <v>5</v>
      </c>
    </row>
    <row r="194" spans="1:16" x14ac:dyDescent="0.2">
      <c r="A194" t="s">
        <v>51</v>
      </c>
      <c r="B194" s="5" t="s">
        <v>225</v>
      </c>
      <c r="C194" s="5" t="s">
        <v>1551</v>
      </c>
      <c r="D194" t="s">
        <v>5</v>
      </c>
      <c r="E194" s="24" t="s">
        <v>1552</v>
      </c>
      <c r="F194" s="25" t="s">
        <v>812</v>
      </c>
      <c r="G194" s="26">
        <v>3</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48</v>
      </c>
      <c r="C198" s="6" t="s">
        <v>62</v>
      </c>
      <c r="E198" s="23" t="s">
        <v>1557</v>
      </c>
      <c r="J198" s="22">
        <f>0</f>
        <v>0</v>
      </c>
      <c r="K198" s="22">
        <f>0</f>
        <v>0</v>
      </c>
      <c r="L198" s="22">
        <f>0+L199+L203+L207+L211+L215+L219+L223+L227+L231+L235+L239+L243+L247+L251+L255+L259+L263+L267+L271+L275+L279+L283+L287</f>
        <v>0</v>
      </c>
      <c r="M198" s="22">
        <f>0+M199+M203+M207+M211+M215+M219+M223+M227+M231+M235+M239+M243+M247+M251+M255+M259+M263+M267+M271+M275+M279+M283+M287</f>
        <v>0</v>
      </c>
    </row>
    <row r="199" spans="1:16" x14ac:dyDescent="0.2">
      <c r="A199" t="s">
        <v>51</v>
      </c>
      <c r="B199" s="5" t="s">
        <v>226</v>
      </c>
      <c r="C199" s="5" t="s">
        <v>1632</v>
      </c>
      <c r="D199" t="s">
        <v>5</v>
      </c>
      <c r="E199" s="24" t="s">
        <v>1633</v>
      </c>
      <c r="F199" s="25" t="s">
        <v>136</v>
      </c>
      <c r="G199" s="26">
        <v>6.48</v>
      </c>
      <c r="H199" s="25">
        <v>0</v>
      </c>
      <c r="I199" s="25">
        <f>ROUND(G199*H199,6)</f>
        <v>0</v>
      </c>
      <c r="L199" s="27">
        <v>0</v>
      </c>
      <c r="M199" s="22">
        <f>ROUND(ROUND(L199,2)*ROUND(G199,3),2)</f>
        <v>0</v>
      </c>
      <c r="N199" s="25" t="s">
        <v>126</v>
      </c>
      <c r="O199">
        <f>(M199*21)/100</f>
        <v>0</v>
      </c>
      <c r="P199" t="s">
        <v>27</v>
      </c>
    </row>
    <row r="200" spans="1:16" x14ac:dyDescent="0.2">
      <c r="A200" s="28" t="s">
        <v>57</v>
      </c>
      <c r="E200" s="29" t="s">
        <v>5</v>
      </c>
    </row>
    <row r="201" spans="1:16" x14ac:dyDescent="0.2">
      <c r="A201" s="28" t="s">
        <v>58</v>
      </c>
      <c r="E201" s="30" t="s">
        <v>5</v>
      </c>
    </row>
    <row r="202" spans="1:16" x14ac:dyDescent="0.2">
      <c r="E202" s="29" t="s">
        <v>5</v>
      </c>
    </row>
    <row r="203" spans="1:16" x14ac:dyDescent="0.2">
      <c r="A203" t="s">
        <v>51</v>
      </c>
      <c r="B203" s="5" t="s">
        <v>227</v>
      </c>
      <c r="C203" s="5" t="s">
        <v>1817</v>
      </c>
      <c r="D203" t="s">
        <v>5</v>
      </c>
      <c r="E203" s="24" t="s">
        <v>1818</v>
      </c>
      <c r="F203" s="25" t="s">
        <v>136</v>
      </c>
      <c r="G203" s="26">
        <v>6.28</v>
      </c>
      <c r="H203" s="25">
        <v>0</v>
      </c>
      <c r="I203" s="25">
        <f>ROUND(G203*H203,6)</f>
        <v>0</v>
      </c>
      <c r="L203" s="27">
        <v>0</v>
      </c>
      <c r="M203" s="22">
        <f>ROUND(ROUND(L203,2)*ROUND(G203,3),2)</f>
        <v>0</v>
      </c>
      <c r="N203" s="25" t="s">
        <v>126</v>
      </c>
      <c r="O203">
        <f>(M203*21)/100</f>
        <v>0</v>
      </c>
      <c r="P203" t="s">
        <v>27</v>
      </c>
    </row>
    <row r="204" spans="1:16" x14ac:dyDescent="0.2">
      <c r="A204" s="28" t="s">
        <v>57</v>
      </c>
      <c r="E204" s="29" t="s">
        <v>5</v>
      </c>
    </row>
    <row r="205" spans="1:16" x14ac:dyDescent="0.2">
      <c r="A205" s="28" t="s">
        <v>58</v>
      </c>
      <c r="E205" s="30" t="s">
        <v>5</v>
      </c>
    </row>
    <row r="206" spans="1:16" x14ac:dyDescent="0.2">
      <c r="E206" s="29" t="s">
        <v>5</v>
      </c>
    </row>
    <row r="207" spans="1:16" x14ac:dyDescent="0.2">
      <c r="A207" t="s">
        <v>51</v>
      </c>
      <c r="B207" s="5" t="s">
        <v>232</v>
      </c>
      <c r="C207" s="5" t="s">
        <v>1564</v>
      </c>
      <c r="D207" t="s">
        <v>5</v>
      </c>
      <c r="E207" s="24" t="s">
        <v>1565</v>
      </c>
      <c r="F207" s="25" t="s">
        <v>136</v>
      </c>
      <c r="G207" s="26">
        <v>6.48</v>
      </c>
      <c r="H207" s="25">
        <v>0</v>
      </c>
      <c r="I207" s="25">
        <f>ROUND(G207*H207,6)</f>
        <v>0</v>
      </c>
      <c r="L207" s="27">
        <v>0</v>
      </c>
      <c r="M207" s="22">
        <f>ROUND(ROUND(L207,2)*ROUND(G207,3),2)</f>
        <v>0</v>
      </c>
      <c r="N207" s="25" t="s">
        <v>126</v>
      </c>
      <c r="O207">
        <f>(M207*21)/100</f>
        <v>0</v>
      </c>
      <c r="P207" t="s">
        <v>27</v>
      </c>
    </row>
    <row r="208" spans="1:16" x14ac:dyDescent="0.2">
      <c r="A208" s="28" t="s">
        <v>57</v>
      </c>
      <c r="E208" s="29" t="s">
        <v>5</v>
      </c>
    </row>
    <row r="209" spans="1:16" x14ac:dyDescent="0.2">
      <c r="A209" s="28" t="s">
        <v>58</v>
      </c>
      <c r="E209" s="30" t="s">
        <v>5</v>
      </c>
    </row>
    <row r="210" spans="1:16" x14ac:dyDescent="0.2">
      <c r="E210" s="29" t="s">
        <v>5</v>
      </c>
    </row>
    <row r="211" spans="1:16" x14ac:dyDescent="0.2">
      <c r="A211" t="s">
        <v>51</v>
      </c>
      <c r="B211" s="5" t="s">
        <v>235</v>
      </c>
      <c r="C211" s="5" t="s">
        <v>1819</v>
      </c>
      <c r="D211" t="s">
        <v>5</v>
      </c>
      <c r="E211" s="24" t="s">
        <v>1820</v>
      </c>
      <c r="F211" s="25" t="s">
        <v>136</v>
      </c>
      <c r="G211" s="26">
        <v>2</v>
      </c>
      <c r="H211" s="25">
        <v>0</v>
      </c>
      <c r="I211" s="25">
        <f>ROUND(G211*H211,6)</f>
        <v>0</v>
      </c>
      <c r="L211" s="27">
        <v>0</v>
      </c>
      <c r="M211" s="22">
        <f>ROUND(ROUND(L211,2)*ROUND(G211,3),2)</f>
        <v>0</v>
      </c>
      <c r="N211" s="25" t="s">
        <v>126</v>
      </c>
      <c r="O211">
        <f>(M211*21)/100</f>
        <v>0</v>
      </c>
      <c r="P211" t="s">
        <v>27</v>
      </c>
    </row>
    <row r="212" spans="1:16" x14ac:dyDescent="0.2">
      <c r="A212" s="28" t="s">
        <v>57</v>
      </c>
      <c r="E212" s="29" t="s">
        <v>5</v>
      </c>
    </row>
    <row r="213" spans="1:16" x14ac:dyDescent="0.2">
      <c r="A213" s="28" t="s">
        <v>58</v>
      </c>
      <c r="E213" s="30" t="s">
        <v>5</v>
      </c>
    </row>
    <row r="214" spans="1:16" x14ac:dyDescent="0.2">
      <c r="E214" s="29" t="s">
        <v>5</v>
      </c>
    </row>
    <row r="215" spans="1:16" x14ac:dyDescent="0.2">
      <c r="A215" t="s">
        <v>51</v>
      </c>
      <c r="B215" s="5" t="s">
        <v>238</v>
      </c>
      <c r="C215" s="5" t="s">
        <v>1572</v>
      </c>
      <c r="D215" t="s">
        <v>5</v>
      </c>
      <c r="E215" s="24" t="s">
        <v>1821</v>
      </c>
      <c r="F215" s="25" t="s">
        <v>77</v>
      </c>
      <c r="G215" s="26">
        <v>4</v>
      </c>
      <c r="H215" s="25">
        <v>0</v>
      </c>
      <c r="I215" s="25">
        <f>ROUND(G215*H215,6)</f>
        <v>0</v>
      </c>
      <c r="L215" s="27">
        <v>0</v>
      </c>
      <c r="M215" s="22">
        <f>ROUND(ROUND(L215,2)*ROUND(G215,3),2)</f>
        <v>0</v>
      </c>
      <c r="N215" s="25" t="s">
        <v>126</v>
      </c>
      <c r="O215">
        <f>(M215*21)/100</f>
        <v>0</v>
      </c>
      <c r="P215" t="s">
        <v>27</v>
      </c>
    </row>
    <row r="216" spans="1:16" x14ac:dyDescent="0.2">
      <c r="A216" s="28" t="s">
        <v>57</v>
      </c>
      <c r="E216" s="29" t="s">
        <v>5</v>
      </c>
    </row>
    <row r="217" spans="1:16" x14ac:dyDescent="0.2">
      <c r="A217" s="28" t="s">
        <v>58</v>
      </c>
      <c r="E217" s="30" t="s">
        <v>5</v>
      </c>
    </row>
    <row r="218" spans="1:16" x14ac:dyDescent="0.2">
      <c r="E218" s="29" t="s">
        <v>5</v>
      </c>
    </row>
    <row r="219" spans="1:16" x14ac:dyDescent="0.2">
      <c r="A219" t="s">
        <v>51</v>
      </c>
      <c r="B219" s="5" t="s">
        <v>239</v>
      </c>
      <c r="C219" s="5" t="s">
        <v>1574</v>
      </c>
      <c r="D219" t="s">
        <v>5</v>
      </c>
      <c r="E219" s="24" t="s">
        <v>1575</v>
      </c>
      <c r="F219" s="25" t="s">
        <v>67</v>
      </c>
      <c r="G219" s="26">
        <v>2</v>
      </c>
      <c r="H219" s="25">
        <v>0</v>
      </c>
      <c r="I219" s="25">
        <f>ROUND(G219*H219,6)</f>
        <v>0</v>
      </c>
      <c r="L219" s="27">
        <v>0</v>
      </c>
      <c r="M219" s="22">
        <f>ROUND(ROUND(L219,2)*ROUND(G219,3),2)</f>
        <v>0</v>
      </c>
      <c r="N219" s="25" t="s">
        <v>126</v>
      </c>
      <c r="O219">
        <f>(M219*21)/100</f>
        <v>0</v>
      </c>
      <c r="P219" t="s">
        <v>27</v>
      </c>
    </row>
    <row r="220" spans="1:16" x14ac:dyDescent="0.2">
      <c r="A220" s="28" t="s">
        <v>57</v>
      </c>
      <c r="E220" s="29" t="s">
        <v>5</v>
      </c>
    </row>
    <row r="221" spans="1:16" x14ac:dyDescent="0.2">
      <c r="A221" s="28" t="s">
        <v>58</v>
      </c>
      <c r="E221" s="30" t="s">
        <v>5</v>
      </c>
    </row>
    <row r="222" spans="1:16" x14ac:dyDescent="0.2">
      <c r="E222" s="29" t="s">
        <v>5</v>
      </c>
    </row>
    <row r="223" spans="1:16" x14ac:dyDescent="0.2">
      <c r="A223" t="s">
        <v>51</v>
      </c>
      <c r="B223" s="5" t="s">
        <v>240</v>
      </c>
      <c r="C223" s="5" t="s">
        <v>1576</v>
      </c>
      <c r="D223" t="s">
        <v>5</v>
      </c>
      <c r="E223" s="24" t="s">
        <v>1577</v>
      </c>
      <c r="F223" s="25" t="s">
        <v>77</v>
      </c>
      <c r="G223" s="26">
        <v>8</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x14ac:dyDescent="0.2">
      <c r="A225" s="28" t="s">
        <v>58</v>
      </c>
      <c r="E225" s="30" t="s">
        <v>5</v>
      </c>
    </row>
    <row r="226" spans="1:16" x14ac:dyDescent="0.2">
      <c r="E226" s="29" t="s">
        <v>5</v>
      </c>
    </row>
    <row r="227" spans="1:16" x14ac:dyDescent="0.2">
      <c r="A227" t="s">
        <v>51</v>
      </c>
      <c r="B227" s="5" t="s">
        <v>241</v>
      </c>
      <c r="C227" s="5" t="s">
        <v>1578</v>
      </c>
      <c r="D227" t="s">
        <v>5</v>
      </c>
      <c r="E227" s="24" t="s">
        <v>1579</v>
      </c>
      <c r="F227" s="25" t="s">
        <v>67</v>
      </c>
      <c r="G227" s="26">
        <v>2</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x14ac:dyDescent="0.2">
      <c r="A229" s="28" t="s">
        <v>58</v>
      </c>
      <c r="E229" s="30" t="s">
        <v>5</v>
      </c>
    </row>
    <row r="230" spans="1:16" x14ac:dyDescent="0.2">
      <c r="E230" s="29" t="s">
        <v>5</v>
      </c>
    </row>
    <row r="231" spans="1:16" x14ac:dyDescent="0.2">
      <c r="A231" t="s">
        <v>51</v>
      </c>
      <c r="B231" s="5" t="s">
        <v>242</v>
      </c>
      <c r="C231" s="5" t="s">
        <v>1562</v>
      </c>
      <c r="D231" t="s">
        <v>5</v>
      </c>
      <c r="E231" s="24" t="s">
        <v>1563</v>
      </c>
      <c r="F231" s="25" t="s">
        <v>77</v>
      </c>
      <c r="G231" s="26">
        <v>8</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row r="235" spans="1:16" x14ac:dyDescent="0.2">
      <c r="A235" t="s">
        <v>51</v>
      </c>
      <c r="B235" s="5" t="s">
        <v>243</v>
      </c>
      <c r="C235" s="5" t="s">
        <v>1564</v>
      </c>
      <c r="D235" t="s">
        <v>52</v>
      </c>
      <c r="E235" s="24" t="s">
        <v>1565</v>
      </c>
      <c r="F235" s="25" t="s">
        <v>136</v>
      </c>
      <c r="G235" s="26">
        <v>2.4</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x14ac:dyDescent="0.2">
      <c r="A237" s="28" t="s">
        <v>58</v>
      </c>
      <c r="E237" s="30" t="s">
        <v>5</v>
      </c>
    </row>
    <row r="238" spans="1:16" x14ac:dyDescent="0.2">
      <c r="E238" s="29" t="s">
        <v>5</v>
      </c>
    </row>
    <row r="239" spans="1:16" x14ac:dyDescent="0.2">
      <c r="A239" t="s">
        <v>51</v>
      </c>
      <c r="B239" s="5" t="s">
        <v>244</v>
      </c>
      <c r="C239" s="5" t="s">
        <v>1580</v>
      </c>
      <c r="D239" t="s">
        <v>5</v>
      </c>
      <c r="E239" s="24" t="s">
        <v>1581</v>
      </c>
      <c r="F239" s="25" t="s">
        <v>136</v>
      </c>
      <c r="G239" s="26">
        <v>1.59</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x14ac:dyDescent="0.2">
      <c r="A241" s="28" t="s">
        <v>58</v>
      </c>
      <c r="E241" s="30" t="s">
        <v>5</v>
      </c>
    </row>
    <row r="242" spans="1:16" x14ac:dyDescent="0.2">
      <c r="E242" s="29" t="s">
        <v>5</v>
      </c>
    </row>
    <row r="243" spans="1:16" x14ac:dyDescent="0.2">
      <c r="A243" t="s">
        <v>51</v>
      </c>
      <c r="B243" s="5" t="s">
        <v>249</v>
      </c>
      <c r="C243" s="5" t="s">
        <v>1582</v>
      </c>
      <c r="D243" t="s">
        <v>5</v>
      </c>
      <c r="E243" s="24" t="s">
        <v>1583</v>
      </c>
      <c r="F243" s="25" t="s">
        <v>136</v>
      </c>
      <c r="G243" s="26">
        <v>0.43</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x14ac:dyDescent="0.2">
      <c r="A245" s="28" t="s">
        <v>58</v>
      </c>
      <c r="E245" s="30" t="s">
        <v>5</v>
      </c>
    </row>
    <row r="246" spans="1:16" x14ac:dyDescent="0.2">
      <c r="E246" s="29" t="s">
        <v>5</v>
      </c>
    </row>
    <row r="247" spans="1:16" x14ac:dyDescent="0.2">
      <c r="A247" t="s">
        <v>51</v>
      </c>
      <c r="B247" s="5" t="s">
        <v>254</v>
      </c>
      <c r="C247" s="5" t="s">
        <v>1584</v>
      </c>
      <c r="D247" t="s">
        <v>5</v>
      </c>
      <c r="E247" s="24" t="s">
        <v>1585</v>
      </c>
      <c r="F247" s="25" t="s">
        <v>67</v>
      </c>
      <c r="G247" s="26">
        <v>2</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x14ac:dyDescent="0.2">
      <c r="A249" s="28" t="s">
        <v>58</v>
      </c>
      <c r="E249" s="30" t="s">
        <v>5</v>
      </c>
    </row>
    <row r="250" spans="1:16" x14ac:dyDescent="0.2">
      <c r="E250" s="29" t="s">
        <v>5</v>
      </c>
    </row>
    <row r="251" spans="1:16" x14ac:dyDescent="0.2">
      <c r="A251" t="s">
        <v>51</v>
      </c>
      <c r="B251" s="5" t="s">
        <v>258</v>
      </c>
      <c r="C251" s="5" t="s">
        <v>1586</v>
      </c>
      <c r="D251" t="s">
        <v>5</v>
      </c>
      <c r="E251" s="24" t="s">
        <v>1587</v>
      </c>
      <c r="F251" s="25" t="s">
        <v>67</v>
      </c>
      <c r="G251" s="26">
        <v>2</v>
      </c>
      <c r="H251" s="25">
        <v>0</v>
      </c>
      <c r="I251" s="25">
        <f>ROUND(G251*H251,6)</f>
        <v>0</v>
      </c>
      <c r="L251" s="27">
        <v>0</v>
      </c>
      <c r="M251" s="22">
        <f>ROUND(ROUND(L251,2)*ROUND(G251,3),2)</f>
        <v>0</v>
      </c>
      <c r="N251" s="25" t="s">
        <v>126</v>
      </c>
      <c r="O251">
        <f>(M251*21)/100</f>
        <v>0</v>
      </c>
      <c r="P251" t="s">
        <v>27</v>
      </c>
    </row>
    <row r="252" spans="1:16" x14ac:dyDescent="0.2">
      <c r="A252" s="28" t="s">
        <v>57</v>
      </c>
      <c r="E252" s="29" t="s">
        <v>5</v>
      </c>
    </row>
    <row r="253" spans="1:16" x14ac:dyDescent="0.2">
      <c r="A253" s="28" t="s">
        <v>58</v>
      </c>
      <c r="E253" s="30" t="s">
        <v>5</v>
      </c>
    </row>
    <row r="254" spans="1:16" x14ac:dyDescent="0.2">
      <c r="E254" s="29" t="s">
        <v>5</v>
      </c>
    </row>
    <row r="255" spans="1:16" x14ac:dyDescent="0.2">
      <c r="A255" t="s">
        <v>51</v>
      </c>
      <c r="B255" s="5" t="s">
        <v>262</v>
      </c>
      <c r="C255" s="5" t="s">
        <v>1558</v>
      </c>
      <c r="D255" t="s">
        <v>5</v>
      </c>
      <c r="E255" s="24" t="s">
        <v>1822</v>
      </c>
      <c r="F255" s="25" t="s">
        <v>77</v>
      </c>
      <c r="G255" s="26">
        <v>21</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x14ac:dyDescent="0.2">
      <c r="A257" s="28" t="s">
        <v>58</v>
      </c>
      <c r="E257" s="30" t="s">
        <v>5</v>
      </c>
    </row>
    <row r="258" spans="1:16" x14ac:dyDescent="0.2">
      <c r="E258" s="29" t="s">
        <v>5</v>
      </c>
    </row>
    <row r="259" spans="1:16" x14ac:dyDescent="0.2">
      <c r="A259" t="s">
        <v>51</v>
      </c>
      <c r="B259" s="5" t="s">
        <v>263</v>
      </c>
      <c r="C259" s="5" t="s">
        <v>1560</v>
      </c>
      <c r="D259" t="s">
        <v>5</v>
      </c>
      <c r="E259" s="24" t="s">
        <v>1561</v>
      </c>
      <c r="F259" s="25" t="s">
        <v>67</v>
      </c>
      <c r="G259" s="26">
        <v>9.75</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x14ac:dyDescent="0.2">
      <c r="E262" s="29" t="s">
        <v>5</v>
      </c>
    </row>
    <row r="263" spans="1:16" x14ac:dyDescent="0.2">
      <c r="A263" t="s">
        <v>51</v>
      </c>
      <c r="B263" s="5" t="s">
        <v>264</v>
      </c>
      <c r="C263" s="5" t="s">
        <v>1686</v>
      </c>
      <c r="D263" t="s">
        <v>5</v>
      </c>
      <c r="E263" s="24" t="s">
        <v>1687</v>
      </c>
      <c r="F263" s="25" t="s">
        <v>136</v>
      </c>
      <c r="G263" s="26">
        <v>1.9</v>
      </c>
      <c r="H263" s="25">
        <v>0</v>
      </c>
      <c r="I263" s="25">
        <f>ROUND(G263*H263,6)</f>
        <v>0</v>
      </c>
      <c r="L263" s="27">
        <v>0</v>
      </c>
      <c r="M263" s="22">
        <f>ROUND(ROUND(L263,2)*ROUND(G263,3),2)</f>
        <v>0</v>
      </c>
      <c r="N263" s="25" t="s">
        <v>126</v>
      </c>
      <c r="O263">
        <f>(M263*21)/100</f>
        <v>0</v>
      </c>
      <c r="P263" t="s">
        <v>27</v>
      </c>
    </row>
    <row r="264" spans="1:16" x14ac:dyDescent="0.2">
      <c r="A264" s="28" t="s">
        <v>57</v>
      </c>
      <c r="E264" s="29" t="s">
        <v>5</v>
      </c>
    </row>
    <row r="265" spans="1:16" x14ac:dyDescent="0.2">
      <c r="A265" s="28" t="s">
        <v>58</v>
      </c>
      <c r="E265" s="30" t="s">
        <v>5</v>
      </c>
    </row>
    <row r="266" spans="1:16" x14ac:dyDescent="0.2">
      <c r="E266" s="29" t="s">
        <v>5</v>
      </c>
    </row>
    <row r="267" spans="1:16" x14ac:dyDescent="0.2">
      <c r="A267" t="s">
        <v>51</v>
      </c>
      <c r="B267" s="5" t="s">
        <v>265</v>
      </c>
      <c r="C267" s="5" t="s">
        <v>1823</v>
      </c>
      <c r="D267" t="s">
        <v>5</v>
      </c>
      <c r="E267" s="24" t="s">
        <v>1824</v>
      </c>
      <c r="F267" s="25" t="s">
        <v>77</v>
      </c>
      <c r="G267" s="26">
        <v>21</v>
      </c>
      <c r="H267" s="25">
        <v>0</v>
      </c>
      <c r="I267" s="25">
        <f>ROUND(G267*H267,6)</f>
        <v>0</v>
      </c>
      <c r="L267" s="27">
        <v>0</v>
      </c>
      <c r="M267" s="22">
        <f>ROUND(ROUND(L267,2)*ROUND(G267,3),2)</f>
        <v>0</v>
      </c>
      <c r="N267" s="25" t="s">
        <v>126</v>
      </c>
      <c r="O267">
        <f>(M267*21)/100</f>
        <v>0</v>
      </c>
      <c r="P267" t="s">
        <v>27</v>
      </c>
    </row>
    <row r="268" spans="1:16" x14ac:dyDescent="0.2">
      <c r="A268" s="28" t="s">
        <v>57</v>
      </c>
      <c r="E268" s="29" t="s">
        <v>5</v>
      </c>
    </row>
    <row r="269" spans="1:16" x14ac:dyDescent="0.2">
      <c r="A269" s="28" t="s">
        <v>58</v>
      </c>
      <c r="E269" s="30" t="s">
        <v>5</v>
      </c>
    </row>
    <row r="270" spans="1:16" x14ac:dyDescent="0.2">
      <c r="E270" s="29" t="s">
        <v>5</v>
      </c>
    </row>
    <row r="271" spans="1:16" x14ac:dyDescent="0.2">
      <c r="A271" t="s">
        <v>51</v>
      </c>
      <c r="B271" s="5" t="s">
        <v>266</v>
      </c>
      <c r="C271" s="5" t="s">
        <v>1825</v>
      </c>
      <c r="D271" t="s">
        <v>5</v>
      </c>
      <c r="E271" s="24" t="s">
        <v>1826</v>
      </c>
      <c r="F271" s="25" t="s">
        <v>77</v>
      </c>
      <c r="G271" s="26">
        <v>21</v>
      </c>
      <c r="H271" s="25">
        <v>0</v>
      </c>
      <c r="I271" s="25">
        <f>ROUND(G271*H271,6)</f>
        <v>0</v>
      </c>
      <c r="L271" s="27">
        <v>0</v>
      </c>
      <c r="M271" s="22">
        <f>ROUND(ROUND(L271,2)*ROUND(G271,3),2)</f>
        <v>0</v>
      </c>
      <c r="N271" s="25" t="s">
        <v>126</v>
      </c>
      <c r="O271">
        <f>(M271*21)/100</f>
        <v>0</v>
      </c>
      <c r="P271" t="s">
        <v>27</v>
      </c>
    </row>
    <row r="272" spans="1:16" x14ac:dyDescent="0.2">
      <c r="A272" s="28" t="s">
        <v>57</v>
      </c>
      <c r="E272" s="29" t="s">
        <v>5</v>
      </c>
    </row>
    <row r="273" spans="1:16" x14ac:dyDescent="0.2">
      <c r="A273" s="28" t="s">
        <v>58</v>
      </c>
      <c r="E273" s="30" t="s">
        <v>5</v>
      </c>
    </row>
    <row r="274" spans="1:16" x14ac:dyDescent="0.2">
      <c r="E274" s="29" t="s">
        <v>5</v>
      </c>
    </row>
    <row r="275" spans="1:16" x14ac:dyDescent="0.2">
      <c r="A275" t="s">
        <v>51</v>
      </c>
      <c r="B275" s="5" t="s">
        <v>267</v>
      </c>
      <c r="C275" s="5" t="s">
        <v>1564</v>
      </c>
      <c r="D275" t="s">
        <v>27</v>
      </c>
      <c r="E275" s="24" t="s">
        <v>1565</v>
      </c>
      <c r="F275" s="25" t="s">
        <v>136</v>
      </c>
      <c r="G275" s="26">
        <v>2.93</v>
      </c>
      <c r="H275" s="25">
        <v>0</v>
      </c>
      <c r="I275" s="25">
        <f>ROUND(G275*H275,6)</f>
        <v>0</v>
      </c>
      <c r="L275" s="27">
        <v>0</v>
      </c>
      <c r="M275" s="22">
        <f>ROUND(ROUND(L275,2)*ROUND(G275,3),2)</f>
        <v>0</v>
      </c>
      <c r="N275" s="25" t="s">
        <v>126</v>
      </c>
      <c r="O275">
        <f>(M275*21)/100</f>
        <v>0</v>
      </c>
      <c r="P275" t="s">
        <v>27</v>
      </c>
    </row>
    <row r="276" spans="1:16" x14ac:dyDescent="0.2">
      <c r="A276" s="28" t="s">
        <v>57</v>
      </c>
      <c r="E276" s="29" t="s">
        <v>5</v>
      </c>
    </row>
    <row r="277" spans="1:16" x14ac:dyDescent="0.2">
      <c r="A277" s="28" t="s">
        <v>58</v>
      </c>
      <c r="E277" s="30" t="s">
        <v>5</v>
      </c>
    </row>
    <row r="278" spans="1:16" x14ac:dyDescent="0.2">
      <c r="E278" s="29" t="s">
        <v>5</v>
      </c>
    </row>
    <row r="279" spans="1:16" x14ac:dyDescent="0.2">
      <c r="A279" t="s">
        <v>51</v>
      </c>
      <c r="B279" s="5" t="s">
        <v>270</v>
      </c>
      <c r="C279" s="5" t="s">
        <v>1568</v>
      </c>
      <c r="D279" t="s">
        <v>5</v>
      </c>
      <c r="E279" s="24" t="s">
        <v>1569</v>
      </c>
      <c r="F279" s="25" t="s">
        <v>67</v>
      </c>
      <c r="G279" s="26">
        <v>9.75</v>
      </c>
      <c r="H279" s="25">
        <v>0</v>
      </c>
      <c r="I279" s="25">
        <f>ROUND(G279*H279,6)</f>
        <v>0</v>
      </c>
      <c r="L279" s="27">
        <v>0</v>
      </c>
      <c r="M279" s="22">
        <f>ROUND(ROUND(L279,2)*ROUND(G279,3),2)</f>
        <v>0</v>
      </c>
      <c r="N279" s="25" t="s">
        <v>126</v>
      </c>
      <c r="O279">
        <f>(M279*21)/100</f>
        <v>0</v>
      </c>
      <c r="P279" t="s">
        <v>27</v>
      </c>
    </row>
    <row r="280" spans="1:16" x14ac:dyDescent="0.2">
      <c r="A280" s="28" t="s">
        <v>57</v>
      </c>
      <c r="E280" s="29" t="s">
        <v>5</v>
      </c>
    </row>
    <row r="281" spans="1:16" x14ac:dyDescent="0.2">
      <c r="A281" s="28" t="s">
        <v>58</v>
      </c>
      <c r="E281" s="30" t="s">
        <v>5</v>
      </c>
    </row>
    <row r="282" spans="1:16" x14ac:dyDescent="0.2">
      <c r="E282" s="29" t="s">
        <v>5</v>
      </c>
    </row>
    <row r="283" spans="1:16" x14ac:dyDescent="0.2">
      <c r="A283" t="s">
        <v>51</v>
      </c>
      <c r="B283" s="5" t="s">
        <v>273</v>
      </c>
      <c r="C283" s="5" t="s">
        <v>1594</v>
      </c>
      <c r="D283" t="s">
        <v>5</v>
      </c>
      <c r="E283" s="24" t="s">
        <v>1595</v>
      </c>
      <c r="F283" s="25" t="s">
        <v>1596</v>
      </c>
      <c r="G283" s="26">
        <v>0.03</v>
      </c>
      <c r="H283" s="25">
        <v>0</v>
      </c>
      <c r="I283" s="25">
        <f>ROUND(G283*H283,6)</f>
        <v>0</v>
      </c>
      <c r="L283" s="27">
        <v>0</v>
      </c>
      <c r="M283" s="22">
        <f>ROUND(ROUND(L283,2)*ROUND(G283,3),2)</f>
        <v>0</v>
      </c>
      <c r="N283" s="25" t="s">
        <v>126</v>
      </c>
      <c r="O283">
        <f>(M283*21)/100</f>
        <v>0</v>
      </c>
      <c r="P283" t="s">
        <v>27</v>
      </c>
    </row>
    <row r="284" spans="1:16" x14ac:dyDescent="0.2">
      <c r="A284" s="28" t="s">
        <v>57</v>
      </c>
      <c r="E284" s="29" t="s">
        <v>5</v>
      </c>
    </row>
    <row r="285" spans="1:16" x14ac:dyDescent="0.2">
      <c r="A285" s="28" t="s">
        <v>58</v>
      </c>
      <c r="E285" s="30" t="s">
        <v>5</v>
      </c>
    </row>
    <row r="286" spans="1:16" x14ac:dyDescent="0.2">
      <c r="E286" s="29" t="s">
        <v>5</v>
      </c>
    </row>
    <row r="287" spans="1:16" x14ac:dyDescent="0.2">
      <c r="A287" t="s">
        <v>51</v>
      </c>
      <c r="B287" s="5" t="s">
        <v>276</v>
      </c>
      <c r="C287" s="5" t="s">
        <v>1597</v>
      </c>
      <c r="D287" t="s">
        <v>5</v>
      </c>
      <c r="E287" s="24" t="s">
        <v>1598</v>
      </c>
      <c r="F287" s="25" t="s">
        <v>77</v>
      </c>
      <c r="G287" s="26">
        <v>30</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x14ac:dyDescent="0.2">
      <c r="A289" s="28" t="s">
        <v>58</v>
      </c>
      <c r="E289" s="30" t="s">
        <v>5</v>
      </c>
    </row>
    <row r="290" spans="1:16" x14ac:dyDescent="0.2">
      <c r="E290" s="29" t="s">
        <v>5</v>
      </c>
    </row>
    <row r="291" spans="1:16" x14ac:dyDescent="0.2">
      <c r="A291" t="s">
        <v>48</v>
      </c>
      <c r="C291" s="6" t="s">
        <v>69</v>
      </c>
      <c r="E291" s="23" t="s">
        <v>947</v>
      </c>
      <c r="J291" s="22">
        <f>0</f>
        <v>0</v>
      </c>
      <c r="K291" s="22">
        <f>0</f>
        <v>0</v>
      </c>
      <c r="L291" s="22">
        <f>0+L292+L296+L300+L304+L308</f>
        <v>0</v>
      </c>
      <c r="M291" s="22">
        <f>0+M292+M296+M300+M304+M308</f>
        <v>0</v>
      </c>
    </row>
    <row r="292" spans="1:16" x14ac:dyDescent="0.2">
      <c r="A292" t="s">
        <v>51</v>
      </c>
      <c r="B292" s="5" t="s">
        <v>279</v>
      </c>
      <c r="C292" s="5" t="s">
        <v>1599</v>
      </c>
      <c r="D292" t="s">
        <v>5</v>
      </c>
      <c r="E292" s="24" t="s">
        <v>1600</v>
      </c>
      <c r="F292" s="25" t="s">
        <v>812</v>
      </c>
      <c r="G292" s="26">
        <v>5</v>
      </c>
      <c r="H292" s="25">
        <v>0</v>
      </c>
      <c r="I292" s="25">
        <f>ROUND(G292*H292,6)</f>
        <v>0</v>
      </c>
      <c r="L292" s="27">
        <v>0</v>
      </c>
      <c r="M292" s="22">
        <f>ROUND(ROUND(L292,2)*ROUND(G292,3),2)</f>
        <v>0</v>
      </c>
      <c r="N292" s="25" t="s">
        <v>126</v>
      </c>
      <c r="O292">
        <f>(M292*21)/100</f>
        <v>0</v>
      </c>
      <c r="P292" t="s">
        <v>27</v>
      </c>
    </row>
    <row r="293" spans="1:16" x14ac:dyDescent="0.2">
      <c r="A293" s="28" t="s">
        <v>57</v>
      </c>
      <c r="E293" s="29" t="s">
        <v>5</v>
      </c>
    </row>
    <row r="294" spans="1:16" x14ac:dyDescent="0.2">
      <c r="A294" s="28" t="s">
        <v>58</v>
      </c>
      <c r="E294" s="30" t="s">
        <v>5</v>
      </c>
    </row>
    <row r="295" spans="1:16" x14ac:dyDescent="0.2">
      <c r="E295" s="29" t="s">
        <v>5</v>
      </c>
    </row>
    <row r="296" spans="1:16" x14ac:dyDescent="0.2">
      <c r="A296" t="s">
        <v>51</v>
      </c>
      <c r="B296" s="5" t="s">
        <v>589</v>
      </c>
      <c r="C296" s="5" t="s">
        <v>1601</v>
      </c>
      <c r="D296" t="s">
        <v>5</v>
      </c>
      <c r="E296" s="24" t="s">
        <v>1827</v>
      </c>
      <c r="F296" s="25" t="s">
        <v>86</v>
      </c>
      <c r="G296" s="26">
        <v>30</v>
      </c>
      <c r="H296" s="25">
        <v>0</v>
      </c>
      <c r="I296" s="25">
        <f>ROUND(G296*H296,6)</f>
        <v>0</v>
      </c>
      <c r="L296" s="27">
        <v>0</v>
      </c>
      <c r="M296" s="22">
        <f>ROUND(ROUND(L296,2)*ROUND(G296,3),2)</f>
        <v>0</v>
      </c>
      <c r="N296" s="25" t="s">
        <v>126</v>
      </c>
      <c r="O296">
        <f>(M296*21)/100</f>
        <v>0</v>
      </c>
      <c r="P296" t="s">
        <v>27</v>
      </c>
    </row>
    <row r="297" spans="1:16" x14ac:dyDescent="0.2">
      <c r="A297" s="28" t="s">
        <v>57</v>
      </c>
      <c r="E297" s="29" t="s">
        <v>5</v>
      </c>
    </row>
    <row r="298" spans="1:16" x14ac:dyDescent="0.2">
      <c r="A298" s="28" t="s">
        <v>58</v>
      </c>
      <c r="E298" s="30" t="s">
        <v>5</v>
      </c>
    </row>
    <row r="299" spans="1:16" x14ac:dyDescent="0.2">
      <c r="E299" s="29" t="s">
        <v>5</v>
      </c>
    </row>
    <row r="300" spans="1:16" x14ac:dyDescent="0.2">
      <c r="A300" t="s">
        <v>51</v>
      </c>
      <c r="B300" s="5" t="s">
        <v>282</v>
      </c>
      <c r="C300" s="5" t="s">
        <v>1603</v>
      </c>
      <c r="D300" t="s">
        <v>5</v>
      </c>
      <c r="E300" s="24" t="s">
        <v>1604</v>
      </c>
      <c r="F300" s="25" t="s">
        <v>86</v>
      </c>
      <c r="G300" s="26">
        <v>20</v>
      </c>
      <c r="H300" s="25">
        <v>0</v>
      </c>
      <c r="I300" s="25">
        <f>ROUND(G300*H300,6)</f>
        <v>0</v>
      </c>
      <c r="L300" s="27">
        <v>0</v>
      </c>
      <c r="M300" s="22">
        <f>ROUND(ROUND(L300,2)*ROUND(G300,3),2)</f>
        <v>0</v>
      </c>
      <c r="N300" s="25" t="s">
        <v>126</v>
      </c>
      <c r="O300">
        <f>(M300*21)/100</f>
        <v>0</v>
      </c>
      <c r="P300" t="s">
        <v>27</v>
      </c>
    </row>
    <row r="301" spans="1:16" x14ac:dyDescent="0.2">
      <c r="A301" s="28" t="s">
        <v>57</v>
      </c>
      <c r="E301" s="29" t="s">
        <v>5</v>
      </c>
    </row>
    <row r="302" spans="1:16" x14ac:dyDescent="0.2">
      <c r="A302" s="28" t="s">
        <v>58</v>
      </c>
      <c r="E302" s="30" t="s">
        <v>5</v>
      </c>
    </row>
    <row r="303" spans="1:16" x14ac:dyDescent="0.2">
      <c r="E303" s="29" t="s">
        <v>5</v>
      </c>
    </row>
    <row r="304" spans="1:16" x14ac:dyDescent="0.2">
      <c r="A304" t="s">
        <v>51</v>
      </c>
      <c r="B304" s="5" t="s">
        <v>287</v>
      </c>
      <c r="C304" s="5" t="s">
        <v>1634</v>
      </c>
      <c r="D304" t="s">
        <v>5</v>
      </c>
      <c r="E304" s="24" t="s">
        <v>1635</v>
      </c>
      <c r="F304" s="25" t="s">
        <v>812</v>
      </c>
      <c r="G304" s="26">
        <v>1</v>
      </c>
      <c r="H304" s="25">
        <v>0</v>
      </c>
      <c r="I304" s="25">
        <f>ROUND(G304*H304,6)</f>
        <v>0</v>
      </c>
      <c r="L304" s="27">
        <v>0</v>
      </c>
      <c r="M304" s="22">
        <f>ROUND(ROUND(L304,2)*ROUND(G304,3),2)</f>
        <v>0</v>
      </c>
      <c r="N304" s="25" t="s">
        <v>126</v>
      </c>
      <c r="O304">
        <f>(M304*21)/100</f>
        <v>0</v>
      </c>
      <c r="P304" t="s">
        <v>27</v>
      </c>
    </row>
    <row r="305" spans="1:16" x14ac:dyDescent="0.2">
      <c r="A305" s="28" t="s">
        <v>57</v>
      </c>
      <c r="E305" s="29" t="s">
        <v>5</v>
      </c>
    </row>
    <row r="306" spans="1:16" x14ac:dyDescent="0.2">
      <c r="A306" s="28" t="s">
        <v>58</v>
      </c>
      <c r="E306" s="30" t="s">
        <v>5</v>
      </c>
    </row>
    <row r="307" spans="1:16" x14ac:dyDescent="0.2">
      <c r="E307" s="29" t="s">
        <v>5</v>
      </c>
    </row>
    <row r="308" spans="1:16" x14ac:dyDescent="0.2">
      <c r="A308" t="s">
        <v>51</v>
      </c>
      <c r="B308" s="5" t="s">
        <v>288</v>
      </c>
      <c r="C308" s="5" t="s">
        <v>1636</v>
      </c>
      <c r="D308" t="s">
        <v>5</v>
      </c>
      <c r="E308" s="24" t="s">
        <v>1637</v>
      </c>
      <c r="F308" s="25" t="s">
        <v>812</v>
      </c>
      <c r="G308" s="26">
        <v>1</v>
      </c>
      <c r="H308" s="25">
        <v>0</v>
      </c>
      <c r="I308" s="25">
        <f>ROUND(G308*H308,6)</f>
        <v>0</v>
      </c>
      <c r="L308" s="27">
        <v>0</v>
      </c>
      <c r="M308" s="22">
        <f>ROUND(ROUND(L308,2)*ROUND(G308,3),2)</f>
        <v>0</v>
      </c>
      <c r="N308" s="25" t="s">
        <v>126</v>
      </c>
      <c r="O308">
        <f>(M308*21)/100</f>
        <v>0</v>
      </c>
      <c r="P308" t="s">
        <v>27</v>
      </c>
    </row>
    <row r="309" spans="1:16" x14ac:dyDescent="0.2">
      <c r="A309" s="28" t="s">
        <v>57</v>
      </c>
      <c r="E309" s="29" t="s">
        <v>5</v>
      </c>
    </row>
    <row r="310" spans="1:16" x14ac:dyDescent="0.2">
      <c r="A310" s="28" t="s">
        <v>58</v>
      </c>
      <c r="E310" s="30" t="s">
        <v>5</v>
      </c>
    </row>
    <row r="311" spans="1:16" x14ac:dyDescent="0.2">
      <c r="E311" s="29" t="s">
        <v>5</v>
      </c>
    </row>
    <row r="312" spans="1:16" x14ac:dyDescent="0.2">
      <c r="A312" t="s">
        <v>48</v>
      </c>
      <c r="C312" s="6" t="s">
        <v>79</v>
      </c>
      <c r="E312" s="23" t="s">
        <v>1605</v>
      </c>
      <c r="J312" s="22">
        <f>0</f>
        <v>0</v>
      </c>
      <c r="K312" s="22">
        <f>0</f>
        <v>0</v>
      </c>
      <c r="L312" s="22">
        <f>0+L313</f>
        <v>0</v>
      </c>
      <c r="M312" s="22">
        <f>0+M313</f>
        <v>0</v>
      </c>
    </row>
    <row r="313" spans="1:16" x14ac:dyDescent="0.2">
      <c r="A313" t="s">
        <v>51</v>
      </c>
      <c r="B313" s="5" t="s">
        <v>289</v>
      </c>
      <c r="C313" s="5" t="s">
        <v>1606</v>
      </c>
      <c r="D313" t="s">
        <v>5</v>
      </c>
      <c r="E313" s="24" t="s">
        <v>1607</v>
      </c>
      <c r="F313" s="25" t="s">
        <v>812</v>
      </c>
      <c r="G313" s="26">
        <v>1</v>
      </c>
      <c r="H313" s="25">
        <v>0</v>
      </c>
      <c r="I313" s="25">
        <f>ROUND(G313*H313,6)</f>
        <v>0</v>
      </c>
      <c r="L313" s="27">
        <v>0</v>
      </c>
      <c r="M313" s="22">
        <f>ROUND(ROUND(L313,2)*ROUND(G313,3),2)</f>
        <v>0</v>
      </c>
      <c r="N313" s="25" t="s">
        <v>126</v>
      </c>
      <c r="O313">
        <f>(M313*21)/100</f>
        <v>0</v>
      </c>
      <c r="P313" t="s">
        <v>27</v>
      </c>
    </row>
    <row r="314" spans="1:16" x14ac:dyDescent="0.2">
      <c r="A314" s="28" t="s">
        <v>57</v>
      </c>
      <c r="E314" s="29" t="s">
        <v>5</v>
      </c>
    </row>
    <row r="315" spans="1:16" x14ac:dyDescent="0.2">
      <c r="A315" s="28" t="s">
        <v>58</v>
      </c>
      <c r="E315" s="30" t="s">
        <v>5</v>
      </c>
    </row>
    <row r="316" spans="1:16" x14ac:dyDescent="0.2">
      <c r="E316"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dimension ref="A1:T163"/>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COUNTIFS(L8:L160,"=0",A8:A160,"P")+COUNTIFS(L8:L160,"",A8:A160,"P")+SUM(Q8:Q160)</f>
        <v>38</v>
      </c>
    </row>
    <row r="8" spans="1:20" x14ac:dyDescent="0.2">
      <c r="A8" t="s">
        <v>45</v>
      </c>
      <c r="C8" s="19" t="s">
        <v>1832</v>
      </c>
      <c r="E8" s="21" t="s">
        <v>1833</v>
      </c>
      <c r="J8" s="20">
        <f>0+J9+J62+J67</f>
        <v>0</v>
      </c>
      <c r="K8" s="20">
        <f>0+K9+K62+K67</f>
        <v>0</v>
      </c>
      <c r="L8" s="20">
        <f>0+L9+L62+L67</f>
        <v>0</v>
      </c>
      <c r="M8" s="20">
        <f>0+M9+M62+M67</f>
        <v>0</v>
      </c>
    </row>
    <row r="9" spans="1:20" x14ac:dyDescent="0.2">
      <c r="A9" t="s">
        <v>48</v>
      </c>
      <c r="C9" s="6" t="s">
        <v>52</v>
      </c>
      <c r="E9" s="23" t="s">
        <v>1557</v>
      </c>
      <c r="J9" s="22">
        <f>0</f>
        <v>0</v>
      </c>
      <c r="K9" s="22">
        <f>0</f>
        <v>0</v>
      </c>
      <c r="L9" s="22">
        <f>0+L10+L14+L18+L22+L26+L30+L34+L38+L42+L46+L50+L54+L58</f>
        <v>0</v>
      </c>
      <c r="M9" s="22">
        <f>0+M10+M14+M18+M22+M26+M30+M34+M38+M42+M46+M50+M54+M58</f>
        <v>0</v>
      </c>
    </row>
    <row r="10" spans="1:20" ht="25.5" x14ac:dyDescent="0.2">
      <c r="A10" t="s">
        <v>51</v>
      </c>
      <c r="B10" s="5" t="s">
        <v>52</v>
      </c>
      <c r="C10" s="5" t="s">
        <v>1834</v>
      </c>
      <c r="D10" t="s">
        <v>5</v>
      </c>
      <c r="E10" s="24" t="s">
        <v>1835</v>
      </c>
      <c r="F10" s="25" t="s">
        <v>136</v>
      </c>
      <c r="G10" s="26">
        <v>150.30000000000001</v>
      </c>
      <c r="H10" s="25">
        <v>0</v>
      </c>
      <c r="I10" s="25">
        <f>ROUND(G10*H10,6)</f>
        <v>0</v>
      </c>
      <c r="L10" s="27">
        <v>0</v>
      </c>
      <c r="M10" s="22">
        <f>ROUND(ROUND(L10,2)*ROUND(G10,3),2)</f>
        <v>0</v>
      </c>
      <c r="N10" s="25" t="s">
        <v>1836</v>
      </c>
      <c r="O10">
        <f>(M10*21)/100</f>
        <v>0</v>
      </c>
      <c r="P10" t="s">
        <v>27</v>
      </c>
    </row>
    <row r="11" spans="1:20" x14ac:dyDescent="0.2">
      <c r="A11" s="28" t="s">
        <v>57</v>
      </c>
      <c r="E11" s="29" t="s">
        <v>5</v>
      </c>
    </row>
    <row r="12" spans="1:20" ht="25.5" x14ac:dyDescent="0.2">
      <c r="A12" s="28" t="s">
        <v>58</v>
      </c>
      <c r="E12" s="30" t="s">
        <v>1837</v>
      </c>
    </row>
    <row r="13" spans="1:20" ht="51" x14ac:dyDescent="0.2">
      <c r="E13" s="29" t="s">
        <v>1838</v>
      </c>
    </row>
    <row r="14" spans="1:20" ht="25.5" x14ac:dyDescent="0.2">
      <c r="A14" t="s">
        <v>51</v>
      </c>
      <c r="B14" s="5" t="s">
        <v>27</v>
      </c>
      <c r="C14" s="5" t="s">
        <v>1839</v>
      </c>
      <c r="D14" t="s">
        <v>5</v>
      </c>
      <c r="E14" s="24" t="s">
        <v>1840</v>
      </c>
      <c r="F14" s="25" t="s">
        <v>136</v>
      </c>
      <c r="G14" s="26">
        <v>45.09</v>
      </c>
      <c r="H14" s="25">
        <v>0</v>
      </c>
      <c r="I14" s="25">
        <f>ROUND(G14*H14,6)</f>
        <v>0</v>
      </c>
      <c r="L14" s="27">
        <v>0</v>
      </c>
      <c r="M14" s="22">
        <f>ROUND(ROUND(L14,2)*ROUND(G14,3),2)</f>
        <v>0</v>
      </c>
      <c r="N14" s="25" t="s">
        <v>1836</v>
      </c>
      <c r="O14">
        <f>(M14*21)/100</f>
        <v>0</v>
      </c>
      <c r="P14" t="s">
        <v>27</v>
      </c>
    </row>
    <row r="15" spans="1:20" ht="25.5" x14ac:dyDescent="0.2">
      <c r="A15" s="28" t="s">
        <v>57</v>
      </c>
      <c r="E15" s="29" t="s">
        <v>1841</v>
      </c>
    </row>
    <row r="16" spans="1:20" x14ac:dyDescent="0.2">
      <c r="A16" s="28" t="s">
        <v>58</v>
      </c>
      <c r="E16" s="30" t="s">
        <v>5</v>
      </c>
    </row>
    <row r="17" spans="1:16" ht="51" x14ac:dyDescent="0.2">
      <c r="E17" s="29" t="s">
        <v>1838</v>
      </c>
    </row>
    <row r="18" spans="1:16" ht="25.5" x14ac:dyDescent="0.2">
      <c r="A18" t="s">
        <v>51</v>
      </c>
      <c r="B18" s="5" t="s">
        <v>26</v>
      </c>
      <c r="C18" s="5" t="s">
        <v>1842</v>
      </c>
      <c r="D18" t="s">
        <v>5</v>
      </c>
      <c r="E18" s="24" t="s">
        <v>1843</v>
      </c>
      <c r="F18" s="25" t="s">
        <v>67</v>
      </c>
      <c r="G18" s="26">
        <v>245.5</v>
      </c>
      <c r="H18" s="25">
        <v>8.4999999999999995E-4</v>
      </c>
      <c r="I18" s="25">
        <f>ROUND(G18*H18,6)</f>
        <v>0.208675</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1844</v>
      </c>
    </row>
    <row r="21" spans="1:16" ht="153" x14ac:dyDescent="0.2">
      <c r="E21" s="29" t="s">
        <v>1845</v>
      </c>
    </row>
    <row r="22" spans="1:16" ht="25.5" x14ac:dyDescent="0.2">
      <c r="A22" t="s">
        <v>51</v>
      </c>
      <c r="B22" s="5" t="s">
        <v>144</v>
      </c>
      <c r="C22" s="5" t="s">
        <v>1846</v>
      </c>
      <c r="D22" t="s">
        <v>5</v>
      </c>
      <c r="E22" s="24" t="s">
        <v>1847</v>
      </c>
      <c r="F22" s="25" t="s">
        <v>67</v>
      </c>
      <c r="G22" s="26">
        <v>245.5</v>
      </c>
      <c r="H22" s="25">
        <v>0</v>
      </c>
      <c r="I22" s="25">
        <f>ROUND(G22*H22,6)</f>
        <v>0</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64</v>
      </c>
      <c r="C26" s="5" t="s">
        <v>1848</v>
      </c>
      <c r="D26" t="s">
        <v>5</v>
      </c>
      <c r="E26" s="24" t="s">
        <v>1849</v>
      </c>
      <c r="F26" s="25" t="s">
        <v>136</v>
      </c>
      <c r="G26" s="26">
        <v>240.48</v>
      </c>
      <c r="H26" s="25">
        <v>0</v>
      </c>
      <c r="I26" s="25">
        <f>ROUND(G26*H26,6)</f>
        <v>0</v>
      </c>
      <c r="L26" s="27">
        <v>0</v>
      </c>
      <c r="M26" s="22">
        <f>ROUND(ROUND(L26,2)*ROUND(G26,3),2)</f>
        <v>0</v>
      </c>
      <c r="N26" s="25" t="s">
        <v>1836</v>
      </c>
      <c r="O26">
        <f>(M26*21)/100</f>
        <v>0</v>
      </c>
      <c r="P26" t="s">
        <v>27</v>
      </c>
    </row>
    <row r="27" spans="1:16" ht="25.5" x14ac:dyDescent="0.2">
      <c r="A27" s="28" t="s">
        <v>57</v>
      </c>
      <c r="E27" s="29" t="s">
        <v>1850</v>
      </c>
    </row>
    <row r="28" spans="1:16" x14ac:dyDescent="0.2">
      <c r="A28" s="28" t="s">
        <v>58</v>
      </c>
      <c r="E28" s="30" t="s">
        <v>1851</v>
      </c>
    </row>
    <row r="29" spans="1:16" ht="204" x14ac:dyDescent="0.2">
      <c r="E29" s="29" t="s">
        <v>1852</v>
      </c>
    </row>
    <row r="30" spans="1:16" ht="25.5" x14ac:dyDescent="0.2">
      <c r="A30" t="s">
        <v>51</v>
      </c>
      <c r="B30" s="5" t="s">
        <v>62</v>
      </c>
      <c r="C30" s="5" t="s">
        <v>1853</v>
      </c>
      <c r="D30" t="s">
        <v>5</v>
      </c>
      <c r="E30" s="24" t="s">
        <v>1849</v>
      </c>
      <c r="F30" s="25" t="s">
        <v>136</v>
      </c>
      <c r="G30" s="26">
        <v>30.06</v>
      </c>
      <c r="H30" s="25">
        <v>0</v>
      </c>
      <c r="I30" s="25">
        <f>ROUND(G30*H30,6)</f>
        <v>0</v>
      </c>
      <c r="L30" s="27">
        <v>0</v>
      </c>
      <c r="M30" s="22">
        <f>ROUND(ROUND(L30,2)*ROUND(G30,3),2)</f>
        <v>0</v>
      </c>
      <c r="N30" s="25" t="s">
        <v>1836</v>
      </c>
      <c r="O30">
        <f>(M30*21)/100</f>
        <v>0</v>
      </c>
      <c r="P30" t="s">
        <v>27</v>
      </c>
    </row>
    <row r="31" spans="1:16" ht="25.5" x14ac:dyDescent="0.2">
      <c r="A31" s="28" t="s">
        <v>57</v>
      </c>
      <c r="E31" s="29" t="s">
        <v>1854</v>
      </c>
    </row>
    <row r="32" spans="1:16" x14ac:dyDescent="0.2">
      <c r="A32" s="28" t="s">
        <v>58</v>
      </c>
      <c r="E32" s="30" t="s">
        <v>1855</v>
      </c>
    </row>
    <row r="33" spans="1:16" ht="204" x14ac:dyDescent="0.2">
      <c r="E33" s="29" t="s">
        <v>1852</v>
      </c>
    </row>
    <row r="34" spans="1:16" ht="25.5" x14ac:dyDescent="0.2">
      <c r="A34" t="s">
        <v>51</v>
      </c>
      <c r="B34" s="5" t="s">
        <v>69</v>
      </c>
      <c r="C34" s="5" t="s">
        <v>1856</v>
      </c>
      <c r="D34" t="s">
        <v>5</v>
      </c>
      <c r="E34" s="24" t="s">
        <v>1849</v>
      </c>
      <c r="F34" s="25" t="s">
        <v>136</v>
      </c>
      <c r="G34" s="26">
        <v>450.9</v>
      </c>
      <c r="H34" s="25">
        <v>0</v>
      </c>
      <c r="I34" s="25">
        <f>ROUND(G34*H34,6)</f>
        <v>0</v>
      </c>
      <c r="L34" s="27">
        <v>0</v>
      </c>
      <c r="M34" s="22">
        <f>ROUND(ROUND(L34,2)*ROUND(G34,3),2)</f>
        <v>0</v>
      </c>
      <c r="N34" s="25" t="s">
        <v>1836</v>
      </c>
      <c r="O34">
        <f>(M34*21)/100</f>
        <v>0</v>
      </c>
      <c r="P34" t="s">
        <v>27</v>
      </c>
    </row>
    <row r="35" spans="1:16" ht="38.25" x14ac:dyDescent="0.2">
      <c r="A35" s="28" t="s">
        <v>57</v>
      </c>
      <c r="E35" s="29" t="s">
        <v>1857</v>
      </c>
    </row>
    <row r="36" spans="1:16" x14ac:dyDescent="0.2">
      <c r="A36" s="28" t="s">
        <v>58</v>
      </c>
      <c r="E36" s="30" t="s">
        <v>5</v>
      </c>
    </row>
    <row r="37" spans="1:16" ht="204" x14ac:dyDescent="0.2">
      <c r="E37" s="29" t="s">
        <v>1852</v>
      </c>
    </row>
    <row r="38" spans="1:16" ht="25.5" x14ac:dyDescent="0.2">
      <c r="A38" t="s">
        <v>51</v>
      </c>
      <c r="B38" s="5" t="s">
        <v>79</v>
      </c>
      <c r="C38" s="5" t="s">
        <v>1858</v>
      </c>
      <c r="D38" t="s">
        <v>5</v>
      </c>
      <c r="E38" s="24" t="s">
        <v>1859</v>
      </c>
      <c r="F38" s="25" t="s">
        <v>136</v>
      </c>
      <c r="G38" s="26">
        <v>120.24</v>
      </c>
      <c r="H38" s="25">
        <v>0</v>
      </c>
      <c r="I38" s="25">
        <f>ROUND(G38*H38,6)</f>
        <v>0</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1860</v>
      </c>
    </row>
    <row r="41" spans="1:16" ht="153" x14ac:dyDescent="0.2">
      <c r="E41" s="29" t="s">
        <v>1861</v>
      </c>
    </row>
    <row r="42" spans="1:16" x14ac:dyDescent="0.2">
      <c r="A42" t="s">
        <v>51</v>
      </c>
      <c r="B42" s="5" t="s">
        <v>83</v>
      </c>
      <c r="C42" s="5" t="s">
        <v>1862</v>
      </c>
      <c r="D42" t="s">
        <v>5</v>
      </c>
      <c r="E42" s="24" t="s">
        <v>1863</v>
      </c>
      <c r="F42" s="25" t="s">
        <v>136</v>
      </c>
      <c r="G42" s="26">
        <v>30.06</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1864</v>
      </c>
    </row>
    <row r="45" spans="1:16" ht="306" x14ac:dyDescent="0.2">
      <c r="E45" s="29" t="s">
        <v>1865</v>
      </c>
    </row>
    <row r="46" spans="1:16" ht="25.5" x14ac:dyDescent="0.2">
      <c r="A46" t="s">
        <v>51</v>
      </c>
      <c r="B46" s="5" t="s">
        <v>88</v>
      </c>
      <c r="C46" s="5" t="s">
        <v>1866</v>
      </c>
      <c r="D46" t="s">
        <v>5</v>
      </c>
      <c r="E46" s="24" t="s">
        <v>1867</v>
      </c>
      <c r="F46" s="25" t="s">
        <v>55</v>
      </c>
      <c r="G46" s="26">
        <v>54.107999999999997</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v>
      </c>
    </row>
    <row r="49" spans="1:16" x14ac:dyDescent="0.2">
      <c r="E49" s="29" t="s">
        <v>1868</v>
      </c>
    </row>
    <row r="50" spans="1:16" ht="25.5" x14ac:dyDescent="0.2">
      <c r="A50" t="s">
        <v>51</v>
      </c>
      <c r="B50" s="5" t="s">
        <v>178</v>
      </c>
      <c r="C50" s="5" t="s">
        <v>1869</v>
      </c>
      <c r="D50" t="s">
        <v>5</v>
      </c>
      <c r="E50" s="24" t="s">
        <v>1870</v>
      </c>
      <c r="F50" s="25" t="s">
        <v>136</v>
      </c>
      <c r="G50" s="26">
        <v>120.24</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1871</v>
      </c>
    </row>
    <row r="53" spans="1:16" ht="409.5" x14ac:dyDescent="0.2">
      <c r="E53" s="29" t="s">
        <v>1872</v>
      </c>
    </row>
    <row r="54" spans="1:16" ht="25.5" x14ac:dyDescent="0.2">
      <c r="A54" t="s">
        <v>51</v>
      </c>
      <c r="B54" s="5" t="s">
        <v>92</v>
      </c>
      <c r="C54" s="5" t="s">
        <v>1873</v>
      </c>
      <c r="D54" t="s">
        <v>5</v>
      </c>
      <c r="E54" s="24" t="s">
        <v>1874</v>
      </c>
      <c r="F54" s="25" t="s">
        <v>136</v>
      </c>
      <c r="G54" s="26">
        <v>24.047999999999998</v>
      </c>
      <c r="H54" s="25">
        <v>0</v>
      </c>
      <c r="I54" s="25">
        <f>ROUND(G54*H54,6)</f>
        <v>0</v>
      </c>
      <c r="L54" s="27">
        <v>0</v>
      </c>
      <c r="M54" s="22">
        <f>ROUND(ROUND(L54,2)*ROUND(G54,3),2)</f>
        <v>0</v>
      </c>
      <c r="N54" s="25" t="s">
        <v>1836</v>
      </c>
      <c r="O54">
        <f>(M54*21)/100</f>
        <v>0</v>
      </c>
      <c r="P54" t="s">
        <v>27</v>
      </c>
    </row>
    <row r="55" spans="1:16" ht="25.5" x14ac:dyDescent="0.2">
      <c r="A55" s="28" t="s">
        <v>57</v>
      </c>
      <c r="E55" s="29" t="s">
        <v>1875</v>
      </c>
    </row>
    <row r="56" spans="1:16" ht="25.5" x14ac:dyDescent="0.2">
      <c r="A56" s="28" t="s">
        <v>58</v>
      </c>
      <c r="E56" s="30" t="s">
        <v>1876</v>
      </c>
    </row>
    <row r="57" spans="1:16" ht="114.75" x14ac:dyDescent="0.2">
      <c r="E57" s="29" t="s">
        <v>1877</v>
      </c>
    </row>
    <row r="58" spans="1:16" x14ac:dyDescent="0.2">
      <c r="A58" t="s">
        <v>51</v>
      </c>
      <c r="B58" s="5" t="s">
        <v>96</v>
      </c>
      <c r="C58" s="5" t="s">
        <v>1878</v>
      </c>
      <c r="D58" t="s">
        <v>5</v>
      </c>
      <c r="E58" s="24" t="s">
        <v>1879</v>
      </c>
      <c r="F58" s="25" t="s">
        <v>55</v>
      </c>
      <c r="G58" s="26">
        <v>50.500999999999998</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48</v>
      </c>
      <c r="C62" s="6" t="s">
        <v>144</v>
      </c>
      <c r="E62" s="23" t="s">
        <v>1880</v>
      </c>
      <c r="J62" s="22">
        <f>0</f>
        <v>0</v>
      </c>
      <c r="K62" s="22">
        <f>0</f>
        <v>0</v>
      </c>
      <c r="L62" s="22">
        <f>0+L63</f>
        <v>0</v>
      </c>
      <c r="M62" s="22">
        <f>0+M63</f>
        <v>0</v>
      </c>
    </row>
    <row r="63" spans="1:16" ht="25.5" x14ac:dyDescent="0.2">
      <c r="A63" t="s">
        <v>51</v>
      </c>
      <c r="B63" s="5" t="s">
        <v>100</v>
      </c>
      <c r="C63" s="5" t="s">
        <v>1881</v>
      </c>
      <c r="D63" t="s">
        <v>5</v>
      </c>
      <c r="E63" s="24" t="s">
        <v>1882</v>
      </c>
      <c r="F63" s="25" t="s">
        <v>136</v>
      </c>
      <c r="G63" s="26">
        <v>6.0119999999999996</v>
      </c>
      <c r="H63" s="25">
        <v>0</v>
      </c>
      <c r="I63" s="25">
        <f>ROUND(G63*H63,6)</f>
        <v>0</v>
      </c>
      <c r="L63" s="27">
        <v>0</v>
      </c>
      <c r="M63" s="22">
        <f>ROUND(ROUND(L63,2)*ROUND(G63,3),2)</f>
        <v>0</v>
      </c>
      <c r="N63" s="25" t="s">
        <v>1836</v>
      </c>
      <c r="O63">
        <f>(M63*21)/100</f>
        <v>0</v>
      </c>
      <c r="P63" t="s">
        <v>27</v>
      </c>
    </row>
    <row r="64" spans="1:16" x14ac:dyDescent="0.2">
      <c r="A64" s="28" t="s">
        <v>57</v>
      </c>
      <c r="E64" s="29" t="s">
        <v>5</v>
      </c>
    </row>
    <row r="65" spans="1:16" ht="25.5" x14ac:dyDescent="0.2">
      <c r="A65" s="28" t="s">
        <v>58</v>
      </c>
      <c r="E65" s="30" t="s">
        <v>1883</v>
      </c>
    </row>
    <row r="66" spans="1:16" ht="38.25" x14ac:dyDescent="0.2">
      <c r="E66" s="29" t="s">
        <v>1884</v>
      </c>
    </row>
    <row r="67" spans="1:16" x14ac:dyDescent="0.2">
      <c r="A67" t="s">
        <v>48</v>
      </c>
      <c r="C67" s="6" t="s">
        <v>79</v>
      </c>
      <c r="E67" s="23" t="s">
        <v>1885</v>
      </c>
      <c r="J67" s="22">
        <f>0</f>
        <v>0</v>
      </c>
      <c r="K67" s="22">
        <f>0</f>
        <v>0</v>
      </c>
      <c r="L67" s="22">
        <f>0+L68+L72+L76+L80+L84+L88+L92+L96+L100+L104+L108+L112+L116+L120+L124+L128+L132+L136+L140+L144+L148+L152+L156+L160</f>
        <v>0</v>
      </c>
      <c r="M67" s="22">
        <f>0+M68+M72+M76+M80+M84+M88+M92+M96+M100+M104+M108+M112+M116+M120+M124+M128+M132+M136+M140+M144+M148+M152+M156+M160</f>
        <v>0</v>
      </c>
    </row>
    <row r="68" spans="1:16" ht="25.5" x14ac:dyDescent="0.2">
      <c r="A68" t="s">
        <v>51</v>
      </c>
      <c r="B68" s="5" t="s">
        <v>105</v>
      </c>
      <c r="C68" s="5" t="s">
        <v>1886</v>
      </c>
      <c r="D68" t="s">
        <v>5</v>
      </c>
      <c r="E68" s="24" t="s">
        <v>1887</v>
      </c>
      <c r="F68" s="25" t="s">
        <v>73</v>
      </c>
      <c r="G68" s="26">
        <v>1</v>
      </c>
      <c r="H68" s="25">
        <v>0</v>
      </c>
      <c r="I68" s="25">
        <f>ROUND(G68*H68,6)</f>
        <v>0</v>
      </c>
      <c r="L68" s="27">
        <v>0</v>
      </c>
      <c r="M68" s="22">
        <f>ROUND(ROUND(L68,2)*ROUND(G68,3),2)</f>
        <v>0</v>
      </c>
      <c r="N68" s="25" t="s">
        <v>1836</v>
      </c>
      <c r="O68">
        <f>(M68*21)/100</f>
        <v>0</v>
      </c>
      <c r="P68" t="s">
        <v>27</v>
      </c>
    </row>
    <row r="69" spans="1:16" x14ac:dyDescent="0.2">
      <c r="A69" s="28" t="s">
        <v>57</v>
      </c>
      <c r="E69" s="29" t="s">
        <v>5</v>
      </c>
    </row>
    <row r="70" spans="1:16" x14ac:dyDescent="0.2">
      <c r="A70" s="28" t="s">
        <v>58</v>
      </c>
      <c r="E70" s="30" t="s">
        <v>1888</v>
      </c>
    </row>
    <row r="71" spans="1:16" ht="63.75" x14ac:dyDescent="0.2">
      <c r="E71" s="29" t="s">
        <v>1889</v>
      </c>
    </row>
    <row r="72" spans="1:16" x14ac:dyDescent="0.2">
      <c r="A72" t="s">
        <v>51</v>
      </c>
      <c r="B72" s="5" t="s">
        <v>110</v>
      </c>
      <c r="C72" s="5" t="s">
        <v>1890</v>
      </c>
      <c r="D72" t="s">
        <v>5</v>
      </c>
      <c r="E72" s="24" t="s">
        <v>1891</v>
      </c>
      <c r="F72" s="25" t="s">
        <v>73</v>
      </c>
      <c r="G72" s="26">
        <v>1</v>
      </c>
      <c r="H72" s="25">
        <v>4.3E-3</v>
      </c>
      <c r="I72" s="25">
        <f>ROUND(G72*H72,6)</f>
        <v>4.3E-3</v>
      </c>
      <c r="L72" s="27">
        <v>0</v>
      </c>
      <c r="M72" s="22">
        <f>ROUND(ROUND(L72,2)*ROUND(G72,3),2)</f>
        <v>0</v>
      </c>
      <c r="N72" s="25" t="s">
        <v>1836</v>
      </c>
      <c r="O72">
        <f>(M72*21)/100</f>
        <v>0</v>
      </c>
      <c r="P72" t="s">
        <v>27</v>
      </c>
    </row>
    <row r="73" spans="1:16" x14ac:dyDescent="0.2">
      <c r="A73" s="28" t="s">
        <v>57</v>
      </c>
      <c r="E73" s="29" t="s">
        <v>5</v>
      </c>
    </row>
    <row r="74" spans="1:16" x14ac:dyDescent="0.2">
      <c r="A74" s="28" t="s">
        <v>58</v>
      </c>
      <c r="E74" s="30" t="s">
        <v>5</v>
      </c>
    </row>
    <row r="75" spans="1:16" x14ac:dyDescent="0.2">
      <c r="E75" s="29" t="s">
        <v>159</v>
      </c>
    </row>
    <row r="76" spans="1:16" ht="25.5" x14ac:dyDescent="0.2">
      <c r="A76" t="s">
        <v>51</v>
      </c>
      <c r="B76" s="5" t="s">
        <v>114</v>
      </c>
      <c r="C76" s="5" t="s">
        <v>1892</v>
      </c>
      <c r="D76" t="s">
        <v>5</v>
      </c>
      <c r="E76" s="24" t="s">
        <v>1893</v>
      </c>
      <c r="F76" s="25" t="s">
        <v>73</v>
      </c>
      <c r="G76" s="26">
        <v>1</v>
      </c>
      <c r="H76" s="25">
        <v>0</v>
      </c>
      <c r="I76" s="25">
        <f>ROUND(G76*H76,6)</f>
        <v>0</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1894</v>
      </c>
    </row>
    <row r="79" spans="1:16" ht="63.75" x14ac:dyDescent="0.2">
      <c r="E79" s="29" t="s">
        <v>1889</v>
      </c>
    </row>
    <row r="80" spans="1:16" x14ac:dyDescent="0.2">
      <c r="A80" t="s">
        <v>51</v>
      </c>
      <c r="B80" s="5" t="s">
        <v>118</v>
      </c>
      <c r="C80" s="5" t="s">
        <v>1895</v>
      </c>
      <c r="D80" t="s">
        <v>5</v>
      </c>
      <c r="E80" s="24" t="s">
        <v>1896</v>
      </c>
      <c r="F80" s="25" t="s">
        <v>73</v>
      </c>
      <c r="G80" s="26">
        <v>1</v>
      </c>
      <c r="H80" s="25">
        <v>7.3000000000000001E-3</v>
      </c>
      <c r="I80" s="25">
        <f>ROUND(G80*H80,6)</f>
        <v>7.3000000000000001E-3</v>
      </c>
      <c r="L80" s="27">
        <v>0</v>
      </c>
      <c r="M80" s="22">
        <f>ROUND(ROUND(L80,2)*ROUND(G80,3),2)</f>
        <v>0</v>
      </c>
      <c r="N80" s="25" t="s">
        <v>126</v>
      </c>
      <c r="O80">
        <f>(M80*21)/100</f>
        <v>0</v>
      </c>
      <c r="P80" t="s">
        <v>27</v>
      </c>
    </row>
    <row r="81" spans="1:16" x14ac:dyDescent="0.2">
      <c r="A81" s="28" t="s">
        <v>57</v>
      </c>
      <c r="E81" s="29" t="s">
        <v>5</v>
      </c>
    </row>
    <row r="82" spans="1:16" x14ac:dyDescent="0.2">
      <c r="A82" s="28" t="s">
        <v>58</v>
      </c>
      <c r="E82" s="30" t="s">
        <v>5</v>
      </c>
    </row>
    <row r="83" spans="1:16" x14ac:dyDescent="0.2">
      <c r="E83" s="29" t="s">
        <v>5</v>
      </c>
    </row>
    <row r="84" spans="1:16" ht="25.5" x14ac:dyDescent="0.2">
      <c r="A84" t="s">
        <v>51</v>
      </c>
      <c r="B84" s="5" t="s">
        <v>123</v>
      </c>
      <c r="C84" s="5" t="s">
        <v>1897</v>
      </c>
      <c r="D84" t="s">
        <v>5</v>
      </c>
      <c r="E84" s="24" t="s">
        <v>1898</v>
      </c>
      <c r="F84" s="25" t="s">
        <v>73</v>
      </c>
      <c r="G84" s="26">
        <v>2</v>
      </c>
      <c r="H84" s="25">
        <v>0</v>
      </c>
      <c r="I84" s="25">
        <f>ROUND(G84*H84,6)</f>
        <v>0</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1899</v>
      </c>
    </row>
    <row r="87" spans="1:16" ht="63.75" x14ac:dyDescent="0.2">
      <c r="E87" s="29" t="s">
        <v>1889</v>
      </c>
    </row>
    <row r="88" spans="1:16" x14ac:dyDescent="0.2">
      <c r="A88" t="s">
        <v>51</v>
      </c>
      <c r="B88" s="5" t="s">
        <v>128</v>
      </c>
      <c r="C88" s="5" t="s">
        <v>1900</v>
      </c>
      <c r="D88" t="s">
        <v>5</v>
      </c>
      <c r="E88" s="24" t="s">
        <v>1901</v>
      </c>
      <c r="F88" s="25" t="s">
        <v>73</v>
      </c>
      <c r="G88" s="26">
        <v>2</v>
      </c>
      <c r="H88" s="25">
        <v>1.23E-2</v>
      </c>
      <c r="I88" s="25">
        <f>ROUND(G88*H88,6)</f>
        <v>2.46E-2</v>
      </c>
      <c r="L88" s="27">
        <v>0</v>
      </c>
      <c r="M88" s="22">
        <f>ROUND(ROUND(L88,2)*ROUND(G88,3),2)</f>
        <v>0</v>
      </c>
      <c r="N88" s="25" t="s">
        <v>1836</v>
      </c>
      <c r="O88">
        <f>(M88*21)/100</f>
        <v>0</v>
      </c>
      <c r="P88" t="s">
        <v>27</v>
      </c>
    </row>
    <row r="89" spans="1:16" x14ac:dyDescent="0.2">
      <c r="A89" s="28" t="s">
        <v>57</v>
      </c>
      <c r="E89" s="29" t="s">
        <v>5</v>
      </c>
    </row>
    <row r="90" spans="1:16" x14ac:dyDescent="0.2">
      <c r="A90" s="28" t="s">
        <v>58</v>
      </c>
      <c r="E90" s="30" t="s">
        <v>5</v>
      </c>
    </row>
    <row r="91" spans="1:16" x14ac:dyDescent="0.2">
      <c r="E91" s="29" t="s">
        <v>159</v>
      </c>
    </row>
    <row r="92" spans="1:16" ht="25.5" x14ac:dyDescent="0.2">
      <c r="A92" t="s">
        <v>51</v>
      </c>
      <c r="B92" s="5" t="s">
        <v>133</v>
      </c>
      <c r="C92" s="5" t="s">
        <v>1902</v>
      </c>
      <c r="D92" t="s">
        <v>5</v>
      </c>
      <c r="E92" s="24" t="s">
        <v>1903</v>
      </c>
      <c r="F92" s="25" t="s">
        <v>73</v>
      </c>
      <c r="G92" s="26">
        <v>5</v>
      </c>
      <c r="H92" s="25">
        <v>0</v>
      </c>
      <c r="I92" s="25">
        <f>ROUND(G92*H92,6)</f>
        <v>0</v>
      </c>
      <c r="L92" s="27">
        <v>0</v>
      </c>
      <c r="M92" s="22">
        <f>ROUND(ROUND(L92,2)*ROUND(G92,3),2)</f>
        <v>0</v>
      </c>
      <c r="N92" s="25" t="s">
        <v>646</v>
      </c>
      <c r="O92">
        <f>(M92*21)/100</f>
        <v>0</v>
      </c>
      <c r="P92" t="s">
        <v>27</v>
      </c>
    </row>
    <row r="93" spans="1:16" x14ac:dyDescent="0.2">
      <c r="A93" s="28" t="s">
        <v>57</v>
      </c>
      <c r="E93" s="29" t="s">
        <v>5</v>
      </c>
    </row>
    <row r="94" spans="1:16" ht="25.5" x14ac:dyDescent="0.2">
      <c r="A94" s="28" t="s">
        <v>58</v>
      </c>
      <c r="E94" s="30" t="s">
        <v>1904</v>
      </c>
    </row>
    <row r="95" spans="1:16" x14ac:dyDescent="0.2">
      <c r="E95" s="29" t="s">
        <v>5</v>
      </c>
    </row>
    <row r="96" spans="1:16" ht="25.5" x14ac:dyDescent="0.2">
      <c r="A96" t="s">
        <v>51</v>
      </c>
      <c r="B96" s="5" t="s">
        <v>197</v>
      </c>
      <c r="C96" s="5" t="s">
        <v>1905</v>
      </c>
      <c r="D96" t="s">
        <v>5</v>
      </c>
      <c r="E96" s="24" t="s">
        <v>1906</v>
      </c>
      <c r="F96" s="25" t="s">
        <v>73</v>
      </c>
      <c r="G96" s="26">
        <v>5</v>
      </c>
      <c r="H96" s="25">
        <v>0</v>
      </c>
      <c r="I96" s="25">
        <f>ROUND(G96*H96,6)</f>
        <v>0</v>
      </c>
      <c r="L96" s="27">
        <v>0</v>
      </c>
      <c r="M96" s="22">
        <f>ROUND(ROUND(L96,2)*ROUND(G96,3),2)</f>
        <v>0</v>
      </c>
      <c r="N96" s="25" t="s">
        <v>646</v>
      </c>
      <c r="O96">
        <f>(M96*21)/100</f>
        <v>0</v>
      </c>
      <c r="P96" t="s">
        <v>27</v>
      </c>
    </row>
    <row r="97" spans="1:16" x14ac:dyDescent="0.2">
      <c r="A97" s="28" t="s">
        <v>57</v>
      </c>
      <c r="E97" s="29" t="s">
        <v>5</v>
      </c>
    </row>
    <row r="98" spans="1:16" x14ac:dyDescent="0.2">
      <c r="A98" s="28" t="s">
        <v>58</v>
      </c>
      <c r="E98" s="30" t="s">
        <v>1907</v>
      </c>
    </row>
    <row r="99" spans="1:16" x14ac:dyDescent="0.2">
      <c r="E99" s="29" t="s">
        <v>5</v>
      </c>
    </row>
    <row r="100" spans="1:16" x14ac:dyDescent="0.2">
      <c r="A100" t="s">
        <v>51</v>
      </c>
      <c r="B100" s="5" t="s">
        <v>198</v>
      </c>
      <c r="C100" s="5" t="s">
        <v>1908</v>
      </c>
      <c r="D100" t="s">
        <v>5</v>
      </c>
      <c r="E100" s="24" t="s">
        <v>1909</v>
      </c>
      <c r="F100" s="25" t="s">
        <v>73</v>
      </c>
      <c r="G100" s="26">
        <v>4</v>
      </c>
      <c r="H100" s="25">
        <v>1.0189999999999999E-2</v>
      </c>
      <c r="I100" s="25">
        <f>ROUND(G100*H100,6)</f>
        <v>4.0759999999999998E-2</v>
      </c>
      <c r="L100" s="27">
        <v>0</v>
      </c>
      <c r="M100" s="22">
        <f>ROUND(ROUND(L100,2)*ROUND(G100,3),2)</f>
        <v>0</v>
      </c>
      <c r="N100" s="25" t="s">
        <v>1836</v>
      </c>
      <c r="O100">
        <f>(M100*21)/100</f>
        <v>0</v>
      </c>
      <c r="P100" t="s">
        <v>27</v>
      </c>
    </row>
    <row r="101" spans="1:16" x14ac:dyDescent="0.2">
      <c r="A101" s="28" t="s">
        <v>57</v>
      </c>
      <c r="E101" s="29" t="s">
        <v>5</v>
      </c>
    </row>
    <row r="102" spans="1:16" x14ac:dyDescent="0.2">
      <c r="A102" s="28" t="s">
        <v>58</v>
      </c>
      <c r="E102" s="30" t="s">
        <v>5</v>
      </c>
    </row>
    <row r="103" spans="1:16" ht="25.5" x14ac:dyDescent="0.2">
      <c r="E103" s="29" t="s">
        <v>1910</v>
      </c>
    </row>
    <row r="104" spans="1:16" x14ac:dyDescent="0.2">
      <c r="A104" t="s">
        <v>51</v>
      </c>
      <c r="B104" s="5" t="s">
        <v>199</v>
      </c>
      <c r="C104" s="5" t="s">
        <v>1911</v>
      </c>
      <c r="D104" t="s">
        <v>5</v>
      </c>
      <c r="E104" s="24" t="s">
        <v>1912</v>
      </c>
      <c r="F104" s="25" t="s">
        <v>73</v>
      </c>
      <c r="G104" s="26">
        <v>1</v>
      </c>
      <c r="H104" s="25">
        <v>0.52600000000000002</v>
      </c>
      <c r="I104" s="25">
        <f>ROUND(G104*H104,6)</f>
        <v>0.52600000000000002</v>
      </c>
      <c r="L104" s="27">
        <v>0</v>
      </c>
      <c r="M104" s="22">
        <f>ROUND(ROUND(L104,2)*ROUND(G104,3),2)</f>
        <v>0</v>
      </c>
      <c r="N104" s="25" t="s">
        <v>1836</v>
      </c>
      <c r="O104">
        <f>(M104*21)/100</f>
        <v>0</v>
      </c>
      <c r="P104" t="s">
        <v>27</v>
      </c>
    </row>
    <row r="105" spans="1:16" x14ac:dyDescent="0.2">
      <c r="A105" s="28" t="s">
        <v>57</v>
      </c>
      <c r="E105" s="29" t="s">
        <v>5</v>
      </c>
    </row>
    <row r="106" spans="1:16" x14ac:dyDescent="0.2">
      <c r="A106" s="28" t="s">
        <v>58</v>
      </c>
      <c r="E106" s="30" t="s">
        <v>1913</v>
      </c>
    </row>
    <row r="107" spans="1:16" x14ac:dyDescent="0.2">
      <c r="E107" s="29" t="s">
        <v>159</v>
      </c>
    </row>
    <row r="108" spans="1:16" x14ac:dyDescent="0.2">
      <c r="A108" t="s">
        <v>51</v>
      </c>
      <c r="B108" s="5" t="s">
        <v>200</v>
      </c>
      <c r="C108" s="5" t="s">
        <v>1914</v>
      </c>
      <c r="D108" t="s">
        <v>5</v>
      </c>
      <c r="E108" s="24" t="s">
        <v>1915</v>
      </c>
      <c r="F108" s="25" t="s">
        <v>73</v>
      </c>
      <c r="G108" s="26">
        <v>2</v>
      </c>
      <c r="H108" s="25">
        <v>1.054</v>
      </c>
      <c r="I108" s="25">
        <f>ROUND(G108*H108,6)</f>
        <v>2.1080000000000001</v>
      </c>
      <c r="L108" s="27">
        <v>0</v>
      </c>
      <c r="M108" s="22">
        <f>ROUND(ROUND(L108,2)*ROUND(G108,3),2)</f>
        <v>0</v>
      </c>
      <c r="N108" s="25" t="s">
        <v>1836</v>
      </c>
      <c r="O108">
        <f>(M108*21)/100</f>
        <v>0</v>
      </c>
      <c r="P108" t="s">
        <v>27</v>
      </c>
    </row>
    <row r="109" spans="1:16" x14ac:dyDescent="0.2">
      <c r="A109" s="28" t="s">
        <v>57</v>
      </c>
      <c r="E109" s="29" t="s">
        <v>5</v>
      </c>
    </row>
    <row r="110" spans="1:16" x14ac:dyDescent="0.2">
      <c r="A110" s="28" t="s">
        <v>58</v>
      </c>
      <c r="E110" s="30" t="s">
        <v>1916</v>
      </c>
    </row>
    <row r="111" spans="1:16" x14ac:dyDescent="0.2">
      <c r="E111" s="29" t="s">
        <v>159</v>
      </c>
    </row>
    <row r="112" spans="1:16" x14ac:dyDescent="0.2">
      <c r="A112" t="s">
        <v>51</v>
      </c>
      <c r="B112" s="5" t="s">
        <v>201</v>
      </c>
      <c r="C112" s="5" t="s">
        <v>1917</v>
      </c>
      <c r="D112" t="s">
        <v>5</v>
      </c>
      <c r="E112" s="24" t="s">
        <v>1918</v>
      </c>
      <c r="F112" s="25" t="s">
        <v>73</v>
      </c>
      <c r="G112" s="26">
        <v>1</v>
      </c>
      <c r="H112" s="25">
        <v>8.1000000000000003E-2</v>
      </c>
      <c r="I112" s="25">
        <f>ROUND(G112*H112,6)</f>
        <v>8.1000000000000003E-2</v>
      </c>
      <c r="L112" s="27">
        <v>0</v>
      </c>
      <c r="M112" s="22">
        <f>ROUND(ROUND(L112,2)*ROUND(G112,3),2)</f>
        <v>0</v>
      </c>
      <c r="N112" s="25" t="s">
        <v>1836</v>
      </c>
      <c r="O112">
        <f>(M112*21)/100</f>
        <v>0</v>
      </c>
      <c r="P112" t="s">
        <v>27</v>
      </c>
    </row>
    <row r="113" spans="1:16" x14ac:dyDescent="0.2">
      <c r="A113" s="28" t="s">
        <v>57</v>
      </c>
      <c r="E113" s="29" t="s">
        <v>5</v>
      </c>
    </row>
    <row r="114" spans="1:16" x14ac:dyDescent="0.2">
      <c r="A114" s="28" t="s">
        <v>58</v>
      </c>
      <c r="E114" s="30" t="s">
        <v>1913</v>
      </c>
    </row>
    <row r="115" spans="1:16" x14ac:dyDescent="0.2">
      <c r="E115" s="29" t="s">
        <v>159</v>
      </c>
    </row>
    <row r="116" spans="1:16" x14ac:dyDescent="0.2">
      <c r="A116" t="s">
        <v>51</v>
      </c>
      <c r="B116" s="5" t="s">
        <v>202</v>
      </c>
      <c r="C116" s="5" t="s">
        <v>1919</v>
      </c>
      <c r="D116" t="s">
        <v>5</v>
      </c>
      <c r="E116" s="24" t="s">
        <v>1920</v>
      </c>
      <c r="F116" s="25" t="s">
        <v>73</v>
      </c>
      <c r="G116" s="26">
        <v>1</v>
      </c>
      <c r="H116" s="25">
        <v>1.248E-2</v>
      </c>
      <c r="I116" s="25">
        <f>ROUND(G116*H116,6)</f>
        <v>1.248E-2</v>
      </c>
      <c r="L116" s="27">
        <v>0</v>
      </c>
      <c r="M116" s="22">
        <f>ROUND(ROUND(L116,2)*ROUND(G116,3),2)</f>
        <v>0</v>
      </c>
      <c r="N116" s="25" t="s">
        <v>1836</v>
      </c>
      <c r="O116">
        <f>(M116*21)/100</f>
        <v>0</v>
      </c>
      <c r="P116" t="s">
        <v>27</v>
      </c>
    </row>
    <row r="117" spans="1:16" x14ac:dyDescent="0.2">
      <c r="A117" s="28" t="s">
        <v>57</v>
      </c>
      <c r="E117" s="29" t="s">
        <v>5</v>
      </c>
    </row>
    <row r="118" spans="1:16" x14ac:dyDescent="0.2">
      <c r="A118" s="28" t="s">
        <v>58</v>
      </c>
      <c r="E118" s="30" t="s">
        <v>5</v>
      </c>
    </row>
    <row r="119" spans="1:16" ht="25.5" x14ac:dyDescent="0.2">
      <c r="E119" s="29" t="s">
        <v>1910</v>
      </c>
    </row>
    <row r="120" spans="1:16" x14ac:dyDescent="0.2">
      <c r="A120" t="s">
        <v>51</v>
      </c>
      <c r="B120" s="5" t="s">
        <v>203</v>
      </c>
      <c r="C120" s="5" t="s">
        <v>1921</v>
      </c>
      <c r="D120" t="s">
        <v>5</v>
      </c>
      <c r="E120" s="24" t="s">
        <v>1922</v>
      </c>
      <c r="F120" s="25" t="s">
        <v>73</v>
      </c>
      <c r="G120" s="26">
        <v>1</v>
      </c>
      <c r="H120" s="25">
        <v>0.58499999999999996</v>
      </c>
      <c r="I120" s="25">
        <f>ROUND(G120*H120,6)</f>
        <v>0.58499999999999996</v>
      </c>
      <c r="L120" s="27">
        <v>0</v>
      </c>
      <c r="M120" s="22">
        <f>ROUND(ROUND(L120,2)*ROUND(G120,3),2)</f>
        <v>0</v>
      </c>
      <c r="N120" s="25" t="s">
        <v>1836</v>
      </c>
      <c r="O120">
        <f>(M120*21)/100</f>
        <v>0</v>
      </c>
      <c r="P120" t="s">
        <v>27</v>
      </c>
    </row>
    <row r="121" spans="1:16" x14ac:dyDescent="0.2">
      <c r="A121" s="28" t="s">
        <v>57</v>
      </c>
      <c r="E121" s="29" t="s">
        <v>5</v>
      </c>
    </row>
    <row r="122" spans="1:16" x14ac:dyDescent="0.2">
      <c r="A122" s="28" t="s">
        <v>58</v>
      </c>
      <c r="E122" s="30" t="s">
        <v>1913</v>
      </c>
    </row>
    <row r="123" spans="1:16" x14ac:dyDescent="0.2">
      <c r="E123" s="29" t="s">
        <v>159</v>
      </c>
    </row>
    <row r="124" spans="1:16" ht="25.5" x14ac:dyDescent="0.2">
      <c r="A124" t="s">
        <v>51</v>
      </c>
      <c r="B124" s="5" t="s">
        <v>204</v>
      </c>
      <c r="C124" s="5" t="s">
        <v>1923</v>
      </c>
      <c r="D124" t="s">
        <v>5</v>
      </c>
      <c r="E124" s="24" t="s">
        <v>1924</v>
      </c>
      <c r="F124" s="25" t="s">
        <v>73</v>
      </c>
      <c r="G124" s="26">
        <v>1</v>
      </c>
      <c r="H124" s="25">
        <v>2.8539999999999999E-2</v>
      </c>
      <c r="I124" s="25">
        <f>ROUND(G124*H124,6)</f>
        <v>2.8539999999999999E-2</v>
      </c>
      <c r="L124" s="27">
        <v>0</v>
      </c>
      <c r="M124" s="22">
        <f>ROUND(ROUND(L124,2)*ROUND(G124,3),2)</f>
        <v>0</v>
      </c>
      <c r="N124" s="25" t="s">
        <v>1836</v>
      </c>
      <c r="O124">
        <f>(M124*21)/100</f>
        <v>0</v>
      </c>
      <c r="P124" t="s">
        <v>27</v>
      </c>
    </row>
    <row r="125" spans="1:16" x14ac:dyDescent="0.2">
      <c r="A125" s="28" t="s">
        <v>57</v>
      </c>
      <c r="E125" s="29" t="s">
        <v>5</v>
      </c>
    </row>
    <row r="126" spans="1:16" x14ac:dyDescent="0.2">
      <c r="A126" s="28" t="s">
        <v>58</v>
      </c>
      <c r="E126" s="30" t="s">
        <v>5</v>
      </c>
    </row>
    <row r="127" spans="1:16" ht="25.5" x14ac:dyDescent="0.2">
      <c r="E127" s="29" t="s">
        <v>1910</v>
      </c>
    </row>
    <row r="128" spans="1:16" x14ac:dyDescent="0.2">
      <c r="A128" t="s">
        <v>51</v>
      </c>
      <c r="B128" s="5" t="s">
        <v>205</v>
      </c>
      <c r="C128" s="5" t="s">
        <v>1925</v>
      </c>
      <c r="D128" t="s">
        <v>5</v>
      </c>
      <c r="E128" s="24" t="s">
        <v>1926</v>
      </c>
      <c r="F128" s="25" t="s">
        <v>73</v>
      </c>
      <c r="G128" s="26">
        <v>1</v>
      </c>
      <c r="H128" s="25">
        <v>1.6</v>
      </c>
      <c r="I128" s="25">
        <f>ROUND(G128*H128,6)</f>
        <v>1.6</v>
      </c>
      <c r="L128" s="27">
        <v>0</v>
      </c>
      <c r="M128" s="22">
        <f>ROUND(ROUND(L128,2)*ROUND(G128,3),2)</f>
        <v>0</v>
      </c>
      <c r="N128" s="25" t="s">
        <v>646</v>
      </c>
      <c r="O128">
        <f>(M128*21)/100</f>
        <v>0</v>
      </c>
      <c r="P128" t="s">
        <v>27</v>
      </c>
    </row>
    <row r="129" spans="1:16" x14ac:dyDescent="0.2">
      <c r="A129" s="28" t="s">
        <v>57</v>
      </c>
      <c r="E129" s="29" t="s">
        <v>5</v>
      </c>
    </row>
    <row r="130" spans="1:16" x14ac:dyDescent="0.2">
      <c r="A130" s="28" t="s">
        <v>58</v>
      </c>
      <c r="E130" s="30" t="s">
        <v>1913</v>
      </c>
    </row>
    <row r="131" spans="1:16" x14ac:dyDescent="0.2">
      <c r="E131" s="29" t="s">
        <v>5</v>
      </c>
    </row>
    <row r="132" spans="1:16" x14ac:dyDescent="0.2">
      <c r="A132" t="s">
        <v>51</v>
      </c>
      <c r="B132" s="5" t="s">
        <v>206</v>
      </c>
      <c r="C132" s="5" t="s">
        <v>1927</v>
      </c>
      <c r="D132" t="s">
        <v>5</v>
      </c>
      <c r="E132" s="24" t="s">
        <v>1928</v>
      </c>
      <c r="F132" s="25" t="s">
        <v>73</v>
      </c>
      <c r="G132" s="26">
        <v>5</v>
      </c>
      <c r="H132" s="25">
        <v>2E-3</v>
      </c>
      <c r="I132" s="25">
        <f>ROUND(G132*H132,6)</f>
        <v>0.01</v>
      </c>
      <c r="L132" s="27">
        <v>0</v>
      </c>
      <c r="M132" s="22">
        <f>ROUND(ROUND(L132,2)*ROUND(G132,3),2)</f>
        <v>0</v>
      </c>
      <c r="N132" s="25" t="s">
        <v>1836</v>
      </c>
      <c r="O132">
        <f>(M132*21)/100</f>
        <v>0</v>
      </c>
      <c r="P132" t="s">
        <v>27</v>
      </c>
    </row>
    <row r="133" spans="1:16" x14ac:dyDescent="0.2">
      <c r="A133" s="28" t="s">
        <v>57</v>
      </c>
      <c r="E133" s="29" t="s">
        <v>5</v>
      </c>
    </row>
    <row r="134" spans="1:16" x14ac:dyDescent="0.2">
      <c r="A134" s="28" t="s">
        <v>58</v>
      </c>
      <c r="E134" s="30" t="s">
        <v>1929</v>
      </c>
    </row>
    <row r="135" spans="1:16" x14ac:dyDescent="0.2">
      <c r="E135" s="29" t="s">
        <v>159</v>
      </c>
    </row>
    <row r="136" spans="1:16" x14ac:dyDescent="0.2">
      <c r="A136" t="s">
        <v>51</v>
      </c>
      <c r="B136" s="5" t="s">
        <v>207</v>
      </c>
      <c r="C136" s="5" t="s">
        <v>1930</v>
      </c>
      <c r="D136" t="s">
        <v>5</v>
      </c>
      <c r="E136" s="24" t="s">
        <v>1931</v>
      </c>
      <c r="F136" s="25" t="s">
        <v>73</v>
      </c>
      <c r="G136" s="26">
        <v>1</v>
      </c>
      <c r="H136" s="25">
        <v>0.21734000000000001</v>
      </c>
      <c r="I136" s="25">
        <f>ROUND(G136*H136,6)</f>
        <v>0.21734000000000001</v>
      </c>
      <c r="L136" s="27">
        <v>0</v>
      </c>
      <c r="M136" s="22">
        <f>ROUND(ROUND(L136,2)*ROUND(G136,3),2)</f>
        <v>0</v>
      </c>
      <c r="N136" s="25" t="s">
        <v>1836</v>
      </c>
      <c r="O136">
        <f>(M136*21)/100</f>
        <v>0</v>
      </c>
      <c r="P136" t="s">
        <v>27</v>
      </c>
    </row>
    <row r="137" spans="1:16" x14ac:dyDescent="0.2">
      <c r="A137" s="28" t="s">
        <v>57</v>
      </c>
      <c r="E137" s="29" t="s">
        <v>5</v>
      </c>
    </row>
    <row r="138" spans="1:16" x14ac:dyDescent="0.2">
      <c r="A138" s="28" t="s">
        <v>58</v>
      </c>
      <c r="E138" s="30" t="s">
        <v>5</v>
      </c>
    </row>
    <row r="139" spans="1:16" ht="165.75" x14ac:dyDescent="0.2">
      <c r="E139" s="29" t="s">
        <v>1932</v>
      </c>
    </row>
    <row r="140" spans="1:16" x14ac:dyDescent="0.2">
      <c r="A140" t="s">
        <v>51</v>
      </c>
      <c r="B140" s="5" t="s">
        <v>208</v>
      </c>
      <c r="C140" s="5" t="s">
        <v>1933</v>
      </c>
      <c r="D140" t="s">
        <v>5</v>
      </c>
      <c r="E140" s="24" t="s">
        <v>1934</v>
      </c>
      <c r="F140" s="25" t="s">
        <v>73</v>
      </c>
      <c r="G140" s="26">
        <v>1</v>
      </c>
      <c r="H140" s="25">
        <v>0.19600000000000001</v>
      </c>
      <c r="I140" s="25">
        <f>ROUND(G140*H140,6)</f>
        <v>0.19600000000000001</v>
      </c>
      <c r="L140" s="27">
        <v>0</v>
      </c>
      <c r="M140" s="22">
        <f>ROUND(ROUND(L140,2)*ROUND(G140,3),2)</f>
        <v>0</v>
      </c>
      <c r="N140" s="25" t="s">
        <v>1836</v>
      </c>
      <c r="O140">
        <f>(M140*21)/100</f>
        <v>0</v>
      </c>
      <c r="P140" t="s">
        <v>27</v>
      </c>
    </row>
    <row r="141" spans="1:16" x14ac:dyDescent="0.2">
      <c r="A141" s="28" t="s">
        <v>57</v>
      </c>
      <c r="E141" s="29" t="s">
        <v>5</v>
      </c>
    </row>
    <row r="142" spans="1:16" x14ac:dyDescent="0.2">
      <c r="A142" s="28" t="s">
        <v>58</v>
      </c>
      <c r="E142" s="30" t="s">
        <v>1913</v>
      </c>
    </row>
    <row r="143" spans="1:16" x14ac:dyDescent="0.2">
      <c r="E143" s="29" t="s">
        <v>159</v>
      </c>
    </row>
    <row r="144" spans="1:16" ht="25.5" x14ac:dyDescent="0.2">
      <c r="A144" t="s">
        <v>51</v>
      </c>
      <c r="B144" s="5" t="s">
        <v>211</v>
      </c>
      <c r="C144" s="5" t="s">
        <v>1935</v>
      </c>
      <c r="D144" t="s">
        <v>5</v>
      </c>
      <c r="E144" s="24" t="s">
        <v>1936</v>
      </c>
      <c r="F144" s="25" t="s">
        <v>77</v>
      </c>
      <c r="G144" s="26">
        <v>50.1</v>
      </c>
      <c r="H144" s="25">
        <v>1.0000000000000001E-5</v>
      </c>
      <c r="I144" s="25">
        <f>ROUND(G144*H144,6)</f>
        <v>5.0100000000000003E-4</v>
      </c>
      <c r="L144" s="27">
        <v>0</v>
      </c>
      <c r="M144" s="22">
        <f>ROUND(ROUND(L144,2)*ROUND(G144,3),2)</f>
        <v>0</v>
      </c>
      <c r="N144" s="25" t="s">
        <v>1836</v>
      </c>
      <c r="O144">
        <f>(M144*21)/100</f>
        <v>0</v>
      </c>
      <c r="P144" t="s">
        <v>27</v>
      </c>
    </row>
    <row r="145" spans="1:16" x14ac:dyDescent="0.2">
      <c r="A145" s="28" t="s">
        <v>57</v>
      </c>
      <c r="E145" s="29" t="s">
        <v>5</v>
      </c>
    </row>
    <row r="146" spans="1:16" x14ac:dyDescent="0.2">
      <c r="A146" s="28" t="s">
        <v>58</v>
      </c>
      <c r="E146" s="30" t="s">
        <v>1937</v>
      </c>
    </row>
    <row r="147" spans="1:16" ht="102" x14ac:dyDescent="0.2">
      <c r="E147" s="29" t="s">
        <v>1938</v>
      </c>
    </row>
    <row r="148" spans="1:16" x14ac:dyDescent="0.2">
      <c r="A148" t="s">
        <v>51</v>
      </c>
      <c r="B148" s="5" t="s">
        <v>212</v>
      </c>
      <c r="C148" s="5" t="s">
        <v>1939</v>
      </c>
      <c r="D148" t="s">
        <v>5</v>
      </c>
      <c r="E148" s="24" t="s">
        <v>1940</v>
      </c>
      <c r="F148" s="25" t="s">
        <v>77</v>
      </c>
      <c r="G148" s="26">
        <v>50.851999999999997</v>
      </c>
      <c r="H148" s="25">
        <v>3.5999999999999999E-3</v>
      </c>
      <c r="I148" s="25">
        <f>ROUND(G148*H148,6)</f>
        <v>0.18306700000000001</v>
      </c>
      <c r="L148" s="27">
        <v>0</v>
      </c>
      <c r="M148" s="22">
        <f>ROUND(ROUND(L148,2)*ROUND(G148,3),2)</f>
        <v>0</v>
      </c>
      <c r="N148" s="25" t="s">
        <v>1836</v>
      </c>
      <c r="O148">
        <f>(M148*21)/100</f>
        <v>0</v>
      </c>
      <c r="P148" t="s">
        <v>27</v>
      </c>
    </row>
    <row r="149" spans="1:16" x14ac:dyDescent="0.2">
      <c r="A149" s="28" t="s">
        <v>57</v>
      </c>
      <c r="E149" s="29" t="s">
        <v>5</v>
      </c>
    </row>
    <row r="150" spans="1:16" x14ac:dyDescent="0.2">
      <c r="A150" s="28" t="s">
        <v>58</v>
      </c>
      <c r="E150" s="30" t="s">
        <v>5</v>
      </c>
    </row>
    <row r="151" spans="1:16" x14ac:dyDescent="0.2">
      <c r="E151" s="29" t="s">
        <v>159</v>
      </c>
    </row>
    <row r="152" spans="1:16" x14ac:dyDescent="0.2">
      <c r="A152" t="s">
        <v>51</v>
      </c>
      <c r="B152" s="5" t="s">
        <v>213</v>
      </c>
      <c r="C152" s="5" t="s">
        <v>1941</v>
      </c>
      <c r="D152" t="s">
        <v>5</v>
      </c>
      <c r="E152" s="24" t="s">
        <v>1942</v>
      </c>
      <c r="F152" s="25" t="s">
        <v>77</v>
      </c>
      <c r="G152" s="26">
        <v>150</v>
      </c>
      <c r="H152" s="25">
        <v>0</v>
      </c>
      <c r="I152" s="25">
        <f>ROUND(G152*H152,6)</f>
        <v>0</v>
      </c>
      <c r="L152" s="27">
        <v>0</v>
      </c>
      <c r="M152" s="22">
        <f>ROUND(ROUND(L152,2)*ROUND(G152,3),2)</f>
        <v>0</v>
      </c>
      <c r="N152" s="25" t="s">
        <v>1836</v>
      </c>
      <c r="O152">
        <f>(M152*21)/100</f>
        <v>0</v>
      </c>
      <c r="P152" t="s">
        <v>27</v>
      </c>
    </row>
    <row r="153" spans="1:16" x14ac:dyDescent="0.2">
      <c r="A153" s="28" t="s">
        <v>57</v>
      </c>
      <c r="E153" s="29" t="s">
        <v>5</v>
      </c>
    </row>
    <row r="154" spans="1:16" x14ac:dyDescent="0.2">
      <c r="A154" s="28" t="s">
        <v>58</v>
      </c>
      <c r="E154" s="30" t="s">
        <v>1943</v>
      </c>
    </row>
    <row r="155" spans="1:16" ht="102" x14ac:dyDescent="0.2">
      <c r="E155" s="29" t="s">
        <v>1944</v>
      </c>
    </row>
    <row r="156" spans="1:16" ht="25.5" x14ac:dyDescent="0.2">
      <c r="A156" t="s">
        <v>51</v>
      </c>
      <c r="B156" s="5" t="s">
        <v>214</v>
      </c>
      <c r="C156" s="5" t="s">
        <v>1945</v>
      </c>
      <c r="D156" t="s">
        <v>5</v>
      </c>
      <c r="E156" s="24" t="s">
        <v>1946</v>
      </c>
      <c r="F156" s="25" t="s">
        <v>73</v>
      </c>
      <c r="G156" s="26">
        <v>2</v>
      </c>
      <c r="H156" s="25">
        <v>0.46009</v>
      </c>
      <c r="I156" s="25">
        <f>ROUND(G156*H156,6)</f>
        <v>0.92018</v>
      </c>
      <c r="L156" s="27">
        <v>0</v>
      </c>
      <c r="M156" s="22">
        <f>ROUND(ROUND(L156,2)*ROUND(G156,3),2)</f>
        <v>0</v>
      </c>
      <c r="N156" s="25" t="s">
        <v>1836</v>
      </c>
      <c r="O156">
        <f>(M156*21)/100</f>
        <v>0</v>
      </c>
      <c r="P156" t="s">
        <v>27</v>
      </c>
    </row>
    <row r="157" spans="1:16" x14ac:dyDescent="0.2">
      <c r="A157" s="28" t="s">
        <v>57</v>
      </c>
      <c r="E157" s="29" t="s">
        <v>5</v>
      </c>
    </row>
    <row r="158" spans="1:16" x14ac:dyDescent="0.2">
      <c r="A158" s="28" t="s">
        <v>58</v>
      </c>
      <c r="E158" s="30" t="s">
        <v>1947</v>
      </c>
    </row>
    <row r="159" spans="1:16" ht="102" x14ac:dyDescent="0.2">
      <c r="E159" s="29" t="s">
        <v>1944</v>
      </c>
    </row>
    <row r="160" spans="1:16" x14ac:dyDescent="0.2">
      <c r="A160" t="s">
        <v>51</v>
      </c>
      <c r="B160" s="5" t="s">
        <v>215</v>
      </c>
      <c r="C160" s="5" t="s">
        <v>1948</v>
      </c>
      <c r="D160" t="s">
        <v>5</v>
      </c>
      <c r="E160" s="24" t="s">
        <v>1949</v>
      </c>
      <c r="F160" s="25" t="s">
        <v>77</v>
      </c>
      <c r="G160" s="26">
        <v>50.1</v>
      </c>
      <c r="H160" s="25">
        <v>1.2999999999999999E-4</v>
      </c>
      <c r="I160" s="25">
        <f>ROUND(G160*H160,6)</f>
        <v>6.5129999999999997E-3</v>
      </c>
      <c r="L160" s="27">
        <v>0</v>
      </c>
      <c r="M160" s="22">
        <f>ROUND(ROUND(L160,2)*ROUND(G160,3),2)</f>
        <v>0</v>
      </c>
      <c r="N160" s="25" t="s">
        <v>1836</v>
      </c>
      <c r="O160">
        <f>(M160*21)/100</f>
        <v>0</v>
      </c>
      <c r="P160" t="s">
        <v>27</v>
      </c>
    </row>
    <row r="161" spans="1:5" x14ac:dyDescent="0.2">
      <c r="A161" s="28" t="s">
        <v>57</v>
      </c>
      <c r="E161" s="29" t="s">
        <v>5</v>
      </c>
    </row>
    <row r="162" spans="1:5" x14ac:dyDescent="0.2">
      <c r="A162" s="28" t="s">
        <v>58</v>
      </c>
      <c r="E162" s="30" t="s">
        <v>1950</v>
      </c>
    </row>
    <row r="163" spans="1:5" x14ac:dyDescent="0.2">
      <c r="E163"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T84"/>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v>
      </c>
      <c r="M3" s="31">
        <f>Rekapitulace!C10</f>
        <v>0</v>
      </c>
      <c r="N3" s="14" t="s">
        <v>15</v>
      </c>
      <c r="O3" t="s">
        <v>23</v>
      </c>
      <c r="P3" t="s">
        <v>27</v>
      </c>
    </row>
    <row r="4" spans="1:20" ht="15" x14ac:dyDescent="0.25">
      <c r="A4" s="17" t="s">
        <v>20</v>
      </c>
      <c r="B4" s="18" t="s">
        <v>28</v>
      </c>
      <c r="C4" s="36" t="s">
        <v>13</v>
      </c>
      <c r="D4" s="32"/>
      <c r="E4" s="18" t="s">
        <v>14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COUNTIFS(L8:L81,"=0",A8:A81,"P")+COUNTIFS(L8:L81,"",A8:A81,"P")+SUM(Q8:Q81)</f>
        <v>18</v>
      </c>
    </row>
    <row r="8" spans="1:20" x14ac:dyDescent="0.2">
      <c r="A8" t="s">
        <v>45</v>
      </c>
      <c r="C8" s="19" t="s">
        <v>46</v>
      </c>
      <c r="E8" s="21" t="s">
        <v>47</v>
      </c>
      <c r="J8" s="20">
        <f>0+J9+J18+J23+J72</f>
        <v>0</v>
      </c>
      <c r="K8" s="20">
        <f>0+K9+K18+K23+K72</f>
        <v>0</v>
      </c>
      <c r="L8" s="20">
        <f>0+L9+L18+L23+L72</f>
        <v>0</v>
      </c>
      <c r="M8" s="20">
        <f>0+M9+M18+M23+M72</f>
        <v>0</v>
      </c>
    </row>
    <row r="9" spans="1:20" x14ac:dyDescent="0.2">
      <c r="A9" t="s">
        <v>48</v>
      </c>
      <c r="C9" s="6" t="s">
        <v>49</v>
      </c>
      <c r="E9" s="23" t="s">
        <v>50</v>
      </c>
      <c r="J9" s="22">
        <f>0</f>
        <v>0</v>
      </c>
      <c r="K9" s="22">
        <f>0</f>
        <v>0</v>
      </c>
      <c r="L9" s="22">
        <f>0+L10+L14</f>
        <v>0</v>
      </c>
      <c r="M9" s="22">
        <f>0+M10+M14</f>
        <v>0</v>
      </c>
    </row>
    <row r="10" spans="1:20" ht="25.5" x14ac:dyDescent="0.2">
      <c r="A10" t="s">
        <v>51</v>
      </c>
      <c r="B10" s="5" t="s">
        <v>52</v>
      </c>
      <c r="C10" s="5" t="s">
        <v>53</v>
      </c>
      <c r="D10" t="s">
        <v>5</v>
      </c>
      <c r="E10" s="24" t="s">
        <v>54</v>
      </c>
      <c r="F10" s="25" t="s">
        <v>55</v>
      </c>
      <c r="G10" s="26">
        <v>1</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114.75" x14ac:dyDescent="0.2">
      <c r="E13" s="29" t="s">
        <v>59</v>
      </c>
    </row>
    <row r="14" spans="1:20" ht="25.5" x14ac:dyDescent="0.2">
      <c r="A14" t="s">
        <v>51</v>
      </c>
      <c r="B14" s="5" t="s">
        <v>27</v>
      </c>
      <c r="C14" s="5" t="s">
        <v>60</v>
      </c>
      <c r="D14" t="s">
        <v>5</v>
      </c>
      <c r="E14" s="24" t="s">
        <v>61</v>
      </c>
      <c r="F14" s="25" t="s">
        <v>55</v>
      </c>
      <c r="G14" s="26">
        <v>1</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ht="114.75" x14ac:dyDescent="0.2">
      <c r="E17" s="29" t="s">
        <v>59</v>
      </c>
    </row>
    <row r="18" spans="1:16" x14ac:dyDescent="0.2">
      <c r="A18" t="s">
        <v>48</v>
      </c>
      <c r="C18" s="6" t="s">
        <v>62</v>
      </c>
      <c r="E18" s="23" t="s">
        <v>63</v>
      </c>
      <c r="J18" s="22">
        <f>0</f>
        <v>0</v>
      </c>
      <c r="K18" s="22">
        <f>0</f>
        <v>0</v>
      </c>
      <c r="L18" s="22">
        <f>0+L19</f>
        <v>0</v>
      </c>
      <c r="M18" s="22">
        <f>0+M19</f>
        <v>0</v>
      </c>
    </row>
    <row r="19" spans="1:16" x14ac:dyDescent="0.2">
      <c r="A19" t="s">
        <v>51</v>
      </c>
      <c r="B19" s="5" t="s">
        <v>64</v>
      </c>
      <c r="C19" s="5" t="s">
        <v>65</v>
      </c>
      <c r="D19" t="s">
        <v>5</v>
      </c>
      <c r="E19" s="24" t="s">
        <v>66</v>
      </c>
      <c r="F19" s="25" t="s">
        <v>67</v>
      </c>
      <c r="G19" s="26">
        <v>92</v>
      </c>
      <c r="H19" s="25">
        <v>0</v>
      </c>
      <c r="I19" s="25">
        <f>ROUND(G19*H19,6)</f>
        <v>0</v>
      </c>
      <c r="L19" s="27">
        <v>0</v>
      </c>
      <c r="M19" s="22">
        <f>ROUND(ROUND(L19,2)*ROUND(G19,3),2)</f>
        <v>0</v>
      </c>
      <c r="N19" s="25" t="s">
        <v>56</v>
      </c>
      <c r="O19">
        <f>(M19*21)/100</f>
        <v>0</v>
      </c>
      <c r="P19" t="s">
        <v>27</v>
      </c>
    </row>
    <row r="20" spans="1:16" x14ac:dyDescent="0.2">
      <c r="A20" s="28" t="s">
        <v>57</v>
      </c>
      <c r="E20" s="29" t="s">
        <v>5</v>
      </c>
    </row>
    <row r="21" spans="1:16" x14ac:dyDescent="0.2">
      <c r="A21" s="28" t="s">
        <v>58</v>
      </c>
      <c r="E21" s="30" t="s">
        <v>5</v>
      </c>
    </row>
    <row r="22" spans="1:16" ht="63.75" x14ac:dyDescent="0.2">
      <c r="E22" s="29" t="s">
        <v>68</v>
      </c>
    </row>
    <row r="23" spans="1:16" x14ac:dyDescent="0.2">
      <c r="A23" t="s">
        <v>48</v>
      </c>
      <c r="C23" s="6" t="s">
        <v>69</v>
      </c>
      <c r="E23" s="23" t="s">
        <v>70</v>
      </c>
      <c r="J23" s="22">
        <f>0</f>
        <v>0</v>
      </c>
      <c r="K23" s="22">
        <f>0</f>
        <v>0</v>
      </c>
      <c r="L23" s="22">
        <f>0+L24+L28+L32+L36+L40+L44+L48+L52+L56+L60+L64+L68</f>
        <v>0</v>
      </c>
      <c r="M23" s="22">
        <f>0+M24+M28+M32+M36+M40+M44+M48+M52+M56+M60+M64+M68</f>
        <v>0</v>
      </c>
    </row>
    <row r="24" spans="1:16" x14ac:dyDescent="0.2">
      <c r="A24" t="s">
        <v>51</v>
      </c>
      <c r="B24" s="5" t="s">
        <v>62</v>
      </c>
      <c r="C24" s="5" t="s">
        <v>71</v>
      </c>
      <c r="D24" t="s">
        <v>5</v>
      </c>
      <c r="E24" s="24" t="s">
        <v>72</v>
      </c>
      <c r="F24" s="25" t="s">
        <v>73</v>
      </c>
      <c r="G24" s="26">
        <v>12</v>
      </c>
      <c r="H24" s="25">
        <v>0</v>
      </c>
      <c r="I24" s="25">
        <f>ROUND(G24*H24,6)</f>
        <v>0</v>
      </c>
      <c r="L24" s="27">
        <v>0</v>
      </c>
      <c r="M24" s="22">
        <f>ROUND(ROUND(L24,2)*ROUND(G24,3),2)</f>
        <v>0</v>
      </c>
      <c r="N24" s="25" t="s">
        <v>56</v>
      </c>
      <c r="O24">
        <f>(M24*21)/100</f>
        <v>0</v>
      </c>
      <c r="P24" t="s">
        <v>27</v>
      </c>
    </row>
    <row r="25" spans="1:16" x14ac:dyDescent="0.2">
      <c r="A25" s="28" t="s">
        <v>57</v>
      </c>
      <c r="E25" s="29" t="s">
        <v>5</v>
      </c>
    </row>
    <row r="26" spans="1:16" x14ac:dyDescent="0.2">
      <c r="A26" s="28" t="s">
        <v>58</v>
      </c>
      <c r="E26" s="30" t="s">
        <v>5</v>
      </c>
    </row>
    <row r="27" spans="1:16" ht="63.75" x14ac:dyDescent="0.2">
      <c r="E27" s="29" t="s">
        <v>74</v>
      </c>
    </row>
    <row r="28" spans="1:16" ht="25.5" x14ac:dyDescent="0.2">
      <c r="A28" t="s">
        <v>51</v>
      </c>
      <c r="B28" s="5" t="s">
        <v>69</v>
      </c>
      <c r="C28" s="5" t="s">
        <v>75</v>
      </c>
      <c r="D28" t="s">
        <v>5</v>
      </c>
      <c r="E28" s="24" t="s">
        <v>76</v>
      </c>
      <c r="F28" s="25" t="s">
        <v>77</v>
      </c>
      <c r="G28" s="26">
        <v>200</v>
      </c>
      <c r="H28" s="25">
        <v>0</v>
      </c>
      <c r="I28" s="25">
        <f>ROUND(G28*H28,6)</f>
        <v>0</v>
      </c>
      <c r="L28" s="27">
        <v>0</v>
      </c>
      <c r="M28" s="22">
        <f>ROUND(ROUND(L28,2)*ROUND(G28,3),2)</f>
        <v>0</v>
      </c>
      <c r="N28" s="25" t="s">
        <v>56</v>
      </c>
      <c r="O28">
        <f>(M28*21)/100</f>
        <v>0</v>
      </c>
      <c r="P28" t="s">
        <v>27</v>
      </c>
    </row>
    <row r="29" spans="1:16" x14ac:dyDescent="0.2">
      <c r="A29" s="28" t="s">
        <v>57</v>
      </c>
      <c r="E29" s="29" t="s">
        <v>5</v>
      </c>
    </row>
    <row r="30" spans="1:16" x14ac:dyDescent="0.2">
      <c r="A30" s="28" t="s">
        <v>58</v>
      </c>
      <c r="E30" s="30" t="s">
        <v>5</v>
      </c>
    </row>
    <row r="31" spans="1:16" ht="38.25" x14ac:dyDescent="0.2">
      <c r="E31" s="29" t="s">
        <v>78</v>
      </c>
    </row>
    <row r="32" spans="1:16" x14ac:dyDescent="0.2">
      <c r="A32" t="s">
        <v>51</v>
      </c>
      <c r="B32" s="5" t="s">
        <v>79</v>
      </c>
      <c r="C32" s="5" t="s">
        <v>80</v>
      </c>
      <c r="D32" t="s">
        <v>5</v>
      </c>
      <c r="E32" s="24" t="s">
        <v>81</v>
      </c>
      <c r="F32" s="25" t="s">
        <v>77</v>
      </c>
      <c r="G32" s="26">
        <v>400</v>
      </c>
      <c r="H32" s="25">
        <v>0</v>
      </c>
      <c r="I32" s="25">
        <f>ROUND(G32*H32,6)</f>
        <v>0</v>
      </c>
      <c r="L32" s="27">
        <v>0</v>
      </c>
      <c r="M32" s="22">
        <f>ROUND(ROUND(L32,2)*ROUND(G32,3),2)</f>
        <v>0</v>
      </c>
      <c r="N32" s="25" t="s">
        <v>56</v>
      </c>
      <c r="O32">
        <f>(M32*21)/100</f>
        <v>0</v>
      </c>
      <c r="P32" t="s">
        <v>27</v>
      </c>
    </row>
    <row r="33" spans="1:16" x14ac:dyDescent="0.2">
      <c r="A33" s="28" t="s">
        <v>57</v>
      </c>
      <c r="E33" s="29" t="s">
        <v>5</v>
      </c>
    </row>
    <row r="34" spans="1:16" x14ac:dyDescent="0.2">
      <c r="A34" s="28" t="s">
        <v>58</v>
      </c>
      <c r="E34" s="30" t="s">
        <v>5</v>
      </c>
    </row>
    <row r="35" spans="1:16" ht="51" x14ac:dyDescent="0.2">
      <c r="E35" s="29" t="s">
        <v>82</v>
      </c>
    </row>
    <row r="36" spans="1:16" x14ac:dyDescent="0.2">
      <c r="A36" t="s">
        <v>51</v>
      </c>
      <c r="B36" s="5" t="s">
        <v>83</v>
      </c>
      <c r="C36" s="5" t="s">
        <v>84</v>
      </c>
      <c r="D36" t="s">
        <v>5</v>
      </c>
      <c r="E36" s="24" t="s">
        <v>85</v>
      </c>
      <c r="F36" s="25" t="s">
        <v>86</v>
      </c>
      <c r="G36" s="26">
        <v>50</v>
      </c>
      <c r="H36" s="25">
        <v>0</v>
      </c>
      <c r="I36" s="25">
        <f>ROUND(G36*H36,6)</f>
        <v>0</v>
      </c>
      <c r="L36" s="27">
        <v>0</v>
      </c>
      <c r="M36" s="22">
        <f>ROUND(ROUND(L36,2)*ROUND(G36,3),2)</f>
        <v>0</v>
      </c>
      <c r="N36" s="25" t="s">
        <v>56</v>
      </c>
      <c r="O36">
        <f>(M36*21)/100</f>
        <v>0</v>
      </c>
      <c r="P36" t="s">
        <v>27</v>
      </c>
    </row>
    <row r="37" spans="1:16" x14ac:dyDescent="0.2">
      <c r="A37" s="28" t="s">
        <v>57</v>
      </c>
      <c r="E37" s="29" t="s">
        <v>5</v>
      </c>
    </row>
    <row r="38" spans="1:16" x14ac:dyDescent="0.2">
      <c r="A38" s="28" t="s">
        <v>58</v>
      </c>
      <c r="E38" s="30" t="s">
        <v>5</v>
      </c>
    </row>
    <row r="39" spans="1:16" ht="63.75" x14ac:dyDescent="0.2">
      <c r="E39" s="29" t="s">
        <v>87</v>
      </c>
    </row>
    <row r="40" spans="1:16" x14ac:dyDescent="0.2">
      <c r="A40" t="s">
        <v>51</v>
      </c>
      <c r="B40" s="5" t="s">
        <v>88</v>
      </c>
      <c r="C40" s="5" t="s">
        <v>89</v>
      </c>
      <c r="D40" t="s">
        <v>5</v>
      </c>
      <c r="E40" s="24" t="s">
        <v>90</v>
      </c>
      <c r="F40" s="25" t="s">
        <v>73</v>
      </c>
      <c r="G40" s="26">
        <v>4</v>
      </c>
      <c r="H40" s="25">
        <v>0</v>
      </c>
      <c r="I40" s="25">
        <f>ROUND(G40*H40,6)</f>
        <v>0</v>
      </c>
      <c r="L40" s="27">
        <v>0</v>
      </c>
      <c r="M40" s="22">
        <f>ROUND(ROUND(L40,2)*ROUND(G40,3),2)</f>
        <v>0</v>
      </c>
      <c r="N40" s="25" t="s">
        <v>56</v>
      </c>
      <c r="O40">
        <f>(M40*21)/100</f>
        <v>0</v>
      </c>
      <c r="P40" t="s">
        <v>27</v>
      </c>
    </row>
    <row r="41" spans="1:16" x14ac:dyDescent="0.2">
      <c r="A41" s="28" t="s">
        <v>57</v>
      </c>
      <c r="E41" s="29" t="s">
        <v>5</v>
      </c>
    </row>
    <row r="42" spans="1:16" x14ac:dyDescent="0.2">
      <c r="A42" s="28" t="s">
        <v>58</v>
      </c>
      <c r="E42" s="30" t="s">
        <v>5</v>
      </c>
    </row>
    <row r="43" spans="1:16" ht="76.5" x14ac:dyDescent="0.2">
      <c r="E43" s="29" t="s">
        <v>91</v>
      </c>
    </row>
    <row r="44" spans="1:16" ht="25.5" x14ac:dyDescent="0.2">
      <c r="A44" t="s">
        <v>51</v>
      </c>
      <c r="B44" s="5" t="s">
        <v>92</v>
      </c>
      <c r="C44" s="5" t="s">
        <v>93</v>
      </c>
      <c r="D44" t="s">
        <v>5</v>
      </c>
      <c r="E44" s="24" t="s">
        <v>94</v>
      </c>
      <c r="F44" s="25" t="s">
        <v>73</v>
      </c>
      <c r="G44" s="26">
        <v>4</v>
      </c>
      <c r="H44" s="25">
        <v>0</v>
      </c>
      <c r="I44" s="25">
        <f>ROUND(G44*H44,6)</f>
        <v>0</v>
      </c>
      <c r="L44" s="27">
        <v>0</v>
      </c>
      <c r="M44" s="22">
        <f>ROUND(ROUND(L44,2)*ROUND(G44,3),2)</f>
        <v>0</v>
      </c>
      <c r="N44" s="25" t="s">
        <v>56</v>
      </c>
      <c r="O44">
        <f>(M44*21)/100</f>
        <v>0</v>
      </c>
      <c r="P44" t="s">
        <v>27</v>
      </c>
    </row>
    <row r="45" spans="1:16" x14ac:dyDescent="0.2">
      <c r="A45" s="28" t="s">
        <v>57</v>
      </c>
      <c r="E45" s="29" t="s">
        <v>5</v>
      </c>
    </row>
    <row r="46" spans="1:16" x14ac:dyDescent="0.2">
      <c r="A46" s="28" t="s">
        <v>58</v>
      </c>
      <c r="E46" s="30" t="s">
        <v>5</v>
      </c>
    </row>
    <row r="47" spans="1:16" ht="127.5" x14ac:dyDescent="0.2">
      <c r="E47" s="29" t="s">
        <v>95</v>
      </c>
    </row>
    <row r="48" spans="1:16" x14ac:dyDescent="0.2">
      <c r="A48" t="s">
        <v>51</v>
      </c>
      <c r="B48" s="5" t="s">
        <v>96</v>
      </c>
      <c r="C48" s="5" t="s">
        <v>97</v>
      </c>
      <c r="D48" t="s">
        <v>5</v>
      </c>
      <c r="E48" s="24" t="s">
        <v>98</v>
      </c>
      <c r="F48" s="25" t="s">
        <v>73</v>
      </c>
      <c r="G48" s="26">
        <v>4</v>
      </c>
      <c r="H48" s="25">
        <v>0</v>
      </c>
      <c r="I48" s="25">
        <f>ROUND(G48*H48,6)</f>
        <v>0</v>
      </c>
      <c r="L48" s="27">
        <v>0</v>
      </c>
      <c r="M48" s="22">
        <f>ROUND(ROUND(L48,2)*ROUND(G48,3),2)</f>
        <v>0</v>
      </c>
      <c r="N48" s="25" t="s">
        <v>56</v>
      </c>
      <c r="O48">
        <f>(M48*21)/100</f>
        <v>0</v>
      </c>
      <c r="P48" t="s">
        <v>27</v>
      </c>
    </row>
    <row r="49" spans="1:16" x14ac:dyDescent="0.2">
      <c r="A49" s="28" t="s">
        <v>57</v>
      </c>
      <c r="E49" s="29" t="s">
        <v>5</v>
      </c>
    </row>
    <row r="50" spans="1:16" x14ac:dyDescent="0.2">
      <c r="A50" s="28" t="s">
        <v>58</v>
      </c>
      <c r="E50" s="30" t="s">
        <v>5</v>
      </c>
    </row>
    <row r="51" spans="1:16" ht="89.25" x14ac:dyDescent="0.2">
      <c r="E51" s="29" t="s">
        <v>99</v>
      </c>
    </row>
    <row r="52" spans="1:16" x14ac:dyDescent="0.2">
      <c r="A52" t="s">
        <v>51</v>
      </c>
      <c r="B52" s="5" t="s">
        <v>100</v>
      </c>
      <c r="C52" s="5" t="s">
        <v>101</v>
      </c>
      <c r="D52" t="s">
        <v>5</v>
      </c>
      <c r="E52" s="24" t="s">
        <v>102</v>
      </c>
      <c r="F52" s="25" t="s">
        <v>103</v>
      </c>
      <c r="G52" s="26">
        <v>3.6680000000000001</v>
      </c>
      <c r="H52" s="25">
        <v>0</v>
      </c>
      <c r="I52" s="25">
        <f>ROUND(G52*H52,6)</f>
        <v>0</v>
      </c>
      <c r="L52" s="27">
        <v>0</v>
      </c>
      <c r="M52" s="22">
        <f>ROUND(ROUND(L52,2)*ROUND(G52,3),2)</f>
        <v>0</v>
      </c>
      <c r="N52" s="25" t="s">
        <v>56</v>
      </c>
      <c r="O52">
        <f>(M52*21)/100</f>
        <v>0</v>
      </c>
      <c r="P52" t="s">
        <v>27</v>
      </c>
    </row>
    <row r="53" spans="1:16" x14ac:dyDescent="0.2">
      <c r="A53" s="28" t="s">
        <v>57</v>
      </c>
      <c r="E53" s="29" t="s">
        <v>5</v>
      </c>
    </row>
    <row r="54" spans="1:16" x14ac:dyDescent="0.2">
      <c r="A54" s="28" t="s">
        <v>58</v>
      </c>
      <c r="E54" s="30" t="s">
        <v>5</v>
      </c>
    </row>
    <row r="55" spans="1:16" ht="76.5" x14ac:dyDescent="0.2">
      <c r="E55" s="29" t="s">
        <v>104</v>
      </c>
    </row>
    <row r="56" spans="1:16" x14ac:dyDescent="0.2">
      <c r="A56" t="s">
        <v>51</v>
      </c>
      <c r="B56" s="5" t="s">
        <v>105</v>
      </c>
      <c r="C56" s="5" t="s">
        <v>106</v>
      </c>
      <c r="D56" t="s">
        <v>5</v>
      </c>
      <c r="E56" s="24" t="s">
        <v>107</v>
      </c>
      <c r="F56" s="25" t="s">
        <v>108</v>
      </c>
      <c r="G56" s="26">
        <v>1</v>
      </c>
      <c r="H56" s="25">
        <v>0</v>
      </c>
      <c r="I56" s="25">
        <f>ROUND(G56*H56,6)</f>
        <v>0</v>
      </c>
      <c r="L56" s="27">
        <v>0</v>
      </c>
      <c r="M56" s="22">
        <f>ROUND(ROUND(L56,2)*ROUND(G56,3),2)</f>
        <v>0</v>
      </c>
      <c r="N56" s="25" t="s">
        <v>56</v>
      </c>
      <c r="O56">
        <f>(M56*21)/100</f>
        <v>0</v>
      </c>
      <c r="P56" t="s">
        <v>27</v>
      </c>
    </row>
    <row r="57" spans="1:16" x14ac:dyDescent="0.2">
      <c r="A57" s="28" t="s">
        <v>57</v>
      </c>
      <c r="E57" s="29" t="s">
        <v>5</v>
      </c>
    </row>
    <row r="58" spans="1:16" x14ac:dyDescent="0.2">
      <c r="A58" s="28" t="s">
        <v>58</v>
      </c>
      <c r="E58" s="30" t="s">
        <v>5</v>
      </c>
    </row>
    <row r="59" spans="1:16" ht="102" x14ac:dyDescent="0.2">
      <c r="E59" s="29" t="s">
        <v>109</v>
      </c>
    </row>
    <row r="60" spans="1:16" ht="25.5" x14ac:dyDescent="0.2">
      <c r="A60" t="s">
        <v>51</v>
      </c>
      <c r="B60" s="5" t="s">
        <v>110</v>
      </c>
      <c r="C60" s="5" t="s">
        <v>111</v>
      </c>
      <c r="D60" t="s">
        <v>5</v>
      </c>
      <c r="E60" s="24" t="s">
        <v>112</v>
      </c>
      <c r="F60" s="25" t="s">
        <v>108</v>
      </c>
      <c r="G60" s="26">
        <v>1</v>
      </c>
      <c r="H60" s="25">
        <v>0</v>
      </c>
      <c r="I60" s="25">
        <f>ROUND(G60*H60,6)</f>
        <v>0</v>
      </c>
      <c r="L60" s="27">
        <v>0</v>
      </c>
      <c r="M60" s="22">
        <f>ROUND(ROUND(L60,2)*ROUND(G60,3),2)</f>
        <v>0</v>
      </c>
      <c r="N60" s="25" t="s">
        <v>56</v>
      </c>
      <c r="O60">
        <f>(M60*21)/100</f>
        <v>0</v>
      </c>
      <c r="P60" t="s">
        <v>27</v>
      </c>
    </row>
    <row r="61" spans="1:16" x14ac:dyDescent="0.2">
      <c r="A61" s="28" t="s">
        <v>57</v>
      </c>
      <c r="E61" s="29" t="s">
        <v>5</v>
      </c>
    </row>
    <row r="62" spans="1:16" x14ac:dyDescent="0.2">
      <c r="A62" s="28" t="s">
        <v>58</v>
      </c>
      <c r="E62" s="30" t="s">
        <v>5</v>
      </c>
    </row>
    <row r="63" spans="1:16" ht="102" x14ac:dyDescent="0.2">
      <c r="E63" s="29" t="s">
        <v>113</v>
      </c>
    </row>
    <row r="64" spans="1:16" x14ac:dyDescent="0.2">
      <c r="A64" t="s">
        <v>51</v>
      </c>
      <c r="B64" s="5" t="s">
        <v>114</v>
      </c>
      <c r="C64" s="5" t="s">
        <v>115</v>
      </c>
      <c r="D64" t="s">
        <v>5</v>
      </c>
      <c r="E64" s="24" t="s">
        <v>116</v>
      </c>
      <c r="F64" s="25" t="s">
        <v>77</v>
      </c>
      <c r="G64" s="26">
        <v>1245</v>
      </c>
      <c r="H64" s="25">
        <v>0</v>
      </c>
      <c r="I64" s="25">
        <f>ROUND(G64*H64,6)</f>
        <v>0</v>
      </c>
      <c r="L64" s="27">
        <v>0</v>
      </c>
      <c r="M64" s="22">
        <f>ROUND(ROUND(L64,2)*ROUND(G64,3),2)</f>
        <v>0</v>
      </c>
      <c r="N64" s="25" t="s">
        <v>56</v>
      </c>
      <c r="O64">
        <f>(M64*21)/100</f>
        <v>0</v>
      </c>
      <c r="P64" t="s">
        <v>27</v>
      </c>
    </row>
    <row r="65" spans="1:16" x14ac:dyDescent="0.2">
      <c r="A65" s="28" t="s">
        <v>57</v>
      </c>
      <c r="E65" s="29" t="s">
        <v>5</v>
      </c>
    </row>
    <row r="66" spans="1:16" x14ac:dyDescent="0.2">
      <c r="A66" s="28" t="s">
        <v>58</v>
      </c>
      <c r="E66" s="30" t="s">
        <v>5</v>
      </c>
    </row>
    <row r="67" spans="1:16" ht="102" x14ac:dyDescent="0.2">
      <c r="E67" s="29" t="s">
        <v>117</v>
      </c>
    </row>
    <row r="68" spans="1:16" x14ac:dyDescent="0.2">
      <c r="A68" t="s">
        <v>51</v>
      </c>
      <c r="B68" s="5" t="s">
        <v>118</v>
      </c>
      <c r="C68" s="5" t="s">
        <v>119</v>
      </c>
      <c r="D68" t="s">
        <v>5</v>
      </c>
      <c r="E68" s="24" t="s">
        <v>120</v>
      </c>
      <c r="F68" s="25" t="s">
        <v>108</v>
      </c>
      <c r="G68" s="26">
        <v>1</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ht="114.75" x14ac:dyDescent="0.2">
      <c r="E71" s="29" t="s">
        <v>121</v>
      </c>
    </row>
    <row r="72" spans="1:16" x14ac:dyDescent="0.2">
      <c r="A72" t="s">
        <v>48</v>
      </c>
      <c r="C72" s="6" t="s">
        <v>83</v>
      </c>
      <c r="E72" s="23" t="s">
        <v>122</v>
      </c>
      <c r="J72" s="22">
        <f>0</f>
        <v>0</v>
      </c>
      <c r="K72" s="22">
        <f>0</f>
        <v>0</v>
      </c>
      <c r="L72" s="22">
        <f>0+L73+L77+L81</f>
        <v>0</v>
      </c>
      <c r="M72" s="22">
        <f>0+M73+M77+M81</f>
        <v>0</v>
      </c>
    </row>
    <row r="73" spans="1:16" x14ac:dyDescent="0.2">
      <c r="A73" t="s">
        <v>51</v>
      </c>
      <c r="B73" s="5" t="s">
        <v>123</v>
      </c>
      <c r="C73" s="5" t="s">
        <v>124</v>
      </c>
      <c r="D73" t="s">
        <v>5</v>
      </c>
      <c r="E73" s="24" t="s">
        <v>125</v>
      </c>
      <c r="F73" s="25" t="s">
        <v>77</v>
      </c>
      <c r="G73" s="26">
        <v>400</v>
      </c>
      <c r="H73" s="25">
        <v>0</v>
      </c>
      <c r="I73" s="25">
        <f>ROUND(G73*H73,6)</f>
        <v>0</v>
      </c>
      <c r="L73" s="27">
        <v>0</v>
      </c>
      <c r="M73" s="22">
        <f>ROUND(ROUND(L73,2)*ROUND(G73,3),2)</f>
        <v>0</v>
      </c>
      <c r="N73" s="25" t="s">
        <v>126</v>
      </c>
      <c r="O73">
        <f>(M73*21)/100</f>
        <v>0</v>
      </c>
      <c r="P73" t="s">
        <v>27</v>
      </c>
    </row>
    <row r="74" spans="1:16" x14ac:dyDescent="0.2">
      <c r="A74" s="28" t="s">
        <v>57</v>
      </c>
      <c r="E74" s="29" t="s">
        <v>5</v>
      </c>
    </row>
    <row r="75" spans="1:16" x14ac:dyDescent="0.2">
      <c r="A75" s="28" t="s">
        <v>58</v>
      </c>
      <c r="E75" s="30" t="s">
        <v>5</v>
      </c>
    </row>
    <row r="76" spans="1:16" ht="76.5" x14ac:dyDescent="0.2">
      <c r="E76" s="29" t="s">
        <v>127</v>
      </c>
    </row>
    <row r="77" spans="1:16" x14ac:dyDescent="0.2">
      <c r="A77" t="s">
        <v>51</v>
      </c>
      <c r="B77" s="5" t="s">
        <v>128</v>
      </c>
      <c r="C77" s="5" t="s">
        <v>129</v>
      </c>
      <c r="D77" t="s">
        <v>5</v>
      </c>
      <c r="E77" s="24" t="s">
        <v>130</v>
      </c>
      <c r="F77" s="25" t="s">
        <v>131</v>
      </c>
      <c r="G77" s="26">
        <v>1.6</v>
      </c>
      <c r="H77" s="25">
        <v>0</v>
      </c>
      <c r="I77" s="25">
        <f>ROUND(G77*H77,6)</f>
        <v>0</v>
      </c>
      <c r="L77" s="27">
        <v>0</v>
      </c>
      <c r="M77" s="22">
        <f>ROUND(ROUND(L77,2)*ROUND(G77,3),2)</f>
        <v>0</v>
      </c>
      <c r="N77" s="25" t="s">
        <v>126</v>
      </c>
      <c r="O77">
        <f>(M77*21)/100</f>
        <v>0</v>
      </c>
      <c r="P77" t="s">
        <v>27</v>
      </c>
    </row>
    <row r="78" spans="1:16" x14ac:dyDescent="0.2">
      <c r="A78" s="28" t="s">
        <v>57</v>
      </c>
      <c r="E78" s="29" t="s">
        <v>5</v>
      </c>
    </row>
    <row r="79" spans="1:16" x14ac:dyDescent="0.2">
      <c r="A79" s="28" t="s">
        <v>58</v>
      </c>
      <c r="E79" s="30" t="s">
        <v>5</v>
      </c>
    </row>
    <row r="80" spans="1:16" ht="76.5" x14ac:dyDescent="0.2">
      <c r="E80" s="29" t="s">
        <v>132</v>
      </c>
    </row>
    <row r="81" spans="1:16" x14ac:dyDescent="0.2">
      <c r="A81" t="s">
        <v>51</v>
      </c>
      <c r="B81" s="5" t="s">
        <v>133</v>
      </c>
      <c r="C81" s="5" t="s">
        <v>134</v>
      </c>
      <c r="D81" t="s">
        <v>5</v>
      </c>
      <c r="E81" s="24" t="s">
        <v>135</v>
      </c>
      <c r="F81" s="25" t="s">
        <v>136</v>
      </c>
      <c r="G81" s="26">
        <v>10</v>
      </c>
      <c r="H81" s="25">
        <v>0</v>
      </c>
      <c r="I81" s="25">
        <f>ROUND(G81*H81,6)</f>
        <v>0</v>
      </c>
      <c r="L81" s="27">
        <v>0</v>
      </c>
      <c r="M81" s="22">
        <f>ROUND(ROUND(L81,2)*ROUND(G81,3),2)</f>
        <v>0</v>
      </c>
      <c r="N81" s="25" t="s">
        <v>56</v>
      </c>
      <c r="O81">
        <f>(M81*21)/100</f>
        <v>0</v>
      </c>
      <c r="P81" t="s">
        <v>27</v>
      </c>
    </row>
    <row r="82" spans="1:16" x14ac:dyDescent="0.2">
      <c r="A82" s="28" t="s">
        <v>57</v>
      </c>
      <c r="E82" s="29" t="s">
        <v>5</v>
      </c>
    </row>
    <row r="83" spans="1:16" x14ac:dyDescent="0.2">
      <c r="A83" s="28" t="s">
        <v>58</v>
      </c>
      <c r="E83" s="30" t="s">
        <v>5</v>
      </c>
    </row>
    <row r="84" spans="1:16" ht="89.25" x14ac:dyDescent="0.2">
      <c r="E84" s="29" t="s">
        <v>137</v>
      </c>
    </row>
  </sheetData>
  <sheetProtection password="923D"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0"/>
  <dimension ref="A1:T34"/>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COUNTIFS(L8:L31,"=0",A8:A31,"P")+COUNTIFS(L8:L31,"",A8:A31,"P")+SUM(Q8:Q31)</f>
        <v>6</v>
      </c>
    </row>
    <row r="8" spans="1:20" x14ac:dyDescent="0.2">
      <c r="A8" t="s">
        <v>45</v>
      </c>
      <c r="C8" s="19" t="s">
        <v>1953</v>
      </c>
      <c r="E8" s="21" t="s">
        <v>1954</v>
      </c>
      <c r="J8" s="20">
        <f>0+J9+J30</f>
        <v>0</v>
      </c>
      <c r="K8" s="20">
        <f>0+K9+K30</f>
        <v>0</v>
      </c>
      <c r="L8" s="20">
        <f>0+L9+L30</f>
        <v>0</v>
      </c>
      <c r="M8" s="20">
        <f>0+M9+M30</f>
        <v>0</v>
      </c>
    </row>
    <row r="9" spans="1:20" x14ac:dyDescent="0.2">
      <c r="A9" t="s">
        <v>48</v>
      </c>
      <c r="C9" s="6" t="s">
        <v>52</v>
      </c>
      <c r="E9" s="23" t="s">
        <v>1557</v>
      </c>
      <c r="J9" s="22">
        <f>0</f>
        <v>0</v>
      </c>
      <c r="K9" s="22">
        <f>0</f>
        <v>0</v>
      </c>
      <c r="L9" s="22">
        <f>0+L10+L14+L18+L22+L26</f>
        <v>0</v>
      </c>
      <c r="M9" s="22">
        <f>0+M10+M14+M18+M22+M26</f>
        <v>0</v>
      </c>
    </row>
    <row r="10" spans="1:20" ht="25.5" x14ac:dyDescent="0.2">
      <c r="A10" t="s">
        <v>51</v>
      </c>
      <c r="B10" s="5" t="s">
        <v>52</v>
      </c>
      <c r="C10" s="5" t="s">
        <v>1834</v>
      </c>
      <c r="D10" t="s">
        <v>5</v>
      </c>
      <c r="E10" s="24" t="s">
        <v>1835</v>
      </c>
      <c r="F10" s="25" t="s">
        <v>136</v>
      </c>
      <c r="G10" s="26">
        <v>3</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1955</v>
      </c>
    </row>
    <row r="13" spans="1:20" ht="51" x14ac:dyDescent="0.2">
      <c r="E13" s="29" t="s">
        <v>1838</v>
      </c>
    </row>
    <row r="14" spans="1:20" ht="25.5" x14ac:dyDescent="0.2">
      <c r="A14" t="s">
        <v>51</v>
      </c>
      <c r="B14" s="5" t="s">
        <v>27</v>
      </c>
      <c r="C14" s="5" t="s">
        <v>1839</v>
      </c>
      <c r="D14" t="s">
        <v>5</v>
      </c>
      <c r="E14" s="24" t="s">
        <v>1840</v>
      </c>
      <c r="F14" s="25" t="s">
        <v>136</v>
      </c>
      <c r="G14" s="26">
        <v>0.9</v>
      </c>
      <c r="H14" s="25">
        <v>0</v>
      </c>
      <c r="I14" s="25">
        <f>ROUND(G14*H14,6)</f>
        <v>0</v>
      </c>
      <c r="L14" s="27">
        <v>0</v>
      </c>
      <c r="M14" s="22">
        <f>ROUND(ROUND(L14,2)*ROUND(G14,3),2)</f>
        <v>0</v>
      </c>
      <c r="N14" s="25" t="s">
        <v>1836</v>
      </c>
      <c r="O14">
        <f>(M14*21)/100</f>
        <v>0</v>
      </c>
      <c r="P14" t="s">
        <v>27</v>
      </c>
    </row>
    <row r="15" spans="1:20" ht="25.5" x14ac:dyDescent="0.2">
      <c r="A15" s="28" t="s">
        <v>57</v>
      </c>
      <c r="E15" s="29" t="s">
        <v>1841</v>
      </c>
    </row>
    <row r="16" spans="1:20" x14ac:dyDescent="0.2">
      <c r="A16" s="28" t="s">
        <v>58</v>
      </c>
      <c r="E16" s="30" t="s">
        <v>5</v>
      </c>
    </row>
    <row r="17" spans="1:16" ht="51" x14ac:dyDescent="0.2">
      <c r="E17" s="29" t="s">
        <v>1838</v>
      </c>
    </row>
    <row r="18" spans="1:16" ht="25.5" x14ac:dyDescent="0.2">
      <c r="A18" t="s">
        <v>51</v>
      </c>
      <c r="B18" s="5" t="s">
        <v>26</v>
      </c>
      <c r="C18" s="5" t="s">
        <v>1848</v>
      </c>
      <c r="D18" t="s">
        <v>5</v>
      </c>
      <c r="E18" s="24" t="s">
        <v>1849</v>
      </c>
      <c r="F18" s="25" t="s">
        <v>136</v>
      </c>
      <c r="G18" s="26">
        <v>6</v>
      </c>
      <c r="H18" s="25">
        <v>0</v>
      </c>
      <c r="I18" s="25">
        <f>ROUND(G18*H18,6)</f>
        <v>0</v>
      </c>
      <c r="L18" s="27">
        <v>0</v>
      </c>
      <c r="M18" s="22">
        <f>ROUND(ROUND(L18,2)*ROUND(G18,3),2)</f>
        <v>0</v>
      </c>
      <c r="N18" s="25" t="s">
        <v>1836</v>
      </c>
      <c r="O18">
        <f>(M18*21)/100</f>
        <v>0</v>
      </c>
      <c r="P18" t="s">
        <v>27</v>
      </c>
    </row>
    <row r="19" spans="1:16" ht="25.5" x14ac:dyDescent="0.2">
      <c r="A19" s="28" t="s">
        <v>57</v>
      </c>
      <c r="E19" s="29" t="s">
        <v>1850</v>
      </c>
    </row>
    <row r="20" spans="1:16" x14ac:dyDescent="0.2">
      <c r="A20" s="28" t="s">
        <v>58</v>
      </c>
      <c r="E20" s="30" t="s">
        <v>1956</v>
      </c>
    </row>
    <row r="21" spans="1:16" ht="204" x14ac:dyDescent="0.2">
      <c r="E21" s="29" t="s">
        <v>1852</v>
      </c>
    </row>
    <row r="22" spans="1:16" ht="25.5" x14ac:dyDescent="0.2">
      <c r="A22" t="s">
        <v>51</v>
      </c>
      <c r="B22" s="5" t="s">
        <v>144</v>
      </c>
      <c r="C22" s="5" t="s">
        <v>1858</v>
      </c>
      <c r="D22" t="s">
        <v>5</v>
      </c>
      <c r="E22" s="24" t="s">
        <v>1859</v>
      </c>
      <c r="F22" s="25" t="s">
        <v>136</v>
      </c>
      <c r="G22" s="26">
        <v>3</v>
      </c>
      <c r="H22" s="25">
        <v>0</v>
      </c>
      <c r="I22" s="25">
        <f>ROUND(G22*H22,6)</f>
        <v>0</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1957</v>
      </c>
    </row>
    <row r="25" spans="1:16" ht="153" x14ac:dyDescent="0.2">
      <c r="E25" s="29" t="s">
        <v>1861</v>
      </c>
    </row>
    <row r="26" spans="1:16" ht="25.5" x14ac:dyDescent="0.2">
      <c r="A26" t="s">
        <v>51</v>
      </c>
      <c r="B26" s="5" t="s">
        <v>64</v>
      </c>
      <c r="C26" s="5" t="s">
        <v>1869</v>
      </c>
      <c r="D26" t="s">
        <v>5</v>
      </c>
      <c r="E26" s="24" t="s">
        <v>1870</v>
      </c>
      <c r="F26" s="25" t="s">
        <v>136</v>
      </c>
      <c r="G26" s="26">
        <v>3</v>
      </c>
      <c r="H26" s="25">
        <v>0</v>
      </c>
      <c r="I26" s="25">
        <f>ROUND(G26*H26,6)</f>
        <v>0</v>
      </c>
      <c r="L26" s="27">
        <v>0</v>
      </c>
      <c r="M26" s="22">
        <f>ROUND(ROUND(L26,2)*ROUND(G26,3),2)</f>
        <v>0</v>
      </c>
      <c r="N26" s="25" t="s">
        <v>1836</v>
      </c>
      <c r="O26">
        <f>(M26*21)/100</f>
        <v>0</v>
      </c>
      <c r="P26" t="s">
        <v>27</v>
      </c>
    </row>
    <row r="27" spans="1:16" x14ac:dyDescent="0.2">
      <c r="A27" s="28" t="s">
        <v>57</v>
      </c>
      <c r="E27" s="29" t="s">
        <v>5</v>
      </c>
    </row>
    <row r="28" spans="1:16" x14ac:dyDescent="0.2">
      <c r="A28" s="28" t="s">
        <v>58</v>
      </c>
      <c r="E28" s="30" t="s">
        <v>1958</v>
      </c>
    </row>
    <row r="29" spans="1:16" ht="409.5" x14ac:dyDescent="0.2">
      <c r="E29" s="29" t="s">
        <v>1872</v>
      </c>
    </row>
    <row r="30" spans="1:16" x14ac:dyDescent="0.2">
      <c r="A30" t="s">
        <v>48</v>
      </c>
      <c r="C30" s="6" t="s">
        <v>79</v>
      </c>
      <c r="E30" s="23" t="s">
        <v>1885</v>
      </c>
      <c r="J30" s="22">
        <f>0</f>
        <v>0</v>
      </c>
      <c r="K30" s="22">
        <f>0</f>
        <v>0</v>
      </c>
      <c r="L30" s="22">
        <f>0+L31</f>
        <v>0</v>
      </c>
      <c r="M30" s="22">
        <f>0+M31</f>
        <v>0</v>
      </c>
    </row>
    <row r="31" spans="1:16" x14ac:dyDescent="0.2">
      <c r="A31" t="s">
        <v>51</v>
      </c>
      <c r="B31" s="5" t="s">
        <v>62</v>
      </c>
      <c r="C31" s="5" t="s">
        <v>1959</v>
      </c>
      <c r="D31" t="s">
        <v>5</v>
      </c>
      <c r="E31" s="24" t="s">
        <v>1960</v>
      </c>
      <c r="F31" s="25" t="s">
        <v>73</v>
      </c>
      <c r="G31" s="26">
        <v>1</v>
      </c>
      <c r="H31" s="25">
        <v>5.0000000000000001E-3</v>
      </c>
      <c r="I31" s="25">
        <f>ROUND(G31*H31,6)</f>
        <v>5.0000000000000001E-3</v>
      </c>
      <c r="L31" s="27">
        <v>0</v>
      </c>
      <c r="M31" s="22">
        <f>ROUND(ROUND(L31,2)*ROUND(G31,3),2)</f>
        <v>0</v>
      </c>
      <c r="N31" s="25" t="s">
        <v>646</v>
      </c>
      <c r="O31">
        <f>(M31*21)/100</f>
        <v>0</v>
      </c>
      <c r="P31" t="s">
        <v>27</v>
      </c>
    </row>
    <row r="32" spans="1:16" x14ac:dyDescent="0.2">
      <c r="A32" s="28" t="s">
        <v>57</v>
      </c>
      <c r="E32" s="29" t="s">
        <v>5</v>
      </c>
    </row>
    <row r="33" spans="1:5" x14ac:dyDescent="0.2">
      <c r="A33" s="28" t="s">
        <v>58</v>
      </c>
      <c r="E33" s="30" t="s">
        <v>1961</v>
      </c>
    </row>
    <row r="34" spans="1:5" x14ac:dyDescent="0.2">
      <c r="E34"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dimension ref="A1:T111"/>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COUNTIFS(L8:L108,"=0",A8:A108,"P")+COUNTIFS(L8:L108,"",A8:A108,"P")+SUM(Q8:Q108)</f>
        <v>25</v>
      </c>
    </row>
    <row r="8" spans="1:20" x14ac:dyDescent="0.2">
      <c r="A8" t="s">
        <v>45</v>
      </c>
      <c r="C8" s="19" t="s">
        <v>1964</v>
      </c>
      <c r="E8" s="21" t="s">
        <v>1965</v>
      </c>
      <c r="J8" s="20">
        <f>0+J9+J62+J67</f>
        <v>0</v>
      </c>
      <c r="K8" s="20">
        <f>0+K9+K62+K67</f>
        <v>0</v>
      </c>
      <c r="L8" s="20">
        <f>0+L9+L62+L67</f>
        <v>0</v>
      </c>
      <c r="M8" s="20">
        <f>0+M9+M62+M67</f>
        <v>0</v>
      </c>
    </row>
    <row r="9" spans="1:20" x14ac:dyDescent="0.2">
      <c r="A9" t="s">
        <v>48</v>
      </c>
      <c r="C9" s="6" t="s">
        <v>52</v>
      </c>
      <c r="E9" s="23" t="s">
        <v>1557</v>
      </c>
      <c r="J9" s="22">
        <f>0</f>
        <v>0</v>
      </c>
      <c r="K9" s="22">
        <f>0</f>
        <v>0</v>
      </c>
      <c r="L9" s="22">
        <f>0+L10+L14+L18+L22+L26+L30+L34+L38+L42+L46+L50+L54+L58</f>
        <v>0</v>
      </c>
      <c r="M9" s="22">
        <f>0+M10+M14+M18+M22+M26+M30+M34+M38+M42+M46+M50+M54+M58</f>
        <v>0</v>
      </c>
    </row>
    <row r="10" spans="1:20" ht="25.5" x14ac:dyDescent="0.2">
      <c r="A10" t="s">
        <v>51</v>
      </c>
      <c r="B10" s="5" t="s">
        <v>52</v>
      </c>
      <c r="C10" s="5" t="s">
        <v>1834</v>
      </c>
      <c r="D10" t="s">
        <v>5</v>
      </c>
      <c r="E10" s="24" t="s">
        <v>1835</v>
      </c>
      <c r="F10" s="25" t="s">
        <v>136</v>
      </c>
      <c r="G10" s="26">
        <v>66</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1966</v>
      </c>
    </row>
    <row r="13" spans="1:20" ht="51" x14ac:dyDescent="0.2">
      <c r="E13" s="29" t="s">
        <v>1838</v>
      </c>
    </row>
    <row r="14" spans="1:20" ht="25.5" x14ac:dyDescent="0.2">
      <c r="A14" t="s">
        <v>51</v>
      </c>
      <c r="B14" s="5" t="s">
        <v>27</v>
      </c>
      <c r="C14" s="5" t="s">
        <v>1839</v>
      </c>
      <c r="D14" t="s">
        <v>5</v>
      </c>
      <c r="E14" s="24" t="s">
        <v>1840</v>
      </c>
      <c r="F14" s="25" t="s">
        <v>136</v>
      </c>
      <c r="G14" s="26">
        <v>19.8</v>
      </c>
      <c r="H14" s="25">
        <v>0</v>
      </c>
      <c r="I14" s="25">
        <f>ROUND(G14*H14,6)</f>
        <v>0</v>
      </c>
      <c r="L14" s="27">
        <v>0</v>
      </c>
      <c r="M14" s="22">
        <f>ROUND(ROUND(L14,2)*ROUND(G14,3),2)</f>
        <v>0</v>
      </c>
      <c r="N14" s="25" t="s">
        <v>1836</v>
      </c>
      <c r="O14">
        <f>(M14*21)/100</f>
        <v>0</v>
      </c>
      <c r="P14" t="s">
        <v>27</v>
      </c>
    </row>
    <row r="15" spans="1:20" ht="25.5" x14ac:dyDescent="0.2">
      <c r="A15" s="28" t="s">
        <v>57</v>
      </c>
      <c r="E15" s="29" t="s">
        <v>1841</v>
      </c>
    </row>
    <row r="16" spans="1:20" x14ac:dyDescent="0.2">
      <c r="A16" s="28" t="s">
        <v>58</v>
      </c>
      <c r="E16" s="30" t="s">
        <v>5</v>
      </c>
    </row>
    <row r="17" spans="1:16" ht="51" x14ac:dyDescent="0.2">
      <c r="E17" s="29" t="s">
        <v>1838</v>
      </c>
    </row>
    <row r="18" spans="1:16" ht="25.5" x14ac:dyDescent="0.2">
      <c r="A18" t="s">
        <v>51</v>
      </c>
      <c r="B18" s="5" t="s">
        <v>26</v>
      </c>
      <c r="C18" s="5" t="s">
        <v>1842</v>
      </c>
      <c r="D18" t="s">
        <v>5</v>
      </c>
      <c r="E18" s="24" t="s">
        <v>1843</v>
      </c>
      <c r="F18" s="25" t="s">
        <v>67</v>
      </c>
      <c r="G18" s="26">
        <v>110</v>
      </c>
      <c r="H18" s="25">
        <v>8.4999999999999995E-4</v>
      </c>
      <c r="I18" s="25">
        <f>ROUND(G18*H18,6)</f>
        <v>9.35E-2</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1967</v>
      </c>
    </row>
    <row r="21" spans="1:16" ht="153" x14ac:dyDescent="0.2">
      <c r="E21" s="29" t="s">
        <v>1845</v>
      </c>
    </row>
    <row r="22" spans="1:16" ht="25.5" x14ac:dyDescent="0.2">
      <c r="A22" t="s">
        <v>51</v>
      </c>
      <c r="B22" s="5" t="s">
        <v>144</v>
      </c>
      <c r="C22" s="5" t="s">
        <v>1846</v>
      </c>
      <c r="D22" t="s">
        <v>5</v>
      </c>
      <c r="E22" s="24" t="s">
        <v>1847</v>
      </c>
      <c r="F22" s="25" t="s">
        <v>67</v>
      </c>
      <c r="G22" s="26">
        <v>110</v>
      </c>
      <c r="H22" s="25">
        <v>0</v>
      </c>
      <c r="I22" s="25">
        <f>ROUND(G22*H22,6)</f>
        <v>0</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64</v>
      </c>
      <c r="C26" s="5" t="s">
        <v>1848</v>
      </c>
      <c r="D26" t="s">
        <v>5</v>
      </c>
      <c r="E26" s="24" t="s">
        <v>1849</v>
      </c>
      <c r="F26" s="25" t="s">
        <v>136</v>
      </c>
      <c r="G26" s="26">
        <v>105.6</v>
      </c>
      <c r="H26" s="25">
        <v>0</v>
      </c>
      <c r="I26" s="25">
        <f>ROUND(G26*H26,6)</f>
        <v>0</v>
      </c>
      <c r="L26" s="27">
        <v>0</v>
      </c>
      <c r="M26" s="22">
        <f>ROUND(ROUND(L26,2)*ROUND(G26,3),2)</f>
        <v>0</v>
      </c>
      <c r="N26" s="25" t="s">
        <v>1836</v>
      </c>
      <c r="O26">
        <f>(M26*21)/100</f>
        <v>0</v>
      </c>
      <c r="P26" t="s">
        <v>27</v>
      </c>
    </row>
    <row r="27" spans="1:16" ht="25.5" x14ac:dyDescent="0.2">
      <c r="A27" s="28" t="s">
        <v>57</v>
      </c>
      <c r="E27" s="29" t="s">
        <v>1850</v>
      </c>
    </row>
    <row r="28" spans="1:16" x14ac:dyDescent="0.2">
      <c r="A28" s="28" t="s">
        <v>58</v>
      </c>
      <c r="E28" s="30" t="s">
        <v>1968</v>
      </c>
    </row>
    <row r="29" spans="1:16" ht="204" x14ac:dyDescent="0.2">
      <c r="E29" s="29" t="s">
        <v>1852</v>
      </c>
    </row>
    <row r="30" spans="1:16" ht="25.5" x14ac:dyDescent="0.2">
      <c r="A30" t="s">
        <v>51</v>
      </c>
      <c r="B30" s="5" t="s">
        <v>62</v>
      </c>
      <c r="C30" s="5" t="s">
        <v>1853</v>
      </c>
      <c r="D30" t="s">
        <v>5</v>
      </c>
      <c r="E30" s="24" t="s">
        <v>1849</v>
      </c>
      <c r="F30" s="25" t="s">
        <v>136</v>
      </c>
      <c r="G30" s="26">
        <v>13.2</v>
      </c>
      <c r="H30" s="25">
        <v>0</v>
      </c>
      <c r="I30" s="25">
        <f>ROUND(G30*H30,6)</f>
        <v>0</v>
      </c>
      <c r="L30" s="27">
        <v>0</v>
      </c>
      <c r="M30" s="22">
        <f>ROUND(ROUND(L30,2)*ROUND(G30,3),2)</f>
        <v>0</v>
      </c>
      <c r="N30" s="25" t="s">
        <v>1836</v>
      </c>
      <c r="O30">
        <f>(M30*21)/100</f>
        <v>0</v>
      </c>
      <c r="P30" t="s">
        <v>27</v>
      </c>
    </row>
    <row r="31" spans="1:16" ht="25.5" x14ac:dyDescent="0.2">
      <c r="A31" s="28" t="s">
        <v>57</v>
      </c>
      <c r="E31" s="29" t="s">
        <v>1854</v>
      </c>
    </row>
    <row r="32" spans="1:16" x14ac:dyDescent="0.2">
      <c r="A32" s="28" t="s">
        <v>58</v>
      </c>
      <c r="E32" s="30" t="s">
        <v>1969</v>
      </c>
    </row>
    <row r="33" spans="1:16" ht="204" x14ac:dyDescent="0.2">
      <c r="E33" s="29" t="s">
        <v>1852</v>
      </c>
    </row>
    <row r="34" spans="1:16" ht="25.5" x14ac:dyDescent="0.2">
      <c r="A34" t="s">
        <v>51</v>
      </c>
      <c r="B34" s="5" t="s">
        <v>69</v>
      </c>
      <c r="C34" s="5" t="s">
        <v>1856</v>
      </c>
      <c r="D34" t="s">
        <v>5</v>
      </c>
      <c r="E34" s="24" t="s">
        <v>1849</v>
      </c>
      <c r="F34" s="25" t="s">
        <v>136</v>
      </c>
      <c r="G34" s="26">
        <v>198</v>
      </c>
      <c r="H34" s="25">
        <v>0</v>
      </c>
      <c r="I34" s="25">
        <f>ROUND(G34*H34,6)</f>
        <v>0</v>
      </c>
      <c r="L34" s="27">
        <v>0</v>
      </c>
      <c r="M34" s="22">
        <f>ROUND(ROUND(L34,2)*ROUND(G34,3),2)</f>
        <v>0</v>
      </c>
      <c r="N34" s="25" t="s">
        <v>1836</v>
      </c>
      <c r="O34">
        <f>(M34*21)/100</f>
        <v>0</v>
      </c>
      <c r="P34" t="s">
        <v>27</v>
      </c>
    </row>
    <row r="35" spans="1:16" ht="38.25" x14ac:dyDescent="0.2">
      <c r="A35" s="28" t="s">
        <v>57</v>
      </c>
      <c r="E35" s="29" t="s">
        <v>1857</v>
      </c>
    </row>
    <row r="36" spans="1:16" x14ac:dyDescent="0.2">
      <c r="A36" s="28" t="s">
        <v>58</v>
      </c>
      <c r="E36" s="30" t="s">
        <v>5</v>
      </c>
    </row>
    <row r="37" spans="1:16" ht="204" x14ac:dyDescent="0.2">
      <c r="E37" s="29" t="s">
        <v>1852</v>
      </c>
    </row>
    <row r="38" spans="1:16" ht="25.5" x14ac:dyDescent="0.2">
      <c r="A38" t="s">
        <v>51</v>
      </c>
      <c r="B38" s="5" t="s">
        <v>79</v>
      </c>
      <c r="C38" s="5" t="s">
        <v>1858</v>
      </c>
      <c r="D38" t="s">
        <v>5</v>
      </c>
      <c r="E38" s="24" t="s">
        <v>1859</v>
      </c>
      <c r="F38" s="25" t="s">
        <v>136</v>
      </c>
      <c r="G38" s="26">
        <v>52.8</v>
      </c>
      <c r="H38" s="25">
        <v>0</v>
      </c>
      <c r="I38" s="25">
        <f>ROUND(G38*H38,6)</f>
        <v>0</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1970</v>
      </c>
    </row>
    <row r="41" spans="1:16" ht="153" x14ac:dyDescent="0.2">
      <c r="E41" s="29" t="s">
        <v>1861</v>
      </c>
    </row>
    <row r="42" spans="1:16" x14ac:dyDescent="0.2">
      <c r="A42" t="s">
        <v>51</v>
      </c>
      <c r="B42" s="5" t="s">
        <v>83</v>
      </c>
      <c r="C42" s="5" t="s">
        <v>1862</v>
      </c>
      <c r="D42" t="s">
        <v>5</v>
      </c>
      <c r="E42" s="24" t="s">
        <v>1863</v>
      </c>
      <c r="F42" s="25" t="s">
        <v>136</v>
      </c>
      <c r="G42" s="26">
        <v>13.2</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1971</v>
      </c>
    </row>
    <row r="45" spans="1:16" ht="306" x14ac:dyDescent="0.2">
      <c r="E45" s="29" t="s">
        <v>1865</v>
      </c>
    </row>
    <row r="46" spans="1:16" ht="25.5" x14ac:dyDescent="0.2">
      <c r="A46" t="s">
        <v>51</v>
      </c>
      <c r="B46" s="5" t="s">
        <v>88</v>
      </c>
      <c r="C46" s="5" t="s">
        <v>1866</v>
      </c>
      <c r="D46" t="s">
        <v>5</v>
      </c>
      <c r="E46" s="24" t="s">
        <v>1867</v>
      </c>
      <c r="F46" s="25" t="s">
        <v>55</v>
      </c>
      <c r="G46" s="26">
        <v>23.76</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v>
      </c>
    </row>
    <row r="49" spans="1:16" x14ac:dyDescent="0.2">
      <c r="E49" s="29" t="s">
        <v>1868</v>
      </c>
    </row>
    <row r="50" spans="1:16" ht="25.5" x14ac:dyDescent="0.2">
      <c r="A50" t="s">
        <v>51</v>
      </c>
      <c r="B50" s="5" t="s">
        <v>178</v>
      </c>
      <c r="C50" s="5" t="s">
        <v>1869</v>
      </c>
      <c r="D50" t="s">
        <v>5</v>
      </c>
      <c r="E50" s="24" t="s">
        <v>1870</v>
      </c>
      <c r="F50" s="25" t="s">
        <v>136</v>
      </c>
      <c r="G50" s="26">
        <v>52.8</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1972</v>
      </c>
    </row>
    <row r="53" spans="1:16" ht="409.5" x14ac:dyDescent="0.2">
      <c r="E53" s="29" t="s">
        <v>1872</v>
      </c>
    </row>
    <row r="54" spans="1:16" ht="25.5" x14ac:dyDescent="0.2">
      <c r="A54" t="s">
        <v>51</v>
      </c>
      <c r="B54" s="5" t="s">
        <v>92</v>
      </c>
      <c r="C54" s="5" t="s">
        <v>1873</v>
      </c>
      <c r="D54" t="s">
        <v>5</v>
      </c>
      <c r="E54" s="24" t="s">
        <v>1874</v>
      </c>
      <c r="F54" s="25" t="s">
        <v>136</v>
      </c>
      <c r="G54" s="26">
        <v>10.56</v>
      </c>
      <c r="H54" s="25">
        <v>0</v>
      </c>
      <c r="I54" s="25">
        <f>ROUND(G54*H54,6)</f>
        <v>0</v>
      </c>
      <c r="L54" s="27">
        <v>0</v>
      </c>
      <c r="M54" s="22">
        <f>ROUND(ROUND(L54,2)*ROUND(G54,3),2)</f>
        <v>0</v>
      </c>
      <c r="N54" s="25" t="s">
        <v>1836</v>
      </c>
      <c r="O54">
        <f>(M54*21)/100</f>
        <v>0</v>
      </c>
      <c r="P54" t="s">
        <v>27</v>
      </c>
    </row>
    <row r="55" spans="1:16" ht="25.5" x14ac:dyDescent="0.2">
      <c r="A55" s="28" t="s">
        <v>57</v>
      </c>
      <c r="E55" s="29" t="s">
        <v>1875</v>
      </c>
    </row>
    <row r="56" spans="1:16" x14ac:dyDescent="0.2">
      <c r="A56" s="28" t="s">
        <v>58</v>
      </c>
      <c r="E56" s="30" t="s">
        <v>1973</v>
      </c>
    </row>
    <row r="57" spans="1:16" ht="114.75" x14ac:dyDescent="0.2">
      <c r="E57" s="29" t="s">
        <v>1877</v>
      </c>
    </row>
    <row r="58" spans="1:16" x14ac:dyDescent="0.2">
      <c r="A58" t="s">
        <v>51</v>
      </c>
      <c r="B58" s="5" t="s">
        <v>96</v>
      </c>
      <c r="C58" s="5" t="s">
        <v>1878</v>
      </c>
      <c r="D58" t="s">
        <v>5</v>
      </c>
      <c r="E58" s="24" t="s">
        <v>1879</v>
      </c>
      <c r="F58" s="25" t="s">
        <v>55</v>
      </c>
      <c r="G58" s="26">
        <v>22.175999999999998</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48</v>
      </c>
      <c r="C62" s="6" t="s">
        <v>144</v>
      </c>
      <c r="E62" s="23" t="s">
        <v>1880</v>
      </c>
      <c r="J62" s="22">
        <f>0</f>
        <v>0</v>
      </c>
      <c r="K62" s="22">
        <f>0</f>
        <v>0</v>
      </c>
      <c r="L62" s="22">
        <f>0+L63</f>
        <v>0</v>
      </c>
      <c r="M62" s="22">
        <f>0+M63</f>
        <v>0</v>
      </c>
    </row>
    <row r="63" spans="1:16" ht="25.5" x14ac:dyDescent="0.2">
      <c r="A63" t="s">
        <v>51</v>
      </c>
      <c r="B63" s="5" t="s">
        <v>100</v>
      </c>
      <c r="C63" s="5" t="s">
        <v>1881</v>
      </c>
      <c r="D63" t="s">
        <v>5</v>
      </c>
      <c r="E63" s="24" t="s">
        <v>1882</v>
      </c>
      <c r="F63" s="25" t="s">
        <v>136</v>
      </c>
      <c r="G63" s="26">
        <v>2.64</v>
      </c>
      <c r="H63" s="25">
        <v>0</v>
      </c>
      <c r="I63" s="25">
        <f>ROUND(G63*H63,6)</f>
        <v>0</v>
      </c>
      <c r="L63" s="27">
        <v>0</v>
      </c>
      <c r="M63" s="22">
        <f>ROUND(ROUND(L63,2)*ROUND(G63,3),2)</f>
        <v>0</v>
      </c>
      <c r="N63" s="25" t="s">
        <v>1836</v>
      </c>
      <c r="O63">
        <f>(M63*21)/100</f>
        <v>0</v>
      </c>
      <c r="P63" t="s">
        <v>27</v>
      </c>
    </row>
    <row r="64" spans="1:16" x14ac:dyDescent="0.2">
      <c r="A64" s="28" t="s">
        <v>57</v>
      </c>
      <c r="E64" s="29" t="s">
        <v>5</v>
      </c>
    </row>
    <row r="65" spans="1:16" x14ac:dyDescent="0.2">
      <c r="A65" s="28" t="s">
        <v>58</v>
      </c>
      <c r="E65" s="30" t="s">
        <v>1974</v>
      </c>
    </row>
    <row r="66" spans="1:16" ht="38.25" x14ac:dyDescent="0.2">
      <c r="E66" s="29" t="s">
        <v>1884</v>
      </c>
    </row>
    <row r="67" spans="1:16" x14ac:dyDescent="0.2">
      <c r="A67" t="s">
        <v>48</v>
      </c>
      <c r="C67" s="6" t="s">
        <v>79</v>
      </c>
      <c r="E67" s="23" t="s">
        <v>1885</v>
      </c>
      <c r="J67" s="22">
        <f>0</f>
        <v>0</v>
      </c>
      <c r="K67" s="22">
        <f>0</f>
        <v>0</v>
      </c>
      <c r="L67" s="22">
        <f>0+L68+L72+L76+L80+L84+L88+L92+L96+L100+L104+L108</f>
        <v>0</v>
      </c>
      <c r="M67" s="22">
        <f>0+M68+M72+M76+M80+M84+M88+M92+M96+M100+M104+M108</f>
        <v>0</v>
      </c>
    </row>
    <row r="68" spans="1:16" ht="25.5" x14ac:dyDescent="0.2">
      <c r="A68" t="s">
        <v>51</v>
      </c>
      <c r="B68" s="5" t="s">
        <v>105</v>
      </c>
      <c r="C68" s="5" t="s">
        <v>1897</v>
      </c>
      <c r="D68" t="s">
        <v>5</v>
      </c>
      <c r="E68" s="24" t="s">
        <v>1898</v>
      </c>
      <c r="F68" s="25" t="s">
        <v>73</v>
      </c>
      <c r="G68" s="26">
        <v>1</v>
      </c>
      <c r="H68" s="25">
        <v>0</v>
      </c>
      <c r="I68" s="25">
        <f>ROUND(G68*H68,6)</f>
        <v>0</v>
      </c>
      <c r="L68" s="27">
        <v>0</v>
      </c>
      <c r="M68" s="22">
        <f>ROUND(ROUND(L68,2)*ROUND(G68,3),2)</f>
        <v>0</v>
      </c>
      <c r="N68" s="25" t="s">
        <v>1836</v>
      </c>
      <c r="O68">
        <f>(M68*21)/100</f>
        <v>0</v>
      </c>
      <c r="P68" t="s">
        <v>27</v>
      </c>
    </row>
    <row r="69" spans="1:16" x14ac:dyDescent="0.2">
      <c r="A69" s="28" t="s">
        <v>57</v>
      </c>
      <c r="E69" s="29" t="s">
        <v>5</v>
      </c>
    </row>
    <row r="70" spans="1:16" x14ac:dyDescent="0.2">
      <c r="A70" s="28" t="s">
        <v>58</v>
      </c>
      <c r="E70" s="30" t="s">
        <v>1975</v>
      </c>
    </row>
    <row r="71" spans="1:16" ht="63.75" x14ac:dyDescent="0.2">
      <c r="E71" s="29" t="s">
        <v>1889</v>
      </c>
    </row>
    <row r="72" spans="1:16" x14ac:dyDescent="0.2">
      <c r="A72" t="s">
        <v>51</v>
      </c>
      <c r="B72" s="5" t="s">
        <v>110</v>
      </c>
      <c r="C72" s="5" t="s">
        <v>1976</v>
      </c>
      <c r="D72" t="s">
        <v>5</v>
      </c>
      <c r="E72" s="24" t="s">
        <v>1977</v>
      </c>
      <c r="F72" s="25" t="s">
        <v>73</v>
      </c>
      <c r="G72" s="26">
        <v>1</v>
      </c>
      <c r="H72" s="25">
        <v>2E-3</v>
      </c>
      <c r="I72" s="25">
        <f>ROUND(G72*H72,6)</f>
        <v>2E-3</v>
      </c>
      <c r="L72" s="27">
        <v>0</v>
      </c>
      <c r="M72" s="22">
        <f>ROUND(ROUND(L72,2)*ROUND(G72,3),2)</f>
        <v>0</v>
      </c>
      <c r="N72" s="25" t="s">
        <v>1836</v>
      </c>
      <c r="O72">
        <f>(M72*21)/100</f>
        <v>0</v>
      </c>
      <c r="P72" t="s">
        <v>27</v>
      </c>
    </row>
    <row r="73" spans="1:16" x14ac:dyDescent="0.2">
      <c r="A73" s="28" t="s">
        <v>57</v>
      </c>
      <c r="E73" s="29" t="s">
        <v>5</v>
      </c>
    </row>
    <row r="74" spans="1:16" x14ac:dyDescent="0.2">
      <c r="A74" s="28" t="s">
        <v>58</v>
      </c>
      <c r="E74" s="30" t="s">
        <v>5</v>
      </c>
    </row>
    <row r="75" spans="1:16" x14ac:dyDescent="0.2">
      <c r="E75" s="29" t="s">
        <v>159</v>
      </c>
    </row>
    <row r="76" spans="1:16" ht="25.5" x14ac:dyDescent="0.2">
      <c r="A76" t="s">
        <v>51</v>
      </c>
      <c r="B76" s="5" t="s">
        <v>114</v>
      </c>
      <c r="C76" s="5" t="s">
        <v>1978</v>
      </c>
      <c r="D76" t="s">
        <v>5</v>
      </c>
      <c r="E76" s="24" t="s">
        <v>1979</v>
      </c>
      <c r="F76" s="25" t="s">
        <v>77</v>
      </c>
      <c r="G76" s="26">
        <v>22</v>
      </c>
      <c r="H76" s="25">
        <v>1.0000000000000001E-5</v>
      </c>
      <c r="I76" s="25">
        <f>ROUND(G76*H76,6)</f>
        <v>2.2000000000000001E-4</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1980</v>
      </c>
    </row>
    <row r="79" spans="1:16" ht="102" x14ac:dyDescent="0.2">
      <c r="E79" s="29" t="s">
        <v>1938</v>
      </c>
    </row>
    <row r="80" spans="1:16" x14ac:dyDescent="0.2">
      <c r="A80" t="s">
        <v>51</v>
      </c>
      <c r="B80" s="5" t="s">
        <v>118</v>
      </c>
      <c r="C80" s="5" t="s">
        <v>1981</v>
      </c>
      <c r="D80" t="s">
        <v>5</v>
      </c>
      <c r="E80" s="24" t="s">
        <v>1982</v>
      </c>
      <c r="F80" s="25" t="s">
        <v>77</v>
      </c>
      <c r="G80" s="26">
        <v>22.33</v>
      </c>
      <c r="H80" s="25">
        <v>5.1000000000000004E-3</v>
      </c>
      <c r="I80" s="25">
        <f>ROUND(G80*H80,6)</f>
        <v>0.113883</v>
      </c>
      <c r="L80" s="27">
        <v>0</v>
      </c>
      <c r="M80" s="22">
        <f>ROUND(ROUND(L80,2)*ROUND(G80,3),2)</f>
        <v>0</v>
      </c>
      <c r="N80" s="25" t="s">
        <v>1836</v>
      </c>
      <c r="O80">
        <f>(M80*21)/100</f>
        <v>0</v>
      </c>
      <c r="P80" t="s">
        <v>27</v>
      </c>
    </row>
    <row r="81" spans="1:16" x14ac:dyDescent="0.2">
      <c r="A81" s="28" t="s">
        <v>57</v>
      </c>
      <c r="E81" s="29" t="s">
        <v>5</v>
      </c>
    </row>
    <row r="82" spans="1:16" x14ac:dyDescent="0.2">
      <c r="A82" s="28" t="s">
        <v>58</v>
      </c>
      <c r="E82" s="30" t="s">
        <v>5</v>
      </c>
    </row>
    <row r="83" spans="1:16" x14ac:dyDescent="0.2">
      <c r="E83" s="29" t="s">
        <v>159</v>
      </c>
    </row>
    <row r="84" spans="1:16" ht="25.5" x14ac:dyDescent="0.2">
      <c r="A84" t="s">
        <v>51</v>
      </c>
      <c r="B84" s="5" t="s">
        <v>123</v>
      </c>
      <c r="C84" s="5" t="s">
        <v>1983</v>
      </c>
      <c r="D84" t="s">
        <v>5</v>
      </c>
      <c r="E84" s="24" t="s">
        <v>1984</v>
      </c>
      <c r="F84" s="25" t="s">
        <v>73</v>
      </c>
      <c r="G84" s="26">
        <v>1</v>
      </c>
      <c r="H84" s="25">
        <v>0</v>
      </c>
      <c r="I84" s="25">
        <f>ROUND(G84*H84,6)</f>
        <v>0</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1985</v>
      </c>
    </row>
    <row r="87" spans="1:16" ht="51" x14ac:dyDescent="0.2">
      <c r="E87" s="29" t="s">
        <v>1986</v>
      </c>
    </row>
    <row r="88" spans="1:16" x14ac:dyDescent="0.2">
      <c r="A88" t="s">
        <v>51</v>
      </c>
      <c r="B88" s="5" t="s">
        <v>128</v>
      </c>
      <c r="C88" s="5" t="s">
        <v>1987</v>
      </c>
      <c r="D88" t="s">
        <v>5</v>
      </c>
      <c r="E88" s="24" t="s">
        <v>1988</v>
      </c>
      <c r="F88" s="25" t="s">
        <v>73</v>
      </c>
      <c r="G88" s="26">
        <v>1</v>
      </c>
      <c r="H88" s="25">
        <v>1.6000000000000001E-3</v>
      </c>
      <c r="I88" s="25">
        <f>ROUND(G88*H88,6)</f>
        <v>1.6000000000000001E-3</v>
      </c>
      <c r="L88" s="27">
        <v>0</v>
      </c>
      <c r="M88" s="22">
        <f>ROUND(ROUND(L88,2)*ROUND(G88,3),2)</f>
        <v>0</v>
      </c>
      <c r="N88" s="25" t="s">
        <v>1836</v>
      </c>
      <c r="O88">
        <f>(M88*21)/100</f>
        <v>0</v>
      </c>
      <c r="P88" t="s">
        <v>27</v>
      </c>
    </row>
    <row r="89" spans="1:16" x14ac:dyDescent="0.2">
      <c r="A89" s="28" t="s">
        <v>57</v>
      </c>
      <c r="E89" s="29" t="s">
        <v>5</v>
      </c>
    </row>
    <row r="90" spans="1:16" x14ac:dyDescent="0.2">
      <c r="A90" s="28" t="s">
        <v>58</v>
      </c>
      <c r="E90" s="30" t="s">
        <v>5</v>
      </c>
    </row>
    <row r="91" spans="1:16" x14ac:dyDescent="0.2">
      <c r="E91" s="29" t="s">
        <v>159</v>
      </c>
    </row>
    <row r="92" spans="1:16" ht="25.5" x14ac:dyDescent="0.2">
      <c r="A92" t="s">
        <v>51</v>
      </c>
      <c r="B92" s="5" t="s">
        <v>133</v>
      </c>
      <c r="C92" s="5" t="s">
        <v>1989</v>
      </c>
      <c r="D92" t="s">
        <v>5</v>
      </c>
      <c r="E92" s="24" t="s">
        <v>1990</v>
      </c>
      <c r="F92" s="25" t="s">
        <v>73</v>
      </c>
      <c r="G92" s="26">
        <v>1</v>
      </c>
      <c r="H92" s="25">
        <v>0</v>
      </c>
      <c r="I92" s="25">
        <f>ROUND(G92*H92,6)</f>
        <v>0</v>
      </c>
      <c r="L92" s="27">
        <v>0</v>
      </c>
      <c r="M92" s="22">
        <f>ROUND(ROUND(L92,2)*ROUND(G92,3),2)</f>
        <v>0</v>
      </c>
      <c r="N92" s="25" t="s">
        <v>1836</v>
      </c>
      <c r="O92">
        <f>(M92*21)/100</f>
        <v>0</v>
      </c>
      <c r="P92" t="s">
        <v>27</v>
      </c>
    </row>
    <row r="93" spans="1:16" x14ac:dyDescent="0.2">
      <c r="A93" s="28" t="s">
        <v>57</v>
      </c>
      <c r="E93" s="29" t="s">
        <v>5</v>
      </c>
    </row>
    <row r="94" spans="1:16" x14ac:dyDescent="0.2">
      <c r="A94" s="28" t="s">
        <v>58</v>
      </c>
      <c r="E94" s="30" t="s">
        <v>1985</v>
      </c>
    </row>
    <row r="95" spans="1:16" ht="51" x14ac:dyDescent="0.2">
      <c r="E95" s="29" t="s">
        <v>1986</v>
      </c>
    </row>
    <row r="96" spans="1:16" x14ac:dyDescent="0.2">
      <c r="A96" t="s">
        <v>51</v>
      </c>
      <c r="B96" s="5" t="s">
        <v>197</v>
      </c>
      <c r="C96" s="5" t="s">
        <v>1991</v>
      </c>
      <c r="D96" t="s">
        <v>5</v>
      </c>
      <c r="E96" s="24" t="s">
        <v>1977</v>
      </c>
      <c r="F96" s="25" t="s">
        <v>73</v>
      </c>
      <c r="G96" s="26">
        <v>1</v>
      </c>
      <c r="H96" s="25">
        <v>2E-3</v>
      </c>
      <c r="I96" s="25">
        <f>ROUND(G96*H96,6)</f>
        <v>2E-3</v>
      </c>
      <c r="L96" s="27">
        <v>0</v>
      </c>
      <c r="M96" s="22">
        <f>ROUND(ROUND(L96,2)*ROUND(G96,3),2)</f>
        <v>0</v>
      </c>
      <c r="N96" s="25" t="s">
        <v>1836</v>
      </c>
      <c r="O96">
        <f>(M96*21)/100</f>
        <v>0</v>
      </c>
      <c r="P96" t="s">
        <v>27</v>
      </c>
    </row>
    <row r="97" spans="1:16" x14ac:dyDescent="0.2">
      <c r="A97" s="28" t="s">
        <v>57</v>
      </c>
      <c r="E97" s="29" t="s">
        <v>5</v>
      </c>
    </row>
    <row r="98" spans="1:16" x14ac:dyDescent="0.2">
      <c r="A98" s="28" t="s">
        <v>58</v>
      </c>
      <c r="E98" s="30" t="s">
        <v>5</v>
      </c>
    </row>
    <row r="99" spans="1:16" x14ac:dyDescent="0.2">
      <c r="E99" s="29" t="s">
        <v>159</v>
      </c>
    </row>
    <row r="100" spans="1:16" x14ac:dyDescent="0.2">
      <c r="A100" t="s">
        <v>51</v>
      </c>
      <c r="B100" s="5" t="s">
        <v>198</v>
      </c>
      <c r="C100" s="5" t="s">
        <v>1941</v>
      </c>
      <c r="D100" t="s">
        <v>5</v>
      </c>
      <c r="E100" s="24" t="s">
        <v>1942</v>
      </c>
      <c r="F100" s="25" t="s">
        <v>77</v>
      </c>
      <c r="G100" s="26">
        <v>22</v>
      </c>
      <c r="H100" s="25">
        <v>0</v>
      </c>
      <c r="I100" s="25">
        <f>ROUND(G100*H100,6)</f>
        <v>0</v>
      </c>
      <c r="L100" s="27">
        <v>0</v>
      </c>
      <c r="M100" s="22">
        <f>ROUND(ROUND(L100,2)*ROUND(G100,3),2)</f>
        <v>0</v>
      </c>
      <c r="N100" s="25" t="s">
        <v>1836</v>
      </c>
      <c r="O100">
        <f>(M100*21)/100</f>
        <v>0</v>
      </c>
      <c r="P100" t="s">
        <v>27</v>
      </c>
    </row>
    <row r="101" spans="1:16" x14ac:dyDescent="0.2">
      <c r="A101" s="28" t="s">
        <v>57</v>
      </c>
      <c r="E101" s="29" t="s">
        <v>5</v>
      </c>
    </row>
    <row r="102" spans="1:16" x14ac:dyDescent="0.2">
      <c r="A102" s="28" t="s">
        <v>58</v>
      </c>
      <c r="E102" s="30" t="s">
        <v>1992</v>
      </c>
    </row>
    <row r="103" spans="1:16" ht="102" x14ac:dyDescent="0.2">
      <c r="E103" s="29" t="s">
        <v>1944</v>
      </c>
    </row>
    <row r="104" spans="1:16" ht="25.5" x14ac:dyDescent="0.2">
      <c r="A104" t="s">
        <v>51</v>
      </c>
      <c r="B104" s="5" t="s">
        <v>199</v>
      </c>
      <c r="C104" s="5" t="s">
        <v>1945</v>
      </c>
      <c r="D104" t="s">
        <v>5</v>
      </c>
      <c r="E104" s="24" t="s">
        <v>1946</v>
      </c>
      <c r="F104" s="25" t="s">
        <v>73</v>
      </c>
      <c r="G104" s="26">
        <v>2</v>
      </c>
      <c r="H104" s="25">
        <v>0.46009</v>
      </c>
      <c r="I104" s="25">
        <f>ROUND(G104*H104,6)</f>
        <v>0.92018</v>
      </c>
      <c r="L104" s="27">
        <v>0</v>
      </c>
      <c r="M104" s="22">
        <f>ROUND(ROUND(L104,2)*ROUND(G104,3),2)</f>
        <v>0</v>
      </c>
      <c r="N104" s="25" t="s">
        <v>1836</v>
      </c>
      <c r="O104">
        <f>(M104*21)/100</f>
        <v>0</v>
      </c>
      <c r="P104" t="s">
        <v>27</v>
      </c>
    </row>
    <row r="105" spans="1:16" x14ac:dyDescent="0.2">
      <c r="A105" s="28" t="s">
        <v>57</v>
      </c>
      <c r="E105" s="29" t="s">
        <v>5</v>
      </c>
    </row>
    <row r="106" spans="1:16" x14ac:dyDescent="0.2">
      <c r="A106" s="28" t="s">
        <v>58</v>
      </c>
      <c r="E106" s="30" t="s">
        <v>1947</v>
      </c>
    </row>
    <row r="107" spans="1:16" ht="102" x14ac:dyDescent="0.2">
      <c r="E107" s="29" t="s">
        <v>1944</v>
      </c>
    </row>
    <row r="108" spans="1:16" x14ac:dyDescent="0.2">
      <c r="A108" t="s">
        <v>51</v>
      </c>
      <c r="B108" s="5" t="s">
        <v>200</v>
      </c>
      <c r="C108" s="5" t="s">
        <v>1948</v>
      </c>
      <c r="D108" t="s">
        <v>5</v>
      </c>
      <c r="E108" s="24" t="s">
        <v>1949</v>
      </c>
      <c r="F108" s="25" t="s">
        <v>77</v>
      </c>
      <c r="G108" s="26">
        <v>22</v>
      </c>
      <c r="H108" s="25">
        <v>1.2999999999999999E-4</v>
      </c>
      <c r="I108" s="25">
        <f>ROUND(G108*H108,6)</f>
        <v>2.8600000000000001E-3</v>
      </c>
      <c r="L108" s="27">
        <v>0</v>
      </c>
      <c r="M108" s="22">
        <f>ROUND(ROUND(L108,2)*ROUND(G108,3),2)</f>
        <v>0</v>
      </c>
      <c r="N108" s="25" t="s">
        <v>1836</v>
      </c>
      <c r="O108">
        <f>(M108*21)/100</f>
        <v>0</v>
      </c>
      <c r="P108" t="s">
        <v>27</v>
      </c>
    </row>
    <row r="109" spans="1:16" x14ac:dyDescent="0.2">
      <c r="A109" s="28" t="s">
        <v>57</v>
      </c>
      <c r="E109" s="29" t="s">
        <v>5</v>
      </c>
    </row>
    <row r="110" spans="1:16" x14ac:dyDescent="0.2">
      <c r="A110" s="28" t="s">
        <v>58</v>
      </c>
      <c r="E110" s="30" t="s">
        <v>1980</v>
      </c>
    </row>
    <row r="111" spans="1:16" x14ac:dyDescent="0.2">
      <c r="E111"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2"/>
  <dimension ref="A1:T95"/>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COUNTIFS(L8:L92,"=0",A8:A92,"P")+COUNTIFS(L8:L92,"",A8:A92,"P")+SUM(Q8:Q92)</f>
        <v>21</v>
      </c>
    </row>
    <row r="8" spans="1:20" x14ac:dyDescent="0.2">
      <c r="A8" t="s">
        <v>45</v>
      </c>
      <c r="C8" s="19" t="s">
        <v>1994</v>
      </c>
      <c r="E8" s="21" t="s">
        <v>1833</v>
      </c>
      <c r="J8" s="20">
        <f>0+J9+J62+J67</f>
        <v>0</v>
      </c>
      <c r="K8" s="20">
        <f>0+K9+K62+K67</f>
        <v>0</v>
      </c>
      <c r="L8" s="20">
        <f>0+L9+L62+L67</f>
        <v>0</v>
      </c>
      <c r="M8" s="20">
        <f>0+M9+M62+M67</f>
        <v>0</v>
      </c>
    </row>
    <row r="9" spans="1:20" x14ac:dyDescent="0.2">
      <c r="A9" t="s">
        <v>48</v>
      </c>
      <c r="C9" s="6" t="s">
        <v>52</v>
      </c>
      <c r="E9" s="23" t="s">
        <v>1557</v>
      </c>
      <c r="J9" s="22">
        <f>0</f>
        <v>0</v>
      </c>
      <c r="K9" s="22">
        <f>0</f>
        <v>0</v>
      </c>
      <c r="L9" s="22">
        <f>0+L10+L14+L18+L22+L26+L30+L34+L38+L42+L46+L50+L54+L58</f>
        <v>0</v>
      </c>
      <c r="M9" s="22">
        <f>0+M10+M14+M18+M22+M26+M30+M34+M38+M42+M46+M50+M54+M58</f>
        <v>0</v>
      </c>
    </row>
    <row r="10" spans="1:20" ht="25.5" x14ac:dyDescent="0.2">
      <c r="A10" t="s">
        <v>51</v>
      </c>
      <c r="B10" s="5" t="s">
        <v>52</v>
      </c>
      <c r="C10" s="5" t="s">
        <v>1834</v>
      </c>
      <c r="D10" t="s">
        <v>5</v>
      </c>
      <c r="E10" s="24" t="s">
        <v>1835</v>
      </c>
      <c r="F10" s="25" t="s">
        <v>136</v>
      </c>
      <c r="G10" s="26">
        <v>39</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1995</v>
      </c>
    </row>
    <row r="13" spans="1:20" ht="51" x14ac:dyDescent="0.2">
      <c r="E13" s="29" t="s">
        <v>1838</v>
      </c>
    </row>
    <row r="14" spans="1:20" ht="25.5" x14ac:dyDescent="0.2">
      <c r="A14" t="s">
        <v>51</v>
      </c>
      <c r="B14" s="5" t="s">
        <v>27</v>
      </c>
      <c r="C14" s="5" t="s">
        <v>1839</v>
      </c>
      <c r="D14" t="s">
        <v>5</v>
      </c>
      <c r="E14" s="24" t="s">
        <v>1840</v>
      </c>
      <c r="F14" s="25" t="s">
        <v>136</v>
      </c>
      <c r="G14" s="26">
        <v>11.7</v>
      </c>
      <c r="H14" s="25">
        <v>0</v>
      </c>
      <c r="I14" s="25">
        <f>ROUND(G14*H14,6)</f>
        <v>0</v>
      </c>
      <c r="L14" s="27">
        <v>0</v>
      </c>
      <c r="M14" s="22">
        <f>ROUND(ROUND(L14,2)*ROUND(G14,3),2)</f>
        <v>0</v>
      </c>
      <c r="N14" s="25" t="s">
        <v>1836</v>
      </c>
      <c r="O14">
        <f>(M14*21)/100</f>
        <v>0</v>
      </c>
      <c r="P14" t="s">
        <v>27</v>
      </c>
    </row>
    <row r="15" spans="1:20" ht="25.5" x14ac:dyDescent="0.2">
      <c r="A15" s="28" t="s">
        <v>57</v>
      </c>
      <c r="E15" s="29" t="s">
        <v>1841</v>
      </c>
    </row>
    <row r="16" spans="1:20" x14ac:dyDescent="0.2">
      <c r="A16" s="28" t="s">
        <v>58</v>
      </c>
      <c r="E16" s="30" t="s">
        <v>5</v>
      </c>
    </row>
    <row r="17" spans="1:16" ht="51" x14ac:dyDescent="0.2">
      <c r="E17" s="29" t="s">
        <v>1838</v>
      </c>
    </row>
    <row r="18" spans="1:16" ht="25.5" x14ac:dyDescent="0.2">
      <c r="A18" t="s">
        <v>51</v>
      </c>
      <c r="B18" s="5" t="s">
        <v>26</v>
      </c>
      <c r="C18" s="5" t="s">
        <v>1842</v>
      </c>
      <c r="D18" t="s">
        <v>5</v>
      </c>
      <c r="E18" s="24" t="s">
        <v>1843</v>
      </c>
      <c r="F18" s="25" t="s">
        <v>67</v>
      </c>
      <c r="G18" s="26">
        <v>65</v>
      </c>
      <c r="H18" s="25">
        <v>8.4999999999999995E-4</v>
      </c>
      <c r="I18" s="25">
        <f>ROUND(G18*H18,6)</f>
        <v>5.525E-2</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1996</v>
      </c>
    </row>
    <row r="21" spans="1:16" ht="153" x14ac:dyDescent="0.2">
      <c r="E21" s="29" t="s">
        <v>1845</v>
      </c>
    </row>
    <row r="22" spans="1:16" ht="25.5" x14ac:dyDescent="0.2">
      <c r="A22" t="s">
        <v>51</v>
      </c>
      <c r="B22" s="5" t="s">
        <v>144</v>
      </c>
      <c r="C22" s="5" t="s">
        <v>1846</v>
      </c>
      <c r="D22" t="s">
        <v>5</v>
      </c>
      <c r="E22" s="24" t="s">
        <v>1847</v>
      </c>
      <c r="F22" s="25" t="s">
        <v>67</v>
      </c>
      <c r="G22" s="26">
        <v>65</v>
      </c>
      <c r="H22" s="25">
        <v>0</v>
      </c>
      <c r="I22" s="25">
        <f>ROUND(G22*H22,6)</f>
        <v>0</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64</v>
      </c>
      <c r="C26" s="5" t="s">
        <v>1848</v>
      </c>
      <c r="D26" t="s">
        <v>5</v>
      </c>
      <c r="E26" s="24" t="s">
        <v>1849</v>
      </c>
      <c r="F26" s="25" t="s">
        <v>136</v>
      </c>
      <c r="G26" s="26">
        <v>62.4</v>
      </c>
      <c r="H26" s="25">
        <v>0</v>
      </c>
      <c r="I26" s="25">
        <f>ROUND(G26*H26,6)</f>
        <v>0</v>
      </c>
      <c r="L26" s="27">
        <v>0</v>
      </c>
      <c r="M26" s="22">
        <f>ROUND(ROUND(L26,2)*ROUND(G26,3),2)</f>
        <v>0</v>
      </c>
      <c r="N26" s="25" t="s">
        <v>1836</v>
      </c>
      <c r="O26">
        <f>(M26*21)/100</f>
        <v>0</v>
      </c>
      <c r="P26" t="s">
        <v>27</v>
      </c>
    </row>
    <row r="27" spans="1:16" ht="25.5" x14ac:dyDescent="0.2">
      <c r="A27" s="28" t="s">
        <v>57</v>
      </c>
      <c r="E27" s="29" t="s">
        <v>1850</v>
      </c>
    </row>
    <row r="28" spans="1:16" x14ac:dyDescent="0.2">
      <c r="A28" s="28" t="s">
        <v>58</v>
      </c>
      <c r="E28" s="30" t="s">
        <v>1997</v>
      </c>
    </row>
    <row r="29" spans="1:16" ht="204" x14ac:dyDescent="0.2">
      <c r="E29" s="29" t="s">
        <v>1852</v>
      </c>
    </row>
    <row r="30" spans="1:16" ht="25.5" x14ac:dyDescent="0.2">
      <c r="A30" t="s">
        <v>51</v>
      </c>
      <c r="B30" s="5" t="s">
        <v>62</v>
      </c>
      <c r="C30" s="5" t="s">
        <v>1853</v>
      </c>
      <c r="D30" t="s">
        <v>5</v>
      </c>
      <c r="E30" s="24" t="s">
        <v>1849</v>
      </c>
      <c r="F30" s="25" t="s">
        <v>136</v>
      </c>
      <c r="G30" s="26">
        <v>7.8</v>
      </c>
      <c r="H30" s="25">
        <v>0</v>
      </c>
      <c r="I30" s="25">
        <f>ROUND(G30*H30,6)</f>
        <v>0</v>
      </c>
      <c r="L30" s="27">
        <v>0</v>
      </c>
      <c r="M30" s="22">
        <f>ROUND(ROUND(L30,2)*ROUND(G30,3),2)</f>
        <v>0</v>
      </c>
      <c r="N30" s="25" t="s">
        <v>1836</v>
      </c>
      <c r="O30">
        <f>(M30*21)/100</f>
        <v>0</v>
      </c>
      <c r="P30" t="s">
        <v>27</v>
      </c>
    </row>
    <row r="31" spans="1:16" ht="25.5" x14ac:dyDescent="0.2">
      <c r="A31" s="28" t="s">
        <v>57</v>
      </c>
      <c r="E31" s="29" t="s">
        <v>1854</v>
      </c>
    </row>
    <row r="32" spans="1:16" x14ac:dyDescent="0.2">
      <c r="A32" s="28" t="s">
        <v>58</v>
      </c>
      <c r="E32" s="30" t="s">
        <v>1998</v>
      </c>
    </row>
    <row r="33" spans="1:16" ht="204" x14ac:dyDescent="0.2">
      <c r="E33" s="29" t="s">
        <v>1852</v>
      </c>
    </row>
    <row r="34" spans="1:16" ht="25.5" x14ac:dyDescent="0.2">
      <c r="A34" t="s">
        <v>51</v>
      </c>
      <c r="B34" s="5" t="s">
        <v>69</v>
      </c>
      <c r="C34" s="5" t="s">
        <v>1856</v>
      </c>
      <c r="D34" t="s">
        <v>5</v>
      </c>
      <c r="E34" s="24" t="s">
        <v>1849</v>
      </c>
      <c r="F34" s="25" t="s">
        <v>136</v>
      </c>
      <c r="G34" s="26">
        <v>117</v>
      </c>
      <c r="H34" s="25">
        <v>0</v>
      </c>
      <c r="I34" s="25">
        <f>ROUND(G34*H34,6)</f>
        <v>0</v>
      </c>
      <c r="L34" s="27">
        <v>0</v>
      </c>
      <c r="M34" s="22">
        <f>ROUND(ROUND(L34,2)*ROUND(G34,3),2)</f>
        <v>0</v>
      </c>
      <c r="N34" s="25" t="s">
        <v>1836</v>
      </c>
      <c r="O34">
        <f>(M34*21)/100</f>
        <v>0</v>
      </c>
      <c r="P34" t="s">
        <v>27</v>
      </c>
    </row>
    <row r="35" spans="1:16" ht="38.25" x14ac:dyDescent="0.2">
      <c r="A35" s="28" t="s">
        <v>57</v>
      </c>
      <c r="E35" s="29" t="s">
        <v>1857</v>
      </c>
    </row>
    <row r="36" spans="1:16" x14ac:dyDescent="0.2">
      <c r="A36" s="28" t="s">
        <v>58</v>
      </c>
      <c r="E36" s="30" t="s">
        <v>5</v>
      </c>
    </row>
    <row r="37" spans="1:16" ht="204" x14ac:dyDescent="0.2">
      <c r="E37" s="29" t="s">
        <v>1852</v>
      </c>
    </row>
    <row r="38" spans="1:16" ht="25.5" x14ac:dyDescent="0.2">
      <c r="A38" t="s">
        <v>51</v>
      </c>
      <c r="B38" s="5" t="s">
        <v>79</v>
      </c>
      <c r="C38" s="5" t="s">
        <v>1858</v>
      </c>
      <c r="D38" t="s">
        <v>5</v>
      </c>
      <c r="E38" s="24" t="s">
        <v>1859</v>
      </c>
      <c r="F38" s="25" t="s">
        <v>136</v>
      </c>
      <c r="G38" s="26">
        <v>31.2</v>
      </c>
      <c r="H38" s="25">
        <v>0</v>
      </c>
      <c r="I38" s="25">
        <f>ROUND(G38*H38,6)</f>
        <v>0</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1999</v>
      </c>
    </row>
    <row r="41" spans="1:16" ht="153" x14ac:dyDescent="0.2">
      <c r="E41" s="29" t="s">
        <v>1861</v>
      </c>
    </row>
    <row r="42" spans="1:16" x14ac:dyDescent="0.2">
      <c r="A42" t="s">
        <v>51</v>
      </c>
      <c r="B42" s="5" t="s">
        <v>83</v>
      </c>
      <c r="C42" s="5" t="s">
        <v>1862</v>
      </c>
      <c r="D42" t="s">
        <v>5</v>
      </c>
      <c r="E42" s="24" t="s">
        <v>1863</v>
      </c>
      <c r="F42" s="25" t="s">
        <v>136</v>
      </c>
      <c r="G42" s="26">
        <v>7.8</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2000</v>
      </c>
    </row>
    <row r="45" spans="1:16" ht="306" x14ac:dyDescent="0.2">
      <c r="E45" s="29" t="s">
        <v>1865</v>
      </c>
    </row>
    <row r="46" spans="1:16" ht="25.5" x14ac:dyDescent="0.2">
      <c r="A46" t="s">
        <v>51</v>
      </c>
      <c r="B46" s="5" t="s">
        <v>88</v>
      </c>
      <c r="C46" s="5" t="s">
        <v>1866</v>
      </c>
      <c r="D46" t="s">
        <v>5</v>
      </c>
      <c r="E46" s="24" t="s">
        <v>1867</v>
      </c>
      <c r="F46" s="25" t="s">
        <v>55</v>
      </c>
      <c r="G46" s="26">
        <v>14.04</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v>
      </c>
    </row>
    <row r="49" spans="1:16" x14ac:dyDescent="0.2">
      <c r="E49" s="29" t="s">
        <v>1868</v>
      </c>
    </row>
    <row r="50" spans="1:16" ht="25.5" x14ac:dyDescent="0.2">
      <c r="A50" t="s">
        <v>51</v>
      </c>
      <c r="B50" s="5" t="s">
        <v>178</v>
      </c>
      <c r="C50" s="5" t="s">
        <v>1869</v>
      </c>
      <c r="D50" t="s">
        <v>5</v>
      </c>
      <c r="E50" s="24" t="s">
        <v>1870</v>
      </c>
      <c r="F50" s="25" t="s">
        <v>136</v>
      </c>
      <c r="G50" s="26">
        <v>31.2</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2001</v>
      </c>
    </row>
    <row r="53" spans="1:16" ht="409.5" x14ac:dyDescent="0.2">
      <c r="E53" s="29" t="s">
        <v>1872</v>
      </c>
    </row>
    <row r="54" spans="1:16" ht="25.5" x14ac:dyDescent="0.2">
      <c r="A54" t="s">
        <v>51</v>
      </c>
      <c r="B54" s="5" t="s">
        <v>92</v>
      </c>
      <c r="C54" s="5" t="s">
        <v>1873</v>
      </c>
      <c r="D54" t="s">
        <v>5</v>
      </c>
      <c r="E54" s="24" t="s">
        <v>1874</v>
      </c>
      <c r="F54" s="25" t="s">
        <v>136</v>
      </c>
      <c r="G54" s="26">
        <v>6.24</v>
      </c>
      <c r="H54" s="25">
        <v>0</v>
      </c>
      <c r="I54" s="25">
        <f>ROUND(G54*H54,6)</f>
        <v>0</v>
      </c>
      <c r="L54" s="27">
        <v>0</v>
      </c>
      <c r="M54" s="22">
        <f>ROUND(ROUND(L54,2)*ROUND(G54,3),2)</f>
        <v>0</v>
      </c>
      <c r="N54" s="25" t="s">
        <v>1836</v>
      </c>
      <c r="O54">
        <f>(M54*21)/100</f>
        <v>0</v>
      </c>
      <c r="P54" t="s">
        <v>27</v>
      </c>
    </row>
    <row r="55" spans="1:16" ht="25.5" x14ac:dyDescent="0.2">
      <c r="A55" s="28" t="s">
        <v>57</v>
      </c>
      <c r="E55" s="29" t="s">
        <v>1875</v>
      </c>
    </row>
    <row r="56" spans="1:16" x14ac:dyDescent="0.2">
      <c r="A56" s="28" t="s">
        <v>58</v>
      </c>
      <c r="E56" s="30" t="s">
        <v>2002</v>
      </c>
    </row>
    <row r="57" spans="1:16" ht="114.75" x14ac:dyDescent="0.2">
      <c r="E57" s="29" t="s">
        <v>1877</v>
      </c>
    </row>
    <row r="58" spans="1:16" x14ac:dyDescent="0.2">
      <c r="A58" t="s">
        <v>51</v>
      </c>
      <c r="B58" s="5" t="s">
        <v>96</v>
      </c>
      <c r="C58" s="5" t="s">
        <v>1878</v>
      </c>
      <c r="D58" t="s">
        <v>5</v>
      </c>
      <c r="E58" s="24" t="s">
        <v>1879</v>
      </c>
      <c r="F58" s="25" t="s">
        <v>55</v>
      </c>
      <c r="G58" s="26">
        <v>13.103999999999999</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48</v>
      </c>
      <c r="C62" s="6" t="s">
        <v>144</v>
      </c>
      <c r="E62" s="23" t="s">
        <v>1880</v>
      </c>
      <c r="J62" s="22">
        <f>0</f>
        <v>0</v>
      </c>
      <c r="K62" s="22">
        <f>0</f>
        <v>0</v>
      </c>
      <c r="L62" s="22">
        <f>0+L63</f>
        <v>0</v>
      </c>
      <c r="M62" s="22">
        <f>0+M63</f>
        <v>0</v>
      </c>
    </row>
    <row r="63" spans="1:16" ht="25.5" x14ac:dyDescent="0.2">
      <c r="A63" t="s">
        <v>51</v>
      </c>
      <c r="B63" s="5" t="s">
        <v>100</v>
      </c>
      <c r="C63" s="5" t="s">
        <v>1881</v>
      </c>
      <c r="D63" t="s">
        <v>5</v>
      </c>
      <c r="E63" s="24" t="s">
        <v>1882</v>
      </c>
      <c r="F63" s="25" t="s">
        <v>136</v>
      </c>
      <c r="G63" s="26">
        <v>1.56</v>
      </c>
      <c r="H63" s="25">
        <v>0</v>
      </c>
      <c r="I63" s="25">
        <f>ROUND(G63*H63,6)</f>
        <v>0</v>
      </c>
      <c r="L63" s="27">
        <v>0</v>
      </c>
      <c r="M63" s="22">
        <f>ROUND(ROUND(L63,2)*ROUND(G63,3),2)</f>
        <v>0</v>
      </c>
      <c r="N63" s="25" t="s">
        <v>1836</v>
      </c>
      <c r="O63">
        <f>(M63*21)/100</f>
        <v>0</v>
      </c>
      <c r="P63" t="s">
        <v>27</v>
      </c>
    </row>
    <row r="64" spans="1:16" x14ac:dyDescent="0.2">
      <c r="A64" s="28" t="s">
        <v>57</v>
      </c>
      <c r="E64" s="29" t="s">
        <v>5</v>
      </c>
    </row>
    <row r="65" spans="1:16" x14ac:dyDescent="0.2">
      <c r="A65" s="28" t="s">
        <v>58</v>
      </c>
      <c r="E65" s="30" t="s">
        <v>2003</v>
      </c>
    </row>
    <row r="66" spans="1:16" ht="38.25" x14ac:dyDescent="0.2">
      <c r="E66" s="29" t="s">
        <v>1884</v>
      </c>
    </row>
    <row r="67" spans="1:16" x14ac:dyDescent="0.2">
      <c r="A67" t="s">
        <v>48</v>
      </c>
      <c r="C67" s="6" t="s">
        <v>79</v>
      </c>
      <c r="E67" s="23" t="s">
        <v>1885</v>
      </c>
      <c r="J67" s="22">
        <f>0</f>
        <v>0</v>
      </c>
      <c r="K67" s="22">
        <f>0</f>
        <v>0</v>
      </c>
      <c r="L67" s="22">
        <f>0+L68+L72+L76+L80+L84+L88+L92</f>
        <v>0</v>
      </c>
      <c r="M67" s="22">
        <f>0+M68+M72+M76+M80+M84+M88+M92</f>
        <v>0</v>
      </c>
    </row>
    <row r="68" spans="1:16" ht="25.5" x14ac:dyDescent="0.2">
      <c r="A68" t="s">
        <v>51</v>
      </c>
      <c r="B68" s="5" t="s">
        <v>105</v>
      </c>
      <c r="C68" s="5" t="s">
        <v>1905</v>
      </c>
      <c r="D68" t="s">
        <v>5</v>
      </c>
      <c r="E68" s="24" t="s">
        <v>1906</v>
      </c>
      <c r="F68" s="25" t="s">
        <v>73</v>
      </c>
      <c r="G68" s="26">
        <v>3</v>
      </c>
      <c r="H68" s="25">
        <v>0</v>
      </c>
      <c r="I68" s="25">
        <f>ROUND(G68*H68,6)</f>
        <v>0</v>
      </c>
      <c r="L68" s="27">
        <v>0</v>
      </c>
      <c r="M68" s="22">
        <f>ROUND(ROUND(L68,2)*ROUND(G68,3),2)</f>
        <v>0</v>
      </c>
      <c r="N68" s="25" t="s">
        <v>646</v>
      </c>
      <c r="O68">
        <f>(M68*21)/100</f>
        <v>0</v>
      </c>
      <c r="P68" t="s">
        <v>27</v>
      </c>
    </row>
    <row r="69" spans="1:16" x14ac:dyDescent="0.2">
      <c r="A69" s="28" t="s">
        <v>57</v>
      </c>
      <c r="E69" s="29" t="s">
        <v>5</v>
      </c>
    </row>
    <row r="70" spans="1:16" x14ac:dyDescent="0.2">
      <c r="A70" s="28" t="s">
        <v>58</v>
      </c>
      <c r="E70" s="30" t="s">
        <v>2004</v>
      </c>
    </row>
    <row r="71" spans="1:16" x14ac:dyDescent="0.2">
      <c r="E71" s="29" t="s">
        <v>5</v>
      </c>
    </row>
    <row r="72" spans="1:16" ht="25.5" x14ac:dyDescent="0.2">
      <c r="A72" t="s">
        <v>51</v>
      </c>
      <c r="B72" s="5" t="s">
        <v>110</v>
      </c>
      <c r="C72" s="5" t="s">
        <v>1902</v>
      </c>
      <c r="D72" t="s">
        <v>5</v>
      </c>
      <c r="E72" s="24" t="s">
        <v>1903</v>
      </c>
      <c r="F72" s="25" t="s">
        <v>73</v>
      </c>
      <c r="G72" s="26">
        <v>3</v>
      </c>
      <c r="H72" s="25">
        <v>0</v>
      </c>
      <c r="I72" s="25">
        <f>ROUND(G72*H72,6)</f>
        <v>0</v>
      </c>
      <c r="L72" s="27">
        <v>0</v>
      </c>
      <c r="M72" s="22">
        <f>ROUND(ROUND(L72,2)*ROUND(G72,3),2)</f>
        <v>0</v>
      </c>
      <c r="N72" s="25" t="s">
        <v>646</v>
      </c>
      <c r="O72">
        <f>(M72*21)/100</f>
        <v>0</v>
      </c>
      <c r="P72" t="s">
        <v>27</v>
      </c>
    </row>
    <row r="73" spans="1:16" x14ac:dyDescent="0.2">
      <c r="A73" s="28" t="s">
        <v>57</v>
      </c>
      <c r="E73" s="29" t="s">
        <v>5</v>
      </c>
    </row>
    <row r="74" spans="1:16" ht="25.5" x14ac:dyDescent="0.2">
      <c r="A74" s="28" t="s">
        <v>58</v>
      </c>
      <c r="E74" s="30" t="s">
        <v>2005</v>
      </c>
    </row>
    <row r="75" spans="1:16" x14ac:dyDescent="0.2">
      <c r="E75" s="29" t="s">
        <v>5</v>
      </c>
    </row>
    <row r="76" spans="1:16" ht="25.5" x14ac:dyDescent="0.2">
      <c r="A76" t="s">
        <v>51</v>
      </c>
      <c r="B76" s="5" t="s">
        <v>114</v>
      </c>
      <c r="C76" s="5" t="s">
        <v>1935</v>
      </c>
      <c r="D76" t="s">
        <v>5</v>
      </c>
      <c r="E76" s="24" t="s">
        <v>1936</v>
      </c>
      <c r="F76" s="25" t="s">
        <v>77</v>
      </c>
      <c r="G76" s="26">
        <v>13</v>
      </c>
      <c r="H76" s="25">
        <v>1.0000000000000001E-5</v>
      </c>
      <c r="I76" s="25">
        <f>ROUND(G76*H76,6)</f>
        <v>1.2999999999999999E-4</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2006</v>
      </c>
    </row>
    <row r="79" spans="1:16" ht="102" x14ac:dyDescent="0.2">
      <c r="E79" s="29" t="s">
        <v>1938</v>
      </c>
    </row>
    <row r="80" spans="1:16" x14ac:dyDescent="0.2">
      <c r="A80" t="s">
        <v>51</v>
      </c>
      <c r="B80" s="5" t="s">
        <v>118</v>
      </c>
      <c r="C80" s="5" t="s">
        <v>1939</v>
      </c>
      <c r="D80" t="s">
        <v>5</v>
      </c>
      <c r="E80" s="24" t="s">
        <v>1940</v>
      </c>
      <c r="F80" s="25" t="s">
        <v>77</v>
      </c>
      <c r="G80" s="26">
        <v>13.195</v>
      </c>
      <c r="H80" s="25">
        <v>3.5999999999999999E-3</v>
      </c>
      <c r="I80" s="25">
        <f>ROUND(G80*H80,6)</f>
        <v>4.7502000000000003E-2</v>
      </c>
      <c r="L80" s="27">
        <v>0</v>
      </c>
      <c r="M80" s="22">
        <f>ROUND(ROUND(L80,2)*ROUND(G80,3),2)</f>
        <v>0</v>
      </c>
      <c r="N80" s="25" t="s">
        <v>1836</v>
      </c>
      <c r="O80">
        <f>(M80*21)/100</f>
        <v>0</v>
      </c>
      <c r="P80" t="s">
        <v>27</v>
      </c>
    </row>
    <row r="81" spans="1:16" x14ac:dyDescent="0.2">
      <c r="A81" s="28" t="s">
        <v>57</v>
      </c>
      <c r="E81" s="29" t="s">
        <v>5</v>
      </c>
    </row>
    <row r="82" spans="1:16" x14ac:dyDescent="0.2">
      <c r="A82" s="28" t="s">
        <v>58</v>
      </c>
      <c r="E82" s="30" t="s">
        <v>5</v>
      </c>
    </row>
    <row r="83" spans="1:16" x14ac:dyDescent="0.2">
      <c r="E83" s="29" t="s">
        <v>159</v>
      </c>
    </row>
    <row r="84" spans="1:16" x14ac:dyDescent="0.2">
      <c r="A84" t="s">
        <v>51</v>
      </c>
      <c r="B84" s="5" t="s">
        <v>123</v>
      </c>
      <c r="C84" s="5" t="s">
        <v>1941</v>
      </c>
      <c r="D84" t="s">
        <v>5</v>
      </c>
      <c r="E84" s="24" t="s">
        <v>1942</v>
      </c>
      <c r="F84" s="25" t="s">
        <v>77</v>
      </c>
      <c r="G84" s="26">
        <v>50</v>
      </c>
      <c r="H84" s="25">
        <v>0</v>
      </c>
      <c r="I84" s="25">
        <f>ROUND(G84*H84,6)</f>
        <v>0</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2007</v>
      </c>
    </row>
    <row r="87" spans="1:16" ht="102" x14ac:dyDescent="0.2">
      <c r="E87" s="29" t="s">
        <v>1944</v>
      </c>
    </row>
    <row r="88" spans="1:16" ht="25.5" x14ac:dyDescent="0.2">
      <c r="A88" t="s">
        <v>51</v>
      </c>
      <c r="B88" s="5" t="s">
        <v>128</v>
      </c>
      <c r="C88" s="5" t="s">
        <v>1945</v>
      </c>
      <c r="D88" t="s">
        <v>5</v>
      </c>
      <c r="E88" s="24" t="s">
        <v>1946</v>
      </c>
      <c r="F88" s="25" t="s">
        <v>73</v>
      </c>
      <c r="G88" s="26">
        <v>2</v>
      </c>
      <c r="H88" s="25">
        <v>0.46009</v>
      </c>
      <c r="I88" s="25">
        <f>ROUND(G88*H88,6)</f>
        <v>0.92018</v>
      </c>
      <c r="L88" s="27">
        <v>0</v>
      </c>
      <c r="M88" s="22">
        <f>ROUND(ROUND(L88,2)*ROUND(G88,3),2)</f>
        <v>0</v>
      </c>
      <c r="N88" s="25" t="s">
        <v>1836</v>
      </c>
      <c r="O88">
        <f>(M88*21)/100</f>
        <v>0</v>
      </c>
      <c r="P88" t="s">
        <v>27</v>
      </c>
    </row>
    <row r="89" spans="1:16" x14ac:dyDescent="0.2">
      <c r="A89" s="28" t="s">
        <v>57</v>
      </c>
      <c r="E89" s="29" t="s">
        <v>5</v>
      </c>
    </row>
    <row r="90" spans="1:16" x14ac:dyDescent="0.2">
      <c r="A90" s="28" t="s">
        <v>58</v>
      </c>
      <c r="E90" s="30" t="s">
        <v>1947</v>
      </c>
    </row>
    <row r="91" spans="1:16" ht="102" x14ac:dyDescent="0.2">
      <c r="E91" s="29" t="s">
        <v>1944</v>
      </c>
    </row>
    <row r="92" spans="1:16" x14ac:dyDescent="0.2">
      <c r="A92" t="s">
        <v>51</v>
      </c>
      <c r="B92" s="5" t="s">
        <v>133</v>
      </c>
      <c r="C92" s="5" t="s">
        <v>1948</v>
      </c>
      <c r="D92" t="s">
        <v>5</v>
      </c>
      <c r="E92" s="24" t="s">
        <v>1949</v>
      </c>
      <c r="F92" s="25" t="s">
        <v>77</v>
      </c>
      <c r="G92" s="26">
        <v>13</v>
      </c>
      <c r="H92" s="25">
        <v>1.2999999999999999E-4</v>
      </c>
      <c r="I92" s="25">
        <f>ROUND(G92*H92,6)</f>
        <v>1.6900000000000001E-3</v>
      </c>
      <c r="L92" s="27">
        <v>0</v>
      </c>
      <c r="M92" s="22">
        <f>ROUND(ROUND(L92,2)*ROUND(G92,3),2)</f>
        <v>0</v>
      </c>
      <c r="N92" s="25" t="s">
        <v>1836</v>
      </c>
      <c r="O92">
        <f>(M92*21)/100</f>
        <v>0</v>
      </c>
      <c r="P92" t="s">
        <v>27</v>
      </c>
    </row>
    <row r="93" spans="1:16" x14ac:dyDescent="0.2">
      <c r="A93" s="28" t="s">
        <v>57</v>
      </c>
      <c r="E93" s="29" t="s">
        <v>5</v>
      </c>
    </row>
    <row r="94" spans="1:16" x14ac:dyDescent="0.2">
      <c r="A94" s="28" t="s">
        <v>58</v>
      </c>
      <c r="E94" s="30" t="s">
        <v>2008</v>
      </c>
    </row>
    <row r="95" spans="1:16" x14ac:dyDescent="0.2">
      <c r="E95"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3"/>
  <dimension ref="A1:T190"/>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COUNTIFS(L8:L187,"=0",A8:A187,"P")+COUNTIFS(L8:L187,"",A8:A187,"P")+SUM(Q8:Q187)</f>
        <v>44</v>
      </c>
    </row>
    <row r="8" spans="1:20" x14ac:dyDescent="0.2">
      <c r="A8" t="s">
        <v>45</v>
      </c>
      <c r="C8" s="19" t="s">
        <v>2010</v>
      </c>
      <c r="E8" s="21" t="s">
        <v>1954</v>
      </c>
      <c r="J8" s="20">
        <f>0+J9+J70+J75+J96+J149+J170</f>
        <v>0</v>
      </c>
      <c r="K8" s="20">
        <f>0+K9+K70+K75+K96+K149+K170</f>
        <v>0</v>
      </c>
      <c r="L8" s="20">
        <f>0+L9+L70+L75+L96+L149+L170</f>
        <v>0</v>
      </c>
      <c r="M8" s="20">
        <f>0+M9+M70+M75+M96+M149+M170</f>
        <v>0</v>
      </c>
    </row>
    <row r="9" spans="1:20" x14ac:dyDescent="0.2">
      <c r="A9" t="s">
        <v>48</v>
      </c>
      <c r="C9" s="6" t="s">
        <v>52</v>
      </c>
      <c r="E9" s="23" t="s">
        <v>1557</v>
      </c>
      <c r="J9" s="22">
        <f>0</f>
        <v>0</v>
      </c>
      <c r="K9" s="22">
        <f>0</f>
        <v>0</v>
      </c>
      <c r="L9" s="22">
        <f>0+L10+L14+L18+L22+L26+L30+L34+L38+L42+L46+L50+L54+L58+L62+L66</f>
        <v>0</v>
      </c>
      <c r="M9" s="22">
        <f>0+M10+M14+M18+M22+M26+M30+M34+M38+M42+M46+M50+M54+M58+M62+M66</f>
        <v>0</v>
      </c>
    </row>
    <row r="10" spans="1:20" ht="25.5" x14ac:dyDescent="0.2">
      <c r="A10" t="s">
        <v>51</v>
      </c>
      <c r="B10" s="5" t="s">
        <v>52</v>
      </c>
      <c r="C10" s="5" t="s">
        <v>2011</v>
      </c>
      <c r="D10" t="s">
        <v>5</v>
      </c>
      <c r="E10" s="24" t="s">
        <v>2012</v>
      </c>
      <c r="F10" s="25" t="s">
        <v>67</v>
      </c>
      <c r="G10" s="26">
        <v>32</v>
      </c>
      <c r="H10" s="25">
        <v>0</v>
      </c>
      <c r="I10" s="25">
        <f>ROUND(G10*H10,6)</f>
        <v>0</v>
      </c>
      <c r="L10" s="27">
        <v>0</v>
      </c>
      <c r="M10" s="22">
        <f>ROUND(ROUND(L10,2)*ROUND(G10,3),2)</f>
        <v>0</v>
      </c>
      <c r="N10" s="25" t="s">
        <v>1836</v>
      </c>
      <c r="O10">
        <f>(M10*21)/100</f>
        <v>0</v>
      </c>
      <c r="P10" t="s">
        <v>27</v>
      </c>
    </row>
    <row r="11" spans="1:20" ht="38.25" x14ac:dyDescent="0.2">
      <c r="A11" s="28" t="s">
        <v>57</v>
      </c>
      <c r="E11" s="29" t="s">
        <v>2013</v>
      </c>
    </row>
    <row r="12" spans="1:20" x14ac:dyDescent="0.2">
      <c r="A12" s="28" t="s">
        <v>58</v>
      </c>
      <c r="E12" s="30" t="s">
        <v>2014</v>
      </c>
    </row>
    <row r="13" spans="1:20" ht="255" x14ac:dyDescent="0.2">
      <c r="E13" s="29" t="s">
        <v>2015</v>
      </c>
    </row>
    <row r="14" spans="1:20" ht="25.5" x14ac:dyDescent="0.2">
      <c r="A14" t="s">
        <v>51</v>
      </c>
      <c r="B14" s="5" t="s">
        <v>27</v>
      </c>
      <c r="C14" s="5" t="s">
        <v>2016</v>
      </c>
      <c r="D14" t="s">
        <v>5</v>
      </c>
      <c r="E14" s="24" t="s">
        <v>2012</v>
      </c>
      <c r="F14" s="25" t="s">
        <v>67</v>
      </c>
      <c r="G14" s="26">
        <v>32</v>
      </c>
      <c r="H14" s="25">
        <v>0</v>
      </c>
      <c r="I14" s="25">
        <f>ROUND(G14*H14,6)</f>
        <v>0</v>
      </c>
      <c r="L14" s="27">
        <v>0</v>
      </c>
      <c r="M14" s="22">
        <f>ROUND(ROUND(L14,2)*ROUND(G14,3),2)</f>
        <v>0</v>
      </c>
      <c r="N14" s="25" t="s">
        <v>1836</v>
      </c>
      <c r="O14">
        <f>(M14*21)/100</f>
        <v>0</v>
      </c>
      <c r="P14" t="s">
        <v>27</v>
      </c>
    </row>
    <row r="15" spans="1:20" ht="38.25" x14ac:dyDescent="0.2">
      <c r="A15" s="28" t="s">
        <v>57</v>
      </c>
      <c r="E15" s="29" t="s">
        <v>2017</v>
      </c>
    </row>
    <row r="16" spans="1:20" x14ac:dyDescent="0.2">
      <c r="A16" s="28" t="s">
        <v>58</v>
      </c>
      <c r="E16" s="30" t="s">
        <v>2014</v>
      </c>
    </row>
    <row r="17" spans="1:16" ht="255" x14ac:dyDescent="0.2">
      <c r="E17" s="29" t="s">
        <v>2015</v>
      </c>
    </row>
    <row r="18" spans="1:16" ht="25.5" x14ac:dyDescent="0.2">
      <c r="A18" t="s">
        <v>51</v>
      </c>
      <c r="B18" s="5" t="s">
        <v>26</v>
      </c>
      <c r="C18" s="5" t="s">
        <v>1834</v>
      </c>
      <c r="D18" t="s">
        <v>5</v>
      </c>
      <c r="E18" s="24" t="s">
        <v>1835</v>
      </c>
      <c r="F18" s="25" t="s">
        <v>136</v>
      </c>
      <c r="G18" s="26">
        <v>51.6</v>
      </c>
      <c r="H18" s="25">
        <v>0</v>
      </c>
      <c r="I18" s="25">
        <f>ROUND(G18*H18,6)</f>
        <v>0</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2018</v>
      </c>
    </row>
    <row r="21" spans="1:16" ht="51" x14ac:dyDescent="0.2">
      <c r="E21" s="29" t="s">
        <v>1838</v>
      </c>
    </row>
    <row r="22" spans="1:16" ht="25.5" x14ac:dyDescent="0.2">
      <c r="A22" t="s">
        <v>51</v>
      </c>
      <c r="B22" s="5" t="s">
        <v>144</v>
      </c>
      <c r="C22" s="5" t="s">
        <v>1839</v>
      </c>
      <c r="D22" t="s">
        <v>5</v>
      </c>
      <c r="E22" s="24" t="s">
        <v>1840</v>
      </c>
      <c r="F22" s="25" t="s">
        <v>136</v>
      </c>
      <c r="G22" s="26">
        <v>15.48</v>
      </c>
      <c r="H22" s="25">
        <v>0</v>
      </c>
      <c r="I22" s="25">
        <f>ROUND(G22*H22,6)</f>
        <v>0</v>
      </c>
      <c r="L22" s="27">
        <v>0</v>
      </c>
      <c r="M22" s="22">
        <f>ROUND(ROUND(L22,2)*ROUND(G22,3),2)</f>
        <v>0</v>
      </c>
      <c r="N22" s="25" t="s">
        <v>1836</v>
      </c>
      <c r="O22">
        <f>(M22*21)/100</f>
        <v>0</v>
      </c>
      <c r="P22" t="s">
        <v>27</v>
      </c>
    </row>
    <row r="23" spans="1:16" ht="25.5" x14ac:dyDescent="0.2">
      <c r="A23" s="28" t="s">
        <v>57</v>
      </c>
      <c r="E23" s="29" t="s">
        <v>1841</v>
      </c>
    </row>
    <row r="24" spans="1:16" x14ac:dyDescent="0.2">
      <c r="A24" s="28" t="s">
        <v>58</v>
      </c>
      <c r="E24" s="30" t="s">
        <v>5</v>
      </c>
    </row>
    <row r="25" spans="1:16" ht="51" x14ac:dyDescent="0.2">
      <c r="E25" s="29" t="s">
        <v>1838</v>
      </c>
    </row>
    <row r="26" spans="1:16" ht="25.5" x14ac:dyDescent="0.2">
      <c r="A26" t="s">
        <v>51</v>
      </c>
      <c r="B26" s="5" t="s">
        <v>64</v>
      </c>
      <c r="C26" s="5" t="s">
        <v>1842</v>
      </c>
      <c r="D26" t="s">
        <v>5</v>
      </c>
      <c r="E26" s="24" t="s">
        <v>1843</v>
      </c>
      <c r="F26" s="25" t="s">
        <v>67</v>
      </c>
      <c r="G26" s="26">
        <v>86</v>
      </c>
      <c r="H26" s="25">
        <v>8.4999999999999995E-4</v>
      </c>
      <c r="I26" s="25">
        <f>ROUND(G26*H26,6)</f>
        <v>7.3099999999999998E-2</v>
      </c>
      <c r="L26" s="27">
        <v>0</v>
      </c>
      <c r="M26" s="22">
        <f>ROUND(ROUND(L26,2)*ROUND(G26,3),2)</f>
        <v>0</v>
      </c>
      <c r="N26" s="25" t="s">
        <v>1836</v>
      </c>
      <c r="O26">
        <f>(M26*21)/100</f>
        <v>0</v>
      </c>
      <c r="P26" t="s">
        <v>27</v>
      </c>
    </row>
    <row r="27" spans="1:16" x14ac:dyDescent="0.2">
      <c r="A27" s="28" t="s">
        <v>57</v>
      </c>
      <c r="E27" s="29" t="s">
        <v>5</v>
      </c>
    </row>
    <row r="28" spans="1:16" x14ac:dyDescent="0.2">
      <c r="A28" s="28" t="s">
        <v>58</v>
      </c>
      <c r="E28" s="30" t="s">
        <v>2019</v>
      </c>
    </row>
    <row r="29" spans="1:16" ht="153" x14ac:dyDescent="0.2">
      <c r="E29" s="29" t="s">
        <v>1845</v>
      </c>
    </row>
    <row r="30" spans="1:16" ht="25.5" x14ac:dyDescent="0.2">
      <c r="A30" t="s">
        <v>51</v>
      </c>
      <c r="B30" s="5" t="s">
        <v>62</v>
      </c>
      <c r="C30" s="5" t="s">
        <v>1846</v>
      </c>
      <c r="D30" t="s">
        <v>5</v>
      </c>
      <c r="E30" s="24" t="s">
        <v>1847</v>
      </c>
      <c r="F30" s="25" t="s">
        <v>67</v>
      </c>
      <c r="G30" s="26">
        <v>86</v>
      </c>
      <c r="H30" s="25">
        <v>0</v>
      </c>
      <c r="I30" s="25">
        <f>ROUND(G30*H30,6)</f>
        <v>0</v>
      </c>
      <c r="L30" s="27">
        <v>0</v>
      </c>
      <c r="M30" s="22">
        <f>ROUND(ROUND(L30,2)*ROUND(G30,3),2)</f>
        <v>0</v>
      </c>
      <c r="N30" s="25" t="s">
        <v>1836</v>
      </c>
      <c r="O30">
        <f>(M30*21)/100</f>
        <v>0</v>
      </c>
      <c r="P30" t="s">
        <v>27</v>
      </c>
    </row>
    <row r="31" spans="1:16" x14ac:dyDescent="0.2">
      <c r="A31" s="28" t="s">
        <v>57</v>
      </c>
      <c r="E31" s="29" t="s">
        <v>5</v>
      </c>
    </row>
    <row r="32" spans="1:16" x14ac:dyDescent="0.2">
      <c r="A32" s="28" t="s">
        <v>58</v>
      </c>
      <c r="E32" s="30" t="s">
        <v>5</v>
      </c>
    </row>
    <row r="33" spans="1:16" x14ac:dyDescent="0.2">
      <c r="E33" s="29" t="s">
        <v>159</v>
      </c>
    </row>
    <row r="34" spans="1:16" ht="25.5" x14ac:dyDescent="0.2">
      <c r="A34" t="s">
        <v>51</v>
      </c>
      <c r="B34" s="5" t="s">
        <v>69</v>
      </c>
      <c r="C34" s="5" t="s">
        <v>1848</v>
      </c>
      <c r="D34" t="s">
        <v>5</v>
      </c>
      <c r="E34" s="24" t="s">
        <v>1849</v>
      </c>
      <c r="F34" s="25" t="s">
        <v>136</v>
      </c>
      <c r="G34" s="26">
        <v>82.56</v>
      </c>
      <c r="H34" s="25">
        <v>0</v>
      </c>
      <c r="I34" s="25">
        <f>ROUND(G34*H34,6)</f>
        <v>0</v>
      </c>
      <c r="L34" s="27">
        <v>0</v>
      </c>
      <c r="M34" s="22">
        <f>ROUND(ROUND(L34,2)*ROUND(G34,3),2)</f>
        <v>0</v>
      </c>
      <c r="N34" s="25" t="s">
        <v>1836</v>
      </c>
      <c r="O34">
        <f>(M34*21)/100</f>
        <v>0</v>
      </c>
      <c r="P34" t="s">
        <v>27</v>
      </c>
    </row>
    <row r="35" spans="1:16" ht="25.5" x14ac:dyDescent="0.2">
      <c r="A35" s="28" t="s">
        <v>57</v>
      </c>
      <c r="E35" s="29" t="s">
        <v>1850</v>
      </c>
    </row>
    <row r="36" spans="1:16" x14ac:dyDescent="0.2">
      <c r="A36" s="28" t="s">
        <v>58</v>
      </c>
      <c r="E36" s="30" t="s">
        <v>2020</v>
      </c>
    </row>
    <row r="37" spans="1:16" ht="204" x14ac:dyDescent="0.2">
      <c r="E37" s="29" t="s">
        <v>1852</v>
      </c>
    </row>
    <row r="38" spans="1:16" ht="25.5" x14ac:dyDescent="0.2">
      <c r="A38" t="s">
        <v>51</v>
      </c>
      <c r="B38" s="5" t="s">
        <v>79</v>
      </c>
      <c r="C38" s="5" t="s">
        <v>1853</v>
      </c>
      <c r="D38" t="s">
        <v>5</v>
      </c>
      <c r="E38" s="24" t="s">
        <v>1849</v>
      </c>
      <c r="F38" s="25" t="s">
        <v>136</v>
      </c>
      <c r="G38" s="26">
        <v>10.32</v>
      </c>
      <c r="H38" s="25">
        <v>0</v>
      </c>
      <c r="I38" s="25">
        <f>ROUND(G38*H38,6)</f>
        <v>0</v>
      </c>
      <c r="L38" s="27">
        <v>0</v>
      </c>
      <c r="M38" s="22">
        <f>ROUND(ROUND(L38,2)*ROUND(G38,3),2)</f>
        <v>0</v>
      </c>
      <c r="N38" s="25" t="s">
        <v>1836</v>
      </c>
      <c r="O38">
        <f>(M38*21)/100</f>
        <v>0</v>
      </c>
      <c r="P38" t="s">
        <v>27</v>
      </c>
    </row>
    <row r="39" spans="1:16" ht="25.5" x14ac:dyDescent="0.2">
      <c r="A39" s="28" t="s">
        <v>57</v>
      </c>
      <c r="E39" s="29" t="s">
        <v>1854</v>
      </c>
    </row>
    <row r="40" spans="1:16" x14ac:dyDescent="0.2">
      <c r="A40" s="28" t="s">
        <v>58</v>
      </c>
      <c r="E40" s="30" t="s">
        <v>2021</v>
      </c>
    </row>
    <row r="41" spans="1:16" ht="204" x14ac:dyDescent="0.2">
      <c r="E41" s="29" t="s">
        <v>1852</v>
      </c>
    </row>
    <row r="42" spans="1:16" ht="25.5" x14ac:dyDescent="0.2">
      <c r="A42" t="s">
        <v>51</v>
      </c>
      <c r="B42" s="5" t="s">
        <v>83</v>
      </c>
      <c r="C42" s="5" t="s">
        <v>1856</v>
      </c>
      <c r="D42" t="s">
        <v>5</v>
      </c>
      <c r="E42" s="24" t="s">
        <v>1849</v>
      </c>
      <c r="F42" s="25" t="s">
        <v>136</v>
      </c>
      <c r="G42" s="26">
        <v>154.80000000000001</v>
      </c>
      <c r="H42" s="25">
        <v>0</v>
      </c>
      <c r="I42" s="25">
        <f>ROUND(G42*H42,6)</f>
        <v>0</v>
      </c>
      <c r="L42" s="27">
        <v>0</v>
      </c>
      <c r="M42" s="22">
        <f>ROUND(ROUND(L42,2)*ROUND(G42,3),2)</f>
        <v>0</v>
      </c>
      <c r="N42" s="25" t="s">
        <v>1836</v>
      </c>
      <c r="O42">
        <f>(M42*21)/100</f>
        <v>0</v>
      </c>
      <c r="P42" t="s">
        <v>27</v>
      </c>
    </row>
    <row r="43" spans="1:16" ht="38.25" x14ac:dyDescent="0.2">
      <c r="A43" s="28" t="s">
        <v>57</v>
      </c>
      <c r="E43" s="29" t="s">
        <v>1857</v>
      </c>
    </row>
    <row r="44" spans="1:16" x14ac:dyDescent="0.2">
      <c r="A44" s="28" t="s">
        <v>58</v>
      </c>
      <c r="E44" s="30" t="s">
        <v>5</v>
      </c>
    </row>
    <row r="45" spans="1:16" ht="204" x14ac:dyDescent="0.2">
      <c r="E45" s="29" t="s">
        <v>1852</v>
      </c>
    </row>
    <row r="46" spans="1:16" ht="25.5" x14ac:dyDescent="0.2">
      <c r="A46" t="s">
        <v>51</v>
      </c>
      <c r="B46" s="5" t="s">
        <v>88</v>
      </c>
      <c r="C46" s="5" t="s">
        <v>1858</v>
      </c>
      <c r="D46" t="s">
        <v>5</v>
      </c>
      <c r="E46" s="24" t="s">
        <v>1859</v>
      </c>
      <c r="F46" s="25" t="s">
        <v>136</v>
      </c>
      <c r="G46" s="26">
        <v>41.28</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2022</v>
      </c>
    </row>
    <row r="49" spans="1:16" ht="153" x14ac:dyDescent="0.2">
      <c r="E49" s="29" t="s">
        <v>1861</v>
      </c>
    </row>
    <row r="50" spans="1:16" x14ac:dyDescent="0.2">
      <c r="A50" t="s">
        <v>51</v>
      </c>
      <c r="B50" s="5" t="s">
        <v>178</v>
      </c>
      <c r="C50" s="5" t="s">
        <v>1862</v>
      </c>
      <c r="D50" t="s">
        <v>5</v>
      </c>
      <c r="E50" s="24" t="s">
        <v>1863</v>
      </c>
      <c r="F50" s="25" t="s">
        <v>136</v>
      </c>
      <c r="G50" s="26">
        <v>10.32</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2023</v>
      </c>
    </row>
    <row r="53" spans="1:16" ht="306" x14ac:dyDescent="0.2">
      <c r="E53" s="29" t="s">
        <v>1865</v>
      </c>
    </row>
    <row r="54" spans="1:16" ht="25.5" x14ac:dyDescent="0.2">
      <c r="A54" t="s">
        <v>51</v>
      </c>
      <c r="B54" s="5" t="s">
        <v>92</v>
      </c>
      <c r="C54" s="5" t="s">
        <v>1866</v>
      </c>
      <c r="D54" t="s">
        <v>5</v>
      </c>
      <c r="E54" s="24" t="s">
        <v>1867</v>
      </c>
      <c r="F54" s="25" t="s">
        <v>55</v>
      </c>
      <c r="G54" s="26">
        <v>18.576000000000001</v>
      </c>
      <c r="H54" s="25">
        <v>0</v>
      </c>
      <c r="I54" s="25">
        <f>ROUND(G54*H54,6)</f>
        <v>0</v>
      </c>
      <c r="L54" s="27">
        <v>0</v>
      </c>
      <c r="M54" s="22">
        <f>ROUND(ROUND(L54,2)*ROUND(G54,3),2)</f>
        <v>0</v>
      </c>
      <c r="N54" s="25" t="s">
        <v>1836</v>
      </c>
      <c r="O54">
        <f>(M54*21)/100</f>
        <v>0</v>
      </c>
      <c r="P54" t="s">
        <v>27</v>
      </c>
    </row>
    <row r="55" spans="1:16" x14ac:dyDescent="0.2">
      <c r="A55" s="28" t="s">
        <v>57</v>
      </c>
      <c r="E55" s="29" t="s">
        <v>5</v>
      </c>
    </row>
    <row r="56" spans="1:16" x14ac:dyDescent="0.2">
      <c r="A56" s="28" t="s">
        <v>58</v>
      </c>
      <c r="E56" s="30" t="s">
        <v>5</v>
      </c>
    </row>
    <row r="57" spans="1:16" x14ac:dyDescent="0.2">
      <c r="E57" s="29" t="s">
        <v>1868</v>
      </c>
    </row>
    <row r="58" spans="1:16" ht="25.5" x14ac:dyDescent="0.2">
      <c r="A58" t="s">
        <v>51</v>
      </c>
      <c r="B58" s="5" t="s">
        <v>96</v>
      </c>
      <c r="C58" s="5" t="s">
        <v>1869</v>
      </c>
      <c r="D58" t="s">
        <v>5</v>
      </c>
      <c r="E58" s="24" t="s">
        <v>1870</v>
      </c>
      <c r="F58" s="25" t="s">
        <v>136</v>
      </c>
      <c r="G58" s="26">
        <v>41.28</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2024</v>
      </c>
    </row>
    <row r="61" spans="1:16" ht="409.5" x14ac:dyDescent="0.2">
      <c r="E61" s="29" t="s">
        <v>1872</v>
      </c>
    </row>
    <row r="62" spans="1:16" ht="25.5" x14ac:dyDescent="0.2">
      <c r="A62" t="s">
        <v>51</v>
      </c>
      <c r="B62" s="5" t="s">
        <v>100</v>
      </c>
      <c r="C62" s="5" t="s">
        <v>1873</v>
      </c>
      <c r="D62" t="s">
        <v>5</v>
      </c>
      <c r="E62" s="24" t="s">
        <v>1874</v>
      </c>
      <c r="F62" s="25" t="s">
        <v>136</v>
      </c>
      <c r="G62" s="26">
        <v>7.74</v>
      </c>
      <c r="H62" s="25">
        <v>0</v>
      </c>
      <c r="I62" s="25">
        <f>ROUND(G62*H62,6)</f>
        <v>0</v>
      </c>
      <c r="L62" s="27">
        <v>0</v>
      </c>
      <c r="M62" s="22">
        <f>ROUND(ROUND(L62,2)*ROUND(G62,3),2)</f>
        <v>0</v>
      </c>
      <c r="N62" s="25" t="s">
        <v>1836</v>
      </c>
      <c r="O62">
        <f>(M62*21)/100</f>
        <v>0</v>
      </c>
      <c r="P62" t="s">
        <v>27</v>
      </c>
    </row>
    <row r="63" spans="1:16" ht="25.5" x14ac:dyDescent="0.2">
      <c r="A63" s="28" t="s">
        <v>57</v>
      </c>
      <c r="E63" s="29" t="s">
        <v>1875</v>
      </c>
    </row>
    <row r="64" spans="1:16" x14ac:dyDescent="0.2">
      <c r="A64" s="28" t="s">
        <v>58</v>
      </c>
      <c r="E64" s="30" t="s">
        <v>2025</v>
      </c>
    </row>
    <row r="65" spans="1:16" ht="114.75" x14ac:dyDescent="0.2">
      <c r="E65" s="29" t="s">
        <v>1877</v>
      </c>
    </row>
    <row r="66" spans="1:16" x14ac:dyDescent="0.2">
      <c r="A66" t="s">
        <v>51</v>
      </c>
      <c r="B66" s="5" t="s">
        <v>105</v>
      </c>
      <c r="C66" s="5" t="s">
        <v>1878</v>
      </c>
      <c r="D66" t="s">
        <v>5</v>
      </c>
      <c r="E66" s="24" t="s">
        <v>1879</v>
      </c>
      <c r="F66" s="25" t="s">
        <v>55</v>
      </c>
      <c r="G66" s="26">
        <v>16.254000000000001</v>
      </c>
      <c r="H66" s="25">
        <v>0</v>
      </c>
      <c r="I66" s="25">
        <f>ROUND(G66*H66,6)</f>
        <v>0</v>
      </c>
      <c r="L66" s="27">
        <v>0</v>
      </c>
      <c r="M66" s="22">
        <f>ROUND(ROUND(L66,2)*ROUND(G66,3),2)</f>
        <v>0</v>
      </c>
      <c r="N66" s="25" t="s">
        <v>1836</v>
      </c>
      <c r="O66">
        <f>(M66*21)/100</f>
        <v>0</v>
      </c>
      <c r="P66" t="s">
        <v>27</v>
      </c>
    </row>
    <row r="67" spans="1:16" x14ac:dyDescent="0.2">
      <c r="A67" s="28" t="s">
        <v>57</v>
      </c>
      <c r="E67" s="29" t="s">
        <v>5</v>
      </c>
    </row>
    <row r="68" spans="1:16" x14ac:dyDescent="0.2">
      <c r="A68" s="28" t="s">
        <v>58</v>
      </c>
      <c r="E68" s="30" t="s">
        <v>5</v>
      </c>
    </row>
    <row r="69" spans="1:16" x14ac:dyDescent="0.2">
      <c r="E69" s="29" t="s">
        <v>159</v>
      </c>
    </row>
    <row r="70" spans="1:16" x14ac:dyDescent="0.2">
      <c r="A70" t="s">
        <v>48</v>
      </c>
      <c r="C70" s="6" t="s">
        <v>144</v>
      </c>
      <c r="E70" s="23" t="s">
        <v>1880</v>
      </c>
      <c r="J70" s="22">
        <f>0</f>
        <v>0</v>
      </c>
      <c r="K70" s="22">
        <f>0</f>
        <v>0</v>
      </c>
      <c r="L70" s="22">
        <f>0+L71</f>
        <v>0</v>
      </c>
      <c r="M70" s="22">
        <f>0+M71</f>
        <v>0</v>
      </c>
    </row>
    <row r="71" spans="1:16" ht="25.5" x14ac:dyDescent="0.2">
      <c r="A71" t="s">
        <v>51</v>
      </c>
      <c r="B71" s="5" t="s">
        <v>110</v>
      </c>
      <c r="C71" s="5" t="s">
        <v>1881</v>
      </c>
      <c r="D71" t="s">
        <v>5</v>
      </c>
      <c r="E71" s="24" t="s">
        <v>1882</v>
      </c>
      <c r="F71" s="25" t="s">
        <v>136</v>
      </c>
      <c r="G71" s="26">
        <v>2.58</v>
      </c>
      <c r="H71" s="25">
        <v>0</v>
      </c>
      <c r="I71" s="25">
        <f>ROUND(G71*H71,6)</f>
        <v>0</v>
      </c>
      <c r="L71" s="27">
        <v>0</v>
      </c>
      <c r="M71" s="22">
        <f>ROUND(ROUND(L71,2)*ROUND(G71,3),2)</f>
        <v>0</v>
      </c>
      <c r="N71" s="25" t="s">
        <v>1836</v>
      </c>
      <c r="O71">
        <f>(M71*21)/100</f>
        <v>0</v>
      </c>
      <c r="P71" t="s">
        <v>27</v>
      </c>
    </row>
    <row r="72" spans="1:16" x14ac:dyDescent="0.2">
      <c r="A72" s="28" t="s">
        <v>57</v>
      </c>
      <c r="E72" s="29" t="s">
        <v>5</v>
      </c>
    </row>
    <row r="73" spans="1:16" x14ac:dyDescent="0.2">
      <c r="A73" s="28" t="s">
        <v>58</v>
      </c>
      <c r="E73" s="30" t="s">
        <v>2026</v>
      </c>
    </row>
    <row r="74" spans="1:16" ht="38.25" x14ac:dyDescent="0.2">
      <c r="E74" s="29" t="s">
        <v>1884</v>
      </c>
    </row>
    <row r="75" spans="1:16" x14ac:dyDescent="0.2">
      <c r="A75" t="s">
        <v>48</v>
      </c>
      <c r="C75" s="6" t="s">
        <v>64</v>
      </c>
      <c r="E75" s="23" t="s">
        <v>2027</v>
      </c>
      <c r="J75" s="22">
        <f>0</f>
        <v>0</v>
      </c>
      <c r="K75" s="22">
        <f>0</f>
        <v>0</v>
      </c>
      <c r="L75" s="22">
        <f>0+L76+L80+L84+L88+L92</f>
        <v>0</v>
      </c>
      <c r="M75" s="22">
        <f>0+M76+M80+M84+M88+M92</f>
        <v>0</v>
      </c>
    </row>
    <row r="76" spans="1:16" ht="25.5" x14ac:dyDescent="0.2">
      <c r="A76" t="s">
        <v>51</v>
      </c>
      <c r="B76" s="5" t="s">
        <v>114</v>
      </c>
      <c r="C76" s="5" t="s">
        <v>2028</v>
      </c>
      <c r="D76" t="s">
        <v>5</v>
      </c>
      <c r="E76" s="24" t="s">
        <v>2029</v>
      </c>
      <c r="F76" s="25" t="s">
        <v>67</v>
      </c>
      <c r="G76" s="26">
        <v>32</v>
      </c>
      <c r="H76" s="25">
        <v>0</v>
      </c>
      <c r="I76" s="25">
        <f>ROUND(G76*H76,6)</f>
        <v>0</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2030</v>
      </c>
    </row>
    <row r="79" spans="1:16" ht="76.5" x14ac:dyDescent="0.2">
      <c r="E79" s="29" t="s">
        <v>2031</v>
      </c>
    </row>
    <row r="80" spans="1:16" ht="25.5" x14ac:dyDescent="0.2">
      <c r="A80" t="s">
        <v>51</v>
      </c>
      <c r="B80" s="5" t="s">
        <v>118</v>
      </c>
      <c r="C80" s="5" t="s">
        <v>2032</v>
      </c>
      <c r="D80" t="s">
        <v>5</v>
      </c>
      <c r="E80" s="24" t="s">
        <v>2033</v>
      </c>
      <c r="F80" s="25" t="s">
        <v>67</v>
      </c>
      <c r="G80" s="26">
        <v>32</v>
      </c>
      <c r="H80" s="25">
        <v>0</v>
      </c>
      <c r="I80" s="25">
        <f>ROUND(G80*H80,6)</f>
        <v>0</v>
      </c>
      <c r="L80" s="27">
        <v>0</v>
      </c>
      <c r="M80" s="22">
        <f>ROUND(ROUND(L80,2)*ROUND(G80,3),2)</f>
        <v>0</v>
      </c>
      <c r="N80" s="25" t="s">
        <v>1836</v>
      </c>
      <c r="O80">
        <f>(M80*21)/100</f>
        <v>0</v>
      </c>
      <c r="P80" t="s">
        <v>27</v>
      </c>
    </row>
    <row r="81" spans="1:16" x14ac:dyDescent="0.2">
      <c r="A81" s="28" t="s">
        <v>57</v>
      </c>
      <c r="E81" s="29" t="s">
        <v>5</v>
      </c>
    </row>
    <row r="82" spans="1:16" x14ac:dyDescent="0.2">
      <c r="A82" s="28" t="s">
        <v>58</v>
      </c>
      <c r="E82" s="30" t="s">
        <v>2030</v>
      </c>
    </row>
    <row r="83" spans="1:16" ht="76.5" x14ac:dyDescent="0.2">
      <c r="E83" s="29" t="s">
        <v>2031</v>
      </c>
    </row>
    <row r="84" spans="1:16" ht="25.5" x14ac:dyDescent="0.2">
      <c r="A84" t="s">
        <v>51</v>
      </c>
      <c r="B84" s="5" t="s">
        <v>123</v>
      </c>
      <c r="C84" s="5" t="s">
        <v>2034</v>
      </c>
      <c r="D84" t="s">
        <v>5</v>
      </c>
      <c r="E84" s="24" t="s">
        <v>2035</v>
      </c>
      <c r="F84" s="25" t="s">
        <v>67</v>
      </c>
      <c r="G84" s="26">
        <v>32</v>
      </c>
      <c r="H84" s="25">
        <v>0</v>
      </c>
      <c r="I84" s="25">
        <f>ROUND(G84*H84,6)</f>
        <v>0</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2030</v>
      </c>
    </row>
    <row r="87" spans="1:16" ht="114.75" x14ac:dyDescent="0.2">
      <c r="E87" s="29" t="s">
        <v>2036</v>
      </c>
    </row>
    <row r="88" spans="1:16" x14ac:dyDescent="0.2">
      <c r="A88" t="s">
        <v>51</v>
      </c>
      <c r="B88" s="5" t="s">
        <v>128</v>
      </c>
      <c r="C88" s="5" t="s">
        <v>2037</v>
      </c>
      <c r="D88" t="s">
        <v>5</v>
      </c>
      <c r="E88" s="24" t="s">
        <v>2038</v>
      </c>
      <c r="F88" s="25" t="s">
        <v>67</v>
      </c>
      <c r="G88" s="26">
        <v>32</v>
      </c>
      <c r="H88" s="25">
        <v>0</v>
      </c>
      <c r="I88" s="25">
        <f>ROUND(G88*H88,6)</f>
        <v>0</v>
      </c>
      <c r="L88" s="27">
        <v>0</v>
      </c>
      <c r="M88" s="22">
        <f>ROUND(ROUND(L88,2)*ROUND(G88,3),2)</f>
        <v>0</v>
      </c>
      <c r="N88" s="25" t="s">
        <v>1836</v>
      </c>
      <c r="O88">
        <f>(M88*21)/100</f>
        <v>0</v>
      </c>
      <c r="P88" t="s">
        <v>27</v>
      </c>
    </row>
    <row r="89" spans="1:16" x14ac:dyDescent="0.2">
      <c r="A89" s="28" t="s">
        <v>57</v>
      </c>
      <c r="E89" s="29" t="s">
        <v>5</v>
      </c>
    </row>
    <row r="90" spans="1:16" x14ac:dyDescent="0.2">
      <c r="A90" s="28" t="s">
        <v>58</v>
      </c>
      <c r="E90" s="30" t="s">
        <v>2030</v>
      </c>
    </row>
    <row r="91" spans="1:16" ht="38.25" x14ac:dyDescent="0.2">
      <c r="E91" s="29" t="s">
        <v>2039</v>
      </c>
    </row>
    <row r="92" spans="1:16" ht="25.5" x14ac:dyDescent="0.2">
      <c r="A92" t="s">
        <v>51</v>
      </c>
      <c r="B92" s="5" t="s">
        <v>133</v>
      </c>
      <c r="C92" s="5" t="s">
        <v>2040</v>
      </c>
      <c r="D92" t="s">
        <v>5</v>
      </c>
      <c r="E92" s="24" t="s">
        <v>2041</v>
      </c>
      <c r="F92" s="25" t="s">
        <v>67</v>
      </c>
      <c r="G92" s="26">
        <v>32</v>
      </c>
      <c r="H92" s="25">
        <v>0</v>
      </c>
      <c r="I92" s="25">
        <f>ROUND(G92*H92,6)</f>
        <v>0</v>
      </c>
      <c r="L92" s="27">
        <v>0</v>
      </c>
      <c r="M92" s="22">
        <f>ROUND(ROUND(L92,2)*ROUND(G92,3),2)</f>
        <v>0</v>
      </c>
      <c r="N92" s="25" t="s">
        <v>1836</v>
      </c>
      <c r="O92">
        <f>(M92*21)/100</f>
        <v>0</v>
      </c>
      <c r="P92" t="s">
        <v>27</v>
      </c>
    </row>
    <row r="93" spans="1:16" x14ac:dyDescent="0.2">
      <c r="A93" s="28" t="s">
        <v>57</v>
      </c>
      <c r="E93" s="29" t="s">
        <v>5</v>
      </c>
    </row>
    <row r="94" spans="1:16" x14ac:dyDescent="0.2">
      <c r="A94" s="28" t="s">
        <v>58</v>
      </c>
      <c r="E94" s="30" t="s">
        <v>2030</v>
      </c>
    </row>
    <row r="95" spans="1:16" x14ac:dyDescent="0.2">
      <c r="E95" s="29" t="s">
        <v>159</v>
      </c>
    </row>
    <row r="96" spans="1:16" x14ac:dyDescent="0.2">
      <c r="A96" t="s">
        <v>48</v>
      </c>
      <c r="C96" s="6" t="s">
        <v>79</v>
      </c>
      <c r="E96" s="23" t="s">
        <v>1885</v>
      </c>
      <c r="J96" s="22">
        <f>0</f>
        <v>0</v>
      </c>
      <c r="K96" s="22">
        <f>0</f>
        <v>0</v>
      </c>
      <c r="L96" s="22">
        <f>0+L97+L101+L105+L109+L113+L117+L121+L125+L129+L133+L137+L141+L145</f>
        <v>0</v>
      </c>
      <c r="M96" s="22">
        <f>0+M97+M101+M105+M109+M113+M117+M121+M125+M129+M133+M137+M141+M145</f>
        <v>0</v>
      </c>
    </row>
    <row r="97" spans="1:16" ht="25.5" x14ac:dyDescent="0.2">
      <c r="A97" t="s">
        <v>51</v>
      </c>
      <c r="B97" s="5" t="s">
        <v>197</v>
      </c>
      <c r="C97" s="5" t="s">
        <v>2042</v>
      </c>
      <c r="D97" t="s">
        <v>5</v>
      </c>
      <c r="E97" s="24" t="s">
        <v>2043</v>
      </c>
      <c r="F97" s="25" t="s">
        <v>77</v>
      </c>
      <c r="G97" s="26">
        <v>21.5</v>
      </c>
      <c r="H97" s="25">
        <v>0</v>
      </c>
      <c r="I97" s="25">
        <f>ROUND(G97*H97,6)</f>
        <v>0</v>
      </c>
      <c r="L97" s="27">
        <v>0</v>
      </c>
      <c r="M97" s="22">
        <f>ROUND(ROUND(L97,2)*ROUND(G97,3),2)</f>
        <v>0</v>
      </c>
      <c r="N97" s="25" t="s">
        <v>1836</v>
      </c>
      <c r="O97">
        <f>(M97*21)/100</f>
        <v>0</v>
      </c>
      <c r="P97" t="s">
        <v>27</v>
      </c>
    </row>
    <row r="98" spans="1:16" x14ac:dyDescent="0.2">
      <c r="A98" s="28" t="s">
        <v>57</v>
      </c>
      <c r="E98" s="29" t="s">
        <v>5</v>
      </c>
    </row>
    <row r="99" spans="1:16" x14ac:dyDescent="0.2">
      <c r="A99" s="28" t="s">
        <v>58</v>
      </c>
      <c r="E99" s="30" t="s">
        <v>2044</v>
      </c>
    </row>
    <row r="100" spans="1:16" ht="63.75" x14ac:dyDescent="0.2">
      <c r="E100" s="29" t="s">
        <v>2045</v>
      </c>
    </row>
    <row r="101" spans="1:16" x14ac:dyDescent="0.2">
      <c r="A101" t="s">
        <v>51</v>
      </c>
      <c r="B101" s="5" t="s">
        <v>198</v>
      </c>
      <c r="C101" s="5" t="s">
        <v>2046</v>
      </c>
      <c r="D101" t="s">
        <v>5</v>
      </c>
      <c r="E101" s="24" t="s">
        <v>2047</v>
      </c>
      <c r="F101" s="25" t="s">
        <v>77</v>
      </c>
      <c r="G101" s="26">
        <v>21.823</v>
      </c>
      <c r="H101" s="25">
        <v>1.48E-3</v>
      </c>
      <c r="I101" s="25">
        <f>ROUND(G101*H101,6)</f>
        <v>3.2298E-2</v>
      </c>
      <c r="L101" s="27">
        <v>0</v>
      </c>
      <c r="M101" s="22">
        <f>ROUND(ROUND(L101,2)*ROUND(G101,3),2)</f>
        <v>0</v>
      </c>
      <c r="N101" s="25" t="s">
        <v>1836</v>
      </c>
      <c r="O101">
        <f>(M101*21)/100</f>
        <v>0</v>
      </c>
      <c r="P101" t="s">
        <v>27</v>
      </c>
    </row>
    <row r="102" spans="1:16" x14ac:dyDescent="0.2">
      <c r="A102" s="28" t="s">
        <v>57</v>
      </c>
      <c r="E102" s="29" t="s">
        <v>5</v>
      </c>
    </row>
    <row r="103" spans="1:16" x14ac:dyDescent="0.2">
      <c r="A103" s="28" t="s">
        <v>58</v>
      </c>
      <c r="E103" s="30" t="s">
        <v>5</v>
      </c>
    </row>
    <row r="104" spans="1:16" x14ac:dyDescent="0.2">
      <c r="E104" s="29" t="s">
        <v>159</v>
      </c>
    </row>
    <row r="105" spans="1:16" ht="25.5" x14ac:dyDescent="0.2">
      <c r="A105" t="s">
        <v>51</v>
      </c>
      <c r="B105" s="5" t="s">
        <v>199</v>
      </c>
      <c r="C105" s="5" t="s">
        <v>2048</v>
      </c>
      <c r="D105" t="s">
        <v>5</v>
      </c>
      <c r="E105" s="24" t="s">
        <v>2049</v>
      </c>
      <c r="F105" s="25" t="s">
        <v>73</v>
      </c>
      <c r="G105" s="26">
        <v>2</v>
      </c>
      <c r="H105" s="25">
        <v>0</v>
      </c>
      <c r="I105" s="25">
        <f>ROUND(G105*H105,6)</f>
        <v>0</v>
      </c>
      <c r="L105" s="27">
        <v>0</v>
      </c>
      <c r="M105" s="22">
        <f>ROUND(ROUND(L105,2)*ROUND(G105,3),2)</f>
        <v>0</v>
      </c>
      <c r="N105" s="25" t="s">
        <v>1836</v>
      </c>
      <c r="O105">
        <f>(M105*21)/100</f>
        <v>0</v>
      </c>
      <c r="P105" t="s">
        <v>27</v>
      </c>
    </row>
    <row r="106" spans="1:16" x14ac:dyDescent="0.2">
      <c r="A106" s="28" t="s">
        <v>57</v>
      </c>
      <c r="E106" s="29" t="s">
        <v>5</v>
      </c>
    </row>
    <row r="107" spans="1:16" x14ac:dyDescent="0.2">
      <c r="A107" s="28" t="s">
        <v>58</v>
      </c>
      <c r="E107" s="30" t="s">
        <v>2050</v>
      </c>
    </row>
    <row r="108" spans="1:16" ht="25.5" x14ac:dyDescent="0.2">
      <c r="E108" s="29" t="s">
        <v>2051</v>
      </c>
    </row>
    <row r="109" spans="1:16" x14ac:dyDescent="0.2">
      <c r="A109" t="s">
        <v>51</v>
      </c>
      <c r="B109" s="5" t="s">
        <v>200</v>
      </c>
      <c r="C109" s="5" t="s">
        <v>2052</v>
      </c>
      <c r="D109" t="s">
        <v>5</v>
      </c>
      <c r="E109" s="24" t="s">
        <v>2053</v>
      </c>
      <c r="F109" s="25" t="s">
        <v>73</v>
      </c>
      <c r="G109" s="26">
        <v>2</v>
      </c>
      <c r="H109" s="25">
        <v>1.7000000000000001E-4</v>
      </c>
      <c r="I109" s="25">
        <f>ROUND(G109*H109,6)</f>
        <v>3.4000000000000002E-4</v>
      </c>
      <c r="L109" s="27">
        <v>0</v>
      </c>
      <c r="M109" s="22">
        <f>ROUND(ROUND(L109,2)*ROUND(G109,3),2)</f>
        <v>0</v>
      </c>
      <c r="N109" s="25" t="s">
        <v>1836</v>
      </c>
      <c r="O109">
        <f>(M109*21)/100</f>
        <v>0</v>
      </c>
      <c r="P109" t="s">
        <v>27</v>
      </c>
    </row>
    <row r="110" spans="1:16" x14ac:dyDescent="0.2">
      <c r="A110" s="28" t="s">
        <v>57</v>
      </c>
      <c r="E110" s="29" t="s">
        <v>5</v>
      </c>
    </row>
    <row r="111" spans="1:16" x14ac:dyDescent="0.2">
      <c r="A111" s="28" t="s">
        <v>58</v>
      </c>
      <c r="E111" s="30" t="s">
        <v>5</v>
      </c>
    </row>
    <row r="112" spans="1:16" x14ac:dyDescent="0.2">
      <c r="E112" s="29" t="s">
        <v>159</v>
      </c>
    </row>
    <row r="113" spans="1:16" x14ac:dyDescent="0.2">
      <c r="A113" t="s">
        <v>51</v>
      </c>
      <c r="B113" s="5" t="s">
        <v>201</v>
      </c>
      <c r="C113" s="5" t="s">
        <v>2054</v>
      </c>
      <c r="D113" t="s">
        <v>5</v>
      </c>
      <c r="E113" s="24" t="s">
        <v>2055</v>
      </c>
      <c r="F113" s="25" t="s">
        <v>73</v>
      </c>
      <c r="G113" s="26">
        <v>2</v>
      </c>
      <c r="H113" s="25">
        <v>0</v>
      </c>
      <c r="I113" s="25">
        <f>ROUND(G113*H113,6)</f>
        <v>0</v>
      </c>
      <c r="L113" s="27">
        <v>0</v>
      </c>
      <c r="M113" s="22">
        <f>ROUND(ROUND(L113,2)*ROUND(G113,3),2)</f>
        <v>0</v>
      </c>
      <c r="N113" s="25" t="s">
        <v>646</v>
      </c>
      <c r="O113">
        <f>(M113*21)/100</f>
        <v>0</v>
      </c>
      <c r="P113" t="s">
        <v>27</v>
      </c>
    </row>
    <row r="114" spans="1:16" x14ac:dyDescent="0.2">
      <c r="A114" s="28" t="s">
        <v>57</v>
      </c>
      <c r="E114" s="29" t="s">
        <v>5</v>
      </c>
    </row>
    <row r="115" spans="1:16" x14ac:dyDescent="0.2">
      <c r="A115" s="28" t="s">
        <v>58</v>
      </c>
      <c r="E115" s="30" t="s">
        <v>2056</v>
      </c>
    </row>
    <row r="116" spans="1:16" x14ac:dyDescent="0.2">
      <c r="E116" s="29" t="s">
        <v>5</v>
      </c>
    </row>
    <row r="117" spans="1:16" ht="25.5" x14ac:dyDescent="0.2">
      <c r="A117" t="s">
        <v>51</v>
      </c>
      <c r="B117" s="5" t="s">
        <v>202</v>
      </c>
      <c r="C117" s="5" t="s">
        <v>2057</v>
      </c>
      <c r="D117" t="s">
        <v>5</v>
      </c>
      <c r="E117" s="24" t="s">
        <v>2058</v>
      </c>
      <c r="F117" s="25" t="s">
        <v>136</v>
      </c>
      <c r="G117" s="26">
        <v>1.4</v>
      </c>
      <c r="H117" s="25">
        <v>0</v>
      </c>
      <c r="I117" s="25">
        <f>ROUND(G117*H117,6)</f>
        <v>0</v>
      </c>
      <c r="L117" s="27">
        <v>0</v>
      </c>
      <c r="M117" s="22">
        <f>ROUND(ROUND(L117,2)*ROUND(G117,3),2)</f>
        <v>0</v>
      </c>
      <c r="N117" s="25" t="s">
        <v>1836</v>
      </c>
      <c r="O117">
        <f>(M117*21)/100</f>
        <v>0</v>
      </c>
      <c r="P117" t="s">
        <v>27</v>
      </c>
    </row>
    <row r="118" spans="1:16" x14ac:dyDescent="0.2">
      <c r="A118" s="28" t="s">
        <v>57</v>
      </c>
      <c r="E118" s="29" t="s">
        <v>5</v>
      </c>
    </row>
    <row r="119" spans="1:16" x14ac:dyDescent="0.2">
      <c r="A119" s="28" t="s">
        <v>58</v>
      </c>
      <c r="E119" s="30" t="s">
        <v>2059</v>
      </c>
    </row>
    <row r="120" spans="1:16" ht="38.25" x14ac:dyDescent="0.2">
      <c r="E120" s="29" t="s">
        <v>2060</v>
      </c>
    </row>
    <row r="121" spans="1:16" x14ac:dyDescent="0.2">
      <c r="A121" t="s">
        <v>51</v>
      </c>
      <c r="B121" s="5" t="s">
        <v>203</v>
      </c>
      <c r="C121" s="5" t="s">
        <v>2061</v>
      </c>
      <c r="D121" t="s">
        <v>5</v>
      </c>
      <c r="E121" s="24" t="s">
        <v>2062</v>
      </c>
      <c r="F121" s="25" t="s">
        <v>73</v>
      </c>
      <c r="G121" s="26">
        <v>1</v>
      </c>
      <c r="H121" s="25">
        <v>8.7000000000000001E-4</v>
      </c>
      <c r="I121" s="25">
        <f>ROUND(G121*H121,6)</f>
        <v>8.7000000000000001E-4</v>
      </c>
      <c r="L121" s="27">
        <v>0</v>
      </c>
      <c r="M121" s="22">
        <f>ROUND(ROUND(L121,2)*ROUND(G121,3),2)</f>
        <v>0</v>
      </c>
      <c r="N121" s="25" t="s">
        <v>1836</v>
      </c>
      <c r="O121">
        <f>(M121*21)/100</f>
        <v>0</v>
      </c>
      <c r="P121" t="s">
        <v>27</v>
      </c>
    </row>
    <row r="122" spans="1:16" x14ac:dyDescent="0.2">
      <c r="A122" s="28" t="s">
        <v>57</v>
      </c>
      <c r="E122" s="29" t="s">
        <v>5</v>
      </c>
    </row>
    <row r="123" spans="1:16" x14ac:dyDescent="0.2">
      <c r="A123" s="28" t="s">
        <v>58</v>
      </c>
      <c r="E123" s="30" t="s">
        <v>2063</v>
      </c>
    </row>
    <row r="124" spans="1:16" ht="280.5" x14ac:dyDescent="0.2">
      <c r="E124" s="29" t="s">
        <v>2064</v>
      </c>
    </row>
    <row r="125" spans="1:16" x14ac:dyDescent="0.2">
      <c r="A125" t="s">
        <v>51</v>
      </c>
      <c r="B125" s="5" t="s">
        <v>204</v>
      </c>
      <c r="C125" s="5" t="s">
        <v>2065</v>
      </c>
      <c r="D125" t="s">
        <v>5</v>
      </c>
      <c r="E125" s="24" t="s">
        <v>2066</v>
      </c>
      <c r="F125" s="25" t="s">
        <v>73</v>
      </c>
      <c r="G125" s="26">
        <v>1</v>
      </c>
      <c r="H125" s="25">
        <v>2E-3</v>
      </c>
      <c r="I125" s="25">
        <f>ROUND(G125*H125,6)</f>
        <v>2E-3</v>
      </c>
      <c r="L125" s="27">
        <v>0</v>
      </c>
      <c r="M125" s="22">
        <f>ROUND(ROUND(L125,2)*ROUND(G125,3),2)</f>
        <v>0</v>
      </c>
      <c r="N125" s="25" t="s">
        <v>1836</v>
      </c>
      <c r="O125">
        <f>(M125*21)/100</f>
        <v>0</v>
      </c>
      <c r="P125" t="s">
        <v>27</v>
      </c>
    </row>
    <row r="126" spans="1:16" x14ac:dyDescent="0.2">
      <c r="A126" s="28" t="s">
        <v>57</v>
      </c>
      <c r="E126" s="29" t="s">
        <v>5</v>
      </c>
    </row>
    <row r="127" spans="1:16" x14ac:dyDescent="0.2">
      <c r="A127" s="28" t="s">
        <v>58</v>
      </c>
      <c r="E127" s="30" t="s">
        <v>5</v>
      </c>
    </row>
    <row r="128" spans="1:16" x14ac:dyDescent="0.2">
      <c r="E128" s="29" t="s">
        <v>159</v>
      </c>
    </row>
    <row r="129" spans="1:16" x14ac:dyDescent="0.2">
      <c r="A129" t="s">
        <v>51</v>
      </c>
      <c r="B129" s="5" t="s">
        <v>205</v>
      </c>
      <c r="C129" s="5" t="s">
        <v>2067</v>
      </c>
      <c r="D129" t="s">
        <v>5</v>
      </c>
      <c r="E129" s="24" t="s">
        <v>2068</v>
      </c>
      <c r="F129" s="25" t="s">
        <v>77</v>
      </c>
      <c r="G129" s="26">
        <v>50</v>
      </c>
      <c r="H129" s="25">
        <v>0</v>
      </c>
      <c r="I129" s="25">
        <f>ROUND(G129*H129,6)</f>
        <v>0</v>
      </c>
      <c r="L129" s="27">
        <v>0</v>
      </c>
      <c r="M129" s="22">
        <f>ROUND(ROUND(L129,2)*ROUND(G129,3),2)</f>
        <v>0</v>
      </c>
      <c r="N129" s="25" t="s">
        <v>1836</v>
      </c>
      <c r="O129">
        <f>(M129*21)/100</f>
        <v>0</v>
      </c>
      <c r="P129" t="s">
        <v>27</v>
      </c>
    </row>
    <row r="130" spans="1:16" x14ac:dyDescent="0.2">
      <c r="A130" s="28" t="s">
        <v>57</v>
      </c>
      <c r="E130" s="29" t="s">
        <v>5</v>
      </c>
    </row>
    <row r="131" spans="1:16" x14ac:dyDescent="0.2">
      <c r="A131" s="28" t="s">
        <v>58</v>
      </c>
      <c r="E131" s="30" t="s">
        <v>2069</v>
      </c>
    </row>
    <row r="132" spans="1:16" ht="25.5" x14ac:dyDescent="0.2">
      <c r="E132" s="29" t="s">
        <v>2070</v>
      </c>
    </row>
    <row r="133" spans="1:16" x14ac:dyDescent="0.2">
      <c r="A133" t="s">
        <v>51</v>
      </c>
      <c r="B133" s="5" t="s">
        <v>206</v>
      </c>
      <c r="C133" s="5" t="s">
        <v>2071</v>
      </c>
      <c r="D133" t="s">
        <v>5</v>
      </c>
      <c r="E133" s="24" t="s">
        <v>2072</v>
      </c>
      <c r="F133" s="25" t="s">
        <v>77</v>
      </c>
      <c r="G133" s="26">
        <v>50</v>
      </c>
      <c r="H133" s="25">
        <v>0</v>
      </c>
      <c r="I133" s="25">
        <f>ROUND(G133*H133,6)</f>
        <v>0</v>
      </c>
      <c r="L133" s="27">
        <v>0</v>
      </c>
      <c r="M133" s="22">
        <f>ROUND(ROUND(L133,2)*ROUND(G133,3),2)</f>
        <v>0</v>
      </c>
      <c r="N133" s="25" t="s">
        <v>1836</v>
      </c>
      <c r="O133">
        <f>(M133*21)/100</f>
        <v>0</v>
      </c>
      <c r="P133" t="s">
        <v>27</v>
      </c>
    </row>
    <row r="134" spans="1:16" x14ac:dyDescent="0.2">
      <c r="A134" s="28" t="s">
        <v>57</v>
      </c>
      <c r="E134" s="29" t="s">
        <v>5</v>
      </c>
    </row>
    <row r="135" spans="1:16" x14ac:dyDescent="0.2">
      <c r="A135" s="28" t="s">
        <v>58</v>
      </c>
      <c r="E135" s="30" t="s">
        <v>2069</v>
      </c>
    </row>
    <row r="136" spans="1:16" ht="102" x14ac:dyDescent="0.2">
      <c r="E136" s="29" t="s">
        <v>1944</v>
      </c>
    </row>
    <row r="137" spans="1:16" ht="25.5" x14ac:dyDescent="0.2">
      <c r="A137" t="s">
        <v>51</v>
      </c>
      <c r="B137" s="5" t="s">
        <v>207</v>
      </c>
      <c r="C137" s="5" t="s">
        <v>1945</v>
      </c>
      <c r="D137" t="s">
        <v>5</v>
      </c>
      <c r="E137" s="24" t="s">
        <v>1946</v>
      </c>
      <c r="F137" s="25" t="s">
        <v>73</v>
      </c>
      <c r="G137" s="26">
        <v>2</v>
      </c>
      <c r="H137" s="25">
        <v>0.46009</v>
      </c>
      <c r="I137" s="25">
        <f>ROUND(G137*H137,6)</f>
        <v>0.92018</v>
      </c>
      <c r="L137" s="27">
        <v>0</v>
      </c>
      <c r="M137" s="22">
        <f>ROUND(ROUND(L137,2)*ROUND(G137,3),2)</f>
        <v>0</v>
      </c>
      <c r="N137" s="25" t="s">
        <v>1836</v>
      </c>
      <c r="O137">
        <f>(M137*21)/100</f>
        <v>0</v>
      </c>
      <c r="P137" t="s">
        <v>27</v>
      </c>
    </row>
    <row r="138" spans="1:16" x14ac:dyDescent="0.2">
      <c r="A138" s="28" t="s">
        <v>57</v>
      </c>
      <c r="E138" s="29" t="s">
        <v>5</v>
      </c>
    </row>
    <row r="139" spans="1:16" x14ac:dyDescent="0.2">
      <c r="A139" s="28" t="s">
        <v>58</v>
      </c>
      <c r="E139" s="30" t="s">
        <v>2073</v>
      </c>
    </row>
    <row r="140" spans="1:16" ht="102" x14ac:dyDescent="0.2">
      <c r="E140" s="29" t="s">
        <v>1944</v>
      </c>
    </row>
    <row r="141" spans="1:16" ht="25.5" x14ac:dyDescent="0.2">
      <c r="A141" t="s">
        <v>51</v>
      </c>
      <c r="B141" s="5" t="s">
        <v>208</v>
      </c>
      <c r="C141" s="5" t="s">
        <v>2074</v>
      </c>
      <c r="D141" t="s">
        <v>5</v>
      </c>
      <c r="E141" s="24" t="s">
        <v>2075</v>
      </c>
      <c r="F141" s="25" t="s">
        <v>136</v>
      </c>
      <c r="G141" s="26">
        <v>1.4059999999999999</v>
      </c>
      <c r="H141" s="25">
        <v>1.06254</v>
      </c>
      <c r="I141" s="25">
        <f>ROUND(G141*H141,6)</f>
        <v>1.4939309999999999</v>
      </c>
      <c r="L141" s="27">
        <v>0</v>
      </c>
      <c r="M141" s="22">
        <f>ROUND(ROUND(L141,2)*ROUND(G141,3),2)</f>
        <v>0</v>
      </c>
      <c r="N141" s="25" t="s">
        <v>1836</v>
      </c>
      <c r="O141">
        <f>(M141*21)/100</f>
        <v>0</v>
      </c>
      <c r="P141" t="s">
        <v>27</v>
      </c>
    </row>
    <row r="142" spans="1:16" ht="51" x14ac:dyDescent="0.2">
      <c r="A142" s="28" t="s">
        <v>57</v>
      </c>
      <c r="E142" s="29" t="s">
        <v>2076</v>
      </c>
    </row>
    <row r="143" spans="1:16" x14ac:dyDescent="0.2">
      <c r="A143" s="28" t="s">
        <v>58</v>
      </c>
      <c r="E143" s="30" t="s">
        <v>2077</v>
      </c>
    </row>
    <row r="144" spans="1:16" ht="89.25" x14ac:dyDescent="0.2">
      <c r="E144" s="29" t="s">
        <v>2078</v>
      </c>
    </row>
    <row r="145" spans="1:16" x14ac:dyDescent="0.2">
      <c r="A145" t="s">
        <v>51</v>
      </c>
      <c r="B145" s="5" t="s">
        <v>211</v>
      </c>
      <c r="C145" s="5" t="s">
        <v>1948</v>
      </c>
      <c r="D145" t="s">
        <v>5</v>
      </c>
      <c r="E145" s="24" t="s">
        <v>1949</v>
      </c>
      <c r="F145" s="25" t="s">
        <v>77</v>
      </c>
      <c r="G145" s="26">
        <v>21.5</v>
      </c>
      <c r="H145" s="25">
        <v>1.2999999999999999E-4</v>
      </c>
      <c r="I145" s="25">
        <f>ROUND(G145*H145,6)</f>
        <v>2.7950000000000002E-3</v>
      </c>
      <c r="L145" s="27">
        <v>0</v>
      </c>
      <c r="M145" s="22">
        <f>ROUND(ROUND(L145,2)*ROUND(G145,3),2)</f>
        <v>0</v>
      </c>
      <c r="N145" s="25" t="s">
        <v>1836</v>
      </c>
      <c r="O145">
        <f>(M145*21)/100</f>
        <v>0</v>
      </c>
      <c r="P145" t="s">
        <v>27</v>
      </c>
    </row>
    <row r="146" spans="1:16" x14ac:dyDescent="0.2">
      <c r="A146" s="28" t="s">
        <v>57</v>
      </c>
      <c r="E146" s="29" t="s">
        <v>5</v>
      </c>
    </row>
    <row r="147" spans="1:16" x14ac:dyDescent="0.2">
      <c r="A147" s="28" t="s">
        <v>58</v>
      </c>
      <c r="E147" s="30" t="s">
        <v>2044</v>
      </c>
    </row>
    <row r="148" spans="1:16" x14ac:dyDescent="0.2">
      <c r="E148" s="29" t="s">
        <v>159</v>
      </c>
    </row>
    <row r="149" spans="1:16" x14ac:dyDescent="0.2">
      <c r="A149" t="s">
        <v>48</v>
      </c>
      <c r="C149" s="6" t="s">
        <v>83</v>
      </c>
      <c r="E149" s="23" t="s">
        <v>2079</v>
      </c>
      <c r="J149" s="22">
        <f>0</f>
        <v>0</v>
      </c>
      <c r="K149" s="22">
        <f>0</f>
        <v>0</v>
      </c>
      <c r="L149" s="22">
        <f>0+L150+L154+L158+L162+L166</f>
        <v>0</v>
      </c>
      <c r="M149" s="22">
        <f>0+M150+M154+M158+M162+M166</f>
        <v>0</v>
      </c>
    </row>
    <row r="150" spans="1:16" ht="25.5" x14ac:dyDescent="0.2">
      <c r="A150" t="s">
        <v>51</v>
      </c>
      <c r="B150" s="5" t="s">
        <v>212</v>
      </c>
      <c r="C150" s="5" t="s">
        <v>2080</v>
      </c>
      <c r="D150" t="s">
        <v>5</v>
      </c>
      <c r="E150" s="24" t="s">
        <v>2081</v>
      </c>
      <c r="F150" s="25" t="s">
        <v>67</v>
      </c>
      <c r="G150" s="26">
        <v>5</v>
      </c>
      <c r="H150" s="25">
        <v>5.9999999999999995E-4</v>
      </c>
      <c r="I150" s="25">
        <f>ROUND(G150*H150,6)</f>
        <v>3.0000000000000001E-3</v>
      </c>
      <c r="L150" s="27">
        <v>0</v>
      </c>
      <c r="M150" s="22">
        <f>ROUND(ROUND(L150,2)*ROUND(G150,3),2)</f>
        <v>0</v>
      </c>
      <c r="N150" s="25" t="s">
        <v>1836</v>
      </c>
      <c r="O150">
        <f>(M150*21)/100</f>
        <v>0</v>
      </c>
      <c r="P150" t="s">
        <v>27</v>
      </c>
    </row>
    <row r="151" spans="1:16" x14ac:dyDescent="0.2">
      <c r="A151" s="28" t="s">
        <v>57</v>
      </c>
      <c r="E151" s="29" t="s">
        <v>5</v>
      </c>
    </row>
    <row r="152" spans="1:16" x14ac:dyDescent="0.2">
      <c r="A152" s="28" t="s">
        <v>58</v>
      </c>
      <c r="E152" s="30" t="s">
        <v>2082</v>
      </c>
    </row>
    <row r="153" spans="1:16" ht="114.75" x14ac:dyDescent="0.2">
      <c r="E153" s="29" t="s">
        <v>2083</v>
      </c>
    </row>
    <row r="154" spans="1:16" ht="25.5" x14ac:dyDescent="0.2">
      <c r="A154" t="s">
        <v>51</v>
      </c>
      <c r="B154" s="5" t="s">
        <v>213</v>
      </c>
      <c r="C154" s="5" t="s">
        <v>2084</v>
      </c>
      <c r="D154" t="s">
        <v>5</v>
      </c>
      <c r="E154" s="24" t="s">
        <v>2085</v>
      </c>
      <c r="F154" s="25" t="s">
        <v>67</v>
      </c>
      <c r="G154" s="26">
        <v>5</v>
      </c>
      <c r="H154" s="25">
        <v>1.6000000000000001E-3</v>
      </c>
      <c r="I154" s="25">
        <f>ROUND(G154*H154,6)</f>
        <v>8.0000000000000002E-3</v>
      </c>
      <c r="L154" s="27">
        <v>0</v>
      </c>
      <c r="M154" s="22">
        <f>ROUND(ROUND(L154,2)*ROUND(G154,3),2)</f>
        <v>0</v>
      </c>
      <c r="N154" s="25" t="s">
        <v>1836</v>
      </c>
      <c r="O154">
        <f>(M154*21)/100</f>
        <v>0</v>
      </c>
      <c r="P154" t="s">
        <v>27</v>
      </c>
    </row>
    <row r="155" spans="1:16" x14ac:dyDescent="0.2">
      <c r="A155" s="28" t="s">
        <v>57</v>
      </c>
      <c r="E155" s="29" t="s">
        <v>5</v>
      </c>
    </row>
    <row r="156" spans="1:16" x14ac:dyDescent="0.2">
      <c r="A156" s="28" t="s">
        <v>58</v>
      </c>
      <c r="E156" s="30" t="s">
        <v>2082</v>
      </c>
    </row>
    <row r="157" spans="1:16" ht="102" x14ac:dyDescent="0.2">
      <c r="E157" s="29" t="s">
        <v>2086</v>
      </c>
    </row>
    <row r="158" spans="1:16" ht="25.5" x14ac:dyDescent="0.2">
      <c r="A158" t="s">
        <v>51</v>
      </c>
      <c r="B158" s="5" t="s">
        <v>214</v>
      </c>
      <c r="C158" s="5" t="s">
        <v>2087</v>
      </c>
      <c r="D158" t="s">
        <v>5</v>
      </c>
      <c r="E158" s="24" t="s">
        <v>2088</v>
      </c>
      <c r="F158" s="25" t="s">
        <v>67</v>
      </c>
      <c r="G158" s="26">
        <v>5</v>
      </c>
      <c r="H158" s="25">
        <v>1.0000000000000001E-5</v>
      </c>
      <c r="I158" s="25">
        <f>ROUND(G158*H158,6)</f>
        <v>5.0000000000000002E-5</v>
      </c>
      <c r="L158" s="27">
        <v>0</v>
      </c>
      <c r="M158" s="22">
        <f>ROUND(ROUND(L158,2)*ROUND(G158,3),2)</f>
        <v>0</v>
      </c>
      <c r="N158" s="25" t="s">
        <v>1836</v>
      </c>
      <c r="O158">
        <f>(M158*21)/100</f>
        <v>0</v>
      </c>
      <c r="P158" t="s">
        <v>27</v>
      </c>
    </row>
    <row r="159" spans="1:16" x14ac:dyDescent="0.2">
      <c r="A159" s="28" t="s">
        <v>57</v>
      </c>
      <c r="E159" s="29" t="s">
        <v>5</v>
      </c>
    </row>
    <row r="160" spans="1:16" x14ac:dyDescent="0.2">
      <c r="A160" s="28" t="s">
        <v>58</v>
      </c>
      <c r="E160" s="30" t="s">
        <v>2082</v>
      </c>
    </row>
    <row r="161" spans="1:16" ht="38.25" x14ac:dyDescent="0.2">
      <c r="E161" s="29" t="s">
        <v>2089</v>
      </c>
    </row>
    <row r="162" spans="1:16" ht="25.5" x14ac:dyDescent="0.2">
      <c r="A162" t="s">
        <v>51</v>
      </c>
      <c r="B162" s="5" t="s">
        <v>215</v>
      </c>
      <c r="C162" s="5" t="s">
        <v>2090</v>
      </c>
      <c r="D162" t="s">
        <v>5</v>
      </c>
      <c r="E162" s="24" t="s">
        <v>2091</v>
      </c>
      <c r="F162" s="25" t="s">
        <v>77</v>
      </c>
      <c r="G162" s="26">
        <v>27.3</v>
      </c>
      <c r="H162" s="25">
        <v>6.0999999999999997E-4</v>
      </c>
      <c r="I162" s="25">
        <f>ROUND(G162*H162,6)</f>
        <v>1.6653000000000001E-2</v>
      </c>
      <c r="L162" s="27">
        <v>0</v>
      </c>
      <c r="M162" s="22">
        <f>ROUND(ROUND(L162,2)*ROUND(G162,3),2)</f>
        <v>0</v>
      </c>
      <c r="N162" s="25" t="s">
        <v>1836</v>
      </c>
      <c r="O162">
        <f>(M162*21)/100</f>
        <v>0</v>
      </c>
      <c r="P162" t="s">
        <v>27</v>
      </c>
    </row>
    <row r="163" spans="1:16" ht="25.5" x14ac:dyDescent="0.2">
      <c r="A163" s="28" t="s">
        <v>57</v>
      </c>
      <c r="E163" s="29" t="s">
        <v>2092</v>
      </c>
    </row>
    <row r="164" spans="1:16" x14ac:dyDescent="0.2">
      <c r="A164" s="28" t="s">
        <v>58</v>
      </c>
      <c r="E164" s="30" t="s">
        <v>2093</v>
      </c>
    </row>
    <row r="165" spans="1:16" ht="25.5" x14ac:dyDescent="0.2">
      <c r="E165" s="29" t="s">
        <v>2094</v>
      </c>
    </row>
    <row r="166" spans="1:16" x14ac:dyDescent="0.2">
      <c r="A166" t="s">
        <v>51</v>
      </c>
      <c r="B166" s="5" t="s">
        <v>216</v>
      </c>
      <c r="C166" s="5" t="s">
        <v>2095</v>
      </c>
      <c r="D166" t="s">
        <v>5</v>
      </c>
      <c r="E166" s="24" t="s">
        <v>2096</v>
      </c>
      <c r="F166" s="25" t="s">
        <v>77</v>
      </c>
      <c r="G166" s="26">
        <v>27.3</v>
      </c>
      <c r="H166" s="25">
        <v>0</v>
      </c>
      <c r="I166" s="25">
        <f>ROUND(G166*H166,6)</f>
        <v>0</v>
      </c>
      <c r="L166" s="27">
        <v>0</v>
      </c>
      <c r="M166" s="22">
        <f>ROUND(ROUND(L166,2)*ROUND(G166,3),2)</f>
        <v>0</v>
      </c>
      <c r="N166" s="25" t="s">
        <v>1836</v>
      </c>
      <c r="O166">
        <f>(M166*21)/100</f>
        <v>0</v>
      </c>
      <c r="P166" t="s">
        <v>27</v>
      </c>
    </row>
    <row r="167" spans="1:16" x14ac:dyDescent="0.2">
      <c r="A167" s="28" t="s">
        <v>57</v>
      </c>
      <c r="E167" s="29" t="s">
        <v>5</v>
      </c>
    </row>
    <row r="168" spans="1:16" x14ac:dyDescent="0.2">
      <c r="A168" s="28" t="s">
        <v>58</v>
      </c>
      <c r="E168" s="30" t="s">
        <v>2097</v>
      </c>
    </row>
    <row r="169" spans="1:16" x14ac:dyDescent="0.2">
      <c r="E169" s="29" t="s">
        <v>2098</v>
      </c>
    </row>
    <row r="170" spans="1:16" x14ac:dyDescent="0.2">
      <c r="A170" t="s">
        <v>48</v>
      </c>
      <c r="C170" s="6" t="s">
        <v>2099</v>
      </c>
      <c r="E170" s="23" t="s">
        <v>2100</v>
      </c>
      <c r="J170" s="22">
        <f>0</f>
        <v>0</v>
      </c>
      <c r="K170" s="22">
        <f>0</f>
        <v>0</v>
      </c>
      <c r="L170" s="22">
        <f>0+L171+L175+L179+L183+L187</f>
        <v>0</v>
      </c>
      <c r="M170" s="22">
        <f>0+M171+M175+M179+M183+M187</f>
        <v>0</v>
      </c>
    </row>
    <row r="171" spans="1:16" ht="25.5" x14ac:dyDescent="0.2">
      <c r="A171" t="s">
        <v>51</v>
      </c>
      <c r="B171" s="5" t="s">
        <v>217</v>
      </c>
      <c r="C171" s="5" t="s">
        <v>2101</v>
      </c>
      <c r="D171" t="s">
        <v>5</v>
      </c>
      <c r="E171" s="24" t="s">
        <v>2102</v>
      </c>
      <c r="F171" s="25" t="s">
        <v>55</v>
      </c>
      <c r="G171" s="26">
        <v>26.655999999999999</v>
      </c>
      <c r="H171" s="25">
        <v>0</v>
      </c>
      <c r="I171" s="25">
        <f>ROUND(G171*H171,6)</f>
        <v>0</v>
      </c>
      <c r="L171" s="27">
        <v>0</v>
      </c>
      <c r="M171" s="22">
        <f>ROUND(ROUND(L171,2)*ROUND(G171,3),2)</f>
        <v>0</v>
      </c>
      <c r="N171" s="25" t="s">
        <v>1836</v>
      </c>
      <c r="O171">
        <f>(M171*21)/100</f>
        <v>0</v>
      </c>
      <c r="P171" t="s">
        <v>27</v>
      </c>
    </row>
    <row r="172" spans="1:16" x14ac:dyDescent="0.2">
      <c r="A172" s="28" t="s">
        <v>57</v>
      </c>
      <c r="E172" s="29" t="s">
        <v>5</v>
      </c>
    </row>
    <row r="173" spans="1:16" x14ac:dyDescent="0.2">
      <c r="A173" s="28" t="s">
        <v>58</v>
      </c>
      <c r="E173" s="30" t="s">
        <v>5</v>
      </c>
    </row>
    <row r="174" spans="1:16" ht="89.25" x14ac:dyDescent="0.2">
      <c r="E174" s="29" t="s">
        <v>2103</v>
      </c>
    </row>
    <row r="175" spans="1:16" ht="25.5" x14ac:dyDescent="0.2">
      <c r="A175" t="s">
        <v>51</v>
      </c>
      <c r="B175" s="5" t="s">
        <v>218</v>
      </c>
      <c r="C175" s="5" t="s">
        <v>2104</v>
      </c>
      <c r="D175" t="s">
        <v>5</v>
      </c>
      <c r="E175" s="24" t="s">
        <v>2105</v>
      </c>
      <c r="F175" s="25" t="s">
        <v>55</v>
      </c>
      <c r="G175" s="26">
        <v>639.74400000000003</v>
      </c>
      <c r="H175" s="25">
        <v>0</v>
      </c>
      <c r="I175" s="25">
        <f>ROUND(G175*H175,6)</f>
        <v>0</v>
      </c>
      <c r="L175" s="27">
        <v>0</v>
      </c>
      <c r="M175" s="22">
        <f>ROUND(ROUND(L175,2)*ROUND(G175,3),2)</f>
        <v>0</v>
      </c>
      <c r="N175" s="25" t="s">
        <v>1836</v>
      </c>
      <c r="O175">
        <f>(M175*21)/100</f>
        <v>0</v>
      </c>
      <c r="P175" t="s">
        <v>27</v>
      </c>
    </row>
    <row r="176" spans="1:16" x14ac:dyDescent="0.2">
      <c r="A176" s="28" t="s">
        <v>57</v>
      </c>
      <c r="E176" s="29" t="s">
        <v>5</v>
      </c>
    </row>
    <row r="177" spans="1:16" x14ac:dyDescent="0.2">
      <c r="A177" s="28" t="s">
        <v>58</v>
      </c>
      <c r="E177" s="30" t="s">
        <v>5</v>
      </c>
    </row>
    <row r="178" spans="1:16" ht="89.25" x14ac:dyDescent="0.2">
      <c r="E178" s="29" t="s">
        <v>2103</v>
      </c>
    </row>
    <row r="179" spans="1:16" ht="25.5" x14ac:dyDescent="0.2">
      <c r="A179" t="s">
        <v>51</v>
      </c>
      <c r="B179" s="5" t="s">
        <v>219</v>
      </c>
      <c r="C179" s="5" t="s">
        <v>2106</v>
      </c>
      <c r="D179" t="s">
        <v>5</v>
      </c>
      <c r="E179" s="24" t="s">
        <v>2107</v>
      </c>
      <c r="F179" s="25" t="s">
        <v>55</v>
      </c>
      <c r="G179" s="26">
        <v>2.464</v>
      </c>
      <c r="H179" s="25">
        <v>0</v>
      </c>
      <c r="I179" s="25">
        <f>ROUND(G179*H179,6)</f>
        <v>0</v>
      </c>
      <c r="L179" s="27">
        <v>0</v>
      </c>
      <c r="M179" s="22">
        <f>ROUND(ROUND(L179,2)*ROUND(G179,3),2)</f>
        <v>0</v>
      </c>
      <c r="N179" s="25" t="s">
        <v>1836</v>
      </c>
      <c r="O179">
        <f>(M179*21)/100</f>
        <v>0</v>
      </c>
      <c r="P179" t="s">
        <v>27</v>
      </c>
    </row>
    <row r="180" spans="1:16" x14ac:dyDescent="0.2">
      <c r="A180" s="28" t="s">
        <v>57</v>
      </c>
      <c r="E180" s="29" t="s">
        <v>5</v>
      </c>
    </row>
    <row r="181" spans="1:16" x14ac:dyDescent="0.2">
      <c r="A181" s="28" t="s">
        <v>58</v>
      </c>
      <c r="E181" s="30" t="s">
        <v>2108</v>
      </c>
    </row>
    <row r="182" spans="1:16" ht="76.5" x14ac:dyDescent="0.2">
      <c r="E182" s="29" t="s">
        <v>2109</v>
      </c>
    </row>
    <row r="183" spans="1:16" ht="25.5" x14ac:dyDescent="0.2">
      <c r="A183" t="s">
        <v>51</v>
      </c>
      <c r="B183" s="5" t="s">
        <v>220</v>
      </c>
      <c r="C183" s="5" t="s">
        <v>2110</v>
      </c>
      <c r="D183" t="s">
        <v>5</v>
      </c>
      <c r="E183" s="24" t="s">
        <v>2111</v>
      </c>
      <c r="F183" s="25" t="s">
        <v>55</v>
      </c>
      <c r="G183" s="26">
        <v>10.112</v>
      </c>
      <c r="H183" s="25">
        <v>0</v>
      </c>
      <c r="I183" s="25">
        <f>ROUND(G183*H183,6)</f>
        <v>0</v>
      </c>
      <c r="L183" s="27">
        <v>0</v>
      </c>
      <c r="M183" s="22">
        <f>ROUND(ROUND(L183,2)*ROUND(G183,3),2)</f>
        <v>0</v>
      </c>
      <c r="N183" s="25" t="s">
        <v>1836</v>
      </c>
      <c r="O183">
        <f>(M183*21)/100</f>
        <v>0</v>
      </c>
      <c r="P183" t="s">
        <v>27</v>
      </c>
    </row>
    <row r="184" spans="1:16" x14ac:dyDescent="0.2">
      <c r="A184" s="28" t="s">
        <v>57</v>
      </c>
      <c r="E184" s="29" t="s">
        <v>5</v>
      </c>
    </row>
    <row r="185" spans="1:16" x14ac:dyDescent="0.2">
      <c r="A185" s="28" t="s">
        <v>58</v>
      </c>
      <c r="E185" s="30" t="s">
        <v>2112</v>
      </c>
    </row>
    <row r="186" spans="1:16" ht="76.5" x14ac:dyDescent="0.2">
      <c r="E186" s="29" t="s">
        <v>2109</v>
      </c>
    </row>
    <row r="187" spans="1:16" ht="25.5" x14ac:dyDescent="0.2">
      <c r="A187" t="s">
        <v>51</v>
      </c>
      <c r="B187" s="5" t="s">
        <v>223</v>
      </c>
      <c r="C187" s="5" t="s">
        <v>2113</v>
      </c>
      <c r="D187" t="s">
        <v>5</v>
      </c>
      <c r="E187" s="24" t="s">
        <v>1867</v>
      </c>
      <c r="F187" s="25" t="s">
        <v>55</v>
      </c>
      <c r="G187" s="26">
        <v>14.08</v>
      </c>
      <c r="H187" s="25">
        <v>0</v>
      </c>
      <c r="I187" s="25">
        <f>ROUND(G187*H187,6)</f>
        <v>0</v>
      </c>
      <c r="L187" s="27">
        <v>0</v>
      </c>
      <c r="M187" s="22">
        <f>ROUND(ROUND(L187,2)*ROUND(G187,3),2)</f>
        <v>0</v>
      </c>
      <c r="N187" s="25" t="s">
        <v>1836</v>
      </c>
      <c r="O187">
        <f>(M187*21)/100</f>
        <v>0</v>
      </c>
      <c r="P187" t="s">
        <v>27</v>
      </c>
    </row>
    <row r="188" spans="1:16" x14ac:dyDescent="0.2">
      <c r="A188" s="28" t="s">
        <v>57</v>
      </c>
      <c r="E188" s="29" t="s">
        <v>5</v>
      </c>
    </row>
    <row r="189" spans="1:16" x14ac:dyDescent="0.2">
      <c r="A189" s="28" t="s">
        <v>58</v>
      </c>
      <c r="E189" s="30" t="s">
        <v>2114</v>
      </c>
    </row>
    <row r="190" spans="1:16" ht="76.5" x14ac:dyDescent="0.2">
      <c r="E190" s="29" t="s">
        <v>2109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4"/>
  <dimension ref="A1:T111"/>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COUNTIFS(L8:L108,"=0",A8:A108,"P")+COUNTIFS(L8:L108,"",A8:A108,"P")+SUM(Q8:Q108)</f>
        <v>25</v>
      </c>
    </row>
    <row r="8" spans="1:20" x14ac:dyDescent="0.2">
      <c r="A8" t="s">
        <v>45</v>
      </c>
      <c r="C8" s="19" t="s">
        <v>2116</v>
      </c>
      <c r="E8" s="21" t="s">
        <v>1965</v>
      </c>
      <c r="J8" s="20">
        <f>0+J9+J62+J67</f>
        <v>0</v>
      </c>
      <c r="K8" s="20">
        <f>0+K9+K62+K67</f>
        <v>0</v>
      </c>
      <c r="L8" s="20">
        <f>0+L9+L62+L67</f>
        <v>0</v>
      </c>
      <c r="M8" s="20">
        <f>0+M9+M62+M67</f>
        <v>0</v>
      </c>
    </row>
    <row r="9" spans="1:20" x14ac:dyDescent="0.2">
      <c r="A9" t="s">
        <v>48</v>
      </c>
      <c r="C9" s="6" t="s">
        <v>52</v>
      </c>
      <c r="E9" s="23" t="s">
        <v>1557</v>
      </c>
      <c r="J9" s="22">
        <f>0</f>
        <v>0</v>
      </c>
      <c r="K9" s="22">
        <f>0</f>
        <v>0</v>
      </c>
      <c r="L9" s="22">
        <f>0+L10+L14+L18+L22+L26+L30+L34+L38+L42+L46+L50+L54+L58</f>
        <v>0</v>
      </c>
      <c r="M9" s="22">
        <f>0+M10+M14+M18+M22+M26+M30+M34+M38+M42+M46+M50+M54+M58</f>
        <v>0</v>
      </c>
    </row>
    <row r="10" spans="1:20" ht="25.5" x14ac:dyDescent="0.2">
      <c r="A10" t="s">
        <v>51</v>
      </c>
      <c r="B10" s="5" t="s">
        <v>52</v>
      </c>
      <c r="C10" s="5" t="s">
        <v>1834</v>
      </c>
      <c r="D10" t="s">
        <v>5</v>
      </c>
      <c r="E10" s="24" t="s">
        <v>1835</v>
      </c>
      <c r="F10" s="25" t="s">
        <v>136</v>
      </c>
      <c r="G10" s="26">
        <v>43.5</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2117</v>
      </c>
    </row>
    <row r="13" spans="1:20" ht="51" x14ac:dyDescent="0.2">
      <c r="E13" s="29" t="s">
        <v>1838</v>
      </c>
    </row>
    <row r="14" spans="1:20" ht="25.5" x14ac:dyDescent="0.2">
      <c r="A14" t="s">
        <v>51</v>
      </c>
      <c r="B14" s="5" t="s">
        <v>27</v>
      </c>
      <c r="C14" s="5" t="s">
        <v>1839</v>
      </c>
      <c r="D14" t="s">
        <v>5</v>
      </c>
      <c r="E14" s="24" t="s">
        <v>1840</v>
      </c>
      <c r="F14" s="25" t="s">
        <v>136</v>
      </c>
      <c r="G14" s="26">
        <v>13.05</v>
      </c>
      <c r="H14" s="25">
        <v>0</v>
      </c>
      <c r="I14" s="25">
        <f>ROUND(G14*H14,6)</f>
        <v>0</v>
      </c>
      <c r="L14" s="27">
        <v>0</v>
      </c>
      <c r="M14" s="22">
        <f>ROUND(ROUND(L14,2)*ROUND(G14,3),2)</f>
        <v>0</v>
      </c>
      <c r="N14" s="25" t="s">
        <v>1836</v>
      </c>
      <c r="O14">
        <f>(M14*21)/100</f>
        <v>0</v>
      </c>
      <c r="P14" t="s">
        <v>27</v>
      </c>
    </row>
    <row r="15" spans="1:20" ht="25.5" x14ac:dyDescent="0.2">
      <c r="A15" s="28" t="s">
        <v>57</v>
      </c>
      <c r="E15" s="29" t="s">
        <v>1841</v>
      </c>
    </row>
    <row r="16" spans="1:20" x14ac:dyDescent="0.2">
      <c r="A16" s="28" t="s">
        <v>58</v>
      </c>
      <c r="E16" s="30" t="s">
        <v>5</v>
      </c>
    </row>
    <row r="17" spans="1:16" ht="51" x14ac:dyDescent="0.2">
      <c r="E17" s="29" t="s">
        <v>1838</v>
      </c>
    </row>
    <row r="18" spans="1:16" ht="25.5" x14ac:dyDescent="0.2">
      <c r="A18" t="s">
        <v>51</v>
      </c>
      <c r="B18" s="5" t="s">
        <v>26</v>
      </c>
      <c r="C18" s="5" t="s">
        <v>1842</v>
      </c>
      <c r="D18" t="s">
        <v>5</v>
      </c>
      <c r="E18" s="24" t="s">
        <v>1843</v>
      </c>
      <c r="F18" s="25" t="s">
        <v>67</v>
      </c>
      <c r="G18" s="26">
        <v>72.5</v>
      </c>
      <c r="H18" s="25">
        <v>8.4999999999999995E-4</v>
      </c>
      <c r="I18" s="25">
        <f>ROUND(G18*H18,6)</f>
        <v>6.1624999999999999E-2</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2118</v>
      </c>
    </row>
    <row r="21" spans="1:16" ht="153" x14ac:dyDescent="0.2">
      <c r="E21" s="29" t="s">
        <v>1845</v>
      </c>
    </row>
    <row r="22" spans="1:16" ht="25.5" x14ac:dyDescent="0.2">
      <c r="A22" t="s">
        <v>51</v>
      </c>
      <c r="B22" s="5" t="s">
        <v>144</v>
      </c>
      <c r="C22" s="5" t="s">
        <v>1846</v>
      </c>
      <c r="D22" t="s">
        <v>5</v>
      </c>
      <c r="E22" s="24" t="s">
        <v>1847</v>
      </c>
      <c r="F22" s="25" t="s">
        <v>67</v>
      </c>
      <c r="G22" s="26">
        <v>72.5</v>
      </c>
      <c r="H22" s="25">
        <v>0</v>
      </c>
      <c r="I22" s="25">
        <f>ROUND(G22*H22,6)</f>
        <v>0</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64</v>
      </c>
      <c r="C26" s="5" t="s">
        <v>1848</v>
      </c>
      <c r="D26" t="s">
        <v>5</v>
      </c>
      <c r="E26" s="24" t="s">
        <v>1849</v>
      </c>
      <c r="F26" s="25" t="s">
        <v>136</v>
      </c>
      <c r="G26" s="26">
        <v>69.599999999999994</v>
      </c>
      <c r="H26" s="25">
        <v>0</v>
      </c>
      <c r="I26" s="25">
        <f>ROUND(G26*H26,6)</f>
        <v>0</v>
      </c>
      <c r="L26" s="27">
        <v>0</v>
      </c>
      <c r="M26" s="22">
        <f>ROUND(ROUND(L26,2)*ROUND(G26,3),2)</f>
        <v>0</v>
      </c>
      <c r="N26" s="25" t="s">
        <v>1836</v>
      </c>
      <c r="O26">
        <f>(M26*21)/100</f>
        <v>0</v>
      </c>
      <c r="P26" t="s">
        <v>27</v>
      </c>
    </row>
    <row r="27" spans="1:16" ht="25.5" x14ac:dyDescent="0.2">
      <c r="A27" s="28" t="s">
        <v>57</v>
      </c>
      <c r="E27" s="29" t="s">
        <v>1850</v>
      </c>
    </row>
    <row r="28" spans="1:16" x14ac:dyDescent="0.2">
      <c r="A28" s="28" t="s">
        <v>58</v>
      </c>
      <c r="E28" s="30" t="s">
        <v>2119</v>
      </c>
    </row>
    <row r="29" spans="1:16" ht="204" x14ac:dyDescent="0.2">
      <c r="E29" s="29" t="s">
        <v>1852</v>
      </c>
    </row>
    <row r="30" spans="1:16" ht="25.5" x14ac:dyDescent="0.2">
      <c r="A30" t="s">
        <v>51</v>
      </c>
      <c r="B30" s="5" t="s">
        <v>62</v>
      </c>
      <c r="C30" s="5" t="s">
        <v>1853</v>
      </c>
      <c r="D30" t="s">
        <v>5</v>
      </c>
      <c r="E30" s="24" t="s">
        <v>1849</v>
      </c>
      <c r="F30" s="25" t="s">
        <v>136</v>
      </c>
      <c r="G30" s="26">
        <v>8.6999999999999993</v>
      </c>
      <c r="H30" s="25">
        <v>0</v>
      </c>
      <c r="I30" s="25">
        <f>ROUND(G30*H30,6)</f>
        <v>0</v>
      </c>
      <c r="L30" s="27">
        <v>0</v>
      </c>
      <c r="M30" s="22">
        <f>ROUND(ROUND(L30,2)*ROUND(G30,3),2)</f>
        <v>0</v>
      </c>
      <c r="N30" s="25" t="s">
        <v>1836</v>
      </c>
      <c r="O30">
        <f>(M30*21)/100</f>
        <v>0</v>
      </c>
      <c r="P30" t="s">
        <v>27</v>
      </c>
    </row>
    <row r="31" spans="1:16" ht="25.5" x14ac:dyDescent="0.2">
      <c r="A31" s="28" t="s">
        <v>57</v>
      </c>
      <c r="E31" s="29" t="s">
        <v>1854</v>
      </c>
    </row>
    <row r="32" spans="1:16" x14ac:dyDescent="0.2">
      <c r="A32" s="28" t="s">
        <v>58</v>
      </c>
      <c r="E32" s="30" t="s">
        <v>2120</v>
      </c>
    </row>
    <row r="33" spans="1:16" ht="204" x14ac:dyDescent="0.2">
      <c r="E33" s="29" t="s">
        <v>1852</v>
      </c>
    </row>
    <row r="34" spans="1:16" ht="25.5" x14ac:dyDescent="0.2">
      <c r="A34" t="s">
        <v>51</v>
      </c>
      <c r="B34" s="5" t="s">
        <v>69</v>
      </c>
      <c r="C34" s="5" t="s">
        <v>1856</v>
      </c>
      <c r="D34" t="s">
        <v>5</v>
      </c>
      <c r="E34" s="24" t="s">
        <v>1849</v>
      </c>
      <c r="F34" s="25" t="s">
        <v>136</v>
      </c>
      <c r="G34" s="26">
        <v>130.5</v>
      </c>
      <c r="H34" s="25">
        <v>0</v>
      </c>
      <c r="I34" s="25">
        <f>ROUND(G34*H34,6)</f>
        <v>0</v>
      </c>
      <c r="L34" s="27">
        <v>0</v>
      </c>
      <c r="M34" s="22">
        <f>ROUND(ROUND(L34,2)*ROUND(G34,3),2)</f>
        <v>0</v>
      </c>
      <c r="N34" s="25" t="s">
        <v>1836</v>
      </c>
      <c r="O34">
        <f>(M34*21)/100</f>
        <v>0</v>
      </c>
      <c r="P34" t="s">
        <v>27</v>
      </c>
    </row>
    <row r="35" spans="1:16" ht="38.25" x14ac:dyDescent="0.2">
      <c r="A35" s="28" t="s">
        <v>57</v>
      </c>
      <c r="E35" s="29" t="s">
        <v>1857</v>
      </c>
    </row>
    <row r="36" spans="1:16" x14ac:dyDescent="0.2">
      <c r="A36" s="28" t="s">
        <v>58</v>
      </c>
      <c r="E36" s="30" t="s">
        <v>5</v>
      </c>
    </row>
    <row r="37" spans="1:16" ht="204" x14ac:dyDescent="0.2">
      <c r="E37" s="29" t="s">
        <v>1852</v>
      </c>
    </row>
    <row r="38" spans="1:16" ht="25.5" x14ac:dyDescent="0.2">
      <c r="A38" t="s">
        <v>51</v>
      </c>
      <c r="B38" s="5" t="s">
        <v>79</v>
      </c>
      <c r="C38" s="5" t="s">
        <v>1858</v>
      </c>
      <c r="D38" t="s">
        <v>5</v>
      </c>
      <c r="E38" s="24" t="s">
        <v>1859</v>
      </c>
      <c r="F38" s="25" t="s">
        <v>136</v>
      </c>
      <c r="G38" s="26">
        <v>34.799999999999997</v>
      </c>
      <c r="H38" s="25">
        <v>0</v>
      </c>
      <c r="I38" s="25">
        <f>ROUND(G38*H38,6)</f>
        <v>0</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2121</v>
      </c>
    </row>
    <row r="41" spans="1:16" ht="153" x14ac:dyDescent="0.2">
      <c r="E41" s="29" t="s">
        <v>1861</v>
      </c>
    </row>
    <row r="42" spans="1:16" x14ac:dyDescent="0.2">
      <c r="A42" t="s">
        <v>51</v>
      </c>
      <c r="B42" s="5" t="s">
        <v>83</v>
      </c>
      <c r="C42" s="5" t="s">
        <v>1862</v>
      </c>
      <c r="D42" t="s">
        <v>5</v>
      </c>
      <c r="E42" s="24" t="s">
        <v>1863</v>
      </c>
      <c r="F42" s="25" t="s">
        <v>136</v>
      </c>
      <c r="G42" s="26">
        <v>8.6999999999999993</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2122</v>
      </c>
    </row>
    <row r="45" spans="1:16" ht="306" x14ac:dyDescent="0.2">
      <c r="E45" s="29" t="s">
        <v>1865</v>
      </c>
    </row>
    <row r="46" spans="1:16" ht="25.5" x14ac:dyDescent="0.2">
      <c r="A46" t="s">
        <v>51</v>
      </c>
      <c r="B46" s="5" t="s">
        <v>88</v>
      </c>
      <c r="C46" s="5" t="s">
        <v>1866</v>
      </c>
      <c r="D46" t="s">
        <v>5</v>
      </c>
      <c r="E46" s="24" t="s">
        <v>1867</v>
      </c>
      <c r="F46" s="25" t="s">
        <v>55</v>
      </c>
      <c r="G46" s="26">
        <v>15.66</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v>
      </c>
    </row>
    <row r="49" spans="1:16" x14ac:dyDescent="0.2">
      <c r="E49" s="29" t="s">
        <v>1868</v>
      </c>
    </row>
    <row r="50" spans="1:16" ht="25.5" x14ac:dyDescent="0.2">
      <c r="A50" t="s">
        <v>51</v>
      </c>
      <c r="B50" s="5" t="s">
        <v>178</v>
      </c>
      <c r="C50" s="5" t="s">
        <v>1869</v>
      </c>
      <c r="D50" t="s">
        <v>5</v>
      </c>
      <c r="E50" s="24" t="s">
        <v>1870</v>
      </c>
      <c r="F50" s="25" t="s">
        <v>136</v>
      </c>
      <c r="G50" s="26">
        <v>34.799999999999997</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2123</v>
      </c>
    </row>
    <row r="53" spans="1:16" ht="409.5" x14ac:dyDescent="0.2">
      <c r="E53" s="29" t="s">
        <v>1872</v>
      </c>
    </row>
    <row r="54" spans="1:16" ht="25.5" x14ac:dyDescent="0.2">
      <c r="A54" t="s">
        <v>51</v>
      </c>
      <c r="B54" s="5" t="s">
        <v>92</v>
      </c>
      <c r="C54" s="5" t="s">
        <v>1873</v>
      </c>
      <c r="D54" t="s">
        <v>5</v>
      </c>
      <c r="E54" s="24" t="s">
        <v>1874</v>
      </c>
      <c r="F54" s="25" t="s">
        <v>136</v>
      </c>
      <c r="G54" s="26">
        <v>6.96</v>
      </c>
      <c r="H54" s="25">
        <v>0</v>
      </c>
      <c r="I54" s="25">
        <f>ROUND(G54*H54,6)</f>
        <v>0</v>
      </c>
      <c r="L54" s="27">
        <v>0</v>
      </c>
      <c r="M54" s="22">
        <f>ROUND(ROUND(L54,2)*ROUND(G54,3),2)</f>
        <v>0</v>
      </c>
      <c r="N54" s="25" t="s">
        <v>1836</v>
      </c>
      <c r="O54">
        <f>(M54*21)/100</f>
        <v>0</v>
      </c>
      <c r="P54" t="s">
        <v>27</v>
      </c>
    </row>
    <row r="55" spans="1:16" ht="25.5" x14ac:dyDescent="0.2">
      <c r="A55" s="28" t="s">
        <v>57</v>
      </c>
      <c r="E55" s="29" t="s">
        <v>1875</v>
      </c>
    </row>
    <row r="56" spans="1:16" x14ac:dyDescent="0.2">
      <c r="A56" s="28" t="s">
        <v>58</v>
      </c>
      <c r="E56" s="30" t="s">
        <v>2124</v>
      </c>
    </row>
    <row r="57" spans="1:16" ht="114.75" x14ac:dyDescent="0.2">
      <c r="E57" s="29" t="s">
        <v>1877</v>
      </c>
    </row>
    <row r="58" spans="1:16" x14ac:dyDescent="0.2">
      <c r="A58" t="s">
        <v>51</v>
      </c>
      <c r="B58" s="5" t="s">
        <v>96</v>
      </c>
      <c r="C58" s="5" t="s">
        <v>1878</v>
      </c>
      <c r="D58" t="s">
        <v>5</v>
      </c>
      <c r="E58" s="24" t="s">
        <v>1879</v>
      </c>
      <c r="F58" s="25" t="s">
        <v>55</v>
      </c>
      <c r="G58" s="26">
        <v>14.616</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48</v>
      </c>
      <c r="C62" s="6" t="s">
        <v>144</v>
      </c>
      <c r="E62" s="23" t="s">
        <v>1880</v>
      </c>
      <c r="J62" s="22">
        <f>0</f>
        <v>0</v>
      </c>
      <c r="K62" s="22">
        <f>0</f>
        <v>0</v>
      </c>
      <c r="L62" s="22">
        <f>0+L63</f>
        <v>0</v>
      </c>
      <c r="M62" s="22">
        <f>0+M63</f>
        <v>0</v>
      </c>
    </row>
    <row r="63" spans="1:16" ht="25.5" x14ac:dyDescent="0.2">
      <c r="A63" t="s">
        <v>51</v>
      </c>
      <c r="B63" s="5" t="s">
        <v>100</v>
      </c>
      <c r="C63" s="5" t="s">
        <v>1881</v>
      </c>
      <c r="D63" t="s">
        <v>5</v>
      </c>
      <c r="E63" s="24" t="s">
        <v>1882</v>
      </c>
      <c r="F63" s="25" t="s">
        <v>136</v>
      </c>
      <c r="G63" s="26">
        <v>1.74</v>
      </c>
      <c r="H63" s="25">
        <v>0</v>
      </c>
      <c r="I63" s="25">
        <f>ROUND(G63*H63,6)</f>
        <v>0</v>
      </c>
      <c r="L63" s="27">
        <v>0</v>
      </c>
      <c r="M63" s="22">
        <f>ROUND(ROUND(L63,2)*ROUND(G63,3),2)</f>
        <v>0</v>
      </c>
      <c r="N63" s="25" t="s">
        <v>1836</v>
      </c>
      <c r="O63">
        <f>(M63*21)/100</f>
        <v>0</v>
      </c>
      <c r="P63" t="s">
        <v>27</v>
      </c>
    </row>
    <row r="64" spans="1:16" x14ac:dyDescent="0.2">
      <c r="A64" s="28" t="s">
        <v>57</v>
      </c>
      <c r="E64" s="29" t="s">
        <v>5</v>
      </c>
    </row>
    <row r="65" spans="1:16" x14ac:dyDescent="0.2">
      <c r="A65" s="28" t="s">
        <v>58</v>
      </c>
      <c r="E65" s="30" t="s">
        <v>2125</v>
      </c>
    </row>
    <row r="66" spans="1:16" ht="38.25" x14ac:dyDescent="0.2">
      <c r="E66" s="29" t="s">
        <v>1884</v>
      </c>
    </row>
    <row r="67" spans="1:16" x14ac:dyDescent="0.2">
      <c r="A67" t="s">
        <v>48</v>
      </c>
      <c r="C67" s="6" t="s">
        <v>79</v>
      </c>
      <c r="E67" s="23" t="s">
        <v>1885</v>
      </c>
      <c r="J67" s="22">
        <f>0</f>
        <v>0</v>
      </c>
      <c r="K67" s="22">
        <f>0</f>
        <v>0</v>
      </c>
      <c r="L67" s="22">
        <f>0+L68+L72+L76+L80+L84+L88+L92+L96+L100+L104+L108</f>
        <v>0</v>
      </c>
      <c r="M67" s="22">
        <f>0+M68+M72+M76+M80+M84+M88+M92+M96+M100+M104+M108</f>
        <v>0</v>
      </c>
    </row>
    <row r="68" spans="1:16" ht="25.5" x14ac:dyDescent="0.2">
      <c r="A68" t="s">
        <v>51</v>
      </c>
      <c r="B68" s="5" t="s">
        <v>105</v>
      </c>
      <c r="C68" s="5" t="s">
        <v>1897</v>
      </c>
      <c r="D68" t="s">
        <v>5</v>
      </c>
      <c r="E68" s="24" t="s">
        <v>1898</v>
      </c>
      <c r="F68" s="25" t="s">
        <v>73</v>
      </c>
      <c r="G68" s="26">
        <v>1</v>
      </c>
      <c r="H68" s="25">
        <v>0</v>
      </c>
      <c r="I68" s="25">
        <f>ROUND(G68*H68,6)</f>
        <v>0</v>
      </c>
      <c r="L68" s="27">
        <v>0</v>
      </c>
      <c r="M68" s="22">
        <f>ROUND(ROUND(L68,2)*ROUND(G68,3),2)</f>
        <v>0</v>
      </c>
      <c r="N68" s="25" t="s">
        <v>1836</v>
      </c>
      <c r="O68">
        <f>(M68*21)/100</f>
        <v>0</v>
      </c>
      <c r="P68" t="s">
        <v>27</v>
      </c>
    </row>
    <row r="69" spans="1:16" x14ac:dyDescent="0.2">
      <c r="A69" s="28" t="s">
        <v>57</v>
      </c>
      <c r="E69" s="29" t="s">
        <v>5</v>
      </c>
    </row>
    <row r="70" spans="1:16" x14ac:dyDescent="0.2">
      <c r="A70" s="28" t="s">
        <v>58</v>
      </c>
      <c r="E70" s="30" t="s">
        <v>2126</v>
      </c>
    </row>
    <row r="71" spans="1:16" ht="63.75" x14ac:dyDescent="0.2">
      <c r="E71" s="29" t="s">
        <v>1889</v>
      </c>
    </row>
    <row r="72" spans="1:16" x14ac:dyDescent="0.2">
      <c r="A72" t="s">
        <v>51</v>
      </c>
      <c r="B72" s="5" t="s">
        <v>110</v>
      </c>
      <c r="C72" s="5" t="s">
        <v>2127</v>
      </c>
      <c r="D72" t="s">
        <v>5</v>
      </c>
      <c r="E72" s="24" t="s">
        <v>2128</v>
      </c>
      <c r="F72" s="25" t="s">
        <v>73</v>
      </c>
      <c r="G72" s="26">
        <v>1</v>
      </c>
      <c r="H72" s="25">
        <v>1.54E-2</v>
      </c>
      <c r="I72" s="25">
        <f>ROUND(G72*H72,6)</f>
        <v>1.54E-2</v>
      </c>
      <c r="L72" s="27">
        <v>0</v>
      </c>
      <c r="M72" s="22">
        <f>ROUND(ROUND(L72,2)*ROUND(G72,3),2)</f>
        <v>0</v>
      </c>
      <c r="N72" s="25" t="s">
        <v>1836</v>
      </c>
      <c r="O72">
        <f>(M72*21)/100</f>
        <v>0</v>
      </c>
      <c r="P72" t="s">
        <v>27</v>
      </c>
    </row>
    <row r="73" spans="1:16" x14ac:dyDescent="0.2">
      <c r="A73" s="28" t="s">
        <v>57</v>
      </c>
      <c r="E73" s="29" t="s">
        <v>5</v>
      </c>
    </row>
    <row r="74" spans="1:16" x14ac:dyDescent="0.2">
      <c r="A74" s="28" t="s">
        <v>58</v>
      </c>
      <c r="E74" s="30" t="s">
        <v>5</v>
      </c>
    </row>
    <row r="75" spans="1:16" x14ac:dyDescent="0.2">
      <c r="E75" s="29" t="s">
        <v>159</v>
      </c>
    </row>
    <row r="76" spans="1:16" ht="25.5" x14ac:dyDescent="0.2">
      <c r="A76" t="s">
        <v>51</v>
      </c>
      <c r="B76" s="5" t="s">
        <v>114</v>
      </c>
      <c r="C76" s="5" t="s">
        <v>1978</v>
      </c>
      <c r="D76" t="s">
        <v>5</v>
      </c>
      <c r="E76" s="24" t="s">
        <v>1979</v>
      </c>
      <c r="F76" s="25" t="s">
        <v>77</v>
      </c>
      <c r="G76" s="26">
        <v>14.5</v>
      </c>
      <c r="H76" s="25">
        <v>1.0000000000000001E-5</v>
      </c>
      <c r="I76" s="25">
        <f>ROUND(G76*H76,6)</f>
        <v>1.45E-4</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2129</v>
      </c>
    </row>
    <row r="79" spans="1:16" ht="102" x14ac:dyDescent="0.2">
      <c r="E79" s="29" t="s">
        <v>1938</v>
      </c>
    </row>
    <row r="80" spans="1:16" x14ac:dyDescent="0.2">
      <c r="A80" t="s">
        <v>51</v>
      </c>
      <c r="B80" s="5" t="s">
        <v>118</v>
      </c>
      <c r="C80" s="5" t="s">
        <v>1981</v>
      </c>
      <c r="D80" t="s">
        <v>5</v>
      </c>
      <c r="E80" s="24" t="s">
        <v>1982</v>
      </c>
      <c r="F80" s="25" t="s">
        <v>77</v>
      </c>
      <c r="G80" s="26">
        <v>14.718</v>
      </c>
      <c r="H80" s="25">
        <v>5.1000000000000004E-3</v>
      </c>
      <c r="I80" s="25">
        <f>ROUND(G80*H80,6)</f>
        <v>7.5062000000000004E-2</v>
      </c>
      <c r="L80" s="27">
        <v>0</v>
      </c>
      <c r="M80" s="22">
        <f>ROUND(ROUND(L80,2)*ROUND(G80,3),2)</f>
        <v>0</v>
      </c>
      <c r="N80" s="25" t="s">
        <v>1836</v>
      </c>
      <c r="O80">
        <f>(M80*21)/100</f>
        <v>0</v>
      </c>
      <c r="P80" t="s">
        <v>27</v>
      </c>
    </row>
    <row r="81" spans="1:16" x14ac:dyDescent="0.2">
      <c r="A81" s="28" t="s">
        <v>57</v>
      </c>
      <c r="E81" s="29" t="s">
        <v>5</v>
      </c>
    </row>
    <row r="82" spans="1:16" x14ac:dyDescent="0.2">
      <c r="A82" s="28" t="s">
        <v>58</v>
      </c>
      <c r="E82" s="30" t="s">
        <v>5</v>
      </c>
    </row>
    <row r="83" spans="1:16" x14ac:dyDescent="0.2">
      <c r="E83" s="29" t="s">
        <v>159</v>
      </c>
    </row>
    <row r="84" spans="1:16" ht="25.5" x14ac:dyDescent="0.2">
      <c r="A84" t="s">
        <v>51</v>
      </c>
      <c r="B84" s="5" t="s">
        <v>123</v>
      </c>
      <c r="C84" s="5" t="s">
        <v>1983</v>
      </c>
      <c r="D84" t="s">
        <v>5</v>
      </c>
      <c r="E84" s="24" t="s">
        <v>1984</v>
      </c>
      <c r="F84" s="25" t="s">
        <v>73</v>
      </c>
      <c r="G84" s="26">
        <v>2</v>
      </c>
      <c r="H84" s="25">
        <v>0</v>
      </c>
      <c r="I84" s="25">
        <f>ROUND(G84*H84,6)</f>
        <v>0</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2130</v>
      </c>
    </row>
    <row r="87" spans="1:16" ht="51" x14ac:dyDescent="0.2">
      <c r="E87" s="29" t="s">
        <v>1986</v>
      </c>
    </row>
    <row r="88" spans="1:16" x14ac:dyDescent="0.2">
      <c r="A88" t="s">
        <v>51</v>
      </c>
      <c r="B88" s="5" t="s">
        <v>128</v>
      </c>
      <c r="C88" s="5" t="s">
        <v>1987</v>
      </c>
      <c r="D88" t="s">
        <v>5</v>
      </c>
      <c r="E88" s="24" t="s">
        <v>1988</v>
      </c>
      <c r="F88" s="25" t="s">
        <v>73</v>
      </c>
      <c r="G88" s="26">
        <v>2</v>
      </c>
      <c r="H88" s="25">
        <v>1.6000000000000001E-3</v>
      </c>
      <c r="I88" s="25">
        <f>ROUND(G88*H88,6)</f>
        <v>3.2000000000000002E-3</v>
      </c>
      <c r="L88" s="27">
        <v>0</v>
      </c>
      <c r="M88" s="22">
        <f>ROUND(ROUND(L88,2)*ROUND(G88,3),2)</f>
        <v>0</v>
      </c>
      <c r="N88" s="25" t="s">
        <v>1836</v>
      </c>
      <c r="O88">
        <f>(M88*21)/100</f>
        <v>0</v>
      </c>
      <c r="P88" t="s">
        <v>27</v>
      </c>
    </row>
    <row r="89" spans="1:16" x14ac:dyDescent="0.2">
      <c r="A89" s="28" t="s">
        <v>57</v>
      </c>
      <c r="E89" s="29" t="s">
        <v>5</v>
      </c>
    </row>
    <row r="90" spans="1:16" x14ac:dyDescent="0.2">
      <c r="A90" s="28" t="s">
        <v>58</v>
      </c>
      <c r="E90" s="30" t="s">
        <v>5</v>
      </c>
    </row>
    <row r="91" spans="1:16" x14ac:dyDescent="0.2">
      <c r="E91" s="29" t="s">
        <v>159</v>
      </c>
    </row>
    <row r="92" spans="1:16" ht="25.5" x14ac:dyDescent="0.2">
      <c r="A92" t="s">
        <v>51</v>
      </c>
      <c r="B92" s="5" t="s">
        <v>133</v>
      </c>
      <c r="C92" s="5" t="s">
        <v>1989</v>
      </c>
      <c r="D92" t="s">
        <v>5</v>
      </c>
      <c r="E92" s="24" t="s">
        <v>1990</v>
      </c>
      <c r="F92" s="25" t="s">
        <v>73</v>
      </c>
      <c r="G92" s="26">
        <v>1</v>
      </c>
      <c r="H92" s="25">
        <v>0</v>
      </c>
      <c r="I92" s="25">
        <f>ROUND(G92*H92,6)</f>
        <v>0</v>
      </c>
      <c r="L92" s="27">
        <v>0</v>
      </c>
      <c r="M92" s="22">
        <f>ROUND(ROUND(L92,2)*ROUND(G92,3),2)</f>
        <v>0</v>
      </c>
      <c r="N92" s="25" t="s">
        <v>1836</v>
      </c>
      <c r="O92">
        <f>(M92*21)/100</f>
        <v>0</v>
      </c>
      <c r="P92" t="s">
        <v>27</v>
      </c>
    </row>
    <row r="93" spans="1:16" x14ac:dyDescent="0.2">
      <c r="A93" s="28" t="s">
        <v>57</v>
      </c>
      <c r="E93" s="29" t="s">
        <v>5</v>
      </c>
    </row>
    <row r="94" spans="1:16" x14ac:dyDescent="0.2">
      <c r="A94" s="28" t="s">
        <v>58</v>
      </c>
      <c r="E94" s="30" t="s">
        <v>1985</v>
      </c>
    </row>
    <row r="95" spans="1:16" ht="51" x14ac:dyDescent="0.2">
      <c r="E95" s="29" t="s">
        <v>1986</v>
      </c>
    </row>
    <row r="96" spans="1:16" x14ac:dyDescent="0.2">
      <c r="A96" t="s">
        <v>51</v>
      </c>
      <c r="B96" s="5" t="s">
        <v>197</v>
      </c>
      <c r="C96" s="5" t="s">
        <v>1976</v>
      </c>
      <c r="D96" t="s">
        <v>5</v>
      </c>
      <c r="E96" s="24" t="s">
        <v>1977</v>
      </c>
      <c r="F96" s="25" t="s">
        <v>73</v>
      </c>
      <c r="G96" s="26">
        <v>1</v>
      </c>
      <c r="H96" s="25">
        <v>2E-3</v>
      </c>
      <c r="I96" s="25">
        <f>ROUND(G96*H96,6)</f>
        <v>2E-3</v>
      </c>
      <c r="L96" s="27">
        <v>0</v>
      </c>
      <c r="M96" s="22">
        <f>ROUND(ROUND(L96,2)*ROUND(G96,3),2)</f>
        <v>0</v>
      </c>
      <c r="N96" s="25" t="s">
        <v>1836</v>
      </c>
      <c r="O96">
        <f>(M96*21)/100</f>
        <v>0</v>
      </c>
      <c r="P96" t="s">
        <v>27</v>
      </c>
    </row>
    <row r="97" spans="1:16" x14ac:dyDescent="0.2">
      <c r="A97" s="28" t="s">
        <v>57</v>
      </c>
      <c r="E97" s="29" t="s">
        <v>5</v>
      </c>
    </row>
    <row r="98" spans="1:16" x14ac:dyDescent="0.2">
      <c r="A98" s="28" t="s">
        <v>58</v>
      </c>
      <c r="E98" s="30" t="s">
        <v>5</v>
      </c>
    </row>
    <row r="99" spans="1:16" x14ac:dyDescent="0.2">
      <c r="E99" s="29" t="s">
        <v>159</v>
      </c>
    </row>
    <row r="100" spans="1:16" x14ac:dyDescent="0.2">
      <c r="A100" t="s">
        <v>51</v>
      </c>
      <c r="B100" s="5" t="s">
        <v>198</v>
      </c>
      <c r="C100" s="5" t="s">
        <v>1941</v>
      </c>
      <c r="D100" t="s">
        <v>5</v>
      </c>
      <c r="E100" s="24" t="s">
        <v>1942</v>
      </c>
      <c r="F100" s="25" t="s">
        <v>77</v>
      </c>
      <c r="G100" s="26">
        <v>14.5</v>
      </c>
      <c r="H100" s="25">
        <v>0</v>
      </c>
      <c r="I100" s="25">
        <f>ROUND(G100*H100,6)</f>
        <v>0</v>
      </c>
      <c r="L100" s="27">
        <v>0</v>
      </c>
      <c r="M100" s="22">
        <f>ROUND(ROUND(L100,2)*ROUND(G100,3),2)</f>
        <v>0</v>
      </c>
      <c r="N100" s="25" t="s">
        <v>1836</v>
      </c>
      <c r="O100">
        <f>(M100*21)/100</f>
        <v>0</v>
      </c>
      <c r="P100" t="s">
        <v>27</v>
      </c>
    </row>
    <row r="101" spans="1:16" x14ac:dyDescent="0.2">
      <c r="A101" s="28" t="s">
        <v>57</v>
      </c>
      <c r="E101" s="29" t="s">
        <v>5</v>
      </c>
    </row>
    <row r="102" spans="1:16" x14ac:dyDescent="0.2">
      <c r="A102" s="28" t="s">
        <v>58</v>
      </c>
      <c r="E102" s="30" t="s">
        <v>2131</v>
      </c>
    </row>
    <row r="103" spans="1:16" ht="102" x14ac:dyDescent="0.2">
      <c r="E103" s="29" t="s">
        <v>1944</v>
      </c>
    </row>
    <row r="104" spans="1:16" ht="25.5" x14ac:dyDescent="0.2">
      <c r="A104" t="s">
        <v>51</v>
      </c>
      <c r="B104" s="5" t="s">
        <v>199</v>
      </c>
      <c r="C104" s="5" t="s">
        <v>1945</v>
      </c>
      <c r="D104" t="s">
        <v>5</v>
      </c>
      <c r="E104" s="24" t="s">
        <v>1946</v>
      </c>
      <c r="F104" s="25" t="s">
        <v>73</v>
      </c>
      <c r="G104" s="26">
        <v>2</v>
      </c>
      <c r="H104" s="25">
        <v>0.46009</v>
      </c>
      <c r="I104" s="25">
        <f>ROUND(G104*H104,6)</f>
        <v>0.92018</v>
      </c>
      <c r="L104" s="27">
        <v>0</v>
      </c>
      <c r="M104" s="22">
        <f>ROUND(ROUND(L104,2)*ROUND(G104,3),2)</f>
        <v>0</v>
      </c>
      <c r="N104" s="25" t="s">
        <v>1836</v>
      </c>
      <c r="O104">
        <f>(M104*21)/100</f>
        <v>0</v>
      </c>
      <c r="P104" t="s">
        <v>27</v>
      </c>
    </row>
    <row r="105" spans="1:16" x14ac:dyDescent="0.2">
      <c r="A105" s="28" t="s">
        <v>57</v>
      </c>
      <c r="E105" s="29" t="s">
        <v>5</v>
      </c>
    </row>
    <row r="106" spans="1:16" x14ac:dyDescent="0.2">
      <c r="A106" s="28" t="s">
        <v>58</v>
      </c>
      <c r="E106" s="30" t="s">
        <v>1947</v>
      </c>
    </row>
    <row r="107" spans="1:16" ht="102" x14ac:dyDescent="0.2">
      <c r="E107" s="29" t="s">
        <v>1944</v>
      </c>
    </row>
    <row r="108" spans="1:16" x14ac:dyDescent="0.2">
      <c r="A108" t="s">
        <v>51</v>
      </c>
      <c r="B108" s="5" t="s">
        <v>200</v>
      </c>
      <c r="C108" s="5" t="s">
        <v>1948</v>
      </c>
      <c r="D108" t="s">
        <v>5</v>
      </c>
      <c r="E108" s="24" t="s">
        <v>1949</v>
      </c>
      <c r="F108" s="25" t="s">
        <v>77</v>
      </c>
      <c r="G108" s="26">
        <v>14.5</v>
      </c>
      <c r="H108" s="25">
        <v>1.2999999999999999E-4</v>
      </c>
      <c r="I108" s="25">
        <f>ROUND(G108*H108,6)</f>
        <v>1.885E-3</v>
      </c>
      <c r="L108" s="27">
        <v>0</v>
      </c>
      <c r="M108" s="22">
        <f>ROUND(ROUND(L108,2)*ROUND(G108,3),2)</f>
        <v>0</v>
      </c>
      <c r="N108" s="25" t="s">
        <v>1836</v>
      </c>
      <c r="O108">
        <f>(M108*21)/100</f>
        <v>0</v>
      </c>
      <c r="P108" t="s">
        <v>27</v>
      </c>
    </row>
    <row r="109" spans="1:16" x14ac:dyDescent="0.2">
      <c r="A109" s="28" t="s">
        <v>57</v>
      </c>
      <c r="E109" s="29" t="s">
        <v>5</v>
      </c>
    </row>
    <row r="110" spans="1:16" x14ac:dyDescent="0.2">
      <c r="A110" s="28" t="s">
        <v>58</v>
      </c>
      <c r="E110" s="30" t="s">
        <v>2129</v>
      </c>
    </row>
    <row r="111" spans="1:16" x14ac:dyDescent="0.2">
      <c r="E111"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5"/>
  <dimension ref="A1:T59"/>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1828</v>
      </c>
      <c r="M3" s="31">
        <f>Rekapitulace!C31</f>
        <v>0</v>
      </c>
      <c r="N3" s="14" t="s">
        <v>15</v>
      </c>
      <c r="O3" t="s">
        <v>23</v>
      </c>
      <c r="P3" t="s">
        <v>27</v>
      </c>
    </row>
    <row r="4" spans="1:20" ht="15" x14ac:dyDescent="0.25">
      <c r="A4" s="17" t="s">
        <v>20</v>
      </c>
      <c r="B4" s="18" t="s">
        <v>28</v>
      </c>
      <c r="C4" s="36" t="s">
        <v>1828</v>
      </c>
      <c r="D4" s="32"/>
      <c r="E4" s="18" t="s">
        <v>1829</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COUNTIFS(L8:L56,"=0",A8:A56,"P")+COUNTIFS(L8:L56,"",A8:A56,"P")+SUM(Q8:Q56)</f>
        <v>12</v>
      </c>
    </row>
    <row r="8" spans="1:20" x14ac:dyDescent="0.2">
      <c r="A8" t="s">
        <v>45</v>
      </c>
      <c r="C8" s="19" t="s">
        <v>2134</v>
      </c>
      <c r="E8" s="21" t="s">
        <v>2135</v>
      </c>
      <c r="J8" s="20">
        <f>0+J9+J18+J35</f>
        <v>0</v>
      </c>
      <c r="K8" s="20">
        <f>0+K9+K18+K35</f>
        <v>0</v>
      </c>
      <c r="L8" s="20">
        <f>0+L9+L18+L35</f>
        <v>0</v>
      </c>
      <c r="M8" s="20">
        <f>0+M9+M18+M35</f>
        <v>0</v>
      </c>
    </row>
    <row r="9" spans="1:20" x14ac:dyDescent="0.2">
      <c r="A9" t="s">
        <v>48</v>
      </c>
      <c r="C9" s="6" t="s">
        <v>52</v>
      </c>
      <c r="E9" s="23" t="s">
        <v>1557</v>
      </c>
      <c r="J9" s="22">
        <f>0</f>
        <v>0</v>
      </c>
      <c r="K9" s="22">
        <f>0</f>
        <v>0</v>
      </c>
      <c r="L9" s="22">
        <f>0+L10+L14</f>
        <v>0</v>
      </c>
      <c r="M9" s="22">
        <f>0+M10+M14</f>
        <v>0</v>
      </c>
    </row>
    <row r="10" spans="1:20" ht="25.5" x14ac:dyDescent="0.2">
      <c r="A10" t="s">
        <v>51</v>
      </c>
      <c r="B10" s="5" t="s">
        <v>52</v>
      </c>
      <c r="C10" s="5" t="s">
        <v>2136</v>
      </c>
      <c r="D10" t="s">
        <v>5</v>
      </c>
      <c r="E10" s="24" t="s">
        <v>2137</v>
      </c>
      <c r="F10" s="25" t="s">
        <v>67</v>
      </c>
      <c r="G10" s="26">
        <v>85</v>
      </c>
      <c r="H10" s="25">
        <v>0</v>
      </c>
      <c r="I10" s="25">
        <f>ROUND(G10*H10,6)</f>
        <v>0</v>
      </c>
      <c r="L10" s="27">
        <v>0</v>
      </c>
      <c r="M10" s="22">
        <f>ROUND(ROUND(L10,2)*ROUND(G10,3),2)</f>
        <v>0</v>
      </c>
      <c r="N10" s="25" t="s">
        <v>1836</v>
      </c>
      <c r="O10">
        <f>(M10*21)/100</f>
        <v>0</v>
      </c>
      <c r="P10" t="s">
        <v>27</v>
      </c>
    </row>
    <row r="11" spans="1:20" ht="38.25" x14ac:dyDescent="0.2">
      <c r="A11" s="28" t="s">
        <v>57</v>
      </c>
      <c r="E11" s="29" t="s">
        <v>2138</v>
      </c>
    </row>
    <row r="12" spans="1:20" x14ac:dyDescent="0.2">
      <c r="A12" s="28" t="s">
        <v>58</v>
      </c>
      <c r="E12" s="30" t="s">
        <v>5</v>
      </c>
    </row>
    <row r="13" spans="1:20" x14ac:dyDescent="0.2">
      <c r="E13" s="29" t="s">
        <v>159</v>
      </c>
    </row>
    <row r="14" spans="1:20" ht="38.25" x14ac:dyDescent="0.2">
      <c r="A14" t="s">
        <v>51</v>
      </c>
      <c r="B14" s="5" t="s">
        <v>27</v>
      </c>
      <c r="C14" s="5" t="s">
        <v>2139</v>
      </c>
      <c r="D14" t="s">
        <v>5</v>
      </c>
      <c r="E14" s="24" t="s">
        <v>2140</v>
      </c>
      <c r="F14" s="25" t="s">
        <v>67</v>
      </c>
      <c r="G14" s="26">
        <v>85</v>
      </c>
      <c r="H14" s="25">
        <v>0</v>
      </c>
      <c r="I14" s="25">
        <f>ROUND(G14*H14,6)</f>
        <v>0</v>
      </c>
      <c r="L14" s="27">
        <v>0</v>
      </c>
      <c r="M14" s="22">
        <f>ROUND(ROUND(L14,2)*ROUND(G14,3),2)</f>
        <v>0</v>
      </c>
      <c r="N14" s="25" t="s">
        <v>1836</v>
      </c>
      <c r="O14">
        <f>(M14*21)/100</f>
        <v>0</v>
      </c>
      <c r="P14" t="s">
        <v>27</v>
      </c>
    </row>
    <row r="15" spans="1:20" ht="25.5" x14ac:dyDescent="0.2">
      <c r="A15" s="28" t="s">
        <v>57</v>
      </c>
      <c r="E15" s="29" t="s">
        <v>2141</v>
      </c>
    </row>
    <row r="16" spans="1:20" x14ac:dyDescent="0.2">
      <c r="A16" s="28" t="s">
        <v>58</v>
      </c>
      <c r="E16" s="30" t="s">
        <v>5</v>
      </c>
    </row>
    <row r="17" spans="1:16" x14ac:dyDescent="0.2">
      <c r="E17" s="29" t="s">
        <v>159</v>
      </c>
    </row>
    <row r="18" spans="1:16" x14ac:dyDescent="0.2">
      <c r="A18" t="s">
        <v>48</v>
      </c>
      <c r="C18" s="6" t="s">
        <v>64</v>
      </c>
      <c r="E18" s="23" t="s">
        <v>2027</v>
      </c>
      <c r="J18" s="22">
        <f>0</f>
        <v>0</v>
      </c>
      <c r="K18" s="22">
        <f>0</f>
        <v>0</v>
      </c>
      <c r="L18" s="22">
        <f>0+L19+L23+L27+L31</f>
        <v>0</v>
      </c>
      <c r="M18" s="22">
        <f>0+M19+M23+M27+M31</f>
        <v>0</v>
      </c>
    </row>
    <row r="19" spans="1:16" x14ac:dyDescent="0.2">
      <c r="A19" t="s">
        <v>51</v>
      </c>
      <c r="B19" s="5" t="s">
        <v>26</v>
      </c>
      <c r="C19" s="5" t="s">
        <v>2142</v>
      </c>
      <c r="D19" t="s">
        <v>5</v>
      </c>
      <c r="E19" s="24" t="s">
        <v>2143</v>
      </c>
      <c r="F19" s="25" t="s">
        <v>67</v>
      </c>
      <c r="G19" s="26">
        <v>85</v>
      </c>
      <c r="H19" s="25">
        <v>0</v>
      </c>
      <c r="I19" s="25">
        <f>ROUND(G19*H19,6)</f>
        <v>0</v>
      </c>
      <c r="L19" s="27">
        <v>0</v>
      </c>
      <c r="M19" s="22">
        <f>ROUND(ROUND(L19,2)*ROUND(G19,3),2)</f>
        <v>0</v>
      </c>
      <c r="N19" s="25" t="s">
        <v>1836</v>
      </c>
      <c r="O19">
        <f>(M19*21)/100</f>
        <v>0</v>
      </c>
      <c r="P19" t="s">
        <v>27</v>
      </c>
    </row>
    <row r="20" spans="1:16" x14ac:dyDescent="0.2">
      <c r="A20" s="28" t="s">
        <v>57</v>
      </c>
      <c r="E20" s="29" t="s">
        <v>5</v>
      </c>
    </row>
    <row r="21" spans="1:16" x14ac:dyDescent="0.2">
      <c r="A21" s="28" t="s">
        <v>58</v>
      </c>
      <c r="E21" s="30" t="s">
        <v>5</v>
      </c>
    </row>
    <row r="22" spans="1:16" x14ac:dyDescent="0.2">
      <c r="E22" s="29" t="s">
        <v>159</v>
      </c>
    </row>
    <row r="23" spans="1:16" ht="25.5" x14ac:dyDescent="0.2">
      <c r="A23" t="s">
        <v>51</v>
      </c>
      <c r="B23" s="5" t="s">
        <v>144</v>
      </c>
      <c r="C23" s="5" t="s">
        <v>2144</v>
      </c>
      <c r="D23" t="s">
        <v>5</v>
      </c>
      <c r="E23" s="24" t="s">
        <v>2145</v>
      </c>
      <c r="F23" s="25" t="s">
        <v>67</v>
      </c>
      <c r="G23" s="26">
        <v>8.5</v>
      </c>
      <c r="H23" s="25">
        <v>8.3500000000000005E-2</v>
      </c>
      <c r="I23" s="25">
        <f>ROUND(G23*H23,6)</f>
        <v>0.70974999999999999</v>
      </c>
      <c r="L23" s="27">
        <v>0</v>
      </c>
      <c r="M23" s="22">
        <f>ROUND(ROUND(L23,2)*ROUND(G23,3),2)</f>
        <v>0</v>
      </c>
      <c r="N23" s="25" t="s">
        <v>1836</v>
      </c>
      <c r="O23">
        <f>(M23*21)/100</f>
        <v>0</v>
      </c>
      <c r="P23" t="s">
        <v>27</v>
      </c>
    </row>
    <row r="24" spans="1:16" ht="25.5" x14ac:dyDescent="0.2">
      <c r="A24" s="28" t="s">
        <v>57</v>
      </c>
      <c r="E24" s="29" t="s">
        <v>2146</v>
      </c>
    </row>
    <row r="25" spans="1:16" x14ac:dyDescent="0.2">
      <c r="A25" s="28" t="s">
        <v>58</v>
      </c>
      <c r="E25" s="30" t="s">
        <v>5</v>
      </c>
    </row>
    <row r="26" spans="1:16" x14ac:dyDescent="0.2">
      <c r="E26" s="29" t="s">
        <v>159</v>
      </c>
    </row>
    <row r="27" spans="1:16" x14ac:dyDescent="0.2">
      <c r="A27" t="s">
        <v>51</v>
      </c>
      <c r="B27" s="5" t="s">
        <v>64</v>
      </c>
      <c r="C27" s="5" t="s">
        <v>2147</v>
      </c>
      <c r="D27" t="s">
        <v>5</v>
      </c>
      <c r="E27" s="24" t="s">
        <v>2148</v>
      </c>
      <c r="F27" s="25" t="s">
        <v>67</v>
      </c>
      <c r="G27" s="26">
        <v>8.5</v>
      </c>
      <c r="H27" s="25">
        <v>3.0939999999999999</v>
      </c>
      <c r="I27" s="25">
        <f>ROUND(G27*H27,6)</f>
        <v>26.298999999999999</v>
      </c>
      <c r="L27" s="27">
        <v>0</v>
      </c>
      <c r="M27" s="22">
        <f>ROUND(ROUND(L27,2)*ROUND(G27,3),2)</f>
        <v>0</v>
      </c>
      <c r="N27" s="25" t="s">
        <v>126</v>
      </c>
      <c r="O27">
        <f>(M27*21)/100</f>
        <v>0</v>
      </c>
      <c r="P27" t="s">
        <v>27</v>
      </c>
    </row>
    <row r="28" spans="1:16" x14ac:dyDescent="0.2">
      <c r="A28" s="28" t="s">
        <v>57</v>
      </c>
      <c r="E28" s="29" t="s">
        <v>5</v>
      </c>
    </row>
    <row r="29" spans="1:16" x14ac:dyDescent="0.2">
      <c r="A29" s="28" t="s">
        <v>58</v>
      </c>
      <c r="E29" s="30" t="s">
        <v>2149</v>
      </c>
    </row>
    <row r="30" spans="1:16" x14ac:dyDescent="0.2">
      <c r="E30" s="29" t="s">
        <v>5</v>
      </c>
    </row>
    <row r="31" spans="1:16" x14ac:dyDescent="0.2">
      <c r="A31" t="s">
        <v>51</v>
      </c>
      <c r="B31" s="5" t="s">
        <v>62</v>
      </c>
      <c r="C31" s="5" t="s">
        <v>2150</v>
      </c>
      <c r="D31" t="s">
        <v>5</v>
      </c>
      <c r="E31" s="24" t="s">
        <v>2151</v>
      </c>
      <c r="F31" s="25" t="s">
        <v>67</v>
      </c>
      <c r="G31" s="26">
        <v>76.5</v>
      </c>
      <c r="H31" s="25">
        <v>3.0939999999999999</v>
      </c>
      <c r="I31" s="25">
        <f>ROUND(G31*H31,6)</f>
        <v>236.691</v>
      </c>
      <c r="L31" s="27">
        <v>0</v>
      </c>
      <c r="M31" s="22">
        <f>ROUND(ROUND(L31,2)*ROUND(G31,3),2)</f>
        <v>0</v>
      </c>
      <c r="N31" s="25" t="s">
        <v>126</v>
      </c>
      <c r="O31">
        <f>(M31*21)/100</f>
        <v>0</v>
      </c>
      <c r="P31" t="s">
        <v>27</v>
      </c>
    </row>
    <row r="32" spans="1:16" x14ac:dyDescent="0.2">
      <c r="A32" s="28" t="s">
        <v>57</v>
      </c>
      <c r="E32" s="29" t="s">
        <v>5</v>
      </c>
    </row>
    <row r="33" spans="1:16" x14ac:dyDescent="0.2">
      <c r="A33" s="28" t="s">
        <v>58</v>
      </c>
      <c r="E33" s="30" t="s">
        <v>2152</v>
      </c>
    </row>
    <row r="34" spans="1:16" x14ac:dyDescent="0.2">
      <c r="E34" s="29" t="s">
        <v>5</v>
      </c>
    </row>
    <row r="35" spans="1:16" x14ac:dyDescent="0.2">
      <c r="A35" t="s">
        <v>48</v>
      </c>
      <c r="C35" s="6" t="s">
        <v>2099</v>
      </c>
      <c r="E35" s="23" t="s">
        <v>2100</v>
      </c>
      <c r="J35" s="22">
        <f>0</f>
        <v>0</v>
      </c>
      <c r="K35" s="22">
        <f>0</f>
        <v>0</v>
      </c>
      <c r="L35" s="22">
        <f>0+L36+L40+L44+L48+L52+L56</f>
        <v>0</v>
      </c>
      <c r="M35" s="22">
        <f>0+M36+M40+M44+M48+M52+M56</f>
        <v>0</v>
      </c>
    </row>
    <row r="36" spans="1:16" ht="25.5" x14ac:dyDescent="0.2">
      <c r="A36" t="s">
        <v>51</v>
      </c>
      <c r="B36" s="5" t="s">
        <v>69</v>
      </c>
      <c r="C36" s="5" t="s">
        <v>2101</v>
      </c>
      <c r="D36" t="s">
        <v>5</v>
      </c>
      <c r="E36" s="24" t="s">
        <v>2102</v>
      </c>
      <c r="F36" s="25" t="s">
        <v>55</v>
      </c>
      <c r="G36" s="26">
        <v>24.65</v>
      </c>
      <c r="H36" s="25">
        <v>0</v>
      </c>
      <c r="I36" s="25">
        <f>ROUND(G36*H36,6)</f>
        <v>0</v>
      </c>
      <c r="L36" s="27">
        <v>0</v>
      </c>
      <c r="M36" s="22">
        <f>ROUND(ROUND(L36,2)*ROUND(G36,3),2)</f>
        <v>0</v>
      </c>
      <c r="N36" s="25" t="s">
        <v>1836</v>
      </c>
      <c r="O36">
        <f>(M36*21)/100</f>
        <v>0</v>
      </c>
      <c r="P36" t="s">
        <v>27</v>
      </c>
    </row>
    <row r="37" spans="1:16" x14ac:dyDescent="0.2">
      <c r="A37" s="28" t="s">
        <v>57</v>
      </c>
      <c r="E37" s="29" t="s">
        <v>5</v>
      </c>
    </row>
    <row r="38" spans="1:16" x14ac:dyDescent="0.2">
      <c r="A38" s="28" t="s">
        <v>58</v>
      </c>
      <c r="E38" s="30" t="s">
        <v>5</v>
      </c>
    </row>
    <row r="39" spans="1:16" x14ac:dyDescent="0.2">
      <c r="E39" s="29" t="s">
        <v>159</v>
      </c>
    </row>
    <row r="40" spans="1:16" ht="25.5" x14ac:dyDescent="0.2">
      <c r="A40" t="s">
        <v>51</v>
      </c>
      <c r="B40" s="5" t="s">
        <v>79</v>
      </c>
      <c r="C40" s="5" t="s">
        <v>2104</v>
      </c>
      <c r="D40" t="s">
        <v>5</v>
      </c>
      <c r="E40" s="24" t="s">
        <v>2105</v>
      </c>
      <c r="F40" s="25" t="s">
        <v>55</v>
      </c>
      <c r="G40" s="26">
        <v>591.6</v>
      </c>
      <c r="H40" s="25">
        <v>0</v>
      </c>
      <c r="I40" s="25">
        <f>ROUND(G40*H40,6)</f>
        <v>0</v>
      </c>
      <c r="L40" s="27">
        <v>0</v>
      </c>
      <c r="M40" s="22">
        <f>ROUND(ROUND(L40,2)*ROUND(G40,3),2)</f>
        <v>0</v>
      </c>
      <c r="N40" s="25" t="s">
        <v>1836</v>
      </c>
      <c r="O40">
        <f>(M40*21)/100</f>
        <v>0</v>
      </c>
      <c r="P40" t="s">
        <v>27</v>
      </c>
    </row>
    <row r="41" spans="1:16" x14ac:dyDescent="0.2">
      <c r="A41" s="28" t="s">
        <v>57</v>
      </c>
      <c r="E41" s="29" t="s">
        <v>5</v>
      </c>
    </row>
    <row r="42" spans="1:16" x14ac:dyDescent="0.2">
      <c r="A42" s="28" t="s">
        <v>58</v>
      </c>
      <c r="E42" s="30" t="s">
        <v>2153</v>
      </c>
    </row>
    <row r="43" spans="1:16" x14ac:dyDescent="0.2">
      <c r="E43" s="29" t="s">
        <v>159</v>
      </c>
    </row>
    <row r="44" spans="1:16" ht="25.5" x14ac:dyDescent="0.2">
      <c r="A44" t="s">
        <v>51</v>
      </c>
      <c r="B44" s="5" t="s">
        <v>83</v>
      </c>
      <c r="C44" s="5" t="s">
        <v>2154</v>
      </c>
      <c r="D44" t="s">
        <v>5</v>
      </c>
      <c r="E44" s="24" t="s">
        <v>2155</v>
      </c>
      <c r="F44" s="25" t="s">
        <v>55</v>
      </c>
      <c r="G44" s="26">
        <v>3.468</v>
      </c>
      <c r="H44" s="25">
        <v>0</v>
      </c>
      <c r="I44" s="25">
        <f>ROUND(G44*H44,6)</f>
        <v>0</v>
      </c>
      <c r="L44" s="27">
        <v>0</v>
      </c>
      <c r="M44" s="22">
        <f>ROUND(ROUND(L44,2)*ROUND(G44,3),2)</f>
        <v>0</v>
      </c>
      <c r="N44" s="25" t="s">
        <v>1836</v>
      </c>
      <c r="O44">
        <f>(M44*21)/100</f>
        <v>0</v>
      </c>
      <c r="P44" t="s">
        <v>27</v>
      </c>
    </row>
    <row r="45" spans="1:16" x14ac:dyDescent="0.2">
      <c r="A45" s="28" t="s">
        <v>57</v>
      </c>
      <c r="E45" s="29" t="s">
        <v>5</v>
      </c>
    </row>
    <row r="46" spans="1:16" x14ac:dyDescent="0.2">
      <c r="A46" s="28" t="s">
        <v>58</v>
      </c>
      <c r="E46" s="30" t="s">
        <v>2156</v>
      </c>
    </row>
    <row r="47" spans="1:16" x14ac:dyDescent="0.2">
      <c r="E47" s="29" t="s">
        <v>159</v>
      </c>
    </row>
    <row r="48" spans="1:16" ht="25.5" x14ac:dyDescent="0.2">
      <c r="A48" t="s">
        <v>51</v>
      </c>
      <c r="B48" s="5" t="s">
        <v>88</v>
      </c>
      <c r="C48" s="5" t="s">
        <v>2157</v>
      </c>
      <c r="D48" t="s">
        <v>5</v>
      </c>
      <c r="E48" s="24" t="s">
        <v>2105</v>
      </c>
      <c r="F48" s="25" t="s">
        <v>55</v>
      </c>
      <c r="G48" s="26">
        <v>83.231999999999999</v>
      </c>
      <c r="H48" s="25">
        <v>0</v>
      </c>
      <c r="I48" s="25">
        <f>ROUND(G48*H48,6)</f>
        <v>0</v>
      </c>
      <c r="L48" s="27">
        <v>0</v>
      </c>
      <c r="M48" s="22">
        <f>ROUND(ROUND(L48,2)*ROUND(G48,3),2)</f>
        <v>0</v>
      </c>
      <c r="N48" s="25" t="s">
        <v>1836</v>
      </c>
      <c r="O48">
        <f>(M48*21)/100</f>
        <v>0</v>
      </c>
      <c r="P48" t="s">
        <v>27</v>
      </c>
    </row>
    <row r="49" spans="1:16" x14ac:dyDescent="0.2">
      <c r="A49" s="28" t="s">
        <v>57</v>
      </c>
      <c r="E49" s="29" t="s">
        <v>5</v>
      </c>
    </row>
    <row r="50" spans="1:16" x14ac:dyDescent="0.2">
      <c r="A50" s="28" t="s">
        <v>58</v>
      </c>
      <c r="E50" s="30" t="s">
        <v>2158</v>
      </c>
    </row>
    <row r="51" spans="1:16" x14ac:dyDescent="0.2">
      <c r="E51" s="29" t="s">
        <v>159</v>
      </c>
    </row>
    <row r="52" spans="1:16" ht="25.5" x14ac:dyDescent="0.2">
      <c r="A52" t="s">
        <v>51</v>
      </c>
      <c r="B52" s="5" t="s">
        <v>178</v>
      </c>
      <c r="C52" s="5" t="s">
        <v>2159</v>
      </c>
      <c r="D52" t="s">
        <v>5</v>
      </c>
      <c r="E52" s="24" t="s">
        <v>2160</v>
      </c>
      <c r="F52" s="25" t="s">
        <v>55</v>
      </c>
      <c r="G52" s="26">
        <v>3.468</v>
      </c>
      <c r="H52" s="25">
        <v>0</v>
      </c>
      <c r="I52" s="25">
        <f>ROUND(G52*H52,6)</f>
        <v>0</v>
      </c>
      <c r="L52" s="27">
        <v>0</v>
      </c>
      <c r="M52" s="22">
        <f>ROUND(ROUND(L52,2)*ROUND(G52,3),2)</f>
        <v>0</v>
      </c>
      <c r="N52" s="25" t="s">
        <v>1836</v>
      </c>
      <c r="O52">
        <f>(M52*21)/100</f>
        <v>0</v>
      </c>
      <c r="P52" t="s">
        <v>27</v>
      </c>
    </row>
    <row r="53" spans="1:16" x14ac:dyDescent="0.2">
      <c r="A53" s="28" t="s">
        <v>57</v>
      </c>
      <c r="E53" s="29" t="s">
        <v>5</v>
      </c>
    </row>
    <row r="54" spans="1:16" x14ac:dyDescent="0.2">
      <c r="A54" s="28" t="s">
        <v>58</v>
      </c>
      <c r="E54" s="30" t="s">
        <v>5</v>
      </c>
    </row>
    <row r="55" spans="1:16" x14ac:dyDescent="0.2">
      <c r="E55" s="29" t="s">
        <v>159</v>
      </c>
    </row>
    <row r="56" spans="1:16" ht="25.5" x14ac:dyDescent="0.2">
      <c r="A56" t="s">
        <v>51</v>
      </c>
      <c r="B56" s="5" t="s">
        <v>92</v>
      </c>
      <c r="C56" s="5" t="s">
        <v>2113</v>
      </c>
      <c r="D56" t="s">
        <v>5</v>
      </c>
      <c r="E56" s="24" t="s">
        <v>1867</v>
      </c>
      <c r="F56" s="25" t="s">
        <v>55</v>
      </c>
      <c r="G56" s="26">
        <v>24.65</v>
      </c>
      <c r="H56" s="25">
        <v>0</v>
      </c>
      <c r="I56" s="25">
        <f>ROUND(G56*H56,6)</f>
        <v>0</v>
      </c>
      <c r="L56" s="27">
        <v>0</v>
      </c>
      <c r="M56" s="22">
        <f>ROUND(ROUND(L56,2)*ROUND(G56,3),2)</f>
        <v>0</v>
      </c>
      <c r="N56" s="25" t="s">
        <v>1836</v>
      </c>
      <c r="O56">
        <f>(M56*21)/100</f>
        <v>0</v>
      </c>
      <c r="P56" t="s">
        <v>27</v>
      </c>
    </row>
    <row r="57" spans="1:16" x14ac:dyDescent="0.2">
      <c r="A57" s="28" t="s">
        <v>57</v>
      </c>
      <c r="E57" s="29" t="s">
        <v>5</v>
      </c>
    </row>
    <row r="58" spans="1:16" x14ac:dyDescent="0.2">
      <c r="A58" s="28" t="s">
        <v>58</v>
      </c>
      <c r="E58" s="30" t="s">
        <v>5</v>
      </c>
    </row>
    <row r="59" spans="1:16" x14ac:dyDescent="0.2">
      <c r="E59"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6"/>
  <dimension ref="A1:T285"/>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2161</v>
      </c>
      <c r="M3" s="31">
        <f>Rekapitulace!C39</f>
        <v>0</v>
      </c>
      <c r="N3" s="14" t="s">
        <v>15</v>
      </c>
      <c r="O3" t="s">
        <v>23</v>
      </c>
      <c r="P3" t="s">
        <v>27</v>
      </c>
    </row>
    <row r="4" spans="1:20" ht="15" x14ac:dyDescent="0.25">
      <c r="A4" s="17" t="s">
        <v>20</v>
      </c>
      <c r="B4" s="18" t="s">
        <v>28</v>
      </c>
      <c r="C4" s="36" t="s">
        <v>2161</v>
      </c>
      <c r="D4" s="32"/>
      <c r="E4" s="18" t="s">
        <v>2162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COUNTIFS(L8:L282,"=0",A8:A282,"P")+COUNTIFS(L8:L282,"",A8:A282,"P")+SUM(Q8:Q282)</f>
        <v>68</v>
      </c>
    </row>
    <row r="8" spans="1:20" x14ac:dyDescent="0.2">
      <c r="A8" t="s">
        <v>45</v>
      </c>
      <c r="C8" s="19" t="s">
        <v>2165</v>
      </c>
      <c r="E8" s="21" t="s">
        <v>2166</v>
      </c>
      <c r="J8" s="20">
        <f>0+J9+J94+J151+J160+J257</f>
        <v>0</v>
      </c>
      <c r="K8" s="20">
        <f>0+K9+K94+K151+K160+K257</f>
        <v>0</v>
      </c>
      <c r="L8" s="20">
        <f>0+L9+L94+L151+L160+L257</f>
        <v>0</v>
      </c>
      <c r="M8" s="20">
        <f>0+M9+M94+M151+M160+M257</f>
        <v>0</v>
      </c>
    </row>
    <row r="9" spans="1:20" x14ac:dyDescent="0.2">
      <c r="A9" t="s">
        <v>48</v>
      </c>
      <c r="C9" s="6" t="s">
        <v>52</v>
      </c>
      <c r="E9" s="23" t="s">
        <v>1557</v>
      </c>
      <c r="J9" s="22">
        <f>0</f>
        <v>0</v>
      </c>
      <c r="K9" s="22">
        <f>0</f>
        <v>0</v>
      </c>
      <c r="L9" s="22">
        <f>0+L10+L14+L18+L22+L26+L30+L34+L38+L42+L46+L50+L54+L58+L62+L66+L70+L74+L78+L82+L86+L90</f>
        <v>0</v>
      </c>
      <c r="M9" s="22">
        <f>0+M10+M14+M18+M22+M26+M30+M34+M38+M42+M46+M50+M54+M58+M62+M66+M70+M74+M78+M82+M86+M90</f>
        <v>0</v>
      </c>
    </row>
    <row r="10" spans="1:20" ht="25.5" x14ac:dyDescent="0.2">
      <c r="A10" t="s">
        <v>51</v>
      </c>
      <c r="B10" s="5" t="s">
        <v>52</v>
      </c>
      <c r="C10" s="5" t="s">
        <v>2167</v>
      </c>
      <c r="D10" t="s">
        <v>5</v>
      </c>
      <c r="E10" s="24" t="s">
        <v>2137</v>
      </c>
      <c r="F10" s="25" t="s">
        <v>67</v>
      </c>
      <c r="G10" s="26">
        <v>630</v>
      </c>
      <c r="H10" s="25">
        <v>0</v>
      </c>
      <c r="I10" s="25">
        <f>ROUND(G10*H10,6)</f>
        <v>0</v>
      </c>
      <c r="L10" s="27">
        <v>0</v>
      </c>
      <c r="M10" s="22">
        <f>ROUND(ROUND(L10,2)*ROUND(G10,3),2)</f>
        <v>0</v>
      </c>
      <c r="N10" s="25" t="s">
        <v>1836</v>
      </c>
      <c r="O10">
        <f>(M10*21)/100</f>
        <v>0</v>
      </c>
      <c r="P10" t="s">
        <v>27</v>
      </c>
    </row>
    <row r="11" spans="1:20" ht="25.5" x14ac:dyDescent="0.2">
      <c r="A11" s="28" t="s">
        <v>57</v>
      </c>
      <c r="E11" s="29" t="s">
        <v>2168</v>
      </c>
    </row>
    <row r="12" spans="1:20" x14ac:dyDescent="0.2">
      <c r="A12" s="28" t="s">
        <v>58</v>
      </c>
      <c r="E12" s="30" t="s">
        <v>2169</v>
      </c>
    </row>
    <row r="13" spans="1:20" ht="153" x14ac:dyDescent="0.2">
      <c r="E13" s="29" t="s">
        <v>2170</v>
      </c>
    </row>
    <row r="14" spans="1:20" ht="25.5" x14ac:dyDescent="0.2">
      <c r="A14" t="s">
        <v>51</v>
      </c>
      <c r="B14" s="5" t="s">
        <v>27</v>
      </c>
      <c r="C14" s="5" t="s">
        <v>2171</v>
      </c>
      <c r="D14" t="s">
        <v>5</v>
      </c>
      <c r="E14" s="24" t="s">
        <v>2137</v>
      </c>
      <c r="F14" s="25" t="s">
        <v>67</v>
      </c>
      <c r="G14" s="26">
        <v>238</v>
      </c>
      <c r="H14" s="25">
        <v>0</v>
      </c>
      <c r="I14" s="25">
        <f>ROUND(G14*H14,6)</f>
        <v>0</v>
      </c>
      <c r="L14" s="27">
        <v>0</v>
      </c>
      <c r="M14" s="22">
        <f>ROUND(ROUND(L14,2)*ROUND(G14,3),2)</f>
        <v>0</v>
      </c>
      <c r="N14" s="25" t="s">
        <v>1836</v>
      </c>
      <c r="O14">
        <f>(M14*21)/100</f>
        <v>0</v>
      </c>
      <c r="P14" t="s">
        <v>27</v>
      </c>
    </row>
    <row r="15" spans="1:20" ht="38.25" x14ac:dyDescent="0.2">
      <c r="A15" s="28" t="s">
        <v>57</v>
      </c>
      <c r="E15" s="29" t="s">
        <v>2172</v>
      </c>
    </row>
    <row r="16" spans="1:20" x14ac:dyDescent="0.2">
      <c r="A16" s="28" t="s">
        <v>58</v>
      </c>
      <c r="E16" s="30" t="s">
        <v>2173</v>
      </c>
    </row>
    <row r="17" spans="1:16" ht="153" x14ac:dyDescent="0.2">
      <c r="E17" s="29" t="s">
        <v>2170</v>
      </c>
    </row>
    <row r="18" spans="1:16" ht="38.25" x14ac:dyDescent="0.2">
      <c r="A18" t="s">
        <v>51</v>
      </c>
      <c r="B18" s="5" t="s">
        <v>26</v>
      </c>
      <c r="C18" s="5" t="s">
        <v>2174</v>
      </c>
      <c r="D18" t="s">
        <v>5</v>
      </c>
      <c r="E18" s="24" t="s">
        <v>2175</v>
      </c>
      <c r="F18" s="25" t="s">
        <v>67</v>
      </c>
      <c r="G18" s="26">
        <v>630</v>
      </c>
      <c r="H18" s="25">
        <v>0</v>
      </c>
      <c r="I18" s="25">
        <f>ROUND(G18*H18,6)</f>
        <v>0</v>
      </c>
      <c r="L18" s="27">
        <v>0</v>
      </c>
      <c r="M18" s="22">
        <f>ROUND(ROUND(L18,2)*ROUND(G18,3),2)</f>
        <v>0</v>
      </c>
      <c r="N18" s="25" t="s">
        <v>1836</v>
      </c>
      <c r="O18">
        <f>(M18*21)/100</f>
        <v>0</v>
      </c>
      <c r="P18" t="s">
        <v>27</v>
      </c>
    </row>
    <row r="19" spans="1:16" ht="25.5" x14ac:dyDescent="0.2">
      <c r="A19" s="28" t="s">
        <v>57</v>
      </c>
      <c r="E19" s="29" t="s">
        <v>2176</v>
      </c>
    </row>
    <row r="20" spans="1:16" ht="25.5" x14ac:dyDescent="0.2">
      <c r="A20" s="28" t="s">
        <v>58</v>
      </c>
      <c r="E20" s="30" t="s">
        <v>2177</v>
      </c>
    </row>
    <row r="21" spans="1:16" ht="267.75" x14ac:dyDescent="0.2">
      <c r="E21" s="29" t="s">
        <v>2178</v>
      </c>
    </row>
    <row r="22" spans="1:16" ht="25.5" x14ac:dyDescent="0.2">
      <c r="A22" t="s">
        <v>51</v>
      </c>
      <c r="B22" s="5" t="s">
        <v>144</v>
      </c>
      <c r="C22" s="5" t="s">
        <v>2179</v>
      </c>
      <c r="D22" t="s">
        <v>5</v>
      </c>
      <c r="E22" s="24" t="s">
        <v>2180</v>
      </c>
      <c r="F22" s="25" t="s">
        <v>67</v>
      </c>
      <c r="G22" s="26">
        <v>72</v>
      </c>
      <c r="H22" s="25">
        <v>0</v>
      </c>
      <c r="I22" s="25">
        <f>ROUND(G22*H22,6)</f>
        <v>0</v>
      </c>
      <c r="L22" s="27">
        <v>0</v>
      </c>
      <c r="M22" s="22">
        <f>ROUND(ROUND(L22,2)*ROUND(G22,3),2)</f>
        <v>0</v>
      </c>
      <c r="N22" s="25" t="s">
        <v>1836</v>
      </c>
      <c r="O22">
        <f>(M22*21)/100</f>
        <v>0</v>
      </c>
      <c r="P22" t="s">
        <v>27</v>
      </c>
    </row>
    <row r="23" spans="1:16" ht="25.5" x14ac:dyDescent="0.2">
      <c r="A23" s="28" t="s">
        <v>57</v>
      </c>
      <c r="E23" s="29" t="s">
        <v>2181</v>
      </c>
    </row>
    <row r="24" spans="1:16" x14ac:dyDescent="0.2">
      <c r="A24" s="28" t="s">
        <v>58</v>
      </c>
      <c r="E24" s="30" t="s">
        <v>2182</v>
      </c>
    </row>
    <row r="25" spans="1:16" ht="267.75" x14ac:dyDescent="0.2">
      <c r="E25" s="29" t="s">
        <v>2178</v>
      </c>
    </row>
    <row r="26" spans="1:16" ht="38.25" x14ac:dyDescent="0.2">
      <c r="A26" t="s">
        <v>51</v>
      </c>
      <c r="B26" s="5" t="s">
        <v>64</v>
      </c>
      <c r="C26" s="5" t="s">
        <v>2183</v>
      </c>
      <c r="D26" t="s">
        <v>5</v>
      </c>
      <c r="E26" s="24" t="s">
        <v>2140</v>
      </c>
      <c r="F26" s="25" t="s">
        <v>67</v>
      </c>
      <c r="G26" s="26">
        <v>310</v>
      </c>
      <c r="H26" s="25">
        <v>0</v>
      </c>
      <c r="I26" s="25">
        <f>ROUND(G26*H26,6)</f>
        <v>0</v>
      </c>
      <c r="L26" s="27">
        <v>0</v>
      </c>
      <c r="M26" s="22">
        <f>ROUND(ROUND(L26,2)*ROUND(G26,3),2)</f>
        <v>0</v>
      </c>
      <c r="N26" s="25" t="s">
        <v>1836</v>
      </c>
      <c r="O26">
        <f>(M26*21)/100</f>
        <v>0</v>
      </c>
      <c r="P26" t="s">
        <v>27</v>
      </c>
    </row>
    <row r="27" spans="1:16" ht="25.5" x14ac:dyDescent="0.2">
      <c r="A27" s="28" t="s">
        <v>57</v>
      </c>
      <c r="E27" s="29" t="s">
        <v>2184</v>
      </c>
    </row>
    <row r="28" spans="1:16" x14ac:dyDescent="0.2">
      <c r="A28" s="28" t="s">
        <v>58</v>
      </c>
      <c r="E28" s="30" t="s">
        <v>2185</v>
      </c>
    </row>
    <row r="29" spans="1:16" ht="267.75" x14ac:dyDescent="0.2">
      <c r="E29" s="29" t="s">
        <v>2178</v>
      </c>
    </row>
    <row r="30" spans="1:16" ht="25.5" x14ac:dyDescent="0.2">
      <c r="A30" t="s">
        <v>51</v>
      </c>
      <c r="B30" s="5" t="s">
        <v>62</v>
      </c>
      <c r="C30" s="5" t="s">
        <v>2186</v>
      </c>
      <c r="D30" t="s">
        <v>5</v>
      </c>
      <c r="E30" s="24" t="s">
        <v>2187</v>
      </c>
      <c r="F30" s="25" t="s">
        <v>77</v>
      </c>
      <c r="G30" s="26">
        <v>100</v>
      </c>
      <c r="H30" s="25">
        <v>0</v>
      </c>
      <c r="I30" s="25">
        <f>ROUND(G30*H30,6)</f>
        <v>0</v>
      </c>
      <c r="L30" s="27">
        <v>0</v>
      </c>
      <c r="M30" s="22">
        <f>ROUND(ROUND(L30,2)*ROUND(G30,3),2)</f>
        <v>0</v>
      </c>
      <c r="N30" s="25" t="s">
        <v>1836</v>
      </c>
      <c r="O30">
        <f>(M30*21)/100</f>
        <v>0</v>
      </c>
      <c r="P30" t="s">
        <v>27</v>
      </c>
    </row>
    <row r="31" spans="1:16" ht="25.5" x14ac:dyDescent="0.2">
      <c r="A31" s="28" t="s">
        <v>57</v>
      </c>
      <c r="E31" s="29" t="s">
        <v>2188</v>
      </c>
    </row>
    <row r="32" spans="1:16" x14ac:dyDescent="0.2">
      <c r="A32" s="28" t="s">
        <v>58</v>
      </c>
      <c r="E32" s="30" t="s">
        <v>2189</v>
      </c>
    </row>
    <row r="33" spans="1:16" ht="165.75" x14ac:dyDescent="0.2">
      <c r="E33" s="29" t="s">
        <v>2190</v>
      </c>
    </row>
    <row r="34" spans="1:16" ht="25.5" x14ac:dyDescent="0.2">
      <c r="A34" t="s">
        <v>51</v>
      </c>
      <c r="B34" s="5" t="s">
        <v>69</v>
      </c>
      <c r="C34" s="5" t="s">
        <v>2191</v>
      </c>
      <c r="D34" t="s">
        <v>5</v>
      </c>
      <c r="E34" s="24" t="s">
        <v>2192</v>
      </c>
      <c r="F34" s="25" t="s">
        <v>67</v>
      </c>
      <c r="G34" s="26">
        <v>50</v>
      </c>
      <c r="H34" s="25">
        <v>0</v>
      </c>
      <c r="I34" s="25">
        <f>ROUND(G34*H34,6)</f>
        <v>0</v>
      </c>
      <c r="L34" s="27">
        <v>0</v>
      </c>
      <c r="M34" s="22">
        <f>ROUND(ROUND(L34,2)*ROUND(G34,3),2)</f>
        <v>0</v>
      </c>
      <c r="N34" s="25" t="s">
        <v>1836</v>
      </c>
      <c r="O34">
        <f>(M34*21)/100</f>
        <v>0</v>
      </c>
      <c r="P34" t="s">
        <v>27</v>
      </c>
    </row>
    <row r="35" spans="1:16" x14ac:dyDescent="0.2">
      <c r="A35" s="28" t="s">
        <v>57</v>
      </c>
      <c r="E35" s="29" t="s">
        <v>5</v>
      </c>
    </row>
    <row r="36" spans="1:16" x14ac:dyDescent="0.2">
      <c r="A36" s="28" t="s">
        <v>58</v>
      </c>
      <c r="E36" s="30" t="s">
        <v>2193</v>
      </c>
    </row>
    <row r="37" spans="1:16" ht="114.75" x14ac:dyDescent="0.2">
      <c r="E37" s="29" t="s">
        <v>2194</v>
      </c>
    </row>
    <row r="38" spans="1:16" x14ac:dyDescent="0.2">
      <c r="A38" t="s">
        <v>51</v>
      </c>
      <c r="B38" s="5" t="s">
        <v>79</v>
      </c>
      <c r="C38" s="5" t="s">
        <v>2195</v>
      </c>
      <c r="D38" t="s">
        <v>5</v>
      </c>
      <c r="E38" s="24" t="s">
        <v>2196</v>
      </c>
      <c r="F38" s="25" t="s">
        <v>55</v>
      </c>
      <c r="G38" s="26">
        <v>20</v>
      </c>
      <c r="H38" s="25">
        <v>0</v>
      </c>
      <c r="I38" s="25">
        <f>ROUND(G38*H38,6)</f>
        <v>0</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5</v>
      </c>
    </row>
    <row r="41" spans="1:16" x14ac:dyDescent="0.2">
      <c r="E41" s="29" t="s">
        <v>159</v>
      </c>
    </row>
    <row r="42" spans="1:16" ht="25.5" x14ac:dyDescent="0.2">
      <c r="A42" t="s">
        <v>51</v>
      </c>
      <c r="B42" s="5" t="s">
        <v>83</v>
      </c>
      <c r="C42" s="5" t="s">
        <v>2197</v>
      </c>
      <c r="D42" t="s">
        <v>5</v>
      </c>
      <c r="E42" s="24" t="s">
        <v>2198</v>
      </c>
      <c r="F42" s="25" t="s">
        <v>67</v>
      </c>
      <c r="G42" s="26">
        <v>50</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2193</v>
      </c>
    </row>
    <row r="45" spans="1:16" ht="114.75" x14ac:dyDescent="0.2">
      <c r="E45" s="29" t="s">
        <v>2199</v>
      </c>
    </row>
    <row r="46" spans="1:16" x14ac:dyDescent="0.2">
      <c r="A46" t="s">
        <v>51</v>
      </c>
      <c r="B46" s="5" t="s">
        <v>88</v>
      </c>
      <c r="C46" s="5" t="s">
        <v>2200</v>
      </c>
      <c r="D46" t="s">
        <v>5</v>
      </c>
      <c r="E46" s="24" t="s">
        <v>2201</v>
      </c>
      <c r="F46" s="25" t="s">
        <v>884</v>
      </c>
      <c r="G46" s="26">
        <v>1.5</v>
      </c>
      <c r="H46" s="25">
        <v>1E-3</v>
      </c>
      <c r="I46" s="25">
        <f>ROUND(G46*H46,6)</f>
        <v>1.5E-3</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v>
      </c>
    </row>
    <row r="49" spans="1:16" x14ac:dyDescent="0.2">
      <c r="E49" s="29" t="s">
        <v>159</v>
      </c>
    </row>
    <row r="50" spans="1:16" x14ac:dyDescent="0.2">
      <c r="A50" t="s">
        <v>51</v>
      </c>
      <c r="B50" s="5" t="s">
        <v>178</v>
      </c>
      <c r="C50" s="5" t="s">
        <v>2202</v>
      </c>
      <c r="D50" t="s">
        <v>5</v>
      </c>
      <c r="E50" s="24" t="s">
        <v>2203</v>
      </c>
      <c r="F50" s="25" t="s">
        <v>67</v>
      </c>
      <c r="G50" s="26">
        <v>50</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2193</v>
      </c>
    </row>
    <row r="53" spans="1:16" ht="165.75" x14ac:dyDescent="0.2">
      <c r="E53" s="29" t="s">
        <v>2204</v>
      </c>
    </row>
    <row r="54" spans="1:16" x14ac:dyDescent="0.2">
      <c r="A54" t="s">
        <v>51</v>
      </c>
      <c r="B54" s="5" t="s">
        <v>92</v>
      </c>
      <c r="C54" s="5" t="s">
        <v>2205</v>
      </c>
      <c r="D54" t="s">
        <v>5</v>
      </c>
      <c r="E54" s="24" t="s">
        <v>2206</v>
      </c>
      <c r="F54" s="25" t="s">
        <v>67</v>
      </c>
      <c r="G54" s="26">
        <v>617</v>
      </c>
      <c r="H54" s="25">
        <v>0</v>
      </c>
      <c r="I54" s="25">
        <f>ROUND(G54*H54,6)</f>
        <v>0</v>
      </c>
      <c r="L54" s="27">
        <v>0</v>
      </c>
      <c r="M54" s="22">
        <f>ROUND(ROUND(L54,2)*ROUND(G54,3),2)</f>
        <v>0</v>
      </c>
      <c r="N54" s="25" t="s">
        <v>1836</v>
      </c>
      <c r="O54">
        <f>(M54*21)/100</f>
        <v>0</v>
      </c>
      <c r="P54" t="s">
        <v>27</v>
      </c>
    </row>
    <row r="55" spans="1:16" x14ac:dyDescent="0.2">
      <c r="A55" s="28" t="s">
        <v>57</v>
      </c>
      <c r="E55" s="29" t="s">
        <v>5</v>
      </c>
    </row>
    <row r="56" spans="1:16" x14ac:dyDescent="0.2">
      <c r="A56" s="28" t="s">
        <v>58</v>
      </c>
      <c r="E56" s="30" t="s">
        <v>2207</v>
      </c>
    </row>
    <row r="57" spans="1:16" ht="165.75" x14ac:dyDescent="0.2">
      <c r="E57" s="29" t="s">
        <v>2204</v>
      </c>
    </row>
    <row r="58" spans="1:16" ht="25.5" x14ac:dyDescent="0.2">
      <c r="A58" t="s">
        <v>51</v>
      </c>
      <c r="B58" s="5" t="s">
        <v>96</v>
      </c>
      <c r="C58" s="5" t="s">
        <v>2208</v>
      </c>
      <c r="D58" t="s">
        <v>5</v>
      </c>
      <c r="E58" s="24" t="s">
        <v>2209</v>
      </c>
      <c r="F58" s="25" t="s">
        <v>73</v>
      </c>
      <c r="G58" s="26">
        <v>4</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2210</v>
      </c>
    </row>
    <row r="61" spans="1:16" ht="76.5" x14ac:dyDescent="0.2">
      <c r="E61" s="29" t="s">
        <v>2211</v>
      </c>
    </row>
    <row r="62" spans="1:16" x14ac:dyDescent="0.2">
      <c r="A62" t="s">
        <v>51</v>
      </c>
      <c r="B62" s="5" t="s">
        <v>100</v>
      </c>
      <c r="C62" s="5" t="s">
        <v>2212</v>
      </c>
      <c r="D62" t="s">
        <v>5</v>
      </c>
      <c r="E62" s="24" t="s">
        <v>2213</v>
      </c>
      <c r="F62" s="25" t="s">
        <v>136</v>
      </c>
      <c r="G62" s="26">
        <v>4.5</v>
      </c>
      <c r="H62" s="25">
        <v>0.22</v>
      </c>
      <c r="I62" s="25">
        <f>ROUND(G62*H62,6)</f>
        <v>0.99</v>
      </c>
      <c r="L62" s="27">
        <v>0</v>
      </c>
      <c r="M62" s="22">
        <f>ROUND(ROUND(L62,2)*ROUND(G62,3),2)</f>
        <v>0</v>
      </c>
      <c r="N62" s="25" t="s">
        <v>1836</v>
      </c>
      <c r="O62">
        <f>(M62*21)/100</f>
        <v>0</v>
      </c>
      <c r="P62" t="s">
        <v>27</v>
      </c>
    </row>
    <row r="63" spans="1:16" x14ac:dyDescent="0.2">
      <c r="A63" s="28" t="s">
        <v>57</v>
      </c>
      <c r="E63" s="29" t="s">
        <v>5</v>
      </c>
    </row>
    <row r="64" spans="1:16" ht="25.5" x14ac:dyDescent="0.2">
      <c r="A64" s="28" t="s">
        <v>58</v>
      </c>
      <c r="E64" s="30" t="s">
        <v>2214</v>
      </c>
    </row>
    <row r="65" spans="1:16" x14ac:dyDescent="0.2">
      <c r="E65" s="29" t="s">
        <v>159</v>
      </c>
    </row>
    <row r="66" spans="1:16" ht="25.5" x14ac:dyDescent="0.2">
      <c r="A66" t="s">
        <v>51</v>
      </c>
      <c r="B66" s="5" t="s">
        <v>105</v>
      </c>
      <c r="C66" s="5" t="s">
        <v>2215</v>
      </c>
      <c r="D66" t="s">
        <v>5</v>
      </c>
      <c r="E66" s="24" t="s">
        <v>2216</v>
      </c>
      <c r="F66" s="25" t="s">
        <v>73</v>
      </c>
      <c r="G66" s="26">
        <v>4</v>
      </c>
      <c r="H66" s="25">
        <v>0</v>
      </c>
      <c r="I66" s="25">
        <f>ROUND(G66*H66,6)</f>
        <v>0</v>
      </c>
      <c r="L66" s="27">
        <v>0</v>
      </c>
      <c r="M66" s="22">
        <f>ROUND(ROUND(L66,2)*ROUND(G66,3),2)</f>
        <v>0</v>
      </c>
      <c r="N66" s="25" t="s">
        <v>1836</v>
      </c>
      <c r="O66">
        <f>(M66*21)/100</f>
        <v>0</v>
      </c>
      <c r="P66" t="s">
        <v>27</v>
      </c>
    </row>
    <row r="67" spans="1:16" x14ac:dyDescent="0.2">
      <c r="A67" s="28" t="s">
        <v>57</v>
      </c>
      <c r="E67" s="29" t="s">
        <v>5</v>
      </c>
    </row>
    <row r="68" spans="1:16" x14ac:dyDescent="0.2">
      <c r="A68" s="28" t="s">
        <v>58</v>
      </c>
      <c r="E68" s="30" t="s">
        <v>2210</v>
      </c>
    </row>
    <row r="69" spans="1:16" ht="63.75" x14ac:dyDescent="0.2">
      <c r="E69" s="29" t="s">
        <v>2217</v>
      </c>
    </row>
    <row r="70" spans="1:16" x14ac:dyDescent="0.2">
      <c r="A70" t="s">
        <v>51</v>
      </c>
      <c r="B70" s="5" t="s">
        <v>110</v>
      </c>
      <c r="C70" s="5" t="s">
        <v>2218</v>
      </c>
      <c r="D70" t="s">
        <v>5</v>
      </c>
      <c r="E70" s="24" t="s">
        <v>2219</v>
      </c>
      <c r="F70" s="25" t="s">
        <v>73</v>
      </c>
      <c r="G70" s="26">
        <v>4</v>
      </c>
      <c r="H70" s="25">
        <v>7.4999999999999997E-2</v>
      </c>
      <c r="I70" s="25">
        <f>ROUND(G70*H70,6)</f>
        <v>0.3</v>
      </c>
      <c r="L70" s="27">
        <v>0</v>
      </c>
      <c r="M70" s="22">
        <f>ROUND(ROUND(L70,2)*ROUND(G70,3),2)</f>
        <v>0</v>
      </c>
      <c r="N70" s="25" t="s">
        <v>646</v>
      </c>
      <c r="O70">
        <f>(M70*21)/100</f>
        <v>0</v>
      </c>
      <c r="P70" t="s">
        <v>27</v>
      </c>
    </row>
    <row r="71" spans="1:16" x14ac:dyDescent="0.2">
      <c r="A71" s="28" t="s">
        <v>57</v>
      </c>
      <c r="E71" s="29" t="s">
        <v>5</v>
      </c>
    </row>
    <row r="72" spans="1:16" x14ac:dyDescent="0.2">
      <c r="A72" s="28" t="s">
        <v>58</v>
      </c>
      <c r="E72" s="30" t="s">
        <v>5</v>
      </c>
    </row>
    <row r="73" spans="1:16" x14ac:dyDescent="0.2">
      <c r="E73" s="29" t="s">
        <v>5</v>
      </c>
    </row>
    <row r="74" spans="1:16" ht="25.5" x14ac:dyDescent="0.2">
      <c r="A74" t="s">
        <v>51</v>
      </c>
      <c r="B74" s="5" t="s">
        <v>114</v>
      </c>
      <c r="C74" s="5" t="s">
        <v>2220</v>
      </c>
      <c r="D74" t="s">
        <v>5</v>
      </c>
      <c r="E74" s="24" t="s">
        <v>2221</v>
      </c>
      <c r="F74" s="25" t="s">
        <v>73</v>
      </c>
      <c r="G74" s="26">
        <v>4</v>
      </c>
      <c r="H74" s="25">
        <v>0</v>
      </c>
      <c r="I74" s="25">
        <f>ROUND(G74*H74,6)</f>
        <v>0</v>
      </c>
      <c r="L74" s="27">
        <v>0</v>
      </c>
      <c r="M74" s="22">
        <f>ROUND(ROUND(L74,2)*ROUND(G74,3),2)</f>
        <v>0</v>
      </c>
      <c r="N74" s="25" t="s">
        <v>1836</v>
      </c>
      <c r="O74">
        <f>(M74*21)/100</f>
        <v>0</v>
      </c>
      <c r="P74" t="s">
        <v>27</v>
      </c>
    </row>
    <row r="75" spans="1:16" x14ac:dyDescent="0.2">
      <c r="A75" s="28" t="s">
        <v>57</v>
      </c>
      <c r="E75" s="29" t="s">
        <v>5</v>
      </c>
    </row>
    <row r="76" spans="1:16" x14ac:dyDescent="0.2">
      <c r="A76" s="28" t="s">
        <v>58</v>
      </c>
      <c r="E76" s="30" t="s">
        <v>2210</v>
      </c>
    </row>
    <row r="77" spans="1:16" ht="25.5" x14ac:dyDescent="0.2">
      <c r="E77" s="29" t="s">
        <v>2222</v>
      </c>
    </row>
    <row r="78" spans="1:16" ht="25.5" x14ac:dyDescent="0.2">
      <c r="A78" t="s">
        <v>51</v>
      </c>
      <c r="B78" s="5" t="s">
        <v>118</v>
      </c>
      <c r="C78" s="5" t="s">
        <v>2223</v>
      </c>
      <c r="D78" t="s">
        <v>5</v>
      </c>
      <c r="E78" s="24" t="s">
        <v>2224</v>
      </c>
      <c r="F78" s="25" t="s">
        <v>73</v>
      </c>
      <c r="G78" s="26">
        <v>4</v>
      </c>
      <c r="H78" s="25">
        <v>0</v>
      </c>
      <c r="I78" s="25">
        <f>ROUND(G78*H78,6)</f>
        <v>0</v>
      </c>
      <c r="L78" s="27">
        <v>0</v>
      </c>
      <c r="M78" s="22">
        <f>ROUND(ROUND(L78,2)*ROUND(G78,3),2)</f>
        <v>0</v>
      </c>
      <c r="N78" s="25" t="s">
        <v>646</v>
      </c>
      <c r="O78">
        <f>(M78*21)/100</f>
        <v>0</v>
      </c>
      <c r="P78" t="s">
        <v>27</v>
      </c>
    </row>
    <row r="79" spans="1:16" x14ac:dyDescent="0.2">
      <c r="A79" s="28" t="s">
        <v>57</v>
      </c>
      <c r="E79" s="29" t="s">
        <v>5</v>
      </c>
    </row>
    <row r="80" spans="1:16" x14ac:dyDescent="0.2">
      <c r="A80" s="28" t="s">
        <v>58</v>
      </c>
      <c r="E80" s="30" t="s">
        <v>5</v>
      </c>
    </row>
    <row r="81" spans="1:16" x14ac:dyDescent="0.2">
      <c r="E81" s="29" t="s">
        <v>5</v>
      </c>
    </row>
    <row r="82" spans="1:16" ht="25.5" x14ac:dyDescent="0.2">
      <c r="A82" t="s">
        <v>51</v>
      </c>
      <c r="B82" s="5" t="s">
        <v>123</v>
      </c>
      <c r="C82" s="5" t="s">
        <v>2225</v>
      </c>
      <c r="D82" t="s">
        <v>5</v>
      </c>
      <c r="E82" s="24" t="s">
        <v>2226</v>
      </c>
      <c r="F82" s="25" t="s">
        <v>67</v>
      </c>
      <c r="G82" s="26">
        <v>50</v>
      </c>
      <c r="H82" s="25">
        <v>0</v>
      </c>
      <c r="I82" s="25">
        <f>ROUND(G82*H82,6)</f>
        <v>0</v>
      </c>
      <c r="L82" s="27">
        <v>0</v>
      </c>
      <c r="M82" s="22">
        <f>ROUND(ROUND(L82,2)*ROUND(G82,3),2)</f>
        <v>0</v>
      </c>
      <c r="N82" s="25" t="s">
        <v>1836</v>
      </c>
      <c r="O82">
        <f>(M82*21)/100</f>
        <v>0</v>
      </c>
      <c r="P82" t="s">
        <v>27</v>
      </c>
    </row>
    <row r="83" spans="1:16" ht="25.5" x14ac:dyDescent="0.2">
      <c r="A83" s="28" t="s">
        <v>57</v>
      </c>
      <c r="E83" s="29" t="s">
        <v>2227</v>
      </c>
    </row>
    <row r="84" spans="1:16" x14ac:dyDescent="0.2">
      <c r="A84" s="28" t="s">
        <v>58</v>
      </c>
      <c r="E84" s="30" t="s">
        <v>2228</v>
      </c>
    </row>
    <row r="85" spans="1:16" ht="153" x14ac:dyDescent="0.2">
      <c r="E85" s="29" t="s">
        <v>2229</v>
      </c>
    </row>
    <row r="86" spans="1:16" x14ac:dyDescent="0.2">
      <c r="A86" t="s">
        <v>51</v>
      </c>
      <c r="B86" s="5" t="s">
        <v>128</v>
      </c>
      <c r="C86" s="5" t="s">
        <v>2230</v>
      </c>
      <c r="D86" t="s">
        <v>5</v>
      </c>
      <c r="E86" s="24" t="s">
        <v>2231</v>
      </c>
      <c r="F86" s="25" t="s">
        <v>2232</v>
      </c>
      <c r="G86" s="26">
        <v>0.04</v>
      </c>
      <c r="H86" s="25">
        <v>1E-3</v>
      </c>
      <c r="I86" s="25">
        <f>ROUND(G86*H86,6)</f>
        <v>4.0000000000000003E-5</v>
      </c>
      <c r="L86" s="27">
        <v>0</v>
      </c>
      <c r="M86" s="22">
        <f>ROUND(ROUND(L86,2)*ROUND(G86,3),2)</f>
        <v>0</v>
      </c>
      <c r="N86" s="25" t="s">
        <v>1836</v>
      </c>
      <c r="O86">
        <f>(M86*21)/100</f>
        <v>0</v>
      </c>
      <c r="P86" t="s">
        <v>27</v>
      </c>
    </row>
    <row r="87" spans="1:16" x14ac:dyDescent="0.2">
      <c r="A87" s="28" t="s">
        <v>57</v>
      </c>
      <c r="E87" s="29" t="s">
        <v>5</v>
      </c>
    </row>
    <row r="88" spans="1:16" x14ac:dyDescent="0.2">
      <c r="A88" s="28" t="s">
        <v>58</v>
      </c>
      <c r="E88" s="30" t="s">
        <v>5</v>
      </c>
    </row>
    <row r="89" spans="1:16" x14ac:dyDescent="0.2">
      <c r="E89" s="29" t="s">
        <v>159</v>
      </c>
    </row>
    <row r="90" spans="1:16" x14ac:dyDescent="0.2">
      <c r="A90" t="s">
        <v>51</v>
      </c>
      <c r="B90" s="5" t="s">
        <v>133</v>
      </c>
      <c r="C90" s="5" t="s">
        <v>2233</v>
      </c>
      <c r="D90" t="s">
        <v>5</v>
      </c>
      <c r="E90" s="24" t="s">
        <v>2234</v>
      </c>
      <c r="F90" s="25" t="s">
        <v>67</v>
      </c>
      <c r="G90" s="26">
        <v>50</v>
      </c>
      <c r="H90" s="25">
        <v>0</v>
      </c>
      <c r="I90" s="25">
        <f>ROUND(G90*H90,6)</f>
        <v>0</v>
      </c>
      <c r="L90" s="27">
        <v>0</v>
      </c>
      <c r="M90" s="22">
        <f>ROUND(ROUND(L90,2)*ROUND(G90,3),2)</f>
        <v>0</v>
      </c>
      <c r="N90" s="25" t="s">
        <v>1836</v>
      </c>
      <c r="O90">
        <f>(M90*21)/100</f>
        <v>0</v>
      </c>
      <c r="P90" t="s">
        <v>27</v>
      </c>
    </row>
    <row r="91" spans="1:16" x14ac:dyDescent="0.2">
      <c r="A91" s="28" t="s">
        <v>57</v>
      </c>
      <c r="E91" s="29" t="s">
        <v>5</v>
      </c>
    </row>
    <row r="92" spans="1:16" x14ac:dyDescent="0.2">
      <c r="A92" s="28" t="s">
        <v>58</v>
      </c>
      <c r="E92" s="30" t="s">
        <v>2228</v>
      </c>
    </row>
    <row r="93" spans="1:16" ht="140.25" x14ac:dyDescent="0.2">
      <c r="E93" s="29" t="s">
        <v>2235</v>
      </c>
    </row>
    <row r="94" spans="1:16" x14ac:dyDescent="0.2">
      <c r="A94" t="s">
        <v>48</v>
      </c>
      <c r="C94" s="6" t="s">
        <v>64</v>
      </c>
      <c r="E94" s="23" t="s">
        <v>2027</v>
      </c>
      <c r="J94" s="22">
        <f>0</f>
        <v>0</v>
      </c>
      <c r="K94" s="22">
        <f>0</f>
        <v>0</v>
      </c>
      <c r="L94" s="22">
        <f>0+L95+L99+L103+L107+L111+L115+L119+L123+L127+L131+L135+L139+L143+L147</f>
        <v>0</v>
      </c>
      <c r="M94" s="22">
        <f>0+M95+M99+M103+M107+M111+M115+M119+M123+M127+M131+M135+M139+M143+M147</f>
        <v>0</v>
      </c>
    </row>
    <row r="95" spans="1:16" x14ac:dyDescent="0.2">
      <c r="A95" t="s">
        <v>51</v>
      </c>
      <c r="B95" s="5" t="s">
        <v>197</v>
      </c>
      <c r="C95" s="5" t="s">
        <v>2142</v>
      </c>
      <c r="D95" t="s">
        <v>5</v>
      </c>
      <c r="E95" s="24" t="s">
        <v>2143</v>
      </c>
      <c r="F95" s="25" t="s">
        <v>67</v>
      </c>
      <c r="G95" s="26">
        <v>984</v>
      </c>
      <c r="H95" s="25">
        <v>0</v>
      </c>
      <c r="I95" s="25">
        <f>ROUND(G95*H95,6)</f>
        <v>0</v>
      </c>
      <c r="L95" s="27">
        <v>0</v>
      </c>
      <c r="M95" s="22">
        <f>ROUND(ROUND(L95,2)*ROUND(G95,3),2)</f>
        <v>0</v>
      </c>
      <c r="N95" s="25" t="s">
        <v>1836</v>
      </c>
      <c r="O95">
        <f>(M95*21)/100</f>
        <v>0</v>
      </c>
      <c r="P95" t="s">
        <v>27</v>
      </c>
    </row>
    <row r="96" spans="1:16" x14ac:dyDescent="0.2">
      <c r="A96" s="28" t="s">
        <v>57</v>
      </c>
      <c r="E96" s="29" t="s">
        <v>5</v>
      </c>
    </row>
    <row r="97" spans="1:16" ht="25.5" x14ac:dyDescent="0.2">
      <c r="A97" s="28" t="s">
        <v>58</v>
      </c>
      <c r="E97" s="30" t="s">
        <v>2236</v>
      </c>
    </row>
    <row r="98" spans="1:16" x14ac:dyDescent="0.2">
      <c r="E98" s="29" t="s">
        <v>159</v>
      </c>
    </row>
    <row r="99" spans="1:16" x14ac:dyDescent="0.2">
      <c r="A99" t="s">
        <v>51</v>
      </c>
      <c r="B99" s="5" t="s">
        <v>198</v>
      </c>
      <c r="C99" s="5" t="s">
        <v>2237</v>
      </c>
      <c r="D99" t="s">
        <v>5</v>
      </c>
      <c r="E99" s="24" t="s">
        <v>2238</v>
      </c>
      <c r="F99" s="25" t="s">
        <v>67</v>
      </c>
      <c r="G99" s="26">
        <v>282</v>
      </c>
      <c r="H99" s="25">
        <v>0</v>
      </c>
      <c r="I99" s="25">
        <f>ROUND(G99*H99,6)</f>
        <v>0</v>
      </c>
      <c r="L99" s="27">
        <v>0</v>
      </c>
      <c r="M99" s="22">
        <f>ROUND(ROUND(L99,2)*ROUND(G99,3),2)</f>
        <v>0</v>
      </c>
      <c r="N99" s="25" t="s">
        <v>1836</v>
      </c>
      <c r="O99">
        <f>(M99*21)/100</f>
        <v>0</v>
      </c>
      <c r="P99" t="s">
        <v>27</v>
      </c>
    </row>
    <row r="100" spans="1:16" x14ac:dyDescent="0.2">
      <c r="A100" s="28" t="s">
        <v>57</v>
      </c>
      <c r="E100" s="29" t="s">
        <v>5</v>
      </c>
    </row>
    <row r="101" spans="1:16" x14ac:dyDescent="0.2">
      <c r="A101" s="28" t="s">
        <v>58</v>
      </c>
      <c r="E101" s="30" t="s">
        <v>2239</v>
      </c>
    </row>
    <row r="102" spans="1:16" x14ac:dyDescent="0.2">
      <c r="E102" s="29" t="s">
        <v>159</v>
      </c>
    </row>
    <row r="103" spans="1:16" ht="25.5" x14ac:dyDescent="0.2">
      <c r="A103" t="s">
        <v>51</v>
      </c>
      <c r="B103" s="5" t="s">
        <v>199</v>
      </c>
      <c r="C103" s="5" t="s">
        <v>2240</v>
      </c>
      <c r="D103" t="s">
        <v>5</v>
      </c>
      <c r="E103" s="24" t="s">
        <v>2241</v>
      </c>
      <c r="F103" s="25" t="s">
        <v>67</v>
      </c>
      <c r="G103" s="26">
        <v>9.5</v>
      </c>
      <c r="H103" s="25">
        <v>0</v>
      </c>
      <c r="I103" s="25">
        <f>ROUND(G103*H103,6)</f>
        <v>0</v>
      </c>
      <c r="L103" s="27">
        <v>0</v>
      </c>
      <c r="M103" s="22">
        <f>ROUND(ROUND(L103,2)*ROUND(G103,3),2)</f>
        <v>0</v>
      </c>
      <c r="N103" s="25" t="s">
        <v>1836</v>
      </c>
      <c r="O103">
        <f>(M103*21)/100</f>
        <v>0</v>
      </c>
      <c r="P103" t="s">
        <v>27</v>
      </c>
    </row>
    <row r="104" spans="1:16" ht="25.5" x14ac:dyDescent="0.2">
      <c r="A104" s="28" t="s">
        <v>57</v>
      </c>
      <c r="E104" s="29" t="s">
        <v>2242</v>
      </c>
    </row>
    <row r="105" spans="1:16" x14ac:dyDescent="0.2">
      <c r="A105" s="28" t="s">
        <v>58</v>
      </c>
      <c r="E105" s="30" t="s">
        <v>2243</v>
      </c>
    </row>
    <row r="106" spans="1:16" x14ac:dyDescent="0.2">
      <c r="E106" s="29" t="s">
        <v>2244</v>
      </c>
    </row>
    <row r="107" spans="1:16" ht="25.5" x14ac:dyDescent="0.2">
      <c r="A107" t="s">
        <v>51</v>
      </c>
      <c r="B107" s="5" t="s">
        <v>200</v>
      </c>
      <c r="C107" s="5" t="s">
        <v>2245</v>
      </c>
      <c r="D107" t="s">
        <v>5</v>
      </c>
      <c r="E107" s="24" t="s">
        <v>2246</v>
      </c>
      <c r="F107" s="25" t="s">
        <v>67</v>
      </c>
      <c r="G107" s="26">
        <v>282</v>
      </c>
      <c r="H107" s="25">
        <v>0</v>
      </c>
      <c r="I107" s="25">
        <f>ROUND(G107*H107,6)</f>
        <v>0</v>
      </c>
      <c r="L107" s="27">
        <v>0</v>
      </c>
      <c r="M107" s="22">
        <f>ROUND(ROUND(L107,2)*ROUND(G107,3),2)</f>
        <v>0</v>
      </c>
      <c r="N107" s="25" t="s">
        <v>1836</v>
      </c>
      <c r="O107">
        <f>(M107*21)/100</f>
        <v>0</v>
      </c>
      <c r="P107" t="s">
        <v>27</v>
      </c>
    </row>
    <row r="108" spans="1:16" x14ac:dyDescent="0.2">
      <c r="A108" s="28" t="s">
        <v>57</v>
      </c>
      <c r="E108" s="29" t="s">
        <v>5</v>
      </c>
    </row>
    <row r="109" spans="1:16" x14ac:dyDescent="0.2">
      <c r="A109" s="28" t="s">
        <v>58</v>
      </c>
      <c r="E109" s="30" t="s">
        <v>2239</v>
      </c>
    </row>
    <row r="110" spans="1:16" ht="89.25" x14ac:dyDescent="0.2">
      <c r="E110" s="29" t="s">
        <v>2247</v>
      </c>
    </row>
    <row r="111" spans="1:16" x14ac:dyDescent="0.2">
      <c r="A111" t="s">
        <v>51</v>
      </c>
      <c r="B111" s="5" t="s">
        <v>201</v>
      </c>
      <c r="C111" s="5" t="s">
        <v>2037</v>
      </c>
      <c r="D111" t="s">
        <v>5</v>
      </c>
      <c r="E111" s="24" t="s">
        <v>2038</v>
      </c>
      <c r="F111" s="25" t="s">
        <v>67</v>
      </c>
      <c r="G111" s="26">
        <v>9.5</v>
      </c>
      <c r="H111" s="25">
        <v>0</v>
      </c>
      <c r="I111" s="25">
        <f>ROUND(G111*H111,6)</f>
        <v>0</v>
      </c>
      <c r="L111" s="27">
        <v>0</v>
      </c>
      <c r="M111" s="22">
        <f>ROUND(ROUND(L111,2)*ROUND(G111,3),2)</f>
        <v>0</v>
      </c>
      <c r="N111" s="25" t="s">
        <v>1836</v>
      </c>
      <c r="O111">
        <f>(M111*21)/100</f>
        <v>0</v>
      </c>
      <c r="P111" t="s">
        <v>27</v>
      </c>
    </row>
    <row r="112" spans="1:16" x14ac:dyDescent="0.2">
      <c r="A112" s="28" t="s">
        <v>57</v>
      </c>
      <c r="E112" s="29" t="s">
        <v>5</v>
      </c>
    </row>
    <row r="113" spans="1:16" x14ac:dyDescent="0.2">
      <c r="A113" s="28" t="s">
        <v>58</v>
      </c>
      <c r="E113" s="30" t="s">
        <v>2243</v>
      </c>
    </row>
    <row r="114" spans="1:16" ht="38.25" x14ac:dyDescent="0.2">
      <c r="E114" s="29" t="s">
        <v>2039</v>
      </c>
    </row>
    <row r="115" spans="1:16" ht="25.5" x14ac:dyDescent="0.2">
      <c r="A115" t="s">
        <v>51</v>
      </c>
      <c r="B115" s="5" t="s">
        <v>202</v>
      </c>
      <c r="C115" s="5" t="s">
        <v>2248</v>
      </c>
      <c r="D115" t="s">
        <v>5</v>
      </c>
      <c r="E115" s="24" t="s">
        <v>2249</v>
      </c>
      <c r="F115" s="25" t="s">
        <v>67</v>
      </c>
      <c r="G115" s="26">
        <v>19</v>
      </c>
      <c r="H115" s="25">
        <v>0</v>
      </c>
      <c r="I115" s="25">
        <f>ROUND(G115*H115,6)</f>
        <v>0</v>
      </c>
      <c r="L115" s="27">
        <v>0</v>
      </c>
      <c r="M115" s="22">
        <f>ROUND(ROUND(L115,2)*ROUND(G115,3),2)</f>
        <v>0</v>
      </c>
      <c r="N115" s="25" t="s">
        <v>1836</v>
      </c>
      <c r="O115">
        <f>(M115*21)/100</f>
        <v>0</v>
      </c>
      <c r="P115" t="s">
        <v>27</v>
      </c>
    </row>
    <row r="116" spans="1:16" x14ac:dyDescent="0.2">
      <c r="A116" s="28" t="s">
        <v>57</v>
      </c>
      <c r="E116" s="29" t="s">
        <v>5</v>
      </c>
    </row>
    <row r="117" spans="1:16" x14ac:dyDescent="0.2">
      <c r="A117" s="28" t="s">
        <v>58</v>
      </c>
      <c r="E117" s="30" t="s">
        <v>2250</v>
      </c>
    </row>
    <row r="118" spans="1:16" x14ac:dyDescent="0.2">
      <c r="E118" s="29" t="s">
        <v>159</v>
      </c>
    </row>
    <row r="119" spans="1:16" ht="25.5" x14ac:dyDescent="0.2">
      <c r="A119" t="s">
        <v>51</v>
      </c>
      <c r="B119" s="5" t="s">
        <v>203</v>
      </c>
      <c r="C119" s="5" t="s">
        <v>2251</v>
      </c>
      <c r="D119" t="s">
        <v>5</v>
      </c>
      <c r="E119" s="24" t="s">
        <v>2252</v>
      </c>
      <c r="F119" s="25" t="s">
        <v>67</v>
      </c>
      <c r="G119" s="26">
        <v>9.5</v>
      </c>
      <c r="H119" s="25">
        <v>0</v>
      </c>
      <c r="I119" s="25">
        <f>ROUND(G119*H119,6)</f>
        <v>0</v>
      </c>
      <c r="L119" s="27">
        <v>0</v>
      </c>
      <c r="M119" s="22">
        <f>ROUND(ROUND(L119,2)*ROUND(G119,3),2)</f>
        <v>0</v>
      </c>
      <c r="N119" s="25" t="s">
        <v>1836</v>
      </c>
      <c r="O119">
        <f>(M119*21)/100</f>
        <v>0</v>
      </c>
      <c r="P119" t="s">
        <v>27</v>
      </c>
    </row>
    <row r="120" spans="1:16" ht="25.5" x14ac:dyDescent="0.2">
      <c r="A120" s="28" t="s">
        <v>57</v>
      </c>
      <c r="E120" s="29" t="s">
        <v>2242</v>
      </c>
    </row>
    <row r="121" spans="1:16" x14ac:dyDescent="0.2">
      <c r="A121" s="28" t="s">
        <v>58</v>
      </c>
      <c r="E121" s="30" t="s">
        <v>2243</v>
      </c>
    </row>
    <row r="122" spans="1:16" x14ac:dyDescent="0.2">
      <c r="E122" s="29" t="s">
        <v>2253</v>
      </c>
    </row>
    <row r="123" spans="1:16" ht="25.5" x14ac:dyDescent="0.2">
      <c r="A123" t="s">
        <v>51</v>
      </c>
      <c r="B123" s="5" t="s">
        <v>204</v>
      </c>
      <c r="C123" s="5" t="s">
        <v>2254</v>
      </c>
      <c r="D123" t="s">
        <v>5</v>
      </c>
      <c r="E123" s="24" t="s">
        <v>2255</v>
      </c>
      <c r="F123" s="25" t="s">
        <v>67</v>
      </c>
      <c r="G123" s="26">
        <v>9.5</v>
      </c>
      <c r="H123" s="25">
        <v>0</v>
      </c>
      <c r="I123" s="25">
        <f>ROUND(G123*H123,6)</f>
        <v>0</v>
      </c>
      <c r="L123" s="27">
        <v>0</v>
      </c>
      <c r="M123" s="22">
        <f>ROUND(ROUND(L123,2)*ROUND(G123,3),2)</f>
        <v>0</v>
      </c>
      <c r="N123" s="25" t="s">
        <v>1836</v>
      </c>
      <c r="O123">
        <f>(M123*21)/100</f>
        <v>0</v>
      </c>
      <c r="P123" t="s">
        <v>27</v>
      </c>
    </row>
    <row r="124" spans="1:16" x14ac:dyDescent="0.2">
      <c r="A124" s="28" t="s">
        <v>57</v>
      </c>
      <c r="E124" s="29" t="s">
        <v>5</v>
      </c>
    </row>
    <row r="125" spans="1:16" x14ac:dyDescent="0.2">
      <c r="A125" s="28" t="s">
        <v>58</v>
      </c>
      <c r="E125" s="30" t="s">
        <v>2243</v>
      </c>
    </row>
    <row r="126" spans="1:16" x14ac:dyDescent="0.2">
      <c r="E126" s="29" t="s">
        <v>2256</v>
      </c>
    </row>
    <row r="127" spans="1:16" ht="25.5" x14ac:dyDescent="0.2">
      <c r="A127" t="s">
        <v>51</v>
      </c>
      <c r="B127" s="5" t="s">
        <v>205</v>
      </c>
      <c r="C127" s="5" t="s">
        <v>2257</v>
      </c>
      <c r="D127" t="s">
        <v>5</v>
      </c>
      <c r="E127" s="24" t="s">
        <v>2258</v>
      </c>
      <c r="F127" s="25" t="s">
        <v>67</v>
      </c>
      <c r="G127" s="26">
        <v>282</v>
      </c>
      <c r="H127" s="25">
        <v>0.19536000000000001</v>
      </c>
      <c r="I127" s="25">
        <f>ROUND(G127*H127,6)</f>
        <v>55.091520000000003</v>
      </c>
      <c r="L127" s="27">
        <v>0</v>
      </c>
      <c r="M127" s="22">
        <f>ROUND(ROUND(L127,2)*ROUND(G127,3),2)</f>
        <v>0</v>
      </c>
      <c r="N127" s="25" t="s">
        <v>1836</v>
      </c>
      <c r="O127">
        <f>(M127*21)/100</f>
        <v>0</v>
      </c>
      <c r="P127" t="s">
        <v>27</v>
      </c>
    </row>
    <row r="128" spans="1:16" ht="25.5" x14ac:dyDescent="0.2">
      <c r="A128" s="28" t="s">
        <v>57</v>
      </c>
      <c r="E128" s="29" t="s">
        <v>2259</v>
      </c>
    </row>
    <row r="129" spans="1:16" x14ac:dyDescent="0.2">
      <c r="A129" s="28" t="s">
        <v>58</v>
      </c>
      <c r="E129" s="30" t="s">
        <v>2239</v>
      </c>
    </row>
    <row r="130" spans="1:16" ht="153" x14ac:dyDescent="0.2">
      <c r="E130" s="29" t="s">
        <v>2260</v>
      </c>
    </row>
    <row r="131" spans="1:16" x14ac:dyDescent="0.2">
      <c r="A131" t="s">
        <v>51</v>
      </c>
      <c r="B131" s="5" t="s">
        <v>206</v>
      </c>
      <c r="C131" s="5" t="s">
        <v>2261</v>
      </c>
      <c r="D131" t="s">
        <v>5</v>
      </c>
      <c r="E131" s="24" t="s">
        <v>2262</v>
      </c>
      <c r="F131" s="25" t="s">
        <v>67</v>
      </c>
      <c r="G131" s="26">
        <v>284.82</v>
      </c>
      <c r="H131" s="25">
        <v>0.41699999999999998</v>
      </c>
      <c r="I131" s="25">
        <f>ROUND(G131*H131,6)</f>
        <v>118.76994000000001</v>
      </c>
      <c r="L131" s="27">
        <v>0</v>
      </c>
      <c r="M131" s="22">
        <f>ROUND(ROUND(L131,2)*ROUND(G131,3),2)</f>
        <v>0</v>
      </c>
      <c r="N131" s="25" t="s">
        <v>1836</v>
      </c>
      <c r="O131">
        <f>(M131*21)/100</f>
        <v>0</v>
      </c>
      <c r="P131" t="s">
        <v>27</v>
      </c>
    </row>
    <row r="132" spans="1:16" x14ac:dyDescent="0.2">
      <c r="A132" s="28" t="s">
        <v>57</v>
      </c>
      <c r="E132" s="29" t="s">
        <v>5</v>
      </c>
    </row>
    <row r="133" spans="1:16" x14ac:dyDescent="0.2">
      <c r="A133" s="28" t="s">
        <v>58</v>
      </c>
      <c r="E133" s="30" t="s">
        <v>5</v>
      </c>
    </row>
    <row r="134" spans="1:16" x14ac:dyDescent="0.2">
      <c r="E134" s="29" t="s">
        <v>159</v>
      </c>
    </row>
    <row r="135" spans="1:16" ht="38.25" x14ac:dyDescent="0.2">
      <c r="A135" t="s">
        <v>51</v>
      </c>
      <c r="B135" s="5" t="s">
        <v>207</v>
      </c>
      <c r="C135" s="5" t="s">
        <v>2263</v>
      </c>
      <c r="D135" t="s">
        <v>5</v>
      </c>
      <c r="E135" s="24" t="s">
        <v>2264</v>
      </c>
      <c r="F135" s="25" t="s">
        <v>67</v>
      </c>
      <c r="G135" s="26">
        <v>335</v>
      </c>
      <c r="H135" s="25">
        <v>0.16700000000000001</v>
      </c>
      <c r="I135" s="25">
        <f>ROUND(G135*H135,6)</f>
        <v>55.945</v>
      </c>
      <c r="L135" s="27">
        <v>0</v>
      </c>
      <c r="M135" s="22">
        <f>ROUND(ROUND(L135,2)*ROUND(G135,3),2)</f>
        <v>0</v>
      </c>
      <c r="N135" s="25" t="s">
        <v>1836</v>
      </c>
      <c r="O135">
        <f>(M135*21)/100</f>
        <v>0</v>
      </c>
      <c r="P135" t="s">
        <v>27</v>
      </c>
    </row>
    <row r="136" spans="1:16" ht="25.5" x14ac:dyDescent="0.2">
      <c r="A136" s="28" t="s">
        <v>57</v>
      </c>
      <c r="E136" s="29" t="s">
        <v>2265</v>
      </c>
    </row>
    <row r="137" spans="1:16" x14ac:dyDescent="0.2">
      <c r="A137" s="28" t="s">
        <v>58</v>
      </c>
      <c r="E137" s="30" t="s">
        <v>2266</v>
      </c>
    </row>
    <row r="138" spans="1:16" ht="76.5" x14ac:dyDescent="0.2">
      <c r="E138" s="29" t="s">
        <v>2267</v>
      </c>
    </row>
    <row r="139" spans="1:16" x14ac:dyDescent="0.2">
      <c r="A139" t="s">
        <v>51</v>
      </c>
      <c r="B139" s="5" t="s">
        <v>208</v>
      </c>
      <c r="C139" s="5" t="s">
        <v>2268</v>
      </c>
      <c r="D139" t="s">
        <v>5</v>
      </c>
      <c r="E139" s="24" t="s">
        <v>2269</v>
      </c>
      <c r="F139" s="25" t="s">
        <v>67</v>
      </c>
      <c r="G139" s="26">
        <v>341.7</v>
      </c>
      <c r="H139" s="25">
        <v>0.11799999999999999</v>
      </c>
      <c r="I139" s="25">
        <f>ROUND(G139*H139,6)</f>
        <v>40.320599999999999</v>
      </c>
      <c r="L139" s="27">
        <v>0</v>
      </c>
      <c r="M139" s="22">
        <f>ROUND(ROUND(L139,2)*ROUND(G139,3),2)</f>
        <v>0</v>
      </c>
      <c r="N139" s="25" t="s">
        <v>1836</v>
      </c>
      <c r="O139">
        <f>(M139*21)/100</f>
        <v>0</v>
      </c>
      <c r="P139" t="s">
        <v>27</v>
      </c>
    </row>
    <row r="140" spans="1:16" x14ac:dyDescent="0.2">
      <c r="A140" s="28" t="s">
        <v>57</v>
      </c>
      <c r="E140" s="29" t="s">
        <v>5</v>
      </c>
    </row>
    <row r="141" spans="1:16" x14ac:dyDescent="0.2">
      <c r="A141" s="28" t="s">
        <v>58</v>
      </c>
      <c r="E141" s="30" t="s">
        <v>5</v>
      </c>
    </row>
    <row r="142" spans="1:16" x14ac:dyDescent="0.2">
      <c r="E142" s="29" t="s">
        <v>159</v>
      </c>
    </row>
    <row r="143" spans="1:16" ht="25.5" x14ac:dyDescent="0.2">
      <c r="A143" t="s">
        <v>51</v>
      </c>
      <c r="B143" s="5" t="s">
        <v>211</v>
      </c>
      <c r="C143" s="5" t="s">
        <v>2270</v>
      </c>
      <c r="D143" t="s">
        <v>5</v>
      </c>
      <c r="E143" s="24" t="s">
        <v>2271</v>
      </c>
      <c r="F143" s="25" t="s">
        <v>67</v>
      </c>
      <c r="G143" s="26">
        <v>630</v>
      </c>
      <c r="H143" s="25">
        <v>8.4250000000000005E-2</v>
      </c>
      <c r="I143" s="25">
        <f>ROUND(G143*H143,6)</f>
        <v>53.077500000000001</v>
      </c>
      <c r="L143" s="27">
        <v>0</v>
      </c>
      <c r="M143" s="22">
        <f>ROUND(ROUND(L143,2)*ROUND(G143,3),2)</f>
        <v>0</v>
      </c>
      <c r="N143" s="25" t="s">
        <v>1836</v>
      </c>
      <c r="O143">
        <f>(M143*21)/100</f>
        <v>0</v>
      </c>
      <c r="P143" t="s">
        <v>27</v>
      </c>
    </row>
    <row r="144" spans="1:16" ht="38.25" x14ac:dyDescent="0.2">
      <c r="A144" s="28" t="s">
        <v>57</v>
      </c>
      <c r="E144" s="29" t="s">
        <v>2272</v>
      </c>
    </row>
    <row r="145" spans="1:16" x14ac:dyDescent="0.2">
      <c r="A145" s="28" t="s">
        <v>58</v>
      </c>
      <c r="E145" s="30" t="s">
        <v>2273</v>
      </c>
    </row>
    <row r="146" spans="1:16" ht="114.75" x14ac:dyDescent="0.2">
      <c r="E146" s="29" t="s">
        <v>2274</v>
      </c>
    </row>
    <row r="147" spans="1:16" x14ac:dyDescent="0.2">
      <c r="A147" t="s">
        <v>51</v>
      </c>
      <c r="B147" s="5" t="s">
        <v>212</v>
      </c>
      <c r="C147" s="5" t="s">
        <v>2275</v>
      </c>
      <c r="D147" t="s">
        <v>5</v>
      </c>
      <c r="E147" s="24" t="s">
        <v>2276</v>
      </c>
      <c r="F147" s="25" t="s">
        <v>67</v>
      </c>
      <c r="G147" s="26">
        <v>127.26</v>
      </c>
      <c r="H147" s="25">
        <v>0.113</v>
      </c>
      <c r="I147" s="25">
        <f>ROUND(G147*H147,6)</f>
        <v>14.380380000000001</v>
      </c>
      <c r="L147" s="27">
        <v>0</v>
      </c>
      <c r="M147" s="22">
        <f>ROUND(ROUND(L147,2)*ROUND(G147,3),2)</f>
        <v>0</v>
      </c>
      <c r="N147" s="25" t="s">
        <v>1836</v>
      </c>
      <c r="O147">
        <f>(M147*21)/100</f>
        <v>0</v>
      </c>
      <c r="P147" t="s">
        <v>27</v>
      </c>
    </row>
    <row r="148" spans="1:16" x14ac:dyDescent="0.2">
      <c r="A148" s="28" t="s">
        <v>57</v>
      </c>
      <c r="E148" s="29" t="s">
        <v>5</v>
      </c>
    </row>
    <row r="149" spans="1:16" x14ac:dyDescent="0.2">
      <c r="A149" s="28" t="s">
        <v>58</v>
      </c>
      <c r="E149" s="30" t="s">
        <v>5</v>
      </c>
    </row>
    <row r="150" spans="1:16" x14ac:dyDescent="0.2">
      <c r="E150" s="29" t="s">
        <v>159</v>
      </c>
    </row>
    <row r="151" spans="1:16" x14ac:dyDescent="0.2">
      <c r="A151" t="s">
        <v>48</v>
      </c>
      <c r="C151" s="6" t="s">
        <v>79</v>
      </c>
      <c r="E151" s="23" t="s">
        <v>1885</v>
      </c>
      <c r="J151" s="22">
        <f>0</f>
        <v>0</v>
      </c>
      <c r="K151" s="22">
        <f>0</f>
        <v>0</v>
      </c>
      <c r="L151" s="22">
        <f>0+L152+L156</f>
        <v>0</v>
      </c>
      <c r="M151" s="22">
        <f>0+M152+M156</f>
        <v>0</v>
      </c>
    </row>
    <row r="152" spans="1:16" x14ac:dyDescent="0.2">
      <c r="A152" t="s">
        <v>51</v>
      </c>
      <c r="B152" s="5" t="s">
        <v>213</v>
      </c>
      <c r="C152" s="5" t="s">
        <v>2277</v>
      </c>
      <c r="D152" t="s">
        <v>5</v>
      </c>
      <c r="E152" s="24" t="s">
        <v>2278</v>
      </c>
      <c r="F152" s="25" t="s">
        <v>73</v>
      </c>
      <c r="G152" s="26">
        <v>2</v>
      </c>
      <c r="H152" s="25">
        <v>0.34089999999999998</v>
      </c>
      <c r="I152" s="25">
        <f>ROUND(G152*H152,6)</f>
        <v>0.68179999999999996</v>
      </c>
      <c r="L152" s="27">
        <v>0</v>
      </c>
      <c r="M152" s="22">
        <f>ROUND(ROUND(L152,2)*ROUND(G152,3),2)</f>
        <v>0</v>
      </c>
      <c r="N152" s="25" t="s">
        <v>1836</v>
      </c>
      <c r="O152">
        <f>(M152*21)/100</f>
        <v>0</v>
      </c>
      <c r="P152" t="s">
        <v>27</v>
      </c>
    </row>
    <row r="153" spans="1:16" x14ac:dyDescent="0.2">
      <c r="A153" s="28" t="s">
        <v>57</v>
      </c>
      <c r="E153" s="29" t="s">
        <v>5</v>
      </c>
    </row>
    <row r="154" spans="1:16" x14ac:dyDescent="0.2">
      <c r="A154" s="28" t="s">
        <v>58</v>
      </c>
      <c r="E154" s="30" t="s">
        <v>2279</v>
      </c>
    </row>
    <row r="155" spans="1:16" ht="102" x14ac:dyDescent="0.2">
      <c r="E155" s="29" t="s">
        <v>2280</v>
      </c>
    </row>
    <row r="156" spans="1:16" x14ac:dyDescent="0.2">
      <c r="A156" t="s">
        <v>51</v>
      </c>
      <c r="B156" s="5" t="s">
        <v>214</v>
      </c>
      <c r="C156" s="5" t="s">
        <v>2281</v>
      </c>
      <c r="D156" t="s">
        <v>5</v>
      </c>
      <c r="E156" s="24" t="s">
        <v>2282</v>
      </c>
      <c r="F156" s="25" t="s">
        <v>73</v>
      </c>
      <c r="G156" s="26">
        <v>2</v>
      </c>
      <c r="H156" s="25">
        <v>1</v>
      </c>
      <c r="I156" s="25">
        <f>ROUND(G156*H156,6)</f>
        <v>2</v>
      </c>
      <c r="L156" s="27">
        <v>0</v>
      </c>
      <c r="M156" s="22">
        <f>ROUND(ROUND(L156,2)*ROUND(G156,3),2)</f>
        <v>0</v>
      </c>
      <c r="N156" s="25" t="s">
        <v>646</v>
      </c>
      <c r="O156">
        <f>(M156*21)/100</f>
        <v>0</v>
      </c>
      <c r="P156" t="s">
        <v>27</v>
      </c>
    </row>
    <row r="157" spans="1:16" x14ac:dyDescent="0.2">
      <c r="A157" s="28" t="s">
        <v>57</v>
      </c>
      <c r="E157" s="29" t="s">
        <v>5</v>
      </c>
    </row>
    <row r="158" spans="1:16" x14ac:dyDescent="0.2">
      <c r="A158" s="28" t="s">
        <v>58</v>
      </c>
      <c r="E158" s="30" t="s">
        <v>5</v>
      </c>
    </row>
    <row r="159" spans="1:16" x14ac:dyDescent="0.2">
      <c r="E159" s="29" t="s">
        <v>5</v>
      </c>
    </row>
    <row r="160" spans="1:16" x14ac:dyDescent="0.2">
      <c r="A160" t="s">
        <v>48</v>
      </c>
      <c r="C160" s="6" t="s">
        <v>83</v>
      </c>
      <c r="E160" s="23" t="s">
        <v>2079</v>
      </c>
      <c r="J160" s="22">
        <f>0</f>
        <v>0</v>
      </c>
      <c r="K160" s="22">
        <f>0</f>
        <v>0</v>
      </c>
      <c r="L160" s="22">
        <f>0+L161+L165+L169+L173+L177+L181+L185+L189+L193+L197+L201+L205+L209+L213+L217+L221+L225+L229+L233+L237+L241+L245+L249+L253</f>
        <v>0</v>
      </c>
      <c r="M160" s="22">
        <f>0+M161+M165+M169+M173+M177+M181+M185+M189+M193+M197+M201+M205+M209+M213+M217+M221+M225+M229+M233+M237+M241+M245+M249+M253</f>
        <v>0</v>
      </c>
    </row>
    <row r="161" spans="1:16" x14ac:dyDescent="0.2">
      <c r="A161" t="s">
        <v>51</v>
      </c>
      <c r="B161" s="5" t="s">
        <v>215</v>
      </c>
      <c r="C161" s="5" t="s">
        <v>2283</v>
      </c>
      <c r="D161" t="s">
        <v>5</v>
      </c>
      <c r="E161" s="24" t="s">
        <v>2284</v>
      </c>
      <c r="F161" s="25" t="s">
        <v>77</v>
      </c>
      <c r="G161" s="26">
        <v>62</v>
      </c>
      <c r="H161" s="25">
        <v>8.4000000000000003E-4</v>
      </c>
      <c r="I161" s="25">
        <f>ROUND(G161*H161,6)</f>
        <v>5.2080000000000001E-2</v>
      </c>
      <c r="L161" s="27">
        <v>0</v>
      </c>
      <c r="M161" s="22">
        <f>ROUND(ROUND(L161,2)*ROUND(G161,3),2)</f>
        <v>0</v>
      </c>
      <c r="N161" s="25" t="s">
        <v>1836</v>
      </c>
      <c r="O161">
        <f>(M161*21)/100</f>
        <v>0</v>
      </c>
      <c r="P161" t="s">
        <v>27</v>
      </c>
    </row>
    <row r="162" spans="1:16" x14ac:dyDescent="0.2">
      <c r="A162" s="28" t="s">
        <v>57</v>
      </c>
      <c r="E162" s="29" t="s">
        <v>5</v>
      </c>
    </row>
    <row r="163" spans="1:16" x14ac:dyDescent="0.2">
      <c r="A163" s="28" t="s">
        <v>58</v>
      </c>
      <c r="E163" s="30" t="s">
        <v>2285</v>
      </c>
    </row>
    <row r="164" spans="1:16" ht="89.25" x14ac:dyDescent="0.2">
      <c r="E164" s="29" t="s">
        <v>2286</v>
      </c>
    </row>
    <row r="165" spans="1:16" x14ac:dyDescent="0.2">
      <c r="A165" t="s">
        <v>51</v>
      </c>
      <c r="B165" s="5" t="s">
        <v>216</v>
      </c>
      <c r="C165" s="5" t="s">
        <v>2287</v>
      </c>
      <c r="D165" t="s">
        <v>5</v>
      </c>
      <c r="E165" s="24" t="s">
        <v>2288</v>
      </c>
      <c r="F165" s="25" t="s">
        <v>77</v>
      </c>
      <c r="G165" s="26">
        <v>62</v>
      </c>
      <c r="H165" s="25">
        <v>7.0999999999999994E-2</v>
      </c>
      <c r="I165" s="25">
        <f>ROUND(G165*H165,6)</f>
        <v>4.4020000000000001</v>
      </c>
      <c r="L165" s="27">
        <v>0</v>
      </c>
      <c r="M165" s="22">
        <f>ROUND(ROUND(L165,2)*ROUND(G165,3),2)</f>
        <v>0</v>
      </c>
      <c r="N165" s="25" t="s">
        <v>646</v>
      </c>
      <c r="O165">
        <f>(M165*21)/100</f>
        <v>0</v>
      </c>
      <c r="P165" t="s">
        <v>27</v>
      </c>
    </row>
    <row r="166" spans="1:16" x14ac:dyDescent="0.2">
      <c r="A166" s="28" t="s">
        <v>57</v>
      </c>
      <c r="E166" s="29" t="s">
        <v>5</v>
      </c>
    </row>
    <row r="167" spans="1:16" x14ac:dyDescent="0.2">
      <c r="A167" s="28" t="s">
        <v>58</v>
      </c>
      <c r="E167" s="30" t="s">
        <v>5</v>
      </c>
    </row>
    <row r="168" spans="1:16" x14ac:dyDescent="0.2">
      <c r="E168" s="29" t="s">
        <v>5</v>
      </c>
    </row>
    <row r="169" spans="1:16" ht="25.5" x14ac:dyDescent="0.2">
      <c r="A169" t="s">
        <v>51</v>
      </c>
      <c r="B169" s="5" t="s">
        <v>217</v>
      </c>
      <c r="C169" s="5" t="s">
        <v>2289</v>
      </c>
      <c r="D169" t="s">
        <v>5</v>
      </c>
      <c r="E169" s="24" t="s">
        <v>2290</v>
      </c>
      <c r="F169" s="25" t="s">
        <v>73</v>
      </c>
      <c r="G169" s="26">
        <v>22</v>
      </c>
      <c r="H169" s="25">
        <v>6.9999999999999999E-4</v>
      </c>
      <c r="I169" s="25">
        <f>ROUND(G169*H169,6)</f>
        <v>1.54E-2</v>
      </c>
      <c r="L169" s="27">
        <v>0</v>
      </c>
      <c r="M169" s="22">
        <f>ROUND(ROUND(L169,2)*ROUND(G169,3),2)</f>
        <v>0</v>
      </c>
      <c r="N169" s="25" t="s">
        <v>1836</v>
      </c>
      <c r="O169">
        <f>(M169*21)/100</f>
        <v>0</v>
      </c>
      <c r="P169" t="s">
        <v>27</v>
      </c>
    </row>
    <row r="170" spans="1:16" x14ac:dyDescent="0.2">
      <c r="A170" s="28" t="s">
        <v>57</v>
      </c>
      <c r="E170" s="29" t="s">
        <v>5</v>
      </c>
    </row>
    <row r="171" spans="1:16" x14ac:dyDescent="0.2">
      <c r="A171" s="28" t="s">
        <v>58</v>
      </c>
      <c r="E171" s="30" t="s">
        <v>5</v>
      </c>
    </row>
    <row r="172" spans="1:16" ht="140.25" x14ac:dyDescent="0.2">
      <c r="E172" s="29" t="s">
        <v>2291</v>
      </c>
    </row>
    <row r="173" spans="1:16" x14ac:dyDescent="0.2">
      <c r="A173" t="s">
        <v>51</v>
      </c>
      <c r="B173" s="5" t="s">
        <v>218</v>
      </c>
      <c r="C173" s="5" t="s">
        <v>2292</v>
      </c>
      <c r="D173" t="s">
        <v>5</v>
      </c>
      <c r="E173" s="24" t="s">
        <v>2293</v>
      </c>
      <c r="F173" s="25" t="s">
        <v>73</v>
      </c>
      <c r="G173" s="26">
        <v>4</v>
      </c>
      <c r="H173" s="25">
        <v>5.0000000000000001E-3</v>
      </c>
      <c r="I173" s="25">
        <f>ROUND(G173*H173,6)</f>
        <v>0.02</v>
      </c>
      <c r="L173" s="27">
        <v>0</v>
      </c>
      <c r="M173" s="22">
        <f>ROUND(ROUND(L173,2)*ROUND(G173,3),2)</f>
        <v>0</v>
      </c>
      <c r="N173" s="25" t="s">
        <v>1836</v>
      </c>
      <c r="O173">
        <f>(M173*21)/100</f>
        <v>0</v>
      </c>
      <c r="P173" t="s">
        <v>27</v>
      </c>
    </row>
    <row r="174" spans="1:16" x14ac:dyDescent="0.2">
      <c r="A174" s="28" t="s">
        <v>57</v>
      </c>
      <c r="E174" s="29" t="s">
        <v>5</v>
      </c>
    </row>
    <row r="175" spans="1:16" x14ac:dyDescent="0.2">
      <c r="A175" s="28" t="s">
        <v>58</v>
      </c>
      <c r="E175" s="30" t="s">
        <v>2294</v>
      </c>
    </row>
    <row r="176" spans="1:16" x14ac:dyDescent="0.2">
      <c r="E176" s="29" t="s">
        <v>159</v>
      </c>
    </row>
    <row r="177" spans="1:16" x14ac:dyDescent="0.2">
      <c r="A177" t="s">
        <v>51</v>
      </c>
      <c r="B177" s="5" t="s">
        <v>219</v>
      </c>
      <c r="C177" s="5" t="s">
        <v>2295</v>
      </c>
      <c r="D177" t="s">
        <v>5</v>
      </c>
      <c r="E177" s="24" t="s">
        <v>2296</v>
      </c>
      <c r="F177" s="25" t="s">
        <v>73</v>
      </c>
      <c r="G177" s="26">
        <v>2</v>
      </c>
      <c r="H177" s="25">
        <v>2.5000000000000001E-3</v>
      </c>
      <c r="I177" s="25">
        <f>ROUND(G177*H177,6)</f>
        <v>5.0000000000000001E-3</v>
      </c>
      <c r="L177" s="27">
        <v>0</v>
      </c>
      <c r="M177" s="22">
        <f>ROUND(ROUND(L177,2)*ROUND(G177,3),2)</f>
        <v>0</v>
      </c>
      <c r="N177" s="25" t="s">
        <v>1836</v>
      </c>
      <c r="O177">
        <f>(M177*21)/100</f>
        <v>0</v>
      </c>
      <c r="P177" t="s">
        <v>27</v>
      </c>
    </row>
    <row r="178" spans="1:16" x14ac:dyDescent="0.2">
      <c r="A178" s="28" t="s">
        <v>57</v>
      </c>
      <c r="E178" s="29" t="s">
        <v>5</v>
      </c>
    </row>
    <row r="179" spans="1:16" x14ac:dyDescent="0.2">
      <c r="A179" s="28" t="s">
        <v>58</v>
      </c>
      <c r="E179" s="30" t="s">
        <v>2297</v>
      </c>
    </row>
    <row r="180" spans="1:16" x14ac:dyDescent="0.2">
      <c r="E180" s="29" t="s">
        <v>159</v>
      </c>
    </row>
    <row r="181" spans="1:16" x14ac:dyDescent="0.2">
      <c r="A181" t="s">
        <v>51</v>
      </c>
      <c r="B181" s="5" t="s">
        <v>220</v>
      </c>
      <c r="C181" s="5" t="s">
        <v>2298</v>
      </c>
      <c r="D181" t="s">
        <v>5</v>
      </c>
      <c r="E181" s="24" t="s">
        <v>2299</v>
      </c>
      <c r="F181" s="25" t="s">
        <v>73</v>
      </c>
      <c r="G181" s="26">
        <v>6</v>
      </c>
      <c r="H181" s="25">
        <v>3.5000000000000001E-3</v>
      </c>
      <c r="I181" s="25">
        <f>ROUND(G181*H181,6)</f>
        <v>2.1000000000000001E-2</v>
      </c>
      <c r="L181" s="27">
        <v>0</v>
      </c>
      <c r="M181" s="22">
        <f>ROUND(ROUND(L181,2)*ROUND(G181,3),2)</f>
        <v>0</v>
      </c>
      <c r="N181" s="25" t="s">
        <v>1836</v>
      </c>
      <c r="O181">
        <f>(M181*21)/100</f>
        <v>0</v>
      </c>
      <c r="P181" t="s">
        <v>27</v>
      </c>
    </row>
    <row r="182" spans="1:16" x14ac:dyDescent="0.2">
      <c r="A182" s="28" t="s">
        <v>57</v>
      </c>
      <c r="E182" s="29" t="s">
        <v>5</v>
      </c>
    </row>
    <row r="183" spans="1:16" x14ac:dyDescent="0.2">
      <c r="A183" s="28" t="s">
        <v>58</v>
      </c>
      <c r="E183" s="30" t="s">
        <v>2300</v>
      </c>
    </row>
    <row r="184" spans="1:16" x14ac:dyDescent="0.2">
      <c r="E184" s="29" t="s">
        <v>159</v>
      </c>
    </row>
    <row r="185" spans="1:16" x14ac:dyDescent="0.2">
      <c r="A185" t="s">
        <v>51</v>
      </c>
      <c r="B185" s="5" t="s">
        <v>223</v>
      </c>
      <c r="C185" s="5" t="s">
        <v>2301</v>
      </c>
      <c r="D185" t="s">
        <v>5</v>
      </c>
      <c r="E185" s="24" t="s">
        <v>2302</v>
      </c>
      <c r="F185" s="25" t="s">
        <v>73</v>
      </c>
      <c r="G185" s="26">
        <v>6</v>
      </c>
      <c r="H185" s="25">
        <v>1.6999999999999999E-3</v>
      </c>
      <c r="I185" s="25">
        <f>ROUND(G185*H185,6)</f>
        <v>1.0200000000000001E-2</v>
      </c>
      <c r="L185" s="27">
        <v>0</v>
      </c>
      <c r="M185" s="22">
        <f>ROUND(ROUND(L185,2)*ROUND(G185,3),2)</f>
        <v>0</v>
      </c>
      <c r="N185" s="25" t="s">
        <v>1836</v>
      </c>
      <c r="O185">
        <f>(M185*21)/100</f>
        <v>0</v>
      </c>
      <c r="P185" t="s">
        <v>27</v>
      </c>
    </row>
    <row r="186" spans="1:16" x14ac:dyDescent="0.2">
      <c r="A186" s="28" t="s">
        <v>57</v>
      </c>
      <c r="E186" s="29" t="s">
        <v>5</v>
      </c>
    </row>
    <row r="187" spans="1:16" x14ac:dyDescent="0.2">
      <c r="A187" s="28" t="s">
        <v>58</v>
      </c>
      <c r="E187" s="30" t="s">
        <v>2303</v>
      </c>
    </row>
    <row r="188" spans="1:16" x14ac:dyDescent="0.2">
      <c r="E188" s="29" t="s">
        <v>159</v>
      </c>
    </row>
    <row r="189" spans="1:16" x14ac:dyDescent="0.2">
      <c r="A189" t="s">
        <v>51</v>
      </c>
      <c r="B189" s="5" t="s">
        <v>224</v>
      </c>
      <c r="C189" s="5" t="s">
        <v>2304</v>
      </c>
      <c r="D189" t="s">
        <v>5</v>
      </c>
      <c r="E189" s="24" t="s">
        <v>2305</v>
      </c>
      <c r="F189" s="25" t="s">
        <v>73</v>
      </c>
      <c r="G189" s="26">
        <v>2</v>
      </c>
      <c r="H189" s="25">
        <v>3.5999999999999999E-3</v>
      </c>
      <c r="I189" s="25">
        <f>ROUND(G189*H189,6)</f>
        <v>7.1999999999999998E-3</v>
      </c>
      <c r="L189" s="27">
        <v>0</v>
      </c>
      <c r="M189" s="22">
        <f>ROUND(ROUND(L189,2)*ROUND(G189,3),2)</f>
        <v>0</v>
      </c>
      <c r="N189" s="25" t="s">
        <v>1836</v>
      </c>
      <c r="O189">
        <f>(M189*21)/100</f>
        <v>0</v>
      </c>
      <c r="P189" t="s">
        <v>27</v>
      </c>
    </row>
    <row r="190" spans="1:16" x14ac:dyDescent="0.2">
      <c r="A190" s="28" t="s">
        <v>57</v>
      </c>
      <c r="E190" s="29" t="s">
        <v>5</v>
      </c>
    </row>
    <row r="191" spans="1:16" x14ac:dyDescent="0.2">
      <c r="A191" s="28" t="s">
        <v>58</v>
      </c>
      <c r="E191" s="30" t="s">
        <v>2306</v>
      </c>
    </row>
    <row r="192" spans="1:16" x14ac:dyDescent="0.2">
      <c r="E192" s="29" t="s">
        <v>159</v>
      </c>
    </row>
    <row r="193" spans="1:16" x14ac:dyDescent="0.2">
      <c r="A193" t="s">
        <v>51</v>
      </c>
      <c r="B193" s="5" t="s">
        <v>225</v>
      </c>
      <c r="C193" s="5" t="s">
        <v>2307</v>
      </c>
      <c r="D193" t="s">
        <v>5</v>
      </c>
      <c r="E193" s="24" t="s">
        <v>2308</v>
      </c>
      <c r="F193" s="25" t="s">
        <v>73</v>
      </c>
      <c r="G193" s="26">
        <v>2</v>
      </c>
      <c r="H193" s="25">
        <v>2.4500000000000001E-2</v>
      </c>
      <c r="I193" s="25">
        <f>ROUND(G193*H193,6)</f>
        <v>4.9000000000000002E-2</v>
      </c>
      <c r="L193" s="27">
        <v>0</v>
      </c>
      <c r="M193" s="22">
        <f>ROUND(ROUND(L193,2)*ROUND(G193,3),2)</f>
        <v>0</v>
      </c>
      <c r="N193" s="25" t="s">
        <v>126</v>
      </c>
      <c r="O193">
        <f>(M193*21)/100</f>
        <v>0</v>
      </c>
      <c r="P193" t="s">
        <v>27</v>
      </c>
    </row>
    <row r="194" spans="1:16" x14ac:dyDescent="0.2">
      <c r="A194" s="28" t="s">
        <v>57</v>
      </c>
      <c r="E194" s="29" t="s">
        <v>5</v>
      </c>
    </row>
    <row r="195" spans="1:16" x14ac:dyDescent="0.2">
      <c r="A195" s="28" t="s">
        <v>58</v>
      </c>
      <c r="E195" s="30" t="s">
        <v>2309</v>
      </c>
    </row>
    <row r="196" spans="1:16" x14ac:dyDescent="0.2">
      <c r="E196" s="29" t="s">
        <v>5</v>
      </c>
    </row>
    <row r="197" spans="1:16" x14ac:dyDescent="0.2">
      <c r="A197" t="s">
        <v>51</v>
      </c>
      <c r="B197" s="5" t="s">
        <v>226</v>
      </c>
      <c r="C197" s="5" t="s">
        <v>2310</v>
      </c>
      <c r="D197" t="s">
        <v>5</v>
      </c>
      <c r="E197" s="24" t="s">
        <v>2311</v>
      </c>
      <c r="F197" s="25" t="s">
        <v>73</v>
      </c>
      <c r="G197" s="26">
        <v>18</v>
      </c>
      <c r="H197" s="25">
        <v>0.10940999999999999</v>
      </c>
      <c r="I197" s="25">
        <f>ROUND(G197*H197,6)</f>
        <v>1.9693799999999999</v>
      </c>
      <c r="L197" s="27">
        <v>0</v>
      </c>
      <c r="M197" s="22">
        <f>ROUND(ROUND(L197,2)*ROUND(G197,3),2)</f>
        <v>0</v>
      </c>
      <c r="N197" s="25" t="s">
        <v>1836</v>
      </c>
      <c r="O197">
        <f>(M197*21)/100</f>
        <v>0</v>
      </c>
      <c r="P197" t="s">
        <v>27</v>
      </c>
    </row>
    <row r="198" spans="1:16" x14ac:dyDescent="0.2">
      <c r="A198" s="28" t="s">
        <v>57</v>
      </c>
      <c r="E198" s="29" t="s">
        <v>5</v>
      </c>
    </row>
    <row r="199" spans="1:16" x14ac:dyDescent="0.2">
      <c r="A199" s="28" t="s">
        <v>58</v>
      </c>
      <c r="E199" s="30" t="s">
        <v>2312</v>
      </c>
    </row>
    <row r="200" spans="1:16" ht="89.25" x14ac:dyDescent="0.2">
      <c r="E200" s="29" t="s">
        <v>2313</v>
      </c>
    </row>
    <row r="201" spans="1:16" x14ac:dyDescent="0.2">
      <c r="A201" t="s">
        <v>51</v>
      </c>
      <c r="B201" s="5" t="s">
        <v>227</v>
      </c>
      <c r="C201" s="5" t="s">
        <v>2314</v>
      </c>
      <c r="D201" t="s">
        <v>5</v>
      </c>
      <c r="E201" s="24" t="s">
        <v>2315</v>
      </c>
      <c r="F201" s="25" t="s">
        <v>73</v>
      </c>
      <c r="G201" s="26">
        <v>18</v>
      </c>
      <c r="H201" s="25">
        <v>6.4999999999999997E-3</v>
      </c>
      <c r="I201" s="25">
        <f>ROUND(G201*H201,6)</f>
        <v>0.11700000000000001</v>
      </c>
      <c r="L201" s="27">
        <v>0</v>
      </c>
      <c r="M201" s="22">
        <f>ROUND(ROUND(L201,2)*ROUND(G201,3),2)</f>
        <v>0</v>
      </c>
      <c r="N201" s="25" t="s">
        <v>1836</v>
      </c>
      <c r="O201">
        <f>(M201*21)/100</f>
        <v>0</v>
      </c>
      <c r="P201" t="s">
        <v>27</v>
      </c>
    </row>
    <row r="202" spans="1:16" x14ac:dyDescent="0.2">
      <c r="A202" s="28" t="s">
        <v>57</v>
      </c>
      <c r="E202" s="29" t="s">
        <v>5</v>
      </c>
    </row>
    <row r="203" spans="1:16" x14ac:dyDescent="0.2">
      <c r="A203" s="28" t="s">
        <v>58</v>
      </c>
      <c r="E203" s="30" t="s">
        <v>5</v>
      </c>
    </row>
    <row r="204" spans="1:16" x14ac:dyDescent="0.2">
      <c r="E204" s="29" t="s">
        <v>159</v>
      </c>
    </row>
    <row r="205" spans="1:16" ht="25.5" x14ac:dyDescent="0.2">
      <c r="A205" t="s">
        <v>51</v>
      </c>
      <c r="B205" s="5" t="s">
        <v>232</v>
      </c>
      <c r="C205" s="5" t="s">
        <v>2080</v>
      </c>
      <c r="D205" t="s">
        <v>5</v>
      </c>
      <c r="E205" s="24" t="s">
        <v>2081</v>
      </c>
      <c r="F205" s="25" t="s">
        <v>67</v>
      </c>
      <c r="G205" s="26">
        <v>705</v>
      </c>
      <c r="H205" s="25">
        <v>5.9999999999999995E-4</v>
      </c>
      <c r="I205" s="25">
        <f>ROUND(G205*H205,6)</f>
        <v>0.42299999999999999</v>
      </c>
      <c r="L205" s="27">
        <v>0</v>
      </c>
      <c r="M205" s="22">
        <f>ROUND(ROUND(L205,2)*ROUND(G205,3),2)</f>
        <v>0</v>
      </c>
      <c r="N205" s="25" t="s">
        <v>1836</v>
      </c>
      <c r="O205">
        <f>(M205*21)/100</f>
        <v>0</v>
      </c>
      <c r="P205" t="s">
        <v>27</v>
      </c>
    </row>
    <row r="206" spans="1:16" x14ac:dyDescent="0.2">
      <c r="A206" s="28" t="s">
        <v>57</v>
      </c>
      <c r="E206" s="29" t="s">
        <v>5</v>
      </c>
    </row>
    <row r="207" spans="1:16" ht="25.5" x14ac:dyDescent="0.2">
      <c r="A207" s="28" t="s">
        <v>58</v>
      </c>
      <c r="E207" s="30" t="s">
        <v>2316</v>
      </c>
    </row>
    <row r="208" spans="1:16" ht="114.75" x14ac:dyDescent="0.2">
      <c r="E208" s="29" t="s">
        <v>2083</v>
      </c>
    </row>
    <row r="209" spans="1:16" ht="25.5" x14ac:dyDescent="0.2">
      <c r="A209" t="s">
        <v>51</v>
      </c>
      <c r="B209" s="5" t="s">
        <v>235</v>
      </c>
      <c r="C209" s="5" t="s">
        <v>2084</v>
      </c>
      <c r="D209" t="s">
        <v>5</v>
      </c>
      <c r="E209" s="24" t="s">
        <v>2085</v>
      </c>
      <c r="F209" s="25" t="s">
        <v>67</v>
      </c>
      <c r="G209" s="26">
        <v>705</v>
      </c>
      <c r="H209" s="25">
        <v>1.6000000000000001E-3</v>
      </c>
      <c r="I209" s="25">
        <f>ROUND(G209*H209,6)</f>
        <v>1.1279999999999999</v>
      </c>
      <c r="L209" s="27">
        <v>0</v>
      </c>
      <c r="M209" s="22">
        <f>ROUND(ROUND(L209,2)*ROUND(G209,3),2)</f>
        <v>0</v>
      </c>
      <c r="N209" s="25" t="s">
        <v>1836</v>
      </c>
      <c r="O209">
        <f>(M209*21)/100</f>
        <v>0</v>
      </c>
      <c r="P209" t="s">
        <v>27</v>
      </c>
    </row>
    <row r="210" spans="1:16" x14ac:dyDescent="0.2">
      <c r="A210" s="28" t="s">
        <v>57</v>
      </c>
      <c r="E210" s="29" t="s">
        <v>5</v>
      </c>
    </row>
    <row r="211" spans="1:16" ht="25.5" x14ac:dyDescent="0.2">
      <c r="A211" s="28" t="s">
        <v>58</v>
      </c>
      <c r="E211" s="30" t="s">
        <v>2316</v>
      </c>
    </row>
    <row r="212" spans="1:16" ht="102" x14ac:dyDescent="0.2">
      <c r="E212" s="29" t="s">
        <v>2086</v>
      </c>
    </row>
    <row r="213" spans="1:16" ht="25.5" x14ac:dyDescent="0.2">
      <c r="A213" t="s">
        <v>51</v>
      </c>
      <c r="B213" s="5" t="s">
        <v>238</v>
      </c>
      <c r="C213" s="5" t="s">
        <v>2087</v>
      </c>
      <c r="D213" t="s">
        <v>5</v>
      </c>
      <c r="E213" s="24" t="s">
        <v>2088</v>
      </c>
      <c r="F213" s="25" t="s">
        <v>67</v>
      </c>
      <c r="G213" s="26">
        <v>705</v>
      </c>
      <c r="H213" s="25">
        <v>1.0000000000000001E-5</v>
      </c>
      <c r="I213" s="25">
        <f>ROUND(G213*H213,6)</f>
        <v>7.0499999999999998E-3</v>
      </c>
      <c r="L213" s="27">
        <v>0</v>
      </c>
      <c r="M213" s="22">
        <f>ROUND(ROUND(L213,2)*ROUND(G213,3),2)</f>
        <v>0</v>
      </c>
      <c r="N213" s="25" t="s">
        <v>1836</v>
      </c>
      <c r="O213">
        <f>(M213*21)/100</f>
        <v>0</v>
      </c>
      <c r="P213" t="s">
        <v>27</v>
      </c>
    </row>
    <row r="214" spans="1:16" x14ac:dyDescent="0.2">
      <c r="A214" s="28" t="s">
        <v>57</v>
      </c>
      <c r="E214" s="29" t="s">
        <v>5</v>
      </c>
    </row>
    <row r="215" spans="1:16" ht="25.5" x14ac:dyDescent="0.2">
      <c r="A215" s="28" t="s">
        <v>58</v>
      </c>
      <c r="E215" s="30" t="s">
        <v>2316</v>
      </c>
    </row>
    <row r="216" spans="1:16" ht="38.25" x14ac:dyDescent="0.2">
      <c r="E216" s="29" t="s">
        <v>2089</v>
      </c>
    </row>
    <row r="217" spans="1:16" ht="25.5" x14ac:dyDescent="0.2">
      <c r="A217" t="s">
        <v>51</v>
      </c>
      <c r="B217" s="5" t="s">
        <v>239</v>
      </c>
      <c r="C217" s="5" t="s">
        <v>2317</v>
      </c>
      <c r="D217" t="s">
        <v>5</v>
      </c>
      <c r="E217" s="24" t="s">
        <v>2318</v>
      </c>
      <c r="F217" s="25" t="s">
        <v>77</v>
      </c>
      <c r="G217" s="26">
        <v>125</v>
      </c>
      <c r="H217" s="25">
        <v>0.14066999999999999</v>
      </c>
      <c r="I217" s="25">
        <f>ROUND(G217*H217,6)</f>
        <v>17.583749999999998</v>
      </c>
      <c r="L217" s="27">
        <v>0</v>
      </c>
      <c r="M217" s="22">
        <f>ROUND(ROUND(L217,2)*ROUND(G217,3),2)</f>
        <v>0</v>
      </c>
      <c r="N217" s="25" t="s">
        <v>1836</v>
      </c>
      <c r="O217">
        <f>(M217*21)/100</f>
        <v>0</v>
      </c>
      <c r="P217" t="s">
        <v>27</v>
      </c>
    </row>
    <row r="218" spans="1:16" ht="25.5" x14ac:dyDescent="0.2">
      <c r="A218" s="28" t="s">
        <v>57</v>
      </c>
      <c r="E218" s="29" t="s">
        <v>2319</v>
      </c>
    </row>
    <row r="219" spans="1:16" x14ac:dyDescent="0.2">
      <c r="A219" s="28" t="s">
        <v>58</v>
      </c>
      <c r="E219" s="30" t="s">
        <v>2320</v>
      </c>
    </row>
    <row r="220" spans="1:16" ht="114.75" x14ac:dyDescent="0.2">
      <c r="E220" s="29" t="s">
        <v>2321</v>
      </c>
    </row>
    <row r="221" spans="1:16" x14ac:dyDescent="0.2">
      <c r="A221" t="s">
        <v>51</v>
      </c>
      <c r="B221" s="5" t="s">
        <v>240</v>
      </c>
      <c r="C221" s="5" t="s">
        <v>2322</v>
      </c>
      <c r="D221" t="s">
        <v>5</v>
      </c>
      <c r="E221" s="24" t="s">
        <v>2323</v>
      </c>
      <c r="F221" s="25" t="s">
        <v>77</v>
      </c>
      <c r="G221" s="26">
        <v>125</v>
      </c>
      <c r="H221" s="25">
        <v>0.104</v>
      </c>
      <c r="I221" s="25">
        <f>ROUND(G221*H221,6)</f>
        <v>13</v>
      </c>
      <c r="L221" s="27">
        <v>0</v>
      </c>
      <c r="M221" s="22">
        <f>ROUND(ROUND(L221,2)*ROUND(G221,3),2)</f>
        <v>0</v>
      </c>
      <c r="N221" s="25" t="s">
        <v>1836</v>
      </c>
      <c r="O221">
        <f>(M221*21)/100</f>
        <v>0</v>
      </c>
      <c r="P221" t="s">
        <v>27</v>
      </c>
    </row>
    <row r="222" spans="1:16" x14ac:dyDescent="0.2">
      <c r="A222" s="28" t="s">
        <v>57</v>
      </c>
      <c r="E222" s="29" t="s">
        <v>5</v>
      </c>
    </row>
    <row r="223" spans="1:16" x14ac:dyDescent="0.2">
      <c r="A223" s="28" t="s">
        <v>58</v>
      </c>
      <c r="E223" s="30" t="s">
        <v>5</v>
      </c>
    </row>
    <row r="224" spans="1:16" x14ac:dyDescent="0.2">
      <c r="E224" s="29" t="s">
        <v>159</v>
      </c>
    </row>
    <row r="225" spans="1:16" ht="25.5" x14ac:dyDescent="0.2">
      <c r="A225" t="s">
        <v>51</v>
      </c>
      <c r="B225" s="5" t="s">
        <v>241</v>
      </c>
      <c r="C225" s="5" t="s">
        <v>2324</v>
      </c>
      <c r="D225" t="s">
        <v>5</v>
      </c>
      <c r="E225" s="24" t="s">
        <v>2325</v>
      </c>
      <c r="F225" s="25" t="s">
        <v>77</v>
      </c>
      <c r="G225" s="26">
        <v>10</v>
      </c>
      <c r="H225" s="25">
        <v>1.0000000000000001E-5</v>
      </c>
      <c r="I225" s="25">
        <f>ROUND(G225*H225,6)</f>
        <v>1E-4</v>
      </c>
      <c r="L225" s="27">
        <v>0</v>
      </c>
      <c r="M225" s="22">
        <f>ROUND(ROUND(L225,2)*ROUND(G225,3),2)</f>
        <v>0</v>
      </c>
      <c r="N225" s="25" t="s">
        <v>1836</v>
      </c>
      <c r="O225">
        <f>(M225*21)/100</f>
        <v>0</v>
      </c>
      <c r="P225" t="s">
        <v>27</v>
      </c>
    </row>
    <row r="226" spans="1:16" x14ac:dyDescent="0.2">
      <c r="A226" s="28" t="s">
        <v>57</v>
      </c>
      <c r="E226" s="29" t="s">
        <v>5</v>
      </c>
    </row>
    <row r="227" spans="1:16" x14ac:dyDescent="0.2">
      <c r="A227" s="28" t="s">
        <v>58</v>
      </c>
      <c r="E227" s="30" t="s">
        <v>2326</v>
      </c>
    </row>
    <row r="228" spans="1:16" x14ac:dyDescent="0.2">
      <c r="E228" s="29" t="s">
        <v>2327</v>
      </c>
    </row>
    <row r="229" spans="1:16" ht="25.5" x14ac:dyDescent="0.2">
      <c r="A229" t="s">
        <v>51</v>
      </c>
      <c r="B229" s="5" t="s">
        <v>242</v>
      </c>
      <c r="C229" s="5" t="s">
        <v>2328</v>
      </c>
      <c r="D229" t="s">
        <v>5</v>
      </c>
      <c r="E229" s="24" t="s">
        <v>2329</v>
      </c>
      <c r="F229" s="25" t="s">
        <v>77</v>
      </c>
      <c r="G229" s="26">
        <v>10</v>
      </c>
      <c r="H229" s="25">
        <v>1.2E-4</v>
      </c>
      <c r="I229" s="25">
        <f>ROUND(G229*H229,6)</f>
        <v>1.1999999999999999E-3</v>
      </c>
      <c r="L229" s="27">
        <v>0</v>
      </c>
      <c r="M229" s="22">
        <f>ROUND(ROUND(L229,2)*ROUND(G229,3),2)</f>
        <v>0</v>
      </c>
      <c r="N229" s="25" t="s">
        <v>1836</v>
      </c>
      <c r="O229">
        <f>(M229*21)/100</f>
        <v>0</v>
      </c>
      <c r="P229" t="s">
        <v>27</v>
      </c>
    </row>
    <row r="230" spans="1:16" ht="25.5" x14ac:dyDescent="0.2">
      <c r="A230" s="28" t="s">
        <v>57</v>
      </c>
      <c r="E230" s="29" t="s">
        <v>2330</v>
      </c>
    </row>
    <row r="231" spans="1:16" x14ac:dyDescent="0.2">
      <c r="A231" s="28" t="s">
        <v>58</v>
      </c>
      <c r="E231" s="30" t="s">
        <v>2326</v>
      </c>
    </row>
    <row r="232" spans="1:16" ht="25.5" x14ac:dyDescent="0.2">
      <c r="E232" s="29" t="s">
        <v>2331</v>
      </c>
    </row>
    <row r="233" spans="1:16" x14ac:dyDescent="0.2">
      <c r="A233" t="s">
        <v>51</v>
      </c>
      <c r="B233" s="5" t="s">
        <v>243</v>
      </c>
      <c r="C233" s="5" t="s">
        <v>2095</v>
      </c>
      <c r="D233" t="s">
        <v>5</v>
      </c>
      <c r="E233" s="24" t="s">
        <v>2096</v>
      </c>
      <c r="F233" s="25" t="s">
        <v>77</v>
      </c>
      <c r="G233" s="26">
        <v>10</v>
      </c>
      <c r="H233" s="25">
        <v>0</v>
      </c>
      <c r="I233" s="25">
        <f>ROUND(G233*H233,6)</f>
        <v>0</v>
      </c>
      <c r="L233" s="27">
        <v>0</v>
      </c>
      <c r="M233" s="22">
        <f>ROUND(ROUND(L233,2)*ROUND(G233,3),2)</f>
        <v>0</v>
      </c>
      <c r="N233" s="25" t="s">
        <v>1836</v>
      </c>
      <c r="O233">
        <f>(M233*21)/100</f>
        <v>0</v>
      </c>
      <c r="P233" t="s">
        <v>27</v>
      </c>
    </row>
    <row r="234" spans="1:16" x14ac:dyDescent="0.2">
      <c r="A234" s="28" t="s">
        <v>57</v>
      </c>
      <c r="E234" s="29" t="s">
        <v>5</v>
      </c>
    </row>
    <row r="235" spans="1:16" x14ac:dyDescent="0.2">
      <c r="A235" s="28" t="s">
        <v>58</v>
      </c>
      <c r="E235" s="30" t="s">
        <v>2332</v>
      </c>
    </row>
    <row r="236" spans="1:16" x14ac:dyDescent="0.2">
      <c r="E236" s="29" t="s">
        <v>2098</v>
      </c>
    </row>
    <row r="237" spans="1:16" ht="25.5" x14ac:dyDescent="0.2">
      <c r="A237" t="s">
        <v>51</v>
      </c>
      <c r="B237" s="5" t="s">
        <v>244</v>
      </c>
      <c r="C237" s="5" t="s">
        <v>2333</v>
      </c>
      <c r="D237" t="s">
        <v>5</v>
      </c>
      <c r="E237" s="24" t="s">
        <v>2334</v>
      </c>
      <c r="F237" s="25" t="s">
        <v>73</v>
      </c>
      <c r="G237" s="26">
        <v>3</v>
      </c>
      <c r="H237" s="25">
        <v>0</v>
      </c>
      <c r="I237" s="25">
        <f>ROUND(G237*H237,6)</f>
        <v>0</v>
      </c>
      <c r="L237" s="27">
        <v>0</v>
      </c>
      <c r="M237" s="22">
        <f>ROUND(ROUND(L237,2)*ROUND(G237,3),2)</f>
        <v>0</v>
      </c>
      <c r="N237" s="25" t="s">
        <v>1836</v>
      </c>
      <c r="O237">
        <f>(M237*21)/100</f>
        <v>0</v>
      </c>
      <c r="P237" t="s">
        <v>27</v>
      </c>
    </row>
    <row r="238" spans="1:16" x14ac:dyDescent="0.2">
      <c r="A238" s="28" t="s">
        <v>57</v>
      </c>
      <c r="E238" s="29" t="s">
        <v>5</v>
      </c>
    </row>
    <row r="239" spans="1:16" x14ac:dyDescent="0.2">
      <c r="A239" s="28" t="s">
        <v>58</v>
      </c>
      <c r="E239" s="30" t="s">
        <v>5</v>
      </c>
    </row>
    <row r="240" spans="1:16" ht="76.5" x14ac:dyDescent="0.2">
      <c r="E240" s="29" t="s">
        <v>2335</v>
      </c>
    </row>
    <row r="241" spans="1:16" ht="25.5" x14ac:dyDescent="0.2">
      <c r="A241" t="s">
        <v>51</v>
      </c>
      <c r="B241" s="5" t="s">
        <v>249</v>
      </c>
      <c r="C241" s="5" t="s">
        <v>2336</v>
      </c>
      <c r="D241" t="s">
        <v>5</v>
      </c>
      <c r="E241" s="24" t="s">
        <v>2337</v>
      </c>
      <c r="F241" s="25" t="s">
        <v>73</v>
      </c>
      <c r="G241" s="26">
        <v>3</v>
      </c>
      <c r="H241" s="25">
        <v>0.14599999999999999</v>
      </c>
      <c r="I241" s="25">
        <f>ROUND(G241*H241,6)</f>
        <v>0.438</v>
      </c>
      <c r="L241" s="27">
        <v>0</v>
      </c>
      <c r="M241" s="22">
        <f>ROUND(ROUND(L241,2)*ROUND(G241,3),2)</f>
        <v>0</v>
      </c>
      <c r="N241" s="25" t="s">
        <v>646</v>
      </c>
      <c r="O241">
        <f>(M241*21)/100</f>
        <v>0</v>
      </c>
      <c r="P241" t="s">
        <v>27</v>
      </c>
    </row>
    <row r="242" spans="1:16" x14ac:dyDescent="0.2">
      <c r="A242" s="28" t="s">
        <v>57</v>
      </c>
      <c r="E242" s="29" t="s">
        <v>5</v>
      </c>
    </row>
    <row r="243" spans="1:16" x14ac:dyDescent="0.2">
      <c r="A243" s="28" t="s">
        <v>58</v>
      </c>
      <c r="E243" s="30" t="s">
        <v>2338</v>
      </c>
    </row>
    <row r="244" spans="1:16" x14ac:dyDescent="0.2">
      <c r="E244" s="29" t="s">
        <v>5</v>
      </c>
    </row>
    <row r="245" spans="1:16" x14ac:dyDescent="0.2">
      <c r="A245" t="s">
        <v>51</v>
      </c>
      <c r="B245" s="5" t="s">
        <v>254</v>
      </c>
      <c r="C245" s="5" t="s">
        <v>2339</v>
      </c>
      <c r="D245" t="s">
        <v>5</v>
      </c>
      <c r="E245" s="24" t="s">
        <v>2340</v>
      </c>
      <c r="F245" s="25" t="s">
        <v>73</v>
      </c>
      <c r="G245" s="26">
        <v>5</v>
      </c>
      <c r="H245" s="25">
        <v>0.7</v>
      </c>
      <c r="I245" s="25">
        <f>ROUND(G245*H245,6)</f>
        <v>3.5</v>
      </c>
      <c r="L245" s="27">
        <v>0</v>
      </c>
      <c r="M245" s="22">
        <f>ROUND(ROUND(L245,2)*ROUND(G245,3),2)</f>
        <v>0</v>
      </c>
      <c r="N245" s="25" t="s">
        <v>646</v>
      </c>
      <c r="O245">
        <f>(M245*21)/100</f>
        <v>0</v>
      </c>
      <c r="P245" t="s">
        <v>27</v>
      </c>
    </row>
    <row r="246" spans="1:16" x14ac:dyDescent="0.2">
      <c r="A246" s="28" t="s">
        <v>57</v>
      </c>
      <c r="E246" s="29" t="s">
        <v>5</v>
      </c>
    </row>
    <row r="247" spans="1:16" x14ac:dyDescent="0.2">
      <c r="A247" s="28" t="s">
        <v>58</v>
      </c>
      <c r="E247" s="30" t="s">
        <v>2341</v>
      </c>
    </row>
    <row r="248" spans="1:16" x14ac:dyDescent="0.2">
      <c r="E248" s="29" t="s">
        <v>5</v>
      </c>
    </row>
    <row r="249" spans="1:16" x14ac:dyDescent="0.2">
      <c r="A249" t="s">
        <v>51</v>
      </c>
      <c r="B249" s="5" t="s">
        <v>258</v>
      </c>
      <c r="C249" s="5" t="s">
        <v>2342</v>
      </c>
      <c r="D249" t="s">
        <v>5</v>
      </c>
      <c r="E249" s="24" t="s">
        <v>2343</v>
      </c>
      <c r="F249" s="25" t="s">
        <v>73</v>
      </c>
      <c r="G249" s="26">
        <v>3</v>
      </c>
      <c r="H249" s="25">
        <v>0</v>
      </c>
      <c r="I249" s="25">
        <f>ROUND(G249*H249,6)</f>
        <v>0</v>
      </c>
      <c r="L249" s="27">
        <v>0</v>
      </c>
      <c r="M249" s="22">
        <f>ROUND(ROUND(L249,2)*ROUND(G249,3),2)</f>
        <v>0</v>
      </c>
      <c r="N249" s="25" t="s">
        <v>646</v>
      </c>
      <c r="O249">
        <f>(M249*21)/100</f>
        <v>0</v>
      </c>
      <c r="P249" t="s">
        <v>27</v>
      </c>
    </row>
    <row r="250" spans="1:16" x14ac:dyDescent="0.2">
      <c r="A250" s="28" t="s">
        <v>57</v>
      </c>
      <c r="E250" s="29" t="s">
        <v>5</v>
      </c>
    </row>
    <row r="251" spans="1:16" x14ac:dyDescent="0.2">
      <c r="A251" s="28" t="s">
        <v>58</v>
      </c>
      <c r="E251" s="30" t="s">
        <v>2344</v>
      </c>
    </row>
    <row r="252" spans="1:16" x14ac:dyDescent="0.2">
      <c r="E252" s="29" t="s">
        <v>5</v>
      </c>
    </row>
    <row r="253" spans="1:16" x14ac:dyDescent="0.2">
      <c r="A253" t="s">
        <v>51</v>
      </c>
      <c r="B253" s="5" t="s">
        <v>262</v>
      </c>
      <c r="C253" s="5" t="s">
        <v>2345</v>
      </c>
      <c r="D253" t="s">
        <v>5</v>
      </c>
      <c r="E253" s="24" t="s">
        <v>2346</v>
      </c>
      <c r="F253" s="25" t="s">
        <v>73</v>
      </c>
      <c r="G253" s="26">
        <v>3</v>
      </c>
      <c r="H253" s="25">
        <v>0.06</v>
      </c>
      <c r="I253" s="25">
        <f>ROUND(G253*H253,6)</f>
        <v>0.18</v>
      </c>
      <c r="L253" s="27">
        <v>0</v>
      </c>
      <c r="M253" s="22">
        <f>ROUND(ROUND(L253,2)*ROUND(G253,3),2)</f>
        <v>0</v>
      </c>
      <c r="N253" s="25" t="s">
        <v>646</v>
      </c>
      <c r="O253">
        <f>(M253*21)/100</f>
        <v>0</v>
      </c>
      <c r="P253" t="s">
        <v>27</v>
      </c>
    </row>
    <row r="254" spans="1:16" x14ac:dyDescent="0.2">
      <c r="A254" s="28" t="s">
        <v>57</v>
      </c>
      <c r="E254" s="29" t="s">
        <v>5</v>
      </c>
    </row>
    <row r="255" spans="1:16" x14ac:dyDescent="0.2">
      <c r="A255" s="28" t="s">
        <v>58</v>
      </c>
      <c r="E255" s="30" t="s">
        <v>5</v>
      </c>
    </row>
    <row r="256" spans="1:16" x14ac:dyDescent="0.2">
      <c r="E256" s="29" t="s">
        <v>5</v>
      </c>
    </row>
    <row r="257" spans="1:16" x14ac:dyDescent="0.2">
      <c r="A257" t="s">
        <v>48</v>
      </c>
      <c r="C257" s="6" t="s">
        <v>2099</v>
      </c>
      <c r="E257" s="23" t="s">
        <v>2100</v>
      </c>
      <c r="J257" s="22">
        <f>0</f>
        <v>0</v>
      </c>
      <c r="K257" s="22">
        <f>0</f>
        <v>0</v>
      </c>
      <c r="L257" s="22">
        <f>0+L258+L262+L266+L270+L274+L278+L282</f>
        <v>0</v>
      </c>
      <c r="M257" s="22">
        <f>0+M258+M262+M266+M270+M274+M278+M282</f>
        <v>0</v>
      </c>
    </row>
    <row r="258" spans="1:16" ht="25.5" x14ac:dyDescent="0.2">
      <c r="A258" t="s">
        <v>51</v>
      </c>
      <c r="B258" s="5" t="s">
        <v>263</v>
      </c>
      <c r="C258" s="5" t="s">
        <v>2101</v>
      </c>
      <c r="D258" t="s">
        <v>5</v>
      </c>
      <c r="E258" s="24" t="s">
        <v>2102</v>
      </c>
      <c r="F258" s="25" t="s">
        <v>55</v>
      </c>
      <c r="G258" s="26">
        <v>368.7</v>
      </c>
      <c r="H258" s="25">
        <v>0</v>
      </c>
      <c r="I258" s="25">
        <f>ROUND(G258*H258,6)</f>
        <v>0</v>
      </c>
      <c r="L258" s="27">
        <v>0</v>
      </c>
      <c r="M258" s="22">
        <f>ROUND(ROUND(L258,2)*ROUND(G258,3),2)</f>
        <v>0</v>
      </c>
      <c r="N258" s="25" t="s">
        <v>1836</v>
      </c>
      <c r="O258">
        <f>(M258*21)/100</f>
        <v>0</v>
      </c>
      <c r="P258" t="s">
        <v>27</v>
      </c>
    </row>
    <row r="259" spans="1:16" x14ac:dyDescent="0.2">
      <c r="A259" s="28" t="s">
        <v>57</v>
      </c>
      <c r="E259" s="29" t="s">
        <v>5</v>
      </c>
    </row>
    <row r="260" spans="1:16" x14ac:dyDescent="0.2">
      <c r="A260" s="28" t="s">
        <v>58</v>
      </c>
      <c r="E260" s="30" t="s">
        <v>2347</v>
      </c>
    </row>
    <row r="261" spans="1:16" ht="89.25" x14ac:dyDescent="0.2">
      <c r="E261" s="29" t="s">
        <v>2103</v>
      </c>
    </row>
    <row r="262" spans="1:16" ht="25.5" x14ac:dyDescent="0.2">
      <c r="A262" t="s">
        <v>51</v>
      </c>
      <c r="B262" s="5" t="s">
        <v>264</v>
      </c>
      <c r="C262" s="5" t="s">
        <v>2104</v>
      </c>
      <c r="D262" t="s">
        <v>5</v>
      </c>
      <c r="E262" s="24" t="s">
        <v>2105</v>
      </c>
      <c r="F262" s="25" t="s">
        <v>55</v>
      </c>
      <c r="G262" s="26">
        <v>8848.7999999999993</v>
      </c>
      <c r="H262" s="25">
        <v>0</v>
      </c>
      <c r="I262" s="25">
        <f>ROUND(G262*H262,6)</f>
        <v>0</v>
      </c>
      <c r="L262" s="27">
        <v>0</v>
      </c>
      <c r="M262" s="22">
        <f>ROUND(ROUND(L262,2)*ROUND(G262,3),2)</f>
        <v>0</v>
      </c>
      <c r="N262" s="25" t="s">
        <v>1836</v>
      </c>
      <c r="O262">
        <f>(M262*21)/100</f>
        <v>0</v>
      </c>
      <c r="P262" t="s">
        <v>27</v>
      </c>
    </row>
    <row r="263" spans="1:16" x14ac:dyDescent="0.2">
      <c r="A263" s="28" t="s">
        <v>57</v>
      </c>
      <c r="E263" s="29" t="s">
        <v>5</v>
      </c>
    </row>
    <row r="264" spans="1:16" x14ac:dyDescent="0.2">
      <c r="A264" s="28" t="s">
        <v>58</v>
      </c>
      <c r="E264" s="30" t="s">
        <v>5</v>
      </c>
    </row>
    <row r="265" spans="1:16" ht="89.25" x14ac:dyDescent="0.2">
      <c r="E265" s="29" t="s">
        <v>2103</v>
      </c>
    </row>
    <row r="266" spans="1:16" ht="25.5" x14ac:dyDescent="0.2">
      <c r="A266" t="s">
        <v>51</v>
      </c>
      <c r="B266" s="5" t="s">
        <v>265</v>
      </c>
      <c r="C266" s="5" t="s">
        <v>2154</v>
      </c>
      <c r="D266" t="s">
        <v>5</v>
      </c>
      <c r="E266" s="24" t="s">
        <v>2155</v>
      </c>
      <c r="F266" s="25" t="s">
        <v>55</v>
      </c>
      <c r="G266" s="26">
        <v>185.352</v>
      </c>
      <c r="H266" s="25">
        <v>0</v>
      </c>
      <c r="I266" s="25">
        <f>ROUND(G266*H266,6)</f>
        <v>0</v>
      </c>
      <c r="L266" s="27">
        <v>0</v>
      </c>
      <c r="M266" s="22">
        <f>ROUND(ROUND(L266,2)*ROUND(G266,3),2)</f>
        <v>0</v>
      </c>
      <c r="N266" s="25" t="s">
        <v>1836</v>
      </c>
      <c r="O266">
        <f>(M266*21)/100</f>
        <v>0</v>
      </c>
      <c r="P266" t="s">
        <v>27</v>
      </c>
    </row>
    <row r="267" spans="1:16" x14ac:dyDescent="0.2">
      <c r="A267" s="28" t="s">
        <v>57</v>
      </c>
      <c r="E267" s="29" t="s">
        <v>5</v>
      </c>
    </row>
    <row r="268" spans="1:16" ht="25.5" x14ac:dyDescent="0.2">
      <c r="A268" s="28" t="s">
        <v>58</v>
      </c>
      <c r="E268" s="30" t="s">
        <v>2348</v>
      </c>
    </row>
    <row r="269" spans="1:16" ht="89.25" x14ac:dyDescent="0.2">
      <c r="E269" s="29" t="s">
        <v>2103</v>
      </c>
    </row>
    <row r="270" spans="1:16" ht="25.5" x14ac:dyDescent="0.2">
      <c r="A270" t="s">
        <v>51</v>
      </c>
      <c r="B270" s="5" t="s">
        <v>266</v>
      </c>
      <c r="C270" s="5" t="s">
        <v>2157</v>
      </c>
      <c r="D270" t="s">
        <v>5</v>
      </c>
      <c r="E270" s="24" t="s">
        <v>2105</v>
      </c>
      <c r="F270" s="25" t="s">
        <v>55</v>
      </c>
      <c r="G270" s="26">
        <v>4448.4480000000003</v>
      </c>
      <c r="H270" s="25">
        <v>0</v>
      </c>
      <c r="I270" s="25">
        <f>ROUND(G270*H270,6)</f>
        <v>0</v>
      </c>
      <c r="L270" s="27">
        <v>0</v>
      </c>
      <c r="M270" s="22">
        <f>ROUND(ROUND(L270,2)*ROUND(G270,3),2)</f>
        <v>0</v>
      </c>
      <c r="N270" s="25" t="s">
        <v>1836</v>
      </c>
      <c r="O270">
        <f>(M270*21)/100</f>
        <v>0</v>
      </c>
      <c r="P270" t="s">
        <v>27</v>
      </c>
    </row>
    <row r="271" spans="1:16" x14ac:dyDescent="0.2">
      <c r="A271" s="28" t="s">
        <v>57</v>
      </c>
      <c r="E271" s="29" t="s">
        <v>5</v>
      </c>
    </row>
    <row r="272" spans="1:16" x14ac:dyDescent="0.2">
      <c r="A272" s="28" t="s">
        <v>58</v>
      </c>
      <c r="E272" s="30" t="s">
        <v>5</v>
      </c>
    </row>
    <row r="273" spans="1:16" ht="89.25" x14ac:dyDescent="0.2">
      <c r="E273" s="29" t="s">
        <v>2103</v>
      </c>
    </row>
    <row r="274" spans="1:16" ht="25.5" x14ac:dyDescent="0.2">
      <c r="A274" t="s">
        <v>51</v>
      </c>
      <c r="B274" s="5" t="s">
        <v>267</v>
      </c>
      <c r="C274" s="5" t="s">
        <v>2106</v>
      </c>
      <c r="D274" t="s">
        <v>5</v>
      </c>
      <c r="E274" s="24" t="s">
        <v>2107</v>
      </c>
      <c r="F274" s="25" t="s">
        <v>55</v>
      </c>
      <c r="G274" s="26">
        <v>142.1</v>
      </c>
      <c r="H274" s="25">
        <v>0</v>
      </c>
      <c r="I274" s="25">
        <f>ROUND(G274*H274,6)</f>
        <v>0</v>
      </c>
      <c r="L274" s="27">
        <v>0</v>
      </c>
      <c r="M274" s="22">
        <f>ROUND(ROUND(L274,2)*ROUND(G274,3),2)</f>
        <v>0</v>
      </c>
      <c r="N274" s="25" t="s">
        <v>1836</v>
      </c>
      <c r="O274">
        <f>(M274*21)/100</f>
        <v>0</v>
      </c>
      <c r="P274" t="s">
        <v>27</v>
      </c>
    </row>
    <row r="275" spans="1:16" x14ac:dyDescent="0.2">
      <c r="A275" s="28" t="s">
        <v>57</v>
      </c>
      <c r="E275" s="29" t="s">
        <v>5</v>
      </c>
    </row>
    <row r="276" spans="1:16" x14ac:dyDescent="0.2">
      <c r="A276" s="28" t="s">
        <v>58</v>
      </c>
      <c r="E276" s="30" t="s">
        <v>2349</v>
      </c>
    </row>
    <row r="277" spans="1:16" ht="76.5" x14ac:dyDescent="0.2">
      <c r="E277" s="29" t="s">
        <v>2109</v>
      </c>
    </row>
    <row r="278" spans="1:16" ht="25.5" x14ac:dyDescent="0.2">
      <c r="A278" t="s">
        <v>51</v>
      </c>
      <c r="B278" s="5" t="s">
        <v>270</v>
      </c>
      <c r="C278" s="5" t="s">
        <v>2110</v>
      </c>
      <c r="D278" t="s">
        <v>5</v>
      </c>
      <c r="E278" s="24" t="s">
        <v>2111</v>
      </c>
      <c r="F278" s="25" t="s">
        <v>55</v>
      </c>
      <c r="G278" s="26">
        <v>22.751999999999999</v>
      </c>
      <c r="H278" s="25">
        <v>0</v>
      </c>
      <c r="I278" s="25">
        <f>ROUND(G278*H278,6)</f>
        <v>0</v>
      </c>
      <c r="L278" s="27">
        <v>0</v>
      </c>
      <c r="M278" s="22">
        <f>ROUND(ROUND(L278,2)*ROUND(G278,3),2)</f>
        <v>0</v>
      </c>
      <c r="N278" s="25" t="s">
        <v>1836</v>
      </c>
      <c r="O278">
        <f>(M278*21)/100</f>
        <v>0</v>
      </c>
      <c r="P278" t="s">
        <v>27</v>
      </c>
    </row>
    <row r="279" spans="1:16" x14ac:dyDescent="0.2">
      <c r="A279" s="28" t="s">
        <v>57</v>
      </c>
      <c r="E279" s="29" t="s">
        <v>5</v>
      </c>
    </row>
    <row r="280" spans="1:16" x14ac:dyDescent="0.2">
      <c r="A280" s="28" t="s">
        <v>58</v>
      </c>
      <c r="E280" s="30" t="s">
        <v>2350</v>
      </c>
    </row>
    <row r="281" spans="1:16" ht="76.5" x14ac:dyDescent="0.2">
      <c r="E281" s="29" t="s">
        <v>2109</v>
      </c>
    </row>
    <row r="282" spans="1:16" ht="25.5" x14ac:dyDescent="0.2">
      <c r="A282" t="s">
        <v>51</v>
      </c>
      <c r="B282" s="5" t="s">
        <v>273</v>
      </c>
      <c r="C282" s="5" t="s">
        <v>2113</v>
      </c>
      <c r="D282" t="s">
        <v>5</v>
      </c>
      <c r="E282" s="24" t="s">
        <v>1867</v>
      </c>
      <c r="F282" s="25" t="s">
        <v>55</v>
      </c>
      <c r="G282" s="26">
        <v>389.2</v>
      </c>
      <c r="H282" s="25">
        <v>0</v>
      </c>
      <c r="I282" s="25">
        <f>ROUND(G282*H282,6)</f>
        <v>0</v>
      </c>
      <c r="L282" s="27">
        <v>0</v>
      </c>
      <c r="M282" s="22">
        <f>ROUND(ROUND(L282,2)*ROUND(G282,3),2)</f>
        <v>0</v>
      </c>
      <c r="N282" s="25" t="s">
        <v>1836</v>
      </c>
      <c r="O282">
        <f>(M282*21)/100</f>
        <v>0</v>
      </c>
      <c r="P282" t="s">
        <v>27</v>
      </c>
    </row>
    <row r="283" spans="1:16" x14ac:dyDescent="0.2">
      <c r="A283" s="28" t="s">
        <v>57</v>
      </c>
      <c r="E283" s="29" t="s">
        <v>5</v>
      </c>
    </row>
    <row r="284" spans="1:16" x14ac:dyDescent="0.2">
      <c r="A284" s="28" t="s">
        <v>58</v>
      </c>
      <c r="E284" s="30" t="s">
        <v>2351</v>
      </c>
    </row>
    <row r="285" spans="1:16" ht="76.5" x14ac:dyDescent="0.2">
      <c r="E285" s="29" t="s">
        <v>2109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7"/>
  <dimension ref="A1:T240"/>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2161</v>
      </c>
      <c r="M3" s="31">
        <f>Rekapitulace!C39</f>
        <v>0</v>
      </c>
      <c r="N3" s="14" t="s">
        <v>15</v>
      </c>
      <c r="O3" t="s">
        <v>23</v>
      </c>
      <c r="P3" t="s">
        <v>27</v>
      </c>
    </row>
    <row r="4" spans="1:20" ht="15" x14ac:dyDescent="0.25">
      <c r="A4" s="17" t="s">
        <v>20</v>
      </c>
      <c r="B4" s="18" t="s">
        <v>28</v>
      </c>
      <c r="C4" s="36" t="s">
        <v>2161</v>
      </c>
      <c r="D4" s="32"/>
      <c r="E4" s="18" t="s">
        <v>2162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COUNTIFS(L8:L237,"=0",A8:A237,"P")+COUNTIFS(L8:L237,"",A8:A237,"P")+SUM(Q8:Q237)</f>
        <v>57</v>
      </c>
    </row>
    <row r="8" spans="1:20" x14ac:dyDescent="0.2">
      <c r="A8" t="s">
        <v>45</v>
      </c>
      <c r="C8" s="19" t="s">
        <v>2353</v>
      </c>
      <c r="E8" s="21" t="s">
        <v>2166</v>
      </c>
      <c r="J8" s="20">
        <f>0+J9+J122+J179+J212</f>
        <v>0</v>
      </c>
      <c r="K8" s="20">
        <f>0+K9+K122+K179+K212</f>
        <v>0</v>
      </c>
      <c r="L8" s="20">
        <f>0+L9+L122+L179+L212</f>
        <v>0</v>
      </c>
      <c r="M8" s="20">
        <f>0+M9+M122+M179+M212</f>
        <v>0</v>
      </c>
    </row>
    <row r="9" spans="1:20" x14ac:dyDescent="0.2">
      <c r="A9" t="s">
        <v>48</v>
      </c>
      <c r="C9" s="6" t="s">
        <v>52</v>
      </c>
      <c r="E9" s="23" t="s">
        <v>1557</v>
      </c>
      <c r="J9" s="22">
        <f>0</f>
        <v>0</v>
      </c>
      <c r="K9" s="22">
        <f>0</f>
        <v>0</v>
      </c>
      <c r="L9" s="22">
        <f>0+L10+L14+L18+L22+L26+L30+L34+L38+L42+L46+L50+L54+L58+L62+L66+L70+L74+L78+L82+L86+L90+L94+L98+L102+L106+L110+L114+L118</f>
        <v>0</v>
      </c>
      <c r="M9" s="22">
        <f>0+M10+M14+M18+M22+M26+M30+M34+M38+M42+M46+M50+M54+M58+M62+M66+M70+M74+M78+M82+M86+M90+M94+M98+M102+M106+M110+M114+M118</f>
        <v>0</v>
      </c>
    </row>
    <row r="10" spans="1:20" ht="25.5" x14ac:dyDescent="0.2">
      <c r="A10" t="s">
        <v>51</v>
      </c>
      <c r="B10" s="5" t="s">
        <v>52</v>
      </c>
      <c r="C10" s="5" t="s">
        <v>2354</v>
      </c>
      <c r="D10" t="s">
        <v>5</v>
      </c>
      <c r="E10" s="24" t="s">
        <v>2355</v>
      </c>
      <c r="F10" s="25" t="s">
        <v>73</v>
      </c>
      <c r="G10" s="26">
        <v>1</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2356</v>
      </c>
    </row>
    <row r="13" spans="1:20" ht="140.25" x14ac:dyDescent="0.2">
      <c r="E13" s="29" t="s">
        <v>2357</v>
      </c>
    </row>
    <row r="14" spans="1:20" ht="25.5" x14ac:dyDescent="0.2">
      <c r="A14" t="s">
        <v>51</v>
      </c>
      <c r="B14" s="5" t="s">
        <v>27</v>
      </c>
      <c r="C14" s="5" t="s">
        <v>2358</v>
      </c>
      <c r="D14" t="s">
        <v>5</v>
      </c>
      <c r="E14" s="24" t="s">
        <v>2359</v>
      </c>
      <c r="F14" s="25" t="s">
        <v>73</v>
      </c>
      <c r="G14" s="26">
        <v>1</v>
      </c>
      <c r="H14" s="25">
        <v>0</v>
      </c>
      <c r="I14" s="25">
        <f>ROUND(G14*H14,6)</f>
        <v>0</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v>
      </c>
    </row>
    <row r="17" spans="1:16" ht="165.75" x14ac:dyDescent="0.2">
      <c r="E17" s="29" t="s">
        <v>2360</v>
      </c>
    </row>
    <row r="18" spans="1:16" ht="25.5" x14ac:dyDescent="0.2">
      <c r="A18" t="s">
        <v>51</v>
      </c>
      <c r="B18" s="5" t="s">
        <v>26</v>
      </c>
      <c r="C18" s="5" t="s">
        <v>2167</v>
      </c>
      <c r="D18" t="s">
        <v>5</v>
      </c>
      <c r="E18" s="24" t="s">
        <v>2137</v>
      </c>
      <c r="F18" s="25" t="s">
        <v>67</v>
      </c>
      <c r="G18" s="26">
        <v>150</v>
      </c>
      <c r="H18" s="25">
        <v>0</v>
      </c>
      <c r="I18" s="25">
        <f>ROUND(G18*H18,6)</f>
        <v>0</v>
      </c>
      <c r="L18" s="27">
        <v>0</v>
      </c>
      <c r="M18" s="22">
        <f>ROUND(ROUND(L18,2)*ROUND(G18,3),2)</f>
        <v>0</v>
      </c>
      <c r="N18" s="25" t="s">
        <v>1836</v>
      </c>
      <c r="O18">
        <f>(M18*21)/100</f>
        <v>0</v>
      </c>
      <c r="P18" t="s">
        <v>27</v>
      </c>
    </row>
    <row r="19" spans="1:16" ht="25.5" x14ac:dyDescent="0.2">
      <c r="A19" s="28" t="s">
        <v>57</v>
      </c>
      <c r="E19" s="29" t="s">
        <v>2168</v>
      </c>
    </row>
    <row r="20" spans="1:16" x14ac:dyDescent="0.2">
      <c r="A20" s="28" t="s">
        <v>58</v>
      </c>
      <c r="E20" s="30" t="s">
        <v>2361</v>
      </c>
    </row>
    <row r="21" spans="1:16" ht="153" x14ac:dyDescent="0.2">
      <c r="E21" s="29" t="s">
        <v>2170</v>
      </c>
    </row>
    <row r="22" spans="1:16" ht="25.5" x14ac:dyDescent="0.2">
      <c r="A22" t="s">
        <v>51</v>
      </c>
      <c r="B22" s="5" t="s">
        <v>144</v>
      </c>
      <c r="C22" s="5" t="s">
        <v>2362</v>
      </c>
      <c r="D22" t="s">
        <v>5</v>
      </c>
      <c r="E22" s="24" t="s">
        <v>2137</v>
      </c>
      <c r="F22" s="25" t="s">
        <v>67</v>
      </c>
      <c r="G22" s="26">
        <v>353</v>
      </c>
      <c r="H22" s="25">
        <v>0</v>
      </c>
      <c r="I22" s="25">
        <f>ROUND(G22*H22,6)</f>
        <v>0</v>
      </c>
      <c r="L22" s="27">
        <v>0</v>
      </c>
      <c r="M22" s="22">
        <f>ROUND(ROUND(L22,2)*ROUND(G22,3),2)</f>
        <v>0</v>
      </c>
      <c r="N22" s="25" t="s">
        <v>1836</v>
      </c>
      <c r="O22">
        <f>(M22*21)/100</f>
        <v>0</v>
      </c>
      <c r="P22" t="s">
        <v>27</v>
      </c>
    </row>
    <row r="23" spans="1:16" ht="25.5" x14ac:dyDescent="0.2">
      <c r="A23" s="28" t="s">
        <v>57</v>
      </c>
      <c r="E23" s="29" t="s">
        <v>2363</v>
      </c>
    </row>
    <row r="24" spans="1:16" x14ac:dyDescent="0.2">
      <c r="A24" s="28" t="s">
        <v>58</v>
      </c>
      <c r="E24" s="30" t="s">
        <v>2364</v>
      </c>
    </row>
    <row r="25" spans="1:16" ht="153" x14ac:dyDescent="0.2">
      <c r="E25" s="29" t="s">
        <v>2170</v>
      </c>
    </row>
    <row r="26" spans="1:16" ht="38.25" x14ac:dyDescent="0.2">
      <c r="A26" t="s">
        <v>51</v>
      </c>
      <c r="B26" s="5" t="s">
        <v>64</v>
      </c>
      <c r="C26" s="5" t="s">
        <v>2174</v>
      </c>
      <c r="D26" t="s">
        <v>5</v>
      </c>
      <c r="E26" s="24" t="s">
        <v>2175</v>
      </c>
      <c r="F26" s="25" t="s">
        <v>67</v>
      </c>
      <c r="G26" s="26">
        <v>150</v>
      </c>
      <c r="H26" s="25">
        <v>0</v>
      </c>
      <c r="I26" s="25">
        <f>ROUND(G26*H26,6)</f>
        <v>0</v>
      </c>
      <c r="L26" s="27">
        <v>0</v>
      </c>
      <c r="M26" s="22">
        <f>ROUND(ROUND(L26,2)*ROUND(G26,3),2)</f>
        <v>0</v>
      </c>
      <c r="N26" s="25" t="s">
        <v>1836</v>
      </c>
      <c r="O26">
        <f>(M26*21)/100</f>
        <v>0</v>
      </c>
      <c r="P26" t="s">
        <v>27</v>
      </c>
    </row>
    <row r="27" spans="1:16" ht="25.5" x14ac:dyDescent="0.2">
      <c r="A27" s="28" t="s">
        <v>57</v>
      </c>
      <c r="E27" s="29" t="s">
        <v>2176</v>
      </c>
    </row>
    <row r="28" spans="1:16" ht="25.5" x14ac:dyDescent="0.2">
      <c r="A28" s="28" t="s">
        <v>58</v>
      </c>
      <c r="E28" s="30" t="s">
        <v>2365</v>
      </c>
    </row>
    <row r="29" spans="1:16" ht="267.75" x14ac:dyDescent="0.2">
      <c r="E29" s="29" t="s">
        <v>2178</v>
      </c>
    </row>
    <row r="30" spans="1:16" ht="25.5" x14ac:dyDescent="0.2">
      <c r="A30" t="s">
        <v>51</v>
      </c>
      <c r="B30" s="5" t="s">
        <v>62</v>
      </c>
      <c r="C30" s="5" t="s">
        <v>2179</v>
      </c>
      <c r="D30" t="s">
        <v>5</v>
      </c>
      <c r="E30" s="24" t="s">
        <v>2180</v>
      </c>
      <c r="F30" s="25" t="s">
        <v>67</v>
      </c>
      <c r="G30" s="26">
        <v>80</v>
      </c>
      <c r="H30" s="25">
        <v>0</v>
      </c>
      <c r="I30" s="25">
        <f>ROUND(G30*H30,6)</f>
        <v>0</v>
      </c>
      <c r="L30" s="27">
        <v>0</v>
      </c>
      <c r="M30" s="22">
        <f>ROUND(ROUND(L30,2)*ROUND(G30,3),2)</f>
        <v>0</v>
      </c>
      <c r="N30" s="25" t="s">
        <v>1836</v>
      </c>
      <c r="O30">
        <f>(M30*21)/100</f>
        <v>0</v>
      </c>
      <c r="P30" t="s">
        <v>27</v>
      </c>
    </row>
    <row r="31" spans="1:16" ht="25.5" x14ac:dyDescent="0.2">
      <c r="A31" s="28" t="s">
        <v>57</v>
      </c>
      <c r="E31" s="29" t="s">
        <v>2181</v>
      </c>
    </row>
    <row r="32" spans="1:16" x14ac:dyDescent="0.2">
      <c r="A32" s="28" t="s">
        <v>58</v>
      </c>
      <c r="E32" s="30" t="s">
        <v>2366</v>
      </c>
    </row>
    <row r="33" spans="1:16" ht="267.75" x14ac:dyDescent="0.2">
      <c r="E33" s="29" t="s">
        <v>2178</v>
      </c>
    </row>
    <row r="34" spans="1:16" ht="38.25" x14ac:dyDescent="0.2">
      <c r="A34" t="s">
        <v>51</v>
      </c>
      <c r="B34" s="5" t="s">
        <v>69</v>
      </c>
      <c r="C34" s="5" t="s">
        <v>2183</v>
      </c>
      <c r="D34" t="s">
        <v>5</v>
      </c>
      <c r="E34" s="24" t="s">
        <v>2140</v>
      </c>
      <c r="F34" s="25" t="s">
        <v>67</v>
      </c>
      <c r="G34" s="26">
        <v>433</v>
      </c>
      <c r="H34" s="25">
        <v>0</v>
      </c>
      <c r="I34" s="25">
        <f>ROUND(G34*H34,6)</f>
        <v>0</v>
      </c>
      <c r="L34" s="27">
        <v>0</v>
      </c>
      <c r="M34" s="22">
        <f>ROUND(ROUND(L34,2)*ROUND(G34,3),2)</f>
        <v>0</v>
      </c>
      <c r="N34" s="25" t="s">
        <v>1836</v>
      </c>
      <c r="O34">
        <f>(M34*21)/100</f>
        <v>0</v>
      </c>
      <c r="P34" t="s">
        <v>27</v>
      </c>
    </row>
    <row r="35" spans="1:16" ht="25.5" x14ac:dyDescent="0.2">
      <c r="A35" s="28" t="s">
        <v>57</v>
      </c>
      <c r="E35" s="29" t="s">
        <v>2184</v>
      </c>
    </row>
    <row r="36" spans="1:16" x14ac:dyDescent="0.2">
      <c r="A36" s="28" t="s">
        <v>58</v>
      </c>
      <c r="E36" s="30" t="s">
        <v>2367</v>
      </c>
    </row>
    <row r="37" spans="1:16" ht="267.75" x14ac:dyDescent="0.2">
      <c r="E37" s="29" t="s">
        <v>2178</v>
      </c>
    </row>
    <row r="38" spans="1:16" ht="25.5" x14ac:dyDescent="0.2">
      <c r="A38" t="s">
        <v>51</v>
      </c>
      <c r="B38" s="5" t="s">
        <v>79</v>
      </c>
      <c r="C38" s="5" t="s">
        <v>2186</v>
      </c>
      <c r="D38" t="s">
        <v>5</v>
      </c>
      <c r="E38" s="24" t="s">
        <v>2187</v>
      </c>
      <c r="F38" s="25" t="s">
        <v>77</v>
      </c>
      <c r="G38" s="26">
        <v>125</v>
      </c>
      <c r="H38" s="25">
        <v>0</v>
      </c>
      <c r="I38" s="25">
        <f>ROUND(G38*H38,6)</f>
        <v>0</v>
      </c>
      <c r="L38" s="27">
        <v>0</v>
      </c>
      <c r="M38" s="22">
        <f>ROUND(ROUND(L38,2)*ROUND(G38,3),2)</f>
        <v>0</v>
      </c>
      <c r="N38" s="25" t="s">
        <v>1836</v>
      </c>
      <c r="O38">
        <f>(M38*21)/100</f>
        <v>0</v>
      </c>
      <c r="P38" t="s">
        <v>27</v>
      </c>
    </row>
    <row r="39" spans="1:16" ht="25.5" x14ac:dyDescent="0.2">
      <c r="A39" s="28" t="s">
        <v>57</v>
      </c>
      <c r="E39" s="29" t="s">
        <v>2188</v>
      </c>
    </row>
    <row r="40" spans="1:16" x14ac:dyDescent="0.2">
      <c r="A40" s="28" t="s">
        <v>58</v>
      </c>
      <c r="E40" s="30" t="s">
        <v>2368</v>
      </c>
    </row>
    <row r="41" spans="1:16" ht="165.75" x14ac:dyDescent="0.2">
      <c r="E41" s="29" t="s">
        <v>2190</v>
      </c>
    </row>
    <row r="42" spans="1:16" ht="25.5" x14ac:dyDescent="0.2">
      <c r="A42" t="s">
        <v>51</v>
      </c>
      <c r="B42" s="5" t="s">
        <v>83</v>
      </c>
      <c r="C42" s="5" t="s">
        <v>2369</v>
      </c>
      <c r="D42" t="s">
        <v>5</v>
      </c>
      <c r="E42" s="24" t="s">
        <v>2370</v>
      </c>
      <c r="F42" s="25" t="s">
        <v>73</v>
      </c>
      <c r="G42" s="26">
        <v>1</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2371</v>
      </c>
    </row>
    <row r="45" spans="1:16" x14ac:dyDescent="0.2">
      <c r="E45" s="29" t="s">
        <v>2372</v>
      </c>
    </row>
    <row r="46" spans="1:16" ht="25.5" x14ac:dyDescent="0.2">
      <c r="A46" t="s">
        <v>51</v>
      </c>
      <c r="B46" s="5" t="s">
        <v>88</v>
      </c>
      <c r="C46" s="5" t="s">
        <v>2373</v>
      </c>
      <c r="D46" t="s">
        <v>5</v>
      </c>
      <c r="E46" s="24" t="s">
        <v>2374</v>
      </c>
      <c r="F46" s="25" t="s">
        <v>73</v>
      </c>
      <c r="G46" s="26">
        <v>1</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2375</v>
      </c>
    </row>
    <row r="49" spans="1:16" x14ac:dyDescent="0.2">
      <c r="E49" s="29" t="s">
        <v>2372</v>
      </c>
    </row>
    <row r="50" spans="1:16" ht="25.5" x14ac:dyDescent="0.2">
      <c r="A50" t="s">
        <v>51</v>
      </c>
      <c r="B50" s="5" t="s">
        <v>178</v>
      </c>
      <c r="C50" s="5" t="s">
        <v>2376</v>
      </c>
      <c r="D50" t="s">
        <v>5</v>
      </c>
      <c r="E50" s="24" t="s">
        <v>2377</v>
      </c>
      <c r="F50" s="25" t="s">
        <v>73</v>
      </c>
      <c r="G50" s="26">
        <v>1</v>
      </c>
      <c r="H50" s="25">
        <v>0</v>
      </c>
      <c r="I50" s="25">
        <f>ROUND(G50*H50,6)</f>
        <v>0</v>
      </c>
      <c r="L50" s="27">
        <v>0</v>
      </c>
      <c r="M50" s="22">
        <f>ROUND(ROUND(L50,2)*ROUND(G50,3),2)</f>
        <v>0</v>
      </c>
      <c r="N50" s="25" t="s">
        <v>1836</v>
      </c>
      <c r="O50">
        <f>(M50*21)/100</f>
        <v>0</v>
      </c>
      <c r="P50" t="s">
        <v>27</v>
      </c>
    </row>
    <row r="51" spans="1:16" ht="25.5" x14ac:dyDescent="0.2">
      <c r="A51" s="28" t="s">
        <v>57</v>
      </c>
      <c r="E51" s="29" t="s">
        <v>2378</v>
      </c>
    </row>
    <row r="52" spans="1:16" x14ac:dyDescent="0.2">
      <c r="A52" s="28" t="s">
        <v>58</v>
      </c>
      <c r="E52" s="30" t="s">
        <v>5</v>
      </c>
    </row>
    <row r="53" spans="1:16" x14ac:dyDescent="0.2">
      <c r="E53" s="29" t="s">
        <v>2372</v>
      </c>
    </row>
    <row r="54" spans="1:16" ht="25.5" x14ac:dyDescent="0.2">
      <c r="A54" t="s">
        <v>51</v>
      </c>
      <c r="B54" s="5" t="s">
        <v>92</v>
      </c>
      <c r="C54" s="5" t="s">
        <v>2379</v>
      </c>
      <c r="D54" t="s">
        <v>5</v>
      </c>
      <c r="E54" s="24" t="s">
        <v>2380</v>
      </c>
      <c r="F54" s="25" t="s">
        <v>73</v>
      </c>
      <c r="G54" s="26">
        <v>1</v>
      </c>
      <c r="H54" s="25">
        <v>0</v>
      </c>
      <c r="I54" s="25">
        <f>ROUND(G54*H54,6)</f>
        <v>0</v>
      </c>
      <c r="L54" s="27">
        <v>0</v>
      </c>
      <c r="M54" s="22">
        <f>ROUND(ROUND(L54,2)*ROUND(G54,3),2)</f>
        <v>0</v>
      </c>
      <c r="N54" s="25" t="s">
        <v>1836</v>
      </c>
      <c r="O54">
        <f>(M54*21)/100</f>
        <v>0</v>
      </c>
      <c r="P54" t="s">
        <v>27</v>
      </c>
    </row>
    <row r="55" spans="1:16" ht="25.5" x14ac:dyDescent="0.2">
      <c r="A55" s="28" t="s">
        <v>57</v>
      </c>
      <c r="E55" s="29" t="s">
        <v>2381</v>
      </c>
    </row>
    <row r="56" spans="1:16" x14ac:dyDescent="0.2">
      <c r="A56" s="28" t="s">
        <v>58</v>
      </c>
      <c r="E56" s="30" t="s">
        <v>5</v>
      </c>
    </row>
    <row r="57" spans="1:16" x14ac:dyDescent="0.2">
      <c r="E57" s="29" t="s">
        <v>2372</v>
      </c>
    </row>
    <row r="58" spans="1:16" ht="25.5" x14ac:dyDescent="0.2">
      <c r="A58" t="s">
        <v>51</v>
      </c>
      <c r="B58" s="5" t="s">
        <v>96</v>
      </c>
      <c r="C58" s="5" t="s">
        <v>2191</v>
      </c>
      <c r="D58" t="s">
        <v>5</v>
      </c>
      <c r="E58" s="24" t="s">
        <v>2192</v>
      </c>
      <c r="F58" s="25" t="s">
        <v>67</v>
      </c>
      <c r="G58" s="26">
        <v>117</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2382</v>
      </c>
    </row>
    <row r="61" spans="1:16" ht="114.75" x14ac:dyDescent="0.2">
      <c r="E61" s="29" t="s">
        <v>2194</v>
      </c>
    </row>
    <row r="62" spans="1:16" x14ac:dyDescent="0.2">
      <c r="A62" t="s">
        <v>51</v>
      </c>
      <c r="B62" s="5" t="s">
        <v>100</v>
      </c>
      <c r="C62" s="5" t="s">
        <v>2195</v>
      </c>
      <c r="D62" t="s">
        <v>5</v>
      </c>
      <c r="E62" s="24" t="s">
        <v>2196</v>
      </c>
      <c r="F62" s="25" t="s">
        <v>55</v>
      </c>
      <c r="G62" s="26">
        <v>46.8</v>
      </c>
      <c r="H62" s="25">
        <v>0</v>
      </c>
      <c r="I62" s="25">
        <f>ROUND(G62*H62,6)</f>
        <v>0</v>
      </c>
      <c r="L62" s="27">
        <v>0</v>
      </c>
      <c r="M62" s="22">
        <f>ROUND(ROUND(L62,2)*ROUND(G62,3),2)</f>
        <v>0</v>
      </c>
      <c r="N62" s="25" t="s">
        <v>1836</v>
      </c>
      <c r="O62">
        <f>(M62*21)/100</f>
        <v>0</v>
      </c>
      <c r="P62" t="s">
        <v>27</v>
      </c>
    </row>
    <row r="63" spans="1:16" x14ac:dyDescent="0.2">
      <c r="A63" s="28" t="s">
        <v>57</v>
      </c>
      <c r="E63" s="29" t="s">
        <v>5</v>
      </c>
    </row>
    <row r="64" spans="1:16" x14ac:dyDescent="0.2">
      <c r="A64" s="28" t="s">
        <v>58</v>
      </c>
      <c r="E64" s="30" t="s">
        <v>5</v>
      </c>
    </row>
    <row r="65" spans="1:16" x14ac:dyDescent="0.2">
      <c r="E65" s="29" t="s">
        <v>159</v>
      </c>
    </row>
    <row r="66" spans="1:16" ht="25.5" x14ac:dyDescent="0.2">
      <c r="A66" t="s">
        <v>51</v>
      </c>
      <c r="B66" s="5" t="s">
        <v>105</v>
      </c>
      <c r="C66" s="5" t="s">
        <v>2197</v>
      </c>
      <c r="D66" t="s">
        <v>5</v>
      </c>
      <c r="E66" s="24" t="s">
        <v>2198</v>
      </c>
      <c r="F66" s="25" t="s">
        <v>67</v>
      </c>
      <c r="G66" s="26">
        <v>117</v>
      </c>
      <c r="H66" s="25">
        <v>0</v>
      </c>
      <c r="I66" s="25">
        <f>ROUND(G66*H66,6)</f>
        <v>0</v>
      </c>
      <c r="L66" s="27">
        <v>0</v>
      </c>
      <c r="M66" s="22">
        <f>ROUND(ROUND(L66,2)*ROUND(G66,3),2)</f>
        <v>0</v>
      </c>
      <c r="N66" s="25" t="s">
        <v>1836</v>
      </c>
      <c r="O66">
        <f>(M66*21)/100</f>
        <v>0</v>
      </c>
      <c r="P66" t="s">
        <v>27</v>
      </c>
    </row>
    <row r="67" spans="1:16" x14ac:dyDescent="0.2">
      <c r="A67" s="28" t="s">
        <v>57</v>
      </c>
      <c r="E67" s="29" t="s">
        <v>5</v>
      </c>
    </row>
    <row r="68" spans="1:16" x14ac:dyDescent="0.2">
      <c r="A68" s="28" t="s">
        <v>58</v>
      </c>
      <c r="E68" s="30" t="s">
        <v>2382</v>
      </c>
    </row>
    <row r="69" spans="1:16" ht="114.75" x14ac:dyDescent="0.2">
      <c r="E69" s="29" t="s">
        <v>2199</v>
      </c>
    </row>
    <row r="70" spans="1:16" x14ac:dyDescent="0.2">
      <c r="A70" t="s">
        <v>51</v>
      </c>
      <c r="B70" s="5" t="s">
        <v>110</v>
      </c>
      <c r="C70" s="5" t="s">
        <v>2200</v>
      </c>
      <c r="D70" t="s">
        <v>5</v>
      </c>
      <c r="E70" s="24" t="s">
        <v>2201</v>
      </c>
      <c r="F70" s="25" t="s">
        <v>884</v>
      </c>
      <c r="G70" s="26">
        <v>4.68</v>
      </c>
      <c r="H70" s="25">
        <v>1E-3</v>
      </c>
      <c r="I70" s="25">
        <f>ROUND(G70*H70,6)</f>
        <v>4.6800000000000001E-3</v>
      </c>
      <c r="L70" s="27">
        <v>0</v>
      </c>
      <c r="M70" s="22">
        <f>ROUND(ROUND(L70,2)*ROUND(G70,3),2)</f>
        <v>0</v>
      </c>
      <c r="N70" s="25" t="s">
        <v>1836</v>
      </c>
      <c r="O70">
        <f>(M70*21)/100</f>
        <v>0</v>
      </c>
      <c r="P70" t="s">
        <v>27</v>
      </c>
    </row>
    <row r="71" spans="1:16" x14ac:dyDescent="0.2">
      <c r="A71" s="28" t="s">
        <v>57</v>
      </c>
      <c r="E71" s="29" t="s">
        <v>5</v>
      </c>
    </row>
    <row r="72" spans="1:16" x14ac:dyDescent="0.2">
      <c r="A72" s="28" t="s">
        <v>58</v>
      </c>
      <c r="E72" s="30" t="s">
        <v>5</v>
      </c>
    </row>
    <row r="73" spans="1:16" x14ac:dyDescent="0.2">
      <c r="E73" s="29" t="s">
        <v>159</v>
      </c>
    </row>
    <row r="74" spans="1:16" x14ac:dyDescent="0.2">
      <c r="A74" t="s">
        <v>51</v>
      </c>
      <c r="B74" s="5" t="s">
        <v>114</v>
      </c>
      <c r="C74" s="5" t="s">
        <v>2202</v>
      </c>
      <c r="D74" t="s">
        <v>5</v>
      </c>
      <c r="E74" s="24" t="s">
        <v>2203</v>
      </c>
      <c r="F74" s="25" t="s">
        <v>67</v>
      </c>
      <c r="G74" s="26">
        <v>117</v>
      </c>
      <c r="H74" s="25">
        <v>0</v>
      </c>
      <c r="I74" s="25">
        <f>ROUND(G74*H74,6)</f>
        <v>0</v>
      </c>
      <c r="L74" s="27">
        <v>0</v>
      </c>
      <c r="M74" s="22">
        <f>ROUND(ROUND(L74,2)*ROUND(G74,3),2)</f>
        <v>0</v>
      </c>
      <c r="N74" s="25" t="s">
        <v>1836</v>
      </c>
      <c r="O74">
        <f>(M74*21)/100</f>
        <v>0</v>
      </c>
      <c r="P74" t="s">
        <v>27</v>
      </c>
    </row>
    <row r="75" spans="1:16" x14ac:dyDescent="0.2">
      <c r="A75" s="28" t="s">
        <v>57</v>
      </c>
      <c r="E75" s="29" t="s">
        <v>5</v>
      </c>
    </row>
    <row r="76" spans="1:16" x14ac:dyDescent="0.2">
      <c r="A76" s="28" t="s">
        <v>58</v>
      </c>
      <c r="E76" s="30" t="s">
        <v>2382</v>
      </c>
    </row>
    <row r="77" spans="1:16" ht="165.75" x14ac:dyDescent="0.2">
      <c r="E77" s="29" t="s">
        <v>2204</v>
      </c>
    </row>
    <row r="78" spans="1:16" x14ac:dyDescent="0.2">
      <c r="A78" t="s">
        <v>51</v>
      </c>
      <c r="B78" s="5" t="s">
        <v>118</v>
      </c>
      <c r="C78" s="5" t="s">
        <v>2205</v>
      </c>
      <c r="D78" t="s">
        <v>5</v>
      </c>
      <c r="E78" s="24" t="s">
        <v>2206</v>
      </c>
      <c r="F78" s="25" t="s">
        <v>67</v>
      </c>
      <c r="G78" s="26">
        <v>577</v>
      </c>
      <c r="H78" s="25">
        <v>0</v>
      </c>
      <c r="I78" s="25">
        <f>ROUND(G78*H78,6)</f>
        <v>0</v>
      </c>
      <c r="L78" s="27">
        <v>0</v>
      </c>
      <c r="M78" s="22">
        <f>ROUND(ROUND(L78,2)*ROUND(G78,3),2)</f>
        <v>0</v>
      </c>
      <c r="N78" s="25" t="s">
        <v>1836</v>
      </c>
      <c r="O78">
        <f>(M78*21)/100</f>
        <v>0</v>
      </c>
      <c r="P78" t="s">
        <v>27</v>
      </c>
    </row>
    <row r="79" spans="1:16" x14ac:dyDescent="0.2">
      <c r="A79" s="28" t="s">
        <v>57</v>
      </c>
      <c r="E79" s="29" t="s">
        <v>5</v>
      </c>
    </row>
    <row r="80" spans="1:16" x14ac:dyDescent="0.2">
      <c r="A80" s="28" t="s">
        <v>58</v>
      </c>
      <c r="E80" s="30" t="s">
        <v>2383</v>
      </c>
    </row>
    <row r="81" spans="1:16" ht="165.75" x14ac:dyDescent="0.2">
      <c r="E81" s="29" t="s">
        <v>2204</v>
      </c>
    </row>
    <row r="82" spans="1:16" ht="25.5" x14ac:dyDescent="0.2">
      <c r="A82" t="s">
        <v>51</v>
      </c>
      <c r="B82" s="5" t="s">
        <v>123</v>
      </c>
      <c r="C82" s="5" t="s">
        <v>2208</v>
      </c>
      <c r="D82" t="s">
        <v>5</v>
      </c>
      <c r="E82" s="24" t="s">
        <v>2209</v>
      </c>
      <c r="F82" s="25" t="s">
        <v>73</v>
      </c>
      <c r="G82" s="26">
        <v>1</v>
      </c>
      <c r="H82" s="25">
        <v>0</v>
      </c>
      <c r="I82" s="25">
        <f>ROUND(G82*H82,6)</f>
        <v>0</v>
      </c>
      <c r="L82" s="27">
        <v>0</v>
      </c>
      <c r="M82" s="22">
        <f>ROUND(ROUND(L82,2)*ROUND(G82,3),2)</f>
        <v>0</v>
      </c>
      <c r="N82" s="25" t="s">
        <v>1836</v>
      </c>
      <c r="O82">
        <f>(M82*21)/100</f>
        <v>0</v>
      </c>
      <c r="P82" t="s">
        <v>27</v>
      </c>
    </row>
    <row r="83" spans="1:16" x14ac:dyDescent="0.2">
      <c r="A83" s="28" t="s">
        <v>57</v>
      </c>
      <c r="E83" s="29" t="s">
        <v>5</v>
      </c>
    </row>
    <row r="84" spans="1:16" x14ac:dyDescent="0.2">
      <c r="A84" s="28" t="s">
        <v>58</v>
      </c>
      <c r="E84" s="30" t="s">
        <v>2384</v>
      </c>
    </row>
    <row r="85" spans="1:16" ht="76.5" x14ac:dyDescent="0.2">
      <c r="E85" s="29" t="s">
        <v>2211</v>
      </c>
    </row>
    <row r="86" spans="1:16" x14ac:dyDescent="0.2">
      <c r="A86" t="s">
        <v>51</v>
      </c>
      <c r="B86" s="5" t="s">
        <v>128</v>
      </c>
      <c r="C86" s="5" t="s">
        <v>2212</v>
      </c>
      <c r="D86" t="s">
        <v>5</v>
      </c>
      <c r="E86" s="24" t="s">
        <v>2213</v>
      </c>
      <c r="F86" s="25" t="s">
        <v>136</v>
      </c>
      <c r="G86" s="26">
        <v>1.1259999999999999</v>
      </c>
      <c r="H86" s="25">
        <v>0.22</v>
      </c>
      <c r="I86" s="25">
        <f>ROUND(G86*H86,6)</f>
        <v>0.24772</v>
      </c>
      <c r="L86" s="27">
        <v>0</v>
      </c>
      <c r="M86" s="22">
        <f>ROUND(ROUND(L86,2)*ROUND(G86,3),2)</f>
        <v>0</v>
      </c>
      <c r="N86" s="25" t="s">
        <v>1836</v>
      </c>
      <c r="O86">
        <f>(M86*21)/100</f>
        <v>0</v>
      </c>
      <c r="P86" t="s">
        <v>27</v>
      </c>
    </row>
    <row r="87" spans="1:16" x14ac:dyDescent="0.2">
      <c r="A87" s="28" t="s">
        <v>57</v>
      </c>
      <c r="E87" s="29" t="s">
        <v>5</v>
      </c>
    </row>
    <row r="88" spans="1:16" ht="25.5" x14ac:dyDescent="0.2">
      <c r="A88" s="28" t="s">
        <v>58</v>
      </c>
      <c r="E88" s="30" t="s">
        <v>2385</v>
      </c>
    </row>
    <row r="89" spans="1:16" x14ac:dyDescent="0.2">
      <c r="E89" s="29" t="s">
        <v>159</v>
      </c>
    </row>
    <row r="90" spans="1:16" ht="25.5" x14ac:dyDescent="0.2">
      <c r="A90" t="s">
        <v>51</v>
      </c>
      <c r="B90" s="5" t="s">
        <v>133</v>
      </c>
      <c r="C90" s="5" t="s">
        <v>2215</v>
      </c>
      <c r="D90" t="s">
        <v>5</v>
      </c>
      <c r="E90" s="24" t="s">
        <v>2216</v>
      </c>
      <c r="F90" s="25" t="s">
        <v>73</v>
      </c>
      <c r="G90" s="26">
        <v>1</v>
      </c>
      <c r="H90" s="25">
        <v>0</v>
      </c>
      <c r="I90" s="25">
        <f>ROUND(G90*H90,6)</f>
        <v>0</v>
      </c>
      <c r="L90" s="27">
        <v>0</v>
      </c>
      <c r="M90" s="22">
        <f>ROUND(ROUND(L90,2)*ROUND(G90,3),2)</f>
        <v>0</v>
      </c>
      <c r="N90" s="25" t="s">
        <v>1836</v>
      </c>
      <c r="O90">
        <f>(M90*21)/100</f>
        <v>0</v>
      </c>
      <c r="P90" t="s">
        <v>27</v>
      </c>
    </row>
    <row r="91" spans="1:16" x14ac:dyDescent="0.2">
      <c r="A91" s="28" t="s">
        <v>57</v>
      </c>
      <c r="E91" s="29" t="s">
        <v>5</v>
      </c>
    </row>
    <row r="92" spans="1:16" x14ac:dyDescent="0.2">
      <c r="A92" s="28" t="s">
        <v>58</v>
      </c>
      <c r="E92" s="30" t="s">
        <v>2384</v>
      </c>
    </row>
    <row r="93" spans="1:16" ht="63.75" x14ac:dyDescent="0.2">
      <c r="E93" s="29" t="s">
        <v>2217</v>
      </c>
    </row>
    <row r="94" spans="1:16" x14ac:dyDescent="0.2">
      <c r="A94" t="s">
        <v>51</v>
      </c>
      <c r="B94" s="5" t="s">
        <v>197</v>
      </c>
      <c r="C94" s="5" t="s">
        <v>2218</v>
      </c>
      <c r="D94" t="s">
        <v>5</v>
      </c>
      <c r="E94" s="24" t="s">
        <v>2219</v>
      </c>
      <c r="F94" s="25" t="s">
        <v>73</v>
      </c>
      <c r="G94" s="26">
        <v>1</v>
      </c>
      <c r="H94" s="25">
        <v>7.4999999999999997E-2</v>
      </c>
      <c r="I94" s="25">
        <f>ROUND(G94*H94,6)</f>
        <v>7.4999999999999997E-2</v>
      </c>
      <c r="L94" s="27">
        <v>0</v>
      </c>
      <c r="M94" s="22">
        <f>ROUND(ROUND(L94,2)*ROUND(G94,3),2)</f>
        <v>0</v>
      </c>
      <c r="N94" s="25" t="s">
        <v>646</v>
      </c>
      <c r="O94">
        <f>(M94*21)/100</f>
        <v>0</v>
      </c>
      <c r="P94" t="s">
        <v>27</v>
      </c>
    </row>
    <row r="95" spans="1:16" x14ac:dyDescent="0.2">
      <c r="A95" s="28" t="s">
        <v>57</v>
      </c>
      <c r="E95" s="29" t="s">
        <v>5</v>
      </c>
    </row>
    <row r="96" spans="1:16" x14ac:dyDescent="0.2">
      <c r="A96" s="28" t="s">
        <v>58</v>
      </c>
      <c r="E96" s="30" t="s">
        <v>5</v>
      </c>
    </row>
    <row r="97" spans="1:16" x14ac:dyDescent="0.2">
      <c r="E97" s="29" t="s">
        <v>5</v>
      </c>
    </row>
    <row r="98" spans="1:16" ht="25.5" x14ac:dyDescent="0.2">
      <c r="A98" t="s">
        <v>51</v>
      </c>
      <c r="B98" s="5" t="s">
        <v>198</v>
      </c>
      <c r="C98" s="5" t="s">
        <v>2220</v>
      </c>
      <c r="D98" t="s">
        <v>5</v>
      </c>
      <c r="E98" s="24" t="s">
        <v>2221</v>
      </c>
      <c r="F98" s="25" t="s">
        <v>73</v>
      </c>
      <c r="G98" s="26">
        <v>1</v>
      </c>
      <c r="H98" s="25">
        <v>0</v>
      </c>
      <c r="I98" s="25">
        <f>ROUND(G98*H98,6)</f>
        <v>0</v>
      </c>
      <c r="L98" s="27">
        <v>0</v>
      </c>
      <c r="M98" s="22">
        <f>ROUND(ROUND(L98,2)*ROUND(G98,3),2)</f>
        <v>0</v>
      </c>
      <c r="N98" s="25" t="s">
        <v>1836</v>
      </c>
      <c r="O98">
        <f>(M98*21)/100</f>
        <v>0</v>
      </c>
      <c r="P98" t="s">
        <v>27</v>
      </c>
    </row>
    <row r="99" spans="1:16" x14ac:dyDescent="0.2">
      <c r="A99" s="28" t="s">
        <v>57</v>
      </c>
      <c r="E99" s="29" t="s">
        <v>5</v>
      </c>
    </row>
    <row r="100" spans="1:16" x14ac:dyDescent="0.2">
      <c r="A100" s="28" t="s">
        <v>58</v>
      </c>
      <c r="E100" s="30" t="s">
        <v>2386</v>
      </c>
    </row>
    <row r="101" spans="1:16" ht="25.5" x14ac:dyDescent="0.2">
      <c r="E101" s="29" t="s">
        <v>2222</v>
      </c>
    </row>
    <row r="102" spans="1:16" ht="25.5" x14ac:dyDescent="0.2">
      <c r="A102" t="s">
        <v>51</v>
      </c>
      <c r="B102" s="5" t="s">
        <v>199</v>
      </c>
      <c r="C102" s="5" t="s">
        <v>2223</v>
      </c>
      <c r="D102" t="s">
        <v>5</v>
      </c>
      <c r="E102" s="24" t="s">
        <v>2224</v>
      </c>
      <c r="F102" s="25" t="s">
        <v>73</v>
      </c>
      <c r="G102" s="26">
        <v>1</v>
      </c>
      <c r="H102" s="25">
        <v>0</v>
      </c>
      <c r="I102" s="25">
        <f>ROUND(G102*H102,6)</f>
        <v>0</v>
      </c>
      <c r="L102" s="27">
        <v>0</v>
      </c>
      <c r="M102" s="22">
        <f>ROUND(ROUND(L102,2)*ROUND(G102,3),2)</f>
        <v>0</v>
      </c>
      <c r="N102" s="25" t="s">
        <v>646</v>
      </c>
      <c r="O102">
        <f>(M102*21)/100</f>
        <v>0</v>
      </c>
      <c r="P102" t="s">
        <v>27</v>
      </c>
    </row>
    <row r="103" spans="1:16" x14ac:dyDescent="0.2">
      <c r="A103" s="28" t="s">
        <v>57</v>
      </c>
      <c r="E103" s="29" t="s">
        <v>5</v>
      </c>
    </row>
    <row r="104" spans="1:16" x14ac:dyDescent="0.2">
      <c r="A104" s="28" t="s">
        <v>58</v>
      </c>
      <c r="E104" s="30" t="s">
        <v>5</v>
      </c>
    </row>
    <row r="105" spans="1:16" x14ac:dyDescent="0.2">
      <c r="E105" s="29" t="s">
        <v>5</v>
      </c>
    </row>
    <row r="106" spans="1:16" ht="25.5" x14ac:dyDescent="0.2">
      <c r="A106" t="s">
        <v>51</v>
      </c>
      <c r="B106" s="5" t="s">
        <v>200</v>
      </c>
      <c r="C106" s="5" t="s">
        <v>2225</v>
      </c>
      <c r="D106" t="s">
        <v>5</v>
      </c>
      <c r="E106" s="24" t="s">
        <v>2226</v>
      </c>
      <c r="F106" s="25" t="s">
        <v>67</v>
      </c>
      <c r="G106" s="26">
        <v>117</v>
      </c>
      <c r="H106" s="25">
        <v>0</v>
      </c>
      <c r="I106" s="25">
        <f>ROUND(G106*H106,6)</f>
        <v>0</v>
      </c>
      <c r="L106" s="27">
        <v>0</v>
      </c>
      <c r="M106" s="22">
        <f>ROUND(ROUND(L106,2)*ROUND(G106,3),2)</f>
        <v>0</v>
      </c>
      <c r="N106" s="25" t="s">
        <v>1836</v>
      </c>
      <c r="O106">
        <f>(M106*21)/100</f>
        <v>0</v>
      </c>
      <c r="P106" t="s">
        <v>27</v>
      </c>
    </row>
    <row r="107" spans="1:16" ht="25.5" x14ac:dyDescent="0.2">
      <c r="A107" s="28" t="s">
        <v>57</v>
      </c>
      <c r="E107" s="29" t="s">
        <v>2227</v>
      </c>
    </row>
    <row r="108" spans="1:16" x14ac:dyDescent="0.2">
      <c r="A108" s="28" t="s">
        <v>58</v>
      </c>
      <c r="E108" s="30" t="s">
        <v>2387</v>
      </c>
    </row>
    <row r="109" spans="1:16" ht="153" x14ac:dyDescent="0.2">
      <c r="E109" s="29" t="s">
        <v>2229</v>
      </c>
    </row>
    <row r="110" spans="1:16" x14ac:dyDescent="0.2">
      <c r="A110" t="s">
        <v>51</v>
      </c>
      <c r="B110" s="5" t="s">
        <v>201</v>
      </c>
      <c r="C110" s="5" t="s">
        <v>2230</v>
      </c>
      <c r="D110" t="s">
        <v>5</v>
      </c>
      <c r="E110" s="24" t="s">
        <v>2231</v>
      </c>
      <c r="F110" s="25" t="s">
        <v>2232</v>
      </c>
      <c r="G110" s="26">
        <v>9.4E-2</v>
      </c>
      <c r="H110" s="25">
        <v>1E-3</v>
      </c>
      <c r="I110" s="25">
        <f>ROUND(G110*H110,6)</f>
        <v>9.3999999999999994E-5</v>
      </c>
      <c r="L110" s="27">
        <v>0</v>
      </c>
      <c r="M110" s="22">
        <f>ROUND(ROUND(L110,2)*ROUND(G110,3),2)</f>
        <v>0</v>
      </c>
      <c r="N110" s="25" t="s">
        <v>1836</v>
      </c>
      <c r="O110">
        <f>(M110*21)/100</f>
        <v>0</v>
      </c>
      <c r="P110" t="s">
        <v>27</v>
      </c>
    </row>
    <row r="111" spans="1:16" x14ac:dyDescent="0.2">
      <c r="A111" s="28" t="s">
        <v>57</v>
      </c>
      <c r="E111" s="29" t="s">
        <v>5</v>
      </c>
    </row>
    <row r="112" spans="1:16" x14ac:dyDescent="0.2">
      <c r="A112" s="28" t="s">
        <v>58</v>
      </c>
      <c r="E112" s="30" t="s">
        <v>5</v>
      </c>
    </row>
    <row r="113" spans="1:16" x14ac:dyDescent="0.2">
      <c r="E113" s="29" t="s">
        <v>159</v>
      </c>
    </row>
    <row r="114" spans="1:16" x14ac:dyDescent="0.2">
      <c r="A114" t="s">
        <v>51</v>
      </c>
      <c r="B114" s="5" t="s">
        <v>202</v>
      </c>
      <c r="C114" s="5" t="s">
        <v>2233</v>
      </c>
      <c r="D114" t="s">
        <v>5</v>
      </c>
      <c r="E114" s="24" t="s">
        <v>2234</v>
      </c>
      <c r="F114" s="25" t="s">
        <v>67</v>
      </c>
      <c r="G114" s="26">
        <v>117</v>
      </c>
      <c r="H114" s="25">
        <v>0</v>
      </c>
      <c r="I114" s="25">
        <f>ROUND(G114*H114,6)</f>
        <v>0</v>
      </c>
      <c r="L114" s="27">
        <v>0</v>
      </c>
      <c r="M114" s="22">
        <f>ROUND(ROUND(L114,2)*ROUND(G114,3),2)</f>
        <v>0</v>
      </c>
      <c r="N114" s="25" t="s">
        <v>1836</v>
      </c>
      <c r="O114">
        <f>(M114*21)/100</f>
        <v>0</v>
      </c>
      <c r="P114" t="s">
        <v>27</v>
      </c>
    </row>
    <row r="115" spans="1:16" x14ac:dyDescent="0.2">
      <c r="A115" s="28" t="s">
        <v>57</v>
      </c>
      <c r="E115" s="29" t="s">
        <v>5</v>
      </c>
    </row>
    <row r="116" spans="1:16" x14ac:dyDescent="0.2">
      <c r="A116" s="28" t="s">
        <v>58</v>
      </c>
      <c r="E116" s="30" t="s">
        <v>2387</v>
      </c>
    </row>
    <row r="117" spans="1:16" ht="140.25" x14ac:dyDescent="0.2">
      <c r="E117" s="29" t="s">
        <v>2235</v>
      </c>
    </row>
    <row r="118" spans="1:16" x14ac:dyDescent="0.2">
      <c r="A118" t="s">
        <v>51</v>
      </c>
      <c r="B118" s="5" t="s">
        <v>203</v>
      </c>
      <c r="C118" s="5" t="s">
        <v>2388</v>
      </c>
      <c r="D118" t="s">
        <v>5</v>
      </c>
      <c r="E118" s="24" t="s">
        <v>2389</v>
      </c>
      <c r="F118" s="25" t="s">
        <v>55</v>
      </c>
      <c r="G118" s="26">
        <v>3</v>
      </c>
      <c r="H118" s="25">
        <v>0</v>
      </c>
      <c r="I118" s="25">
        <f>ROUND(G118*H118,6)</f>
        <v>0</v>
      </c>
      <c r="L118" s="27">
        <v>0</v>
      </c>
      <c r="M118" s="22">
        <f>ROUND(ROUND(L118,2)*ROUND(G118,3),2)</f>
        <v>0</v>
      </c>
      <c r="N118" s="25" t="s">
        <v>646</v>
      </c>
      <c r="O118">
        <f>(M118*21)/100</f>
        <v>0</v>
      </c>
      <c r="P118" t="s">
        <v>27</v>
      </c>
    </row>
    <row r="119" spans="1:16" x14ac:dyDescent="0.2">
      <c r="A119" s="28" t="s">
        <v>57</v>
      </c>
      <c r="E119" s="29" t="s">
        <v>5</v>
      </c>
    </row>
    <row r="120" spans="1:16" x14ac:dyDescent="0.2">
      <c r="A120" s="28" t="s">
        <v>58</v>
      </c>
      <c r="E120" s="30" t="s">
        <v>2390</v>
      </c>
    </row>
    <row r="121" spans="1:16" x14ac:dyDescent="0.2">
      <c r="E121" s="29" t="s">
        <v>5</v>
      </c>
    </row>
    <row r="122" spans="1:16" x14ac:dyDescent="0.2">
      <c r="A122" t="s">
        <v>48</v>
      </c>
      <c r="C122" s="6" t="s">
        <v>64</v>
      </c>
      <c r="E122" s="23" t="s">
        <v>2027</v>
      </c>
      <c r="J122" s="22">
        <f>0</f>
        <v>0</v>
      </c>
      <c r="K122" s="22">
        <f>0</f>
        <v>0</v>
      </c>
      <c r="L122" s="22">
        <f>0+L123+L127+L131+L135+L139+L143+L147+L151+L155+L159+L163+L167+L171+L175</f>
        <v>0</v>
      </c>
      <c r="M122" s="22">
        <f>0+M123+M127+M131+M135+M139+M143+M147+M151+M155+M159+M163+M167+M171+M175</f>
        <v>0</v>
      </c>
    </row>
    <row r="123" spans="1:16" x14ac:dyDescent="0.2">
      <c r="A123" t="s">
        <v>51</v>
      </c>
      <c r="B123" s="5" t="s">
        <v>204</v>
      </c>
      <c r="C123" s="5" t="s">
        <v>2142</v>
      </c>
      <c r="D123" t="s">
        <v>5</v>
      </c>
      <c r="E123" s="24" t="s">
        <v>2143</v>
      </c>
      <c r="F123" s="25" t="s">
        <v>67</v>
      </c>
      <c r="G123" s="26">
        <v>169</v>
      </c>
      <c r="H123" s="25">
        <v>0</v>
      </c>
      <c r="I123" s="25">
        <f>ROUND(G123*H123,6)</f>
        <v>0</v>
      </c>
      <c r="L123" s="27">
        <v>0</v>
      </c>
      <c r="M123" s="22">
        <f>ROUND(ROUND(L123,2)*ROUND(G123,3),2)</f>
        <v>0</v>
      </c>
      <c r="N123" s="25" t="s">
        <v>1836</v>
      </c>
      <c r="O123">
        <f>(M123*21)/100</f>
        <v>0</v>
      </c>
      <c r="P123" t="s">
        <v>27</v>
      </c>
    </row>
    <row r="124" spans="1:16" x14ac:dyDescent="0.2">
      <c r="A124" s="28" t="s">
        <v>57</v>
      </c>
      <c r="E124" s="29" t="s">
        <v>5</v>
      </c>
    </row>
    <row r="125" spans="1:16" x14ac:dyDescent="0.2">
      <c r="A125" s="28" t="s">
        <v>58</v>
      </c>
      <c r="E125" s="30" t="s">
        <v>2391</v>
      </c>
    </row>
    <row r="126" spans="1:16" x14ac:dyDescent="0.2">
      <c r="E126" s="29" t="s">
        <v>159</v>
      </c>
    </row>
    <row r="127" spans="1:16" x14ac:dyDescent="0.2">
      <c r="A127" t="s">
        <v>51</v>
      </c>
      <c r="B127" s="5" t="s">
        <v>205</v>
      </c>
      <c r="C127" s="5" t="s">
        <v>2237</v>
      </c>
      <c r="D127" t="s">
        <v>5</v>
      </c>
      <c r="E127" s="24" t="s">
        <v>2238</v>
      </c>
      <c r="F127" s="25" t="s">
        <v>67</v>
      </c>
      <c r="G127" s="26">
        <v>577</v>
      </c>
      <c r="H127" s="25">
        <v>0</v>
      </c>
      <c r="I127" s="25">
        <f>ROUND(G127*H127,6)</f>
        <v>0</v>
      </c>
      <c r="L127" s="27">
        <v>0</v>
      </c>
      <c r="M127" s="22">
        <f>ROUND(ROUND(L127,2)*ROUND(G127,3),2)</f>
        <v>0</v>
      </c>
      <c r="N127" s="25" t="s">
        <v>1836</v>
      </c>
      <c r="O127">
        <f>(M127*21)/100</f>
        <v>0</v>
      </c>
      <c r="P127" t="s">
        <v>27</v>
      </c>
    </row>
    <row r="128" spans="1:16" x14ac:dyDescent="0.2">
      <c r="A128" s="28" t="s">
        <v>57</v>
      </c>
      <c r="E128" s="29" t="s">
        <v>5</v>
      </c>
    </row>
    <row r="129" spans="1:16" x14ac:dyDescent="0.2">
      <c r="A129" s="28" t="s">
        <v>58</v>
      </c>
      <c r="E129" s="30" t="s">
        <v>2392</v>
      </c>
    </row>
    <row r="130" spans="1:16" x14ac:dyDescent="0.2">
      <c r="E130" s="29" t="s">
        <v>159</v>
      </c>
    </row>
    <row r="131" spans="1:16" ht="25.5" x14ac:dyDescent="0.2">
      <c r="A131" t="s">
        <v>51</v>
      </c>
      <c r="B131" s="5" t="s">
        <v>206</v>
      </c>
      <c r="C131" s="5" t="s">
        <v>2240</v>
      </c>
      <c r="D131" t="s">
        <v>5</v>
      </c>
      <c r="E131" s="24" t="s">
        <v>2241</v>
      </c>
      <c r="F131" s="25" t="s">
        <v>67</v>
      </c>
      <c r="G131" s="26">
        <v>9.5</v>
      </c>
      <c r="H131" s="25">
        <v>0</v>
      </c>
      <c r="I131" s="25">
        <f>ROUND(G131*H131,6)</f>
        <v>0</v>
      </c>
      <c r="L131" s="27">
        <v>0</v>
      </c>
      <c r="M131" s="22">
        <f>ROUND(ROUND(L131,2)*ROUND(G131,3),2)</f>
        <v>0</v>
      </c>
      <c r="N131" s="25" t="s">
        <v>1836</v>
      </c>
      <c r="O131">
        <f>(M131*21)/100</f>
        <v>0</v>
      </c>
      <c r="P131" t="s">
        <v>27</v>
      </c>
    </row>
    <row r="132" spans="1:16" ht="25.5" x14ac:dyDescent="0.2">
      <c r="A132" s="28" t="s">
        <v>57</v>
      </c>
      <c r="E132" s="29" t="s">
        <v>2242</v>
      </c>
    </row>
    <row r="133" spans="1:16" x14ac:dyDescent="0.2">
      <c r="A133" s="28" t="s">
        <v>58</v>
      </c>
      <c r="E133" s="30" t="s">
        <v>2243</v>
      </c>
    </row>
    <row r="134" spans="1:16" x14ac:dyDescent="0.2">
      <c r="E134" s="29" t="s">
        <v>2244</v>
      </c>
    </row>
    <row r="135" spans="1:16" ht="25.5" x14ac:dyDescent="0.2">
      <c r="A135" t="s">
        <v>51</v>
      </c>
      <c r="B135" s="5" t="s">
        <v>207</v>
      </c>
      <c r="C135" s="5" t="s">
        <v>2245</v>
      </c>
      <c r="D135" t="s">
        <v>5</v>
      </c>
      <c r="E135" s="24" t="s">
        <v>2246</v>
      </c>
      <c r="F135" s="25" t="s">
        <v>67</v>
      </c>
      <c r="G135" s="26">
        <v>577</v>
      </c>
      <c r="H135" s="25">
        <v>0</v>
      </c>
      <c r="I135" s="25">
        <f>ROUND(G135*H135,6)</f>
        <v>0</v>
      </c>
      <c r="L135" s="27">
        <v>0</v>
      </c>
      <c r="M135" s="22">
        <f>ROUND(ROUND(L135,2)*ROUND(G135,3),2)</f>
        <v>0</v>
      </c>
      <c r="N135" s="25" t="s">
        <v>1836</v>
      </c>
      <c r="O135">
        <f>(M135*21)/100</f>
        <v>0</v>
      </c>
      <c r="P135" t="s">
        <v>27</v>
      </c>
    </row>
    <row r="136" spans="1:16" x14ac:dyDescent="0.2">
      <c r="A136" s="28" t="s">
        <v>57</v>
      </c>
      <c r="E136" s="29" t="s">
        <v>5</v>
      </c>
    </row>
    <row r="137" spans="1:16" x14ac:dyDescent="0.2">
      <c r="A137" s="28" t="s">
        <v>58</v>
      </c>
      <c r="E137" s="30" t="s">
        <v>2392</v>
      </c>
    </row>
    <row r="138" spans="1:16" ht="89.25" x14ac:dyDescent="0.2">
      <c r="E138" s="29" t="s">
        <v>2247</v>
      </c>
    </row>
    <row r="139" spans="1:16" x14ac:dyDescent="0.2">
      <c r="A139" t="s">
        <v>51</v>
      </c>
      <c r="B139" s="5" t="s">
        <v>208</v>
      </c>
      <c r="C139" s="5" t="s">
        <v>2037</v>
      </c>
      <c r="D139" t="s">
        <v>5</v>
      </c>
      <c r="E139" s="24" t="s">
        <v>2038</v>
      </c>
      <c r="F139" s="25" t="s">
        <v>67</v>
      </c>
      <c r="G139" s="26">
        <v>9.5</v>
      </c>
      <c r="H139" s="25">
        <v>0</v>
      </c>
      <c r="I139" s="25">
        <f>ROUND(G139*H139,6)</f>
        <v>0</v>
      </c>
      <c r="L139" s="27">
        <v>0</v>
      </c>
      <c r="M139" s="22">
        <f>ROUND(ROUND(L139,2)*ROUND(G139,3),2)</f>
        <v>0</v>
      </c>
      <c r="N139" s="25" t="s">
        <v>1836</v>
      </c>
      <c r="O139">
        <f>(M139*21)/100</f>
        <v>0</v>
      </c>
      <c r="P139" t="s">
        <v>27</v>
      </c>
    </row>
    <row r="140" spans="1:16" x14ac:dyDescent="0.2">
      <c r="A140" s="28" t="s">
        <v>57</v>
      </c>
      <c r="E140" s="29" t="s">
        <v>5</v>
      </c>
    </row>
    <row r="141" spans="1:16" x14ac:dyDescent="0.2">
      <c r="A141" s="28" t="s">
        <v>58</v>
      </c>
      <c r="E141" s="30" t="s">
        <v>2243</v>
      </c>
    </row>
    <row r="142" spans="1:16" ht="38.25" x14ac:dyDescent="0.2">
      <c r="E142" s="29" t="s">
        <v>2039</v>
      </c>
    </row>
    <row r="143" spans="1:16" ht="25.5" x14ac:dyDescent="0.2">
      <c r="A143" t="s">
        <v>51</v>
      </c>
      <c r="B143" s="5" t="s">
        <v>211</v>
      </c>
      <c r="C143" s="5" t="s">
        <v>2248</v>
      </c>
      <c r="D143" t="s">
        <v>5</v>
      </c>
      <c r="E143" s="24" t="s">
        <v>2249</v>
      </c>
      <c r="F143" s="25" t="s">
        <v>67</v>
      </c>
      <c r="G143" s="26">
        <v>19</v>
      </c>
      <c r="H143" s="25">
        <v>0</v>
      </c>
      <c r="I143" s="25">
        <f>ROUND(G143*H143,6)</f>
        <v>0</v>
      </c>
      <c r="L143" s="27">
        <v>0</v>
      </c>
      <c r="M143" s="22">
        <f>ROUND(ROUND(L143,2)*ROUND(G143,3),2)</f>
        <v>0</v>
      </c>
      <c r="N143" s="25" t="s">
        <v>1836</v>
      </c>
      <c r="O143">
        <f>(M143*21)/100</f>
        <v>0</v>
      </c>
      <c r="P143" t="s">
        <v>27</v>
      </c>
    </row>
    <row r="144" spans="1:16" x14ac:dyDescent="0.2">
      <c r="A144" s="28" t="s">
        <v>57</v>
      </c>
      <c r="E144" s="29" t="s">
        <v>5</v>
      </c>
    </row>
    <row r="145" spans="1:16" x14ac:dyDescent="0.2">
      <c r="A145" s="28" t="s">
        <v>58</v>
      </c>
      <c r="E145" s="30" t="s">
        <v>2250</v>
      </c>
    </row>
    <row r="146" spans="1:16" x14ac:dyDescent="0.2">
      <c r="E146" s="29" t="s">
        <v>159</v>
      </c>
    </row>
    <row r="147" spans="1:16" ht="25.5" x14ac:dyDescent="0.2">
      <c r="A147" t="s">
        <v>51</v>
      </c>
      <c r="B147" s="5" t="s">
        <v>212</v>
      </c>
      <c r="C147" s="5" t="s">
        <v>2251</v>
      </c>
      <c r="D147" t="s">
        <v>5</v>
      </c>
      <c r="E147" s="24" t="s">
        <v>2252</v>
      </c>
      <c r="F147" s="25" t="s">
        <v>67</v>
      </c>
      <c r="G147" s="26">
        <v>9.5</v>
      </c>
      <c r="H147" s="25">
        <v>0</v>
      </c>
      <c r="I147" s="25">
        <f>ROUND(G147*H147,6)</f>
        <v>0</v>
      </c>
      <c r="L147" s="27">
        <v>0</v>
      </c>
      <c r="M147" s="22">
        <f>ROUND(ROUND(L147,2)*ROUND(G147,3),2)</f>
        <v>0</v>
      </c>
      <c r="N147" s="25" t="s">
        <v>1836</v>
      </c>
      <c r="O147">
        <f>(M147*21)/100</f>
        <v>0</v>
      </c>
      <c r="P147" t="s">
        <v>27</v>
      </c>
    </row>
    <row r="148" spans="1:16" ht="25.5" x14ac:dyDescent="0.2">
      <c r="A148" s="28" t="s">
        <v>57</v>
      </c>
      <c r="E148" s="29" t="s">
        <v>2242</v>
      </c>
    </row>
    <row r="149" spans="1:16" x14ac:dyDescent="0.2">
      <c r="A149" s="28" t="s">
        <v>58</v>
      </c>
      <c r="E149" s="30" t="s">
        <v>2243</v>
      </c>
    </row>
    <row r="150" spans="1:16" x14ac:dyDescent="0.2">
      <c r="E150" s="29" t="s">
        <v>2253</v>
      </c>
    </row>
    <row r="151" spans="1:16" ht="25.5" x14ac:dyDescent="0.2">
      <c r="A151" t="s">
        <v>51</v>
      </c>
      <c r="B151" s="5" t="s">
        <v>213</v>
      </c>
      <c r="C151" s="5" t="s">
        <v>2254</v>
      </c>
      <c r="D151" t="s">
        <v>5</v>
      </c>
      <c r="E151" s="24" t="s">
        <v>2255</v>
      </c>
      <c r="F151" s="25" t="s">
        <v>67</v>
      </c>
      <c r="G151" s="26">
        <v>9.5</v>
      </c>
      <c r="H151" s="25">
        <v>0</v>
      </c>
      <c r="I151" s="25">
        <f>ROUND(G151*H151,6)</f>
        <v>0</v>
      </c>
      <c r="L151" s="27">
        <v>0</v>
      </c>
      <c r="M151" s="22">
        <f>ROUND(ROUND(L151,2)*ROUND(G151,3),2)</f>
        <v>0</v>
      </c>
      <c r="N151" s="25" t="s">
        <v>1836</v>
      </c>
      <c r="O151">
        <f>(M151*21)/100</f>
        <v>0</v>
      </c>
      <c r="P151" t="s">
        <v>27</v>
      </c>
    </row>
    <row r="152" spans="1:16" x14ac:dyDescent="0.2">
      <c r="A152" s="28" t="s">
        <v>57</v>
      </c>
      <c r="E152" s="29" t="s">
        <v>5</v>
      </c>
    </row>
    <row r="153" spans="1:16" x14ac:dyDescent="0.2">
      <c r="A153" s="28" t="s">
        <v>58</v>
      </c>
      <c r="E153" s="30" t="s">
        <v>2243</v>
      </c>
    </row>
    <row r="154" spans="1:16" x14ac:dyDescent="0.2">
      <c r="E154" s="29" t="s">
        <v>2256</v>
      </c>
    </row>
    <row r="155" spans="1:16" ht="25.5" x14ac:dyDescent="0.2">
      <c r="A155" t="s">
        <v>51</v>
      </c>
      <c r="B155" s="5" t="s">
        <v>214</v>
      </c>
      <c r="C155" s="5" t="s">
        <v>2257</v>
      </c>
      <c r="D155" t="s">
        <v>5</v>
      </c>
      <c r="E155" s="24" t="s">
        <v>2258</v>
      </c>
      <c r="F155" s="25" t="s">
        <v>67</v>
      </c>
      <c r="G155" s="26">
        <v>577</v>
      </c>
      <c r="H155" s="25">
        <v>0.19536000000000001</v>
      </c>
      <c r="I155" s="25">
        <f>ROUND(G155*H155,6)</f>
        <v>112.72272</v>
      </c>
      <c r="L155" s="27">
        <v>0</v>
      </c>
      <c r="M155" s="22">
        <f>ROUND(ROUND(L155,2)*ROUND(G155,3),2)</f>
        <v>0</v>
      </c>
      <c r="N155" s="25" t="s">
        <v>1836</v>
      </c>
      <c r="O155">
        <f>(M155*21)/100</f>
        <v>0</v>
      </c>
      <c r="P155" t="s">
        <v>27</v>
      </c>
    </row>
    <row r="156" spans="1:16" ht="25.5" x14ac:dyDescent="0.2">
      <c r="A156" s="28" t="s">
        <v>57</v>
      </c>
      <c r="E156" s="29" t="s">
        <v>2259</v>
      </c>
    </row>
    <row r="157" spans="1:16" x14ac:dyDescent="0.2">
      <c r="A157" s="28" t="s">
        <v>58</v>
      </c>
      <c r="E157" s="30" t="s">
        <v>2392</v>
      </c>
    </row>
    <row r="158" spans="1:16" ht="153" x14ac:dyDescent="0.2">
      <c r="E158" s="29" t="s">
        <v>2260</v>
      </c>
    </row>
    <row r="159" spans="1:16" x14ac:dyDescent="0.2">
      <c r="A159" t="s">
        <v>51</v>
      </c>
      <c r="B159" s="5" t="s">
        <v>215</v>
      </c>
      <c r="C159" s="5" t="s">
        <v>2261</v>
      </c>
      <c r="D159" t="s">
        <v>5</v>
      </c>
      <c r="E159" s="24" t="s">
        <v>2262</v>
      </c>
      <c r="F159" s="25" t="s">
        <v>67</v>
      </c>
      <c r="G159" s="26">
        <v>582.77</v>
      </c>
      <c r="H159" s="25">
        <v>0.41699999999999998</v>
      </c>
      <c r="I159" s="25">
        <f>ROUND(G159*H159,6)</f>
        <v>243.01508999999999</v>
      </c>
      <c r="L159" s="27">
        <v>0</v>
      </c>
      <c r="M159" s="22">
        <f>ROUND(ROUND(L159,2)*ROUND(G159,3),2)</f>
        <v>0</v>
      </c>
      <c r="N159" s="25" t="s">
        <v>1836</v>
      </c>
      <c r="O159">
        <f>(M159*21)/100</f>
        <v>0</v>
      </c>
      <c r="P159" t="s">
        <v>27</v>
      </c>
    </row>
    <row r="160" spans="1:16" x14ac:dyDescent="0.2">
      <c r="A160" s="28" t="s">
        <v>57</v>
      </c>
      <c r="E160" s="29" t="s">
        <v>5</v>
      </c>
    </row>
    <row r="161" spans="1:16" x14ac:dyDescent="0.2">
      <c r="A161" s="28" t="s">
        <v>58</v>
      </c>
      <c r="E161" s="30" t="s">
        <v>5</v>
      </c>
    </row>
    <row r="162" spans="1:16" x14ac:dyDescent="0.2">
      <c r="E162" s="29" t="s">
        <v>159</v>
      </c>
    </row>
    <row r="163" spans="1:16" ht="38.25" x14ac:dyDescent="0.2">
      <c r="A163" t="s">
        <v>51</v>
      </c>
      <c r="B163" s="5" t="s">
        <v>216</v>
      </c>
      <c r="C163" s="5" t="s">
        <v>2263</v>
      </c>
      <c r="D163" t="s">
        <v>5</v>
      </c>
      <c r="E163" s="24" t="s">
        <v>2264</v>
      </c>
      <c r="F163" s="25" t="s">
        <v>67</v>
      </c>
      <c r="G163" s="26">
        <v>150</v>
      </c>
      <c r="H163" s="25">
        <v>0.16700000000000001</v>
      </c>
      <c r="I163" s="25">
        <f>ROUND(G163*H163,6)</f>
        <v>25.05</v>
      </c>
      <c r="L163" s="27">
        <v>0</v>
      </c>
      <c r="M163" s="22">
        <f>ROUND(ROUND(L163,2)*ROUND(G163,3),2)</f>
        <v>0</v>
      </c>
      <c r="N163" s="25" t="s">
        <v>1836</v>
      </c>
      <c r="O163">
        <f>(M163*21)/100</f>
        <v>0</v>
      </c>
      <c r="P163" t="s">
        <v>27</v>
      </c>
    </row>
    <row r="164" spans="1:16" ht="25.5" x14ac:dyDescent="0.2">
      <c r="A164" s="28" t="s">
        <v>57</v>
      </c>
      <c r="E164" s="29" t="s">
        <v>2265</v>
      </c>
    </row>
    <row r="165" spans="1:16" x14ac:dyDescent="0.2">
      <c r="A165" s="28" t="s">
        <v>58</v>
      </c>
      <c r="E165" s="30" t="s">
        <v>2393</v>
      </c>
    </row>
    <row r="166" spans="1:16" ht="76.5" x14ac:dyDescent="0.2">
      <c r="E166" s="29" t="s">
        <v>2267</v>
      </c>
    </row>
    <row r="167" spans="1:16" x14ac:dyDescent="0.2">
      <c r="A167" t="s">
        <v>51</v>
      </c>
      <c r="B167" s="5" t="s">
        <v>217</v>
      </c>
      <c r="C167" s="5" t="s">
        <v>2268</v>
      </c>
      <c r="D167" t="s">
        <v>5</v>
      </c>
      <c r="E167" s="24" t="s">
        <v>2269</v>
      </c>
      <c r="F167" s="25" t="s">
        <v>67</v>
      </c>
      <c r="G167" s="26">
        <v>150</v>
      </c>
      <c r="H167" s="25">
        <v>0.11799999999999999</v>
      </c>
      <c r="I167" s="25">
        <f>ROUND(G167*H167,6)</f>
        <v>17.7</v>
      </c>
      <c r="L167" s="27">
        <v>0</v>
      </c>
      <c r="M167" s="22">
        <f>ROUND(ROUND(L167,2)*ROUND(G167,3),2)</f>
        <v>0</v>
      </c>
      <c r="N167" s="25" t="s">
        <v>1836</v>
      </c>
      <c r="O167">
        <f>(M167*21)/100</f>
        <v>0</v>
      </c>
      <c r="P167" t="s">
        <v>27</v>
      </c>
    </row>
    <row r="168" spans="1:16" x14ac:dyDescent="0.2">
      <c r="A168" s="28" t="s">
        <v>57</v>
      </c>
      <c r="E168" s="29" t="s">
        <v>5</v>
      </c>
    </row>
    <row r="169" spans="1:16" x14ac:dyDescent="0.2">
      <c r="A169" s="28" t="s">
        <v>58</v>
      </c>
      <c r="E169" s="30" t="s">
        <v>5</v>
      </c>
    </row>
    <row r="170" spans="1:16" x14ac:dyDescent="0.2">
      <c r="E170" s="29" t="s">
        <v>159</v>
      </c>
    </row>
    <row r="171" spans="1:16" ht="25.5" x14ac:dyDescent="0.2">
      <c r="A171" t="s">
        <v>51</v>
      </c>
      <c r="B171" s="5" t="s">
        <v>218</v>
      </c>
      <c r="C171" s="5" t="s">
        <v>2270</v>
      </c>
      <c r="D171" t="s">
        <v>5</v>
      </c>
      <c r="E171" s="24" t="s">
        <v>2271</v>
      </c>
      <c r="F171" s="25" t="s">
        <v>67</v>
      </c>
      <c r="G171" s="26">
        <v>150</v>
      </c>
      <c r="H171" s="25">
        <v>8.4250000000000005E-2</v>
      </c>
      <c r="I171" s="25">
        <f>ROUND(G171*H171,6)</f>
        <v>12.637499999999999</v>
      </c>
      <c r="L171" s="27">
        <v>0</v>
      </c>
      <c r="M171" s="22">
        <f>ROUND(ROUND(L171,2)*ROUND(G171,3),2)</f>
        <v>0</v>
      </c>
      <c r="N171" s="25" t="s">
        <v>1836</v>
      </c>
      <c r="O171">
        <f>(M171*21)/100</f>
        <v>0</v>
      </c>
      <c r="P171" t="s">
        <v>27</v>
      </c>
    </row>
    <row r="172" spans="1:16" ht="38.25" x14ac:dyDescent="0.2">
      <c r="A172" s="28" t="s">
        <v>57</v>
      </c>
      <c r="E172" s="29" t="s">
        <v>2272</v>
      </c>
    </row>
    <row r="173" spans="1:16" x14ac:dyDescent="0.2">
      <c r="A173" s="28" t="s">
        <v>58</v>
      </c>
      <c r="E173" s="30" t="s">
        <v>2394</v>
      </c>
    </row>
    <row r="174" spans="1:16" ht="114.75" x14ac:dyDescent="0.2">
      <c r="E174" s="29" t="s">
        <v>2274</v>
      </c>
    </row>
    <row r="175" spans="1:16" x14ac:dyDescent="0.2">
      <c r="A175" t="s">
        <v>51</v>
      </c>
      <c r="B175" s="5" t="s">
        <v>219</v>
      </c>
      <c r="C175" s="5" t="s">
        <v>2275</v>
      </c>
      <c r="D175" t="s">
        <v>5</v>
      </c>
      <c r="E175" s="24" t="s">
        <v>2276</v>
      </c>
      <c r="F175" s="25" t="s">
        <v>67</v>
      </c>
      <c r="G175" s="26">
        <v>30.3</v>
      </c>
      <c r="H175" s="25">
        <v>0.113</v>
      </c>
      <c r="I175" s="25">
        <f>ROUND(G175*H175,6)</f>
        <v>3.4239000000000002</v>
      </c>
      <c r="L175" s="27">
        <v>0</v>
      </c>
      <c r="M175" s="22">
        <f>ROUND(ROUND(L175,2)*ROUND(G175,3),2)</f>
        <v>0</v>
      </c>
      <c r="N175" s="25" t="s">
        <v>1836</v>
      </c>
      <c r="O175">
        <f>(M175*21)/100</f>
        <v>0</v>
      </c>
      <c r="P175" t="s">
        <v>27</v>
      </c>
    </row>
    <row r="176" spans="1:16" x14ac:dyDescent="0.2">
      <c r="A176" s="28" t="s">
        <v>57</v>
      </c>
      <c r="E176" s="29" t="s">
        <v>5</v>
      </c>
    </row>
    <row r="177" spans="1:16" x14ac:dyDescent="0.2">
      <c r="A177" s="28" t="s">
        <v>58</v>
      </c>
      <c r="E177" s="30" t="s">
        <v>5</v>
      </c>
    </row>
    <row r="178" spans="1:16" x14ac:dyDescent="0.2">
      <c r="E178" s="29" t="s">
        <v>159</v>
      </c>
    </row>
    <row r="179" spans="1:16" x14ac:dyDescent="0.2">
      <c r="A179" t="s">
        <v>48</v>
      </c>
      <c r="C179" s="6" t="s">
        <v>83</v>
      </c>
      <c r="E179" s="23" t="s">
        <v>2079</v>
      </c>
      <c r="J179" s="22">
        <f>0</f>
        <v>0</v>
      </c>
      <c r="K179" s="22">
        <f>0</f>
        <v>0</v>
      </c>
      <c r="L179" s="22">
        <f>0+L180+L184+L188+L192+L196+L200+L204+L208</f>
        <v>0</v>
      </c>
      <c r="M179" s="22">
        <f>0+M180+M184+M188+M192+M196+M200+M204+M208</f>
        <v>0</v>
      </c>
    </row>
    <row r="180" spans="1:16" ht="25.5" x14ac:dyDescent="0.2">
      <c r="A180" t="s">
        <v>51</v>
      </c>
      <c r="B180" s="5" t="s">
        <v>220</v>
      </c>
      <c r="C180" s="5" t="s">
        <v>2080</v>
      </c>
      <c r="D180" t="s">
        <v>5</v>
      </c>
      <c r="E180" s="24" t="s">
        <v>2081</v>
      </c>
      <c r="F180" s="25" t="s">
        <v>67</v>
      </c>
      <c r="G180" s="26">
        <v>65</v>
      </c>
      <c r="H180" s="25">
        <v>5.9999999999999995E-4</v>
      </c>
      <c r="I180" s="25">
        <f>ROUND(G180*H180,6)</f>
        <v>3.9E-2</v>
      </c>
      <c r="L180" s="27">
        <v>0</v>
      </c>
      <c r="M180" s="22">
        <f>ROUND(ROUND(L180,2)*ROUND(G180,3),2)</f>
        <v>0</v>
      </c>
      <c r="N180" s="25" t="s">
        <v>1836</v>
      </c>
      <c r="O180">
        <f>(M180*21)/100</f>
        <v>0</v>
      </c>
      <c r="P180" t="s">
        <v>27</v>
      </c>
    </row>
    <row r="181" spans="1:16" x14ac:dyDescent="0.2">
      <c r="A181" s="28" t="s">
        <v>57</v>
      </c>
      <c r="E181" s="29" t="s">
        <v>5</v>
      </c>
    </row>
    <row r="182" spans="1:16" x14ac:dyDescent="0.2">
      <c r="A182" s="28" t="s">
        <v>58</v>
      </c>
      <c r="E182" s="30" t="s">
        <v>2395</v>
      </c>
    </row>
    <row r="183" spans="1:16" ht="114.75" x14ac:dyDescent="0.2">
      <c r="E183" s="29" t="s">
        <v>2083</v>
      </c>
    </row>
    <row r="184" spans="1:16" ht="25.5" x14ac:dyDescent="0.2">
      <c r="A184" t="s">
        <v>51</v>
      </c>
      <c r="B184" s="5" t="s">
        <v>223</v>
      </c>
      <c r="C184" s="5" t="s">
        <v>2084</v>
      </c>
      <c r="D184" t="s">
        <v>5</v>
      </c>
      <c r="E184" s="24" t="s">
        <v>2085</v>
      </c>
      <c r="F184" s="25" t="s">
        <v>67</v>
      </c>
      <c r="G184" s="26">
        <v>65</v>
      </c>
      <c r="H184" s="25">
        <v>1.6000000000000001E-3</v>
      </c>
      <c r="I184" s="25">
        <f>ROUND(G184*H184,6)</f>
        <v>0.104</v>
      </c>
      <c r="L184" s="27">
        <v>0</v>
      </c>
      <c r="M184" s="22">
        <f>ROUND(ROUND(L184,2)*ROUND(G184,3),2)</f>
        <v>0</v>
      </c>
      <c r="N184" s="25" t="s">
        <v>1836</v>
      </c>
      <c r="O184">
        <f>(M184*21)/100</f>
        <v>0</v>
      </c>
      <c r="P184" t="s">
        <v>27</v>
      </c>
    </row>
    <row r="185" spans="1:16" x14ac:dyDescent="0.2">
      <c r="A185" s="28" t="s">
        <v>57</v>
      </c>
      <c r="E185" s="29" t="s">
        <v>5</v>
      </c>
    </row>
    <row r="186" spans="1:16" x14ac:dyDescent="0.2">
      <c r="A186" s="28" t="s">
        <v>58</v>
      </c>
      <c r="E186" s="30" t="s">
        <v>2395</v>
      </c>
    </row>
    <row r="187" spans="1:16" ht="102" x14ac:dyDescent="0.2">
      <c r="E187" s="29" t="s">
        <v>2086</v>
      </c>
    </row>
    <row r="188" spans="1:16" ht="25.5" x14ac:dyDescent="0.2">
      <c r="A188" t="s">
        <v>51</v>
      </c>
      <c r="B188" s="5" t="s">
        <v>224</v>
      </c>
      <c r="C188" s="5" t="s">
        <v>2087</v>
      </c>
      <c r="D188" t="s">
        <v>5</v>
      </c>
      <c r="E188" s="24" t="s">
        <v>2088</v>
      </c>
      <c r="F188" s="25" t="s">
        <v>67</v>
      </c>
      <c r="G188" s="26">
        <v>65</v>
      </c>
      <c r="H188" s="25">
        <v>1.0000000000000001E-5</v>
      </c>
      <c r="I188" s="25">
        <f>ROUND(G188*H188,6)</f>
        <v>6.4999999999999997E-4</v>
      </c>
      <c r="L188" s="27">
        <v>0</v>
      </c>
      <c r="M188" s="22">
        <f>ROUND(ROUND(L188,2)*ROUND(G188,3),2)</f>
        <v>0</v>
      </c>
      <c r="N188" s="25" t="s">
        <v>1836</v>
      </c>
      <c r="O188">
        <f>(M188*21)/100</f>
        <v>0</v>
      </c>
      <c r="P188" t="s">
        <v>27</v>
      </c>
    </row>
    <row r="189" spans="1:16" x14ac:dyDescent="0.2">
      <c r="A189" s="28" t="s">
        <v>57</v>
      </c>
      <c r="E189" s="29" t="s">
        <v>5</v>
      </c>
    </row>
    <row r="190" spans="1:16" x14ac:dyDescent="0.2">
      <c r="A190" s="28" t="s">
        <v>58</v>
      </c>
      <c r="E190" s="30" t="s">
        <v>2395</v>
      </c>
    </row>
    <row r="191" spans="1:16" ht="38.25" x14ac:dyDescent="0.2">
      <c r="E191" s="29" t="s">
        <v>2089</v>
      </c>
    </row>
    <row r="192" spans="1:16" ht="25.5" x14ac:dyDescent="0.2">
      <c r="A192" t="s">
        <v>51</v>
      </c>
      <c r="B192" s="5" t="s">
        <v>225</v>
      </c>
      <c r="C192" s="5" t="s">
        <v>2317</v>
      </c>
      <c r="D192" t="s">
        <v>5</v>
      </c>
      <c r="E192" s="24" t="s">
        <v>2318</v>
      </c>
      <c r="F192" s="25" t="s">
        <v>77</v>
      </c>
      <c r="G192" s="26">
        <v>125</v>
      </c>
      <c r="H192" s="25">
        <v>0.14066999999999999</v>
      </c>
      <c r="I192" s="25">
        <f>ROUND(G192*H192,6)</f>
        <v>17.583749999999998</v>
      </c>
      <c r="L192" s="27">
        <v>0</v>
      </c>
      <c r="M192" s="22">
        <f>ROUND(ROUND(L192,2)*ROUND(G192,3),2)</f>
        <v>0</v>
      </c>
      <c r="N192" s="25" t="s">
        <v>1836</v>
      </c>
      <c r="O192">
        <f>(M192*21)/100</f>
        <v>0</v>
      </c>
      <c r="P192" t="s">
        <v>27</v>
      </c>
    </row>
    <row r="193" spans="1:16" ht="25.5" x14ac:dyDescent="0.2">
      <c r="A193" s="28" t="s">
        <v>57</v>
      </c>
      <c r="E193" s="29" t="s">
        <v>2319</v>
      </c>
    </row>
    <row r="194" spans="1:16" x14ac:dyDescent="0.2">
      <c r="A194" s="28" t="s">
        <v>58</v>
      </c>
      <c r="E194" s="30" t="s">
        <v>2320</v>
      </c>
    </row>
    <row r="195" spans="1:16" ht="114.75" x14ac:dyDescent="0.2">
      <c r="E195" s="29" t="s">
        <v>2321</v>
      </c>
    </row>
    <row r="196" spans="1:16" x14ac:dyDescent="0.2">
      <c r="A196" t="s">
        <v>51</v>
      </c>
      <c r="B196" s="5" t="s">
        <v>226</v>
      </c>
      <c r="C196" s="5" t="s">
        <v>2322</v>
      </c>
      <c r="D196" t="s">
        <v>5</v>
      </c>
      <c r="E196" s="24" t="s">
        <v>2323</v>
      </c>
      <c r="F196" s="25" t="s">
        <v>77</v>
      </c>
      <c r="G196" s="26">
        <v>125</v>
      </c>
      <c r="H196" s="25">
        <v>0.104</v>
      </c>
      <c r="I196" s="25">
        <f>ROUND(G196*H196,6)</f>
        <v>13</v>
      </c>
      <c r="L196" s="27">
        <v>0</v>
      </c>
      <c r="M196" s="22">
        <f>ROUND(ROUND(L196,2)*ROUND(G196,3),2)</f>
        <v>0</v>
      </c>
      <c r="N196" s="25" t="s">
        <v>1836</v>
      </c>
      <c r="O196">
        <f>(M196*21)/100</f>
        <v>0</v>
      </c>
      <c r="P196" t="s">
        <v>27</v>
      </c>
    </row>
    <row r="197" spans="1:16" x14ac:dyDescent="0.2">
      <c r="A197" s="28" t="s">
        <v>57</v>
      </c>
      <c r="E197" s="29" t="s">
        <v>5</v>
      </c>
    </row>
    <row r="198" spans="1:16" x14ac:dyDescent="0.2">
      <c r="A198" s="28" t="s">
        <v>58</v>
      </c>
      <c r="E198" s="30" t="s">
        <v>5</v>
      </c>
    </row>
    <row r="199" spans="1:16" x14ac:dyDescent="0.2">
      <c r="E199" s="29" t="s">
        <v>159</v>
      </c>
    </row>
    <row r="200" spans="1:16" ht="25.5" x14ac:dyDescent="0.2">
      <c r="A200" t="s">
        <v>51</v>
      </c>
      <c r="B200" s="5" t="s">
        <v>227</v>
      </c>
      <c r="C200" s="5" t="s">
        <v>2324</v>
      </c>
      <c r="D200" t="s">
        <v>5</v>
      </c>
      <c r="E200" s="24" t="s">
        <v>2325</v>
      </c>
      <c r="F200" s="25" t="s">
        <v>77</v>
      </c>
      <c r="G200" s="26">
        <v>10</v>
      </c>
      <c r="H200" s="25">
        <v>1.0000000000000001E-5</v>
      </c>
      <c r="I200" s="25">
        <f>ROUND(G200*H200,6)</f>
        <v>1E-4</v>
      </c>
      <c r="L200" s="27">
        <v>0</v>
      </c>
      <c r="M200" s="22">
        <f>ROUND(ROUND(L200,2)*ROUND(G200,3),2)</f>
        <v>0</v>
      </c>
      <c r="N200" s="25" t="s">
        <v>1836</v>
      </c>
      <c r="O200">
        <f>(M200*21)/100</f>
        <v>0</v>
      </c>
      <c r="P200" t="s">
        <v>27</v>
      </c>
    </row>
    <row r="201" spans="1:16" x14ac:dyDescent="0.2">
      <c r="A201" s="28" t="s">
        <v>57</v>
      </c>
      <c r="E201" s="29" t="s">
        <v>5</v>
      </c>
    </row>
    <row r="202" spans="1:16" x14ac:dyDescent="0.2">
      <c r="A202" s="28" t="s">
        <v>58</v>
      </c>
      <c r="E202" s="30" t="s">
        <v>2326</v>
      </c>
    </row>
    <row r="203" spans="1:16" x14ac:dyDescent="0.2">
      <c r="E203" s="29" t="s">
        <v>2327</v>
      </c>
    </row>
    <row r="204" spans="1:16" ht="25.5" x14ac:dyDescent="0.2">
      <c r="A204" t="s">
        <v>51</v>
      </c>
      <c r="B204" s="5" t="s">
        <v>232</v>
      </c>
      <c r="C204" s="5" t="s">
        <v>2328</v>
      </c>
      <c r="D204" t="s">
        <v>5</v>
      </c>
      <c r="E204" s="24" t="s">
        <v>2329</v>
      </c>
      <c r="F204" s="25" t="s">
        <v>77</v>
      </c>
      <c r="G204" s="26">
        <v>10</v>
      </c>
      <c r="H204" s="25">
        <v>1.2E-4</v>
      </c>
      <c r="I204" s="25">
        <f>ROUND(G204*H204,6)</f>
        <v>1.1999999999999999E-3</v>
      </c>
      <c r="L204" s="27">
        <v>0</v>
      </c>
      <c r="M204" s="22">
        <f>ROUND(ROUND(L204,2)*ROUND(G204,3),2)</f>
        <v>0</v>
      </c>
      <c r="N204" s="25" t="s">
        <v>1836</v>
      </c>
      <c r="O204">
        <f>(M204*21)/100</f>
        <v>0</v>
      </c>
      <c r="P204" t="s">
        <v>27</v>
      </c>
    </row>
    <row r="205" spans="1:16" ht="25.5" x14ac:dyDescent="0.2">
      <c r="A205" s="28" t="s">
        <v>57</v>
      </c>
      <c r="E205" s="29" t="s">
        <v>2330</v>
      </c>
    </row>
    <row r="206" spans="1:16" x14ac:dyDescent="0.2">
      <c r="A206" s="28" t="s">
        <v>58</v>
      </c>
      <c r="E206" s="30" t="s">
        <v>2326</v>
      </c>
    </row>
    <row r="207" spans="1:16" ht="25.5" x14ac:dyDescent="0.2">
      <c r="E207" s="29" t="s">
        <v>2331</v>
      </c>
    </row>
    <row r="208" spans="1:16" x14ac:dyDescent="0.2">
      <c r="A208" t="s">
        <v>51</v>
      </c>
      <c r="B208" s="5" t="s">
        <v>235</v>
      </c>
      <c r="C208" s="5" t="s">
        <v>2095</v>
      </c>
      <c r="D208" t="s">
        <v>5</v>
      </c>
      <c r="E208" s="24" t="s">
        <v>2096</v>
      </c>
      <c r="F208" s="25" t="s">
        <v>77</v>
      </c>
      <c r="G208" s="26">
        <v>10</v>
      </c>
      <c r="H208" s="25">
        <v>0</v>
      </c>
      <c r="I208" s="25">
        <f>ROUND(G208*H208,6)</f>
        <v>0</v>
      </c>
      <c r="L208" s="27">
        <v>0</v>
      </c>
      <c r="M208" s="22">
        <f>ROUND(ROUND(L208,2)*ROUND(G208,3),2)</f>
        <v>0</v>
      </c>
      <c r="N208" s="25" t="s">
        <v>1836</v>
      </c>
      <c r="O208">
        <f>(M208*21)/100</f>
        <v>0</v>
      </c>
      <c r="P208" t="s">
        <v>27</v>
      </c>
    </row>
    <row r="209" spans="1:16" x14ac:dyDescent="0.2">
      <c r="A209" s="28" t="s">
        <v>57</v>
      </c>
      <c r="E209" s="29" t="s">
        <v>5</v>
      </c>
    </row>
    <row r="210" spans="1:16" x14ac:dyDescent="0.2">
      <c r="A210" s="28" t="s">
        <v>58</v>
      </c>
      <c r="E210" s="30" t="s">
        <v>2332</v>
      </c>
    </row>
    <row r="211" spans="1:16" x14ac:dyDescent="0.2">
      <c r="E211" s="29" t="s">
        <v>2098</v>
      </c>
    </row>
    <row r="212" spans="1:16" x14ac:dyDescent="0.2">
      <c r="A212" t="s">
        <v>48</v>
      </c>
      <c r="C212" s="6" t="s">
        <v>2099</v>
      </c>
      <c r="E212" s="23" t="s">
        <v>2100</v>
      </c>
      <c r="J212" s="22">
        <f>0</f>
        <v>0</v>
      </c>
      <c r="K212" s="22">
        <f>0</f>
        <v>0</v>
      </c>
      <c r="L212" s="22">
        <f>0+L213+L217+L221+L225+L229+L233+L237</f>
        <v>0</v>
      </c>
      <c r="M212" s="22">
        <f>0+M213+M217+M221+M225+M229+M233+M237</f>
        <v>0</v>
      </c>
    </row>
    <row r="213" spans="1:16" ht="25.5" x14ac:dyDescent="0.2">
      <c r="A213" t="s">
        <v>51</v>
      </c>
      <c r="B213" s="5" t="s">
        <v>238</v>
      </c>
      <c r="C213" s="5" t="s">
        <v>2101</v>
      </c>
      <c r="D213" t="s">
        <v>5</v>
      </c>
      <c r="E213" s="24" t="s">
        <v>2102</v>
      </c>
      <c r="F213" s="25" t="s">
        <v>55</v>
      </c>
      <c r="G213" s="26">
        <v>303.3</v>
      </c>
      <c r="H213" s="25">
        <v>0</v>
      </c>
      <c r="I213" s="25">
        <f>ROUND(G213*H213,6)</f>
        <v>0</v>
      </c>
      <c r="L213" s="27">
        <v>0</v>
      </c>
      <c r="M213" s="22">
        <f>ROUND(ROUND(L213,2)*ROUND(G213,3),2)</f>
        <v>0</v>
      </c>
      <c r="N213" s="25" t="s">
        <v>1836</v>
      </c>
      <c r="O213">
        <f>(M213*21)/100</f>
        <v>0</v>
      </c>
      <c r="P213" t="s">
        <v>27</v>
      </c>
    </row>
    <row r="214" spans="1:16" x14ac:dyDescent="0.2">
      <c r="A214" s="28" t="s">
        <v>57</v>
      </c>
      <c r="E214" s="29" t="s">
        <v>5</v>
      </c>
    </row>
    <row r="215" spans="1:16" x14ac:dyDescent="0.2">
      <c r="A215" s="28" t="s">
        <v>58</v>
      </c>
      <c r="E215" s="30" t="s">
        <v>2396</v>
      </c>
    </row>
    <row r="216" spans="1:16" ht="89.25" x14ac:dyDescent="0.2">
      <c r="E216" s="29" t="s">
        <v>2103</v>
      </c>
    </row>
    <row r="217" spans="1:16" ht="25.5" x14ac:dyDescent="0.2">
      <c r="A217" t="s">
        <v>51</v>
      </c>
      <c r="B217" s="5" t="s">
        <v>239</v>
      </c>
      <c r="C217" s="5" t="s">
        <v>2104</v>
      </c>
      <c r="D217" t="s">
        <v>5</v>
      </c>
      <c r="E217" s="24" t="s">
        <v>2105</v>
      </c>
      <c r="F217" s="25" t="s">
        <v>55</v>
      </c>
      <c r="G217" s="26">
        <v>7279.2</v>
      </c>
      <c r="H217" s="25">
        <v>0</v>
      </c>
      <c r="I217" s="25">
        <f>ROUND(G217*H217,6)</f>
        <v>0</v>
      </c>
      <c r="L217" s="27">
        <v>0</v>
      </c>
      <c r="M217" s="22">
        <f>ROUND(ROUND(L217,2)*ROUND(G217,3),2)</f>
        <v>0</v>
      </c>
      <c r="N217" s="25" t="s">
        <v>1836</v>
      </c>
      <c r="O217">
        <f>(M217*21)/100</f>
        <v>0</v>
      </c>
      <c r="P217" t="s">
        <v>27</v>
      </c>
    </row>
    <row r="218" spans="1:16" x14ac:dyDescent="0.2">
      <c r="A218" s="28" t="s">
        <v>57</v>
      </c>
      <c r="E218" s="29" t="s">
        <v>5</v>
      </c>
    </row>
    <row r="219" spans="1:16" x14ac:dyDescent="0.2">
      <c r="A219" s="28" t="s">
        <v>58</v>
      </c>
      <c r="E219" s="30" t="s">
        <v>5</v>
      </c>
    </row>
    <row r="220" spans="1:16" ht="89.25" x14ac:dyDescent="0.2">
      <c r="E220" s="29" t="s">
        <v>2103</v>
      </c>
    </row>
    <row r="221" spans="1:16" ht="25.5" x14ac:dyDescent="0.2">
      <c r="A221" t="s">
        <v>51</v>
      </c>
      <c r="B221" s="5" t="s">
        <v>240</v>
      </c>
      <c r="C221" s="5" t="s">
        <v>2154</v>
      </c>
      <c r="D221" t="s">
        <v>5</v>
      </c>
      <c r="E221" s="24" t="s">
        <v>2155</v>
      </c>
      <c r="F221" s="25" t="s">
        <v>55</v>
      </c>
      <c r="G221" s="26">
        <v>164.79</v>
      </c>
      <c r="H221" s="25">
        <v>0</v>
      </c>
      <c r="I221" s="25">
        <f>ROUND(G221*H221,6)</f>
        <v>0</v>
      </c>
      <c r="L221" s="27">
        <v>0</v>
      </c>
      <c r="M221" s="22">
        <f>ROUND(ROUND(L221,2)*ROUND(G221,3),2)</f>
        <v>0</v>
      </c>
      <c r="N221" s="25" t="s">
        <v>1836</v>
      </c>
      <c r="O221">
        <f>(M221*21)/100</f>
        <v>0</v>
      </c>
      <c r="P221" t="s">
        <v>27</v>
      </c>
    </row>
    <row r="222" spans="1:16" x14ac:dyDescent="0.2">
      <c r="A222" s="28" t="s">
        <v>57</v>
      </c>
      <c r="E222" s="29" t="s">
        <v>5</v>
      </c>
    </row>
    <row r="223" spans="1:16" x14ac:dyDescent="0.2">
      <c r="A223" s="28" t="s">
        <v>58</v>
      </c>
      <c r="E223" s="30" t="s">
        <v>2397</v>
      </c>
    </row>
    <row r="224" spans="1:16" ht="89.25" x14ac:dyDescent="0.2">
      <c r="E224" s="29" t="s">
        <v>2103</v>
      </c>
    </row>
    <row r="225" spans="1:16" ht="25.5" x14ac:dyDescent="0.2">
      <c r="A225" t="s">
        <v>51</v>
      </c>
      <c r="B225" s="5" t="s">
        <v>241</v>
      </c>
      <c r="C225" s="5" t="s">
        <v>2157</v>
      </c>
      <c r="D225" t="s">
        <v>5</v>
      </c>
      <c r="E225" s="24" t="s">
        <v>2105</v>
      </c>
      <c r="F225" s="25" t="s">
        <v>55</v>
      </c>
      <c r="G225" s="26">
        <v>3954.96</v>
      </c>
      <c r="H225" s="25">
        <v>0</v>
      </c>
      <c r="I225" s="25">
        <f>ROUND(G225*H225,6)</f>
        <v>0</v>
      </c>
      <c r="L225" s="27">
        <v>0</v>
      </c>
      <c r="M225" s="22">
        <f>ROUND(ROUND(L225,2)*ROUND(G225,3),2)</f>
        <v>0</v>
      </c>
      <c r="N225" s="25" t="s">
        <v>1836</v>
      </c>
      <c r="O225">
        <f>(M225*21)/100</f>
        <v>0</v>
      </c>
      <c r="P225" t="s">
        <v>27</v>
      </c>
    </row>
    <row r="226" spans="1:16" x14ac:dyDescent="0.2">
      <c r="A226" s="28" t="s">
        <v>57</v>
      </c>
      <c r="E226" s="29" t="s">
        <v>5</v>
      </c>
    </row>
    <row r="227" spans="1:16" x14ac:dyDescent="0.2">
      <c r="A227" s="28" t="s">
        <v>58</v>
      </c>
      <c r="E227" s="30" t="s">
        <v>5</v>
      </c>
    </row>
    <row r="228" spans="1:16" ht="89.25" x14ac:dyDescent="0.2">
      <c r="E228" s="29" t="s">
        <v>2103</v>
      </c>
    </row>
    <row r="229" spans="1:16" ht="25.5" x14ac:dyDescent="0.2">
      <c r="A229" t="s">
        <v>51</v>
      </c>
      <c r="B229" s="5" t="s">
        <v>242</v>
      </c>
      <c r="C229" s="5" t="s">
        <v>2106</v>
      </c>
      <c r="D229" t="s">
        <v>5</v>
      </c>
      <c r="E229" s="24" t="s">
        <v>2107</v>
      </c>
      <c r="F229" s="25" t="s">
        <v>55</v>
      </c>
      <c r="G229" s="26">
        <v>139.51</v>
      </c>
      <c r="H229" s="25">
        <v>0</v>
      </c>
      <c r="I229" s="25">
        <f>ROUND(G229*H229,6)</f>
        <v>0</v>
      </c>
      <c r="L229" s="27">
        <v>0</v>
      </c>
      <c r="M229" s="22">
        <f>ROUND(ROUND(L229,2)*ROUND(G229,3),2)</f>
        <v>0</v>
      </c>
      <c r="N229" s="25" t="s">
        <v>1836</v>
      </c>
      <c r="O229">
        <f>(M229*21)/100</f>
        <v>0</v>
      </c>
      <c r="P229" t="s">
        <v>27</v>
      </c>
    </row>
    <row r="230" spans="1:16" x14ac:dyDescent="0.2">
      <c r="A230" s="28" t="s">
        <v>57</v>
      </c>
      <c r="E230" s="29" t="s">
        <v>5</v>
      </c>
    </row>
    <row r="231" spans="1:16" x14ac:dyDescent="0.2">
      <c r="A231" s="28" t="s">
        <v>58</v>
      </c>
      <c r="E231" s="30" t="s">
        <v>2398</v>
      </c>
    </row>
    <row r="232" spans="1:16" ht="76.5" x14ac:dyDescent="0.2">
      <c r="E232" s="29" t="s">
        <v>2109</v>
      </c>
    </row>
    <row r="233" spans="1:16" ht="25.5" x14ac:dyDescent="0.2">
      <c r="A233" t="s">
        <v>51</v>
      </c>
      <c r="B233" s="5" t="s">
        <v>243</v>
      </c>
      <c r="C233" s="5" t="s">
        <v>2110</v>
      </c>
      <c r="D233" t="s">
        <v>5</v>
      </c>
      <c r="E233" s="24" t="s">
        <v>2111</v>
      </c>
      <c r="F233" s="25" t="s">
        <v>55</v>
      </c>
      <c r="G233" s="26">
        <v>25.28</v>
      </c>
      <c r="H233" s="25">
        <v>0</v>
      </c>
      <c r="I233" s="25">
        <f>ROUND(G233*H233,6)</f>
        <v>0</v>
      </c>
      <c r="L233" s="27">
        <v>0</v>
      </c>
      <c r="M233" s="22">
        <f>ROUND(ROUND(L233,2)*ROUND(G233,3),2)</f>
        <v>0</v>
      </c>
      <c r="N233" s="25" t="s">
        <v>1836</v>
      </c>
      <c r="O233">
        <f>(M233*21)/100</f>
        <v>0</v>
      </c>
      <c r="P233" t="s">
        <v>27</v>
      </c>
    </row>
    <row r="234" spans="1:16" x14ac:dyDescent="0.2">
      <c r="A234" s="28" t="s">
        <v>57</v>
      </c>
      <c r="E234" s="29" t="s">
        <v>5</v>
      </c>
    </row>
    <row r="235" spans="1:16" x14ac:dyDescent="0.2">
      <c r="A235" s="28" t="s">
        <v>58</v>
      </c>
      <c r="E235" s="30" t="s">
        <v>2399</v>
      </c>
    </row>
    <row r="236" spans="1:16" ht="76.5" x14ac:dyDescent="0.2">
      <c r="E236" s="29" t="s">
        <v>2109</v>
      </c>
    </row>
    <row r="237" spans="1:16" ht="25.5" x14ac:dyDescent="0.2">
      <c r="A237" t="s">
        <v>51</v>
      </c>
      <c r="B237" s="5" t="s">
        <v>244</v>
      </c>
      <c r="C237" s="5" t="s">
        <v>2113</v>
      </c>
      <c r="D237" t="s">
        <v>5</v>
      </c>
      <c r="E237" s="24" t="s">
        <v>1867</v>
      </c>
      <c r="F237" s="25" t="s">
        <v>55</v>
      </c>
      <c r="G237" s="26">
        <v>323.8</v>
      </c>
      <c r="H237" s="25">
        <v>0</v>
      </c>
      <c r="I237" s="25">
        <f>ROUND(G237*H237,6)</f>
        <v>0</v>
      </c>
      <c r="L237" s="27">
        <v>0</v>
      </c>
      <c r="M237" s="22">
        <f>ROUND(ROUND(L237,2)*ROUND(G237,3),2)</f>
        <v>0</v>
      </c>
      <c r="N237" s="25" t="s">
        <v>1836</v>
      </c>
      <c r="O237">
        <f>(M237*21)/100</f>
        <v>0</v>
      </c>
      <c r="P237" t="s">
        <v>27</v>
      </c>
    </row>
    <row r="238" spans="1:16" x14ac:dyDescent="0.2">
      <c r="A238" s="28" t="s">
        <v>57</v>
      </c>
      <c r="E238" s="29" t="s">
        <v>5</v>
      </c>
    </row>
    <row r="239" spans="1:16" x14ac:dyDescent="0.2">
      <c r="A239" s="28" t="s">
        <v>58</v>
      </c>
      <c r="E239" s="30" t="s">
        <v>2400</v>
      </c>
    </row>
    <row r="240" spans="1:16" ht="76.5" x14ac:dyDescent="0.2">
      <c r="E240" s="29" t="s">
        <v>2109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8"/>
  <dimension ref="A1:T1533"/>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COUNTIFS(L8:L1530,"=0",A8:A1530,"P")+COUNTIFS(L8:L1530,"",A8:A1530,"P")+SUM(Q8:Q1530)</f>
        <v>376</v>
      </c>
    </row>
    <row r="8" spans="1:20" x14ac:dyDescent="0.2">
      <c r="A8" t="s">
        <v>45</v>
      </c>
      <c r="C8" s="19" t="s">
        <v>2405</v>
      </c>
      <c r="E8" s="21" t="s">
        <v>2406</v>
      </c>
      <c r="J8" s="20">
        <f>0+J9+J62+J75+J104+J113+J194+J247+J316+J321+J354+J379+J984+J1157+J1174+J1183+J1188+J1209+J1214+J1227+J1232+J1245</f>
        <v>0</v>
      </c>
      <c r="K8" s="20">
        <f>0+K9+K62+K75+K104+K113+K194+K247+K316+K321+K354+K379+K984+K1157+K1174+K1183+K1188+K1209+K1214+K1227+K1232+K1245</f>
        <v>0</v>
      </c>
      <c r="L8" s="20">
        <f>0+L9+L62+L75+L104+L113+L194+L247+L316+L321+L354+L379+L984+L1157+L1174+L1183+L1188+L1209+L1214+L1227+L1232+L1245</f>
        <v>0</v>
      </c>
      <c r="M8" s="20">
        <f>0+M9+M62+M75+M104+M113+M194+M247+M316+M321+M354+M379+M984+M1157+M1174+M1183+M1188+M1209+M1214+M1227+M1232+M1245</f>
        <v>0</v>
      </c>
    </row>
    <row r="9" spans="1:20" x14ac:dyDescent="0.2">
      <c r="A9" t="s">
        <v>48</v>
      </c>
      <c r="C9" s="6" t="s">
        <v>52</v>
      </c>
      <c r="E9" s="23" t="s">
        <v>1557</v>
      </c>
      <c r="J9" s="22">
        <f>0</f>
        <v>0</v>
      </c>
      <c r="K9" s="22">
        <f>0</f>
        <v>0</v>
      </c>
      <c r="L9" s="22">
        <f>0+L10+L14+L18+L22+L26+L30+L34+L38+L42+L46+L50+L54+L58</f>
        <v>0</v>
      </c>
      <c r="M9" s="22">
        <f>0+M10+M14+M18+M22+M26+M30+M34+M38+M42+M46+M50+M54+M58</f>
        <v>0</v>
      </c>
    </row>
    <row r="10" spans="1:20" ht="25.5" x14ac:dyDescent="0.2">
      <c r="A10" t="s">
        <v>51</v>
      </c>
      <c r="B10" s="5" t="s">
        <v>52</v>
      </c>
      <c r="C10" s="5" t="s">
        <v>2407</v>
      </c>
      <c r="D10" t="s">
        <v>5</v>
      </c>
      <c r="E10" s="24" t="s">
        <v>2408</v>
      </c>
      <c r="F10" s="25" t="s">
        <v>136</v>
      </c>
      <c r="G10" s="26">
        <v>1840</v>
      </c>
      <c r="H10" s="25">
        <v>0</v>
      </c>
      <c r="I10" s="25">
        <f>ROUND(G10*H10,6)</f>
        <v>0</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5</v>
      </c>
    </row>
    <row r="13" spans="1:20" x14ac:dyDescent="0.2">
      <c r="E13" s="29" t="s">
        <v>159</v>
      </c>
    </row>
    <row r="14" spans="1:20" x14ac:dyDescent="0.2">
      <c r="A14" t="s">
        <v>51</v>
      </c>
      <c r="B14" s="5" t="s">
        <v>27</v>
      </c>
      <c r="C14" s="5" t="s">
        <v>2409</v>
      </c>
      <c r="D14" t="s">
        <v>5</v>
      </c>
      <c r="E14" s="24" t="s">
        <v>2410</v>
      </c>
      <c r="F14" s="25" t="s">
        <v>67</v>
      </c>
      <c r="G14" s="26">
        <v>102.238</v>
      </c>
      <c r="H14" s="25">
        <v>6.9999999999999999E-4</v>
      </c>
      <c r="I14" s="25">
        <f>ROUND(G14*H14,6)</f>
        <v>7.1567000000000006E-2</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v>
      </c>
    </row>
    <row r="17" spans="1:16" x14ac:dyDescent="0.2">
      <c r="E17" s="29" t="s">
        <v>159</v>
      </c>
    </row>
    <row r="18" spans="1:16" ht="25.5" x14ac:dyDescent="0.2">
      <c r="A18" t="s">
        <v>51</v>
      </c>
      <c r="B18" s="5" t="s">
        <v>26</v>
      </c>
      <c r="C18" s="5" t="s">
        <v>2411</v>
      </c>
      <c r="D18" t="s">
        <v>5</v>
      </c>
      <c r="E18" s="24" t="s">
        <v>2412</v>
      </c>
      <c r="F18" s="25" t="s">
        <v>67</v>
      </c>
      <c r="G18" s="26">
        <v>102.238</v>
      </c>
      <c r="H18" s="25">
        <v>0</v>
      </c>
      <c r="I18" s="25">
        <f>ROUND(G18*H18,6)</f>
        <v>0</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5</v>
      </c>
    </row>
    <row r="21" spans="1:16" x14ac:dyDescent="0.2">
      <c r="E21" s="29" t="s">
        <v>159</v>
      </c>
    </row>
    <row r="22" spans="1:16" ht="25.5" x14ac:dyDescent="0.2">
      <c r="A22" t="s">
        <v>51</v>
      </c>
      <c r="B22" s="5" t="s">
        <v>144</v>
      </c>
      <c r="C22" s="5" t="s">
        <v>2413</v>
      </c>
      <c r="D22" t="s">
        <v>5</v>
      </c>
      <c r="E22" s="24" t="s">
        <v>2414</v>
      </c>
      <c r="F22" s="25" t="s">
        <v>67</v>
      </c>
      <c r="G22" s="26">
        <v>102.238</v>
      </c>
      <c r="H22" s="25">
        <v>7.9000000000000001E-4</v>
      </c>
      <c r="I22" s="25">
        <f>ROUND(G22*H22,6)</f>
        <v>8.0768000000000006E-2</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64</v>
      </c>
      <c r="C26" s="5" t="s">
        <v>2415</v>
      </c>
      <c r="D26" t="s">
        <v>5</v>
      </c>
      <c r="E26" s="24" t="s">
        <v>2416</v>
      </c>
      <c r="F26" s="25" t="s">
        <v>67</v>
      </c>
      <c r="G26" s="26">
        <v>102.238</v>
      </c>
      <c r="H26" s="25">
        <v>0</v>
      </c>
      <c r="I26" s="25">
        <f>ROUND(G26*H26,6)</f>
        <v>0</v>
      </c>
      <c r="L26" s="27">
        <v>0</v>
      </c>
      <c r="M26" s="22">
        <f>ROUND(ROUND(L26,2)*ROUND(G26,3),2)</f>
        <v>0</v>
      </c>
      <c r="N26" s="25" t="s">
        <v>1836</v>
      </c>
      <c r="O26">
        <f>(M26*21)/100</f>
        <v>0</v>
      </c>
      <c r="P26" t="s">
        <v>27</v>
      </c>
    </row>
    <row r="27" spans="1:16" x14ac:dyDescent="0.2">
      <c r="A27" s="28" t="s">
        <v>57</v>
      </c>
      <c r="E27" s="29" t="s">
        <v>5</v>
      </c>
    </row>
    <row r="28" spans="1:16" x14ac:dyDescent="0.2">
      <c r="A28" s="28" t="s">
        <v>58</v>
      </c>
      <c r="E28" s="30" t="s">
        <v>5</v>
      </c>
    </row>
    <row r="29" spans="1:16" x14ac:dyDescent="0.2">
      <c r="E29" s="29" t="s">
        <v>159</v>
      </c>
    </row>
    <row r="30" spans="1:16" ht="25.5" x14ac:dyDescent="0.2">
      <c r="A30" t="s">
        <v>51</v>
      </c>
      <c r="B30" s="5" t="s">
        <v>62</v>
      </c>
      <c r="C30" s="5" t="s">
        <v>2417</v>
      </c>
      <c r="D30" t="s">
        <v>5</v>
      </c>
      <c r="E30" s="24" t="s">
        <v>2418</v>
      </c>
      <c r="F30" s="25" t="s">
        <v>136</v>
      </c>
      <c r="G30" s="26">
        <v>2660</v>
      </c>
      <c r="H30" s="25">
        <v>0</v>
      </c>
      <c r="I30" s="25">
        <f>ROUND(G30*H30,6)</f>
        <v>0</v>
      </c>
      <c r="L30" s="27">
        <v>0</v>
      </c>
      <c r="M30" s="22">
        <f>ROUND(ROUND(L30,2)*ROUND(G30,3),2)</f>
        <v>0</v>
      </c>
      <c r="N30" s="25" t="s">
        <v>1836</v>
      </c>
      <c r="O30">
        <f>(M30*21)/100</f>
        <v>0</v>
      </c>
      <c r="P30" t="s">
        <v>27</v>
      </c>
    </row>
    <row r="31" spans="1:16" ht="25.5" x14ac:dyDescent="0.2">
      <c r="A31" s="28" t="s">
        <v>57</v>
      </c>
      <c r="E31" s="29" t="s">
        <v>2419</v>
      </c>
    </row>
    <row r="32" spans="1:16" x14ac:dyDescent="0.2">
      <c r="A32" s="28" t="s">
        <v>58</v>
      </c>
      <c r="E32" s="30" t="s">
        <v>2420</v>
      </c>
    </row>
    <row r="33" spans="1:16" x14ac:dyDescent="0.2">
      <c r="E33" s="29" t="s">
        <v>159</v>
      </c>
    </row>
    <row r="34" spans="1:16" ht="25.5" x14ac:dyDescent="0.2">
      <c r="A34" t="s">
        <v>51</v>
      </c>
      <c r="B34" s="5" t="s">
        <v>69</v>
      </c>
      <c r="C34" s="5" t="s">
        <v>2421</v>
      </c>
      <c r="D34" t="s">
        <v>5</v>
      </c>
      <c r="E34" s="24" t="s">
        <v>2422</v>
      </c>
      <c r="F34" s="25" t="s">
        <v>136</v>
      </c>
      <c r="G34" s="26">
        <v>10640</v>
      </c>
      <c r="H34" s="25">
        <v>0</v>
      </c>
      <c r="I34" s="25">
        <f>ROUND(G34*H34,6)</f>
        <v>0</v>
      </c>
      <c r="L34" s="27">
        <v>0</v>
      </c>
      <c r="M34" s="22">
        <f>ROUND(ROUND(L34,2)*ROUND(G34,3),2)</f>
        <v>0</v>
      </c>
      <c r="N34" s="25" t="s">
        <v>1836</v>
      </c>
      <c r="O34">
        <f>(M34*21)/100</f>
        <v>0</v>
      </c>
      <c r="P34" t="s">
        <v>27</v>
      </c>
    </row>
    <row r="35" spans="1:16" ht="25.5" x14ac:dyDescent="0.2">
      <c r="A35" s="28" t="s">
        <v>57</v>
      </c>
      <c r="E35" s="29" t="s">
        <v>2423</v>
      </c>
    </row>
    <row r="36" spans="1:16" x14ac:dyDescent="0.2">
      <c r="A36" s="28" t="s">
        <v>58</v>
      </c>
      <c r="E36" s="30" t="s">
        <v>2424</v>
      </c>
    </row>
    <row r="37" spans="1:16" x14ac:dyDescent="0.2">
      <c r="E37" s="29" t="s">
        <v>159</v>
      </c>
    </row>
    <row r="38" spans="1:16" ht="25.5" x14ac:dyDescent="0.2">
      <c r="A38" t="s">
        <v>51</v>
      </c>
      <c r="B38" s="5" t="s">
        <v>79</v>
      </c>
      <c r="C38" s="5" t="s">
        <v>1853</v>
      </c>
      <c r="D38" t="s">
        <v>5</v>
      </c>
      <c r="E38" s="24" t="s">
        <v>1849</v>
      </c>
      <c r="F38" s="25" t="s">
        <v>136</v>
      </c>
      <c r="G38" s="26">
        <v>1020</v>
      </c>
      <c r="H38" s="25">
        <v>0</v>
      </c>
      <c r="I38" s="25">
        <f>ROUND(G38*H38,6)</f>
        <v>0</v>
      </c>
      <c r="L38" s="27">
        <v>0</v>
      </c>
      <c r="M38" s="22">
        <f>ROUND(ROUND(L38,2)*ROUND(G38,3),2)</f>
        <v>0</v>
      </c>
      <c r="N38" s="25" t="s">
        <v>1836</v>
      </c>
      <c r="O38">
        <f>(M38*21)/100</f>
        <v>0</v>
      </c>
      <c r="P38" t="s">
        <v>27</v>
      </c>
    </row>
    <row r="39" spans="1:16" ht="25.5" x14ac:dyDescent="0.2">
      <c r="A39" s="28" t="s">
        <v>57</v>
      </c>
      <c r="E39" s="29" t="s">
        <v>2425</v>
      </c>
    </row>
    <row r="40" spans="1:16" x14ac:dyDescent="0.2">
      <c r="A40" s="28" t="s">
        <v>58</v>
      </c>
      <c r="E40" s="30" t="s">
        <v>2426</v>
      </c>
    </row>
    <row r="41" spans="1:16" x14ac:dyDescent="0.2">
      <c r="E41" s="29" t="s">
        <v>159</v>
      </c>
    </row>
    <row r="42" spans="1:16" ht="25.5" x14ac:dyDescent="0.2">
      <c r="A42" t="s">
        <v>51</v>
      </c>
      <c r="B42" s="5" t="s">
        <v>83</v>
      </c>
      <c r="C42" s="5" t="s">
        <v>1856</v>
      </c>
      <c r="D42" t="s">
        <v>5</v>
      </c>
      <c r="E42" s="24" t="s">
        <v>1849</v>
      </c>
      <c r="F42" s="25" t="s">
        <v>136</v>
      </c>
      <c r="G42" s="26">
        <v>15300</v>
      </c>
      <c r="H42" s="25">
        <v>0</v>
      </c>
      <c r="I42" s="25">
        <f>ROUND(G42*H42,6)</f>
        <v>0</v>
      </c>
      <c r="L42" s="27">
        <v>0</v>
      </c>
      <c r="M42" s="22">
        <f>ROUND(ROUND(L42,2)*ROUND(G42,3),2)</f>
        <v>0</v>
      </c>
      <c r="N42" s="25" t="s">
        <v>1836</v>
      </c>
      <c r="O42">
        <f>(M42*21)/100</f>
        <v>0</v>
      </c>
      <c r="P42" t="s">
        <v>27</v>
      </c>
    </row>
    <row r="43" spans="1:16" ht="38.25" x14ac:dyDescent="0.2">
      <c r="A43" s="28" t="s">
        <v>57</v>
      </c>
      <c r="E43" s="29" t="s">
        <v>2427</v>
      </c>
    </row>
    <row r="44" spans="1:16" x14ac:dyDescent="0.2">
      <c r="A44" s="28" t="s">
        <v>58</v>
      </c>
      <c r="E44" s="30" t="s">
        <v>2428</v>
      </c>
    </row>
    <row r="45" spans="1:16" x14ac:dyDescent="0.2">
      <c r="E45" s="29" t="s">
        <v>159</v>
      </c>
    </row>
    <row r="46" spans="1:16" x14ac:dyDescent="0.2">
      <c r="A46" t="s">
        <v>51</v>
      </c>
      <c r="B46" s="5" t="s">
        <v>88</v>
      </c>
      <c r="C46" s="5" t="s">
        <v>1862</v>
      </c>
      <c r="D46" t="s">
        <v>5</v>
      </c>
      <c r="E46" s="24" t="s">
        <v>1863</v>
      </c>
      <c r="F46" s="25" t="s">
        <v>136</v>
      </c>
      <c r="G46" s="26">
        <v>1840</v>
      </c>
      <c r="H46" s="25">
        <v>0</v>
      </c>
      <c r="I46" s="25">
        <f>ROUND(G46*H46,6)</f>
        <v>0</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2429</v>
      </c>
    </row>
    <row r="49" spans="1:16" x14ac:dyDescent="0.2">
      <c r="E49" s="29" t="s">
        <v>159</v>
      </c>
    </row>
    <row r="50" spans="1:16" ht="25.5" x14ac:dyDescent="0.2">
      <c r="A50" t="s">
        <v>51</v>
      </c>
      <c r="B50" s="5" t="s">
        <v>178</v>
      </c>
      <c r="C50" s="5" t="s">
        <v>1866</v>
      </c>
      <c r="D50" t="s">
        <v>5</v>
      </c>
      <c r="E50" s="24" t="s">
        <v>1867</v>
      </c>
      <c r="F50" s="25" t="s">
        <v>55</v>
      </c>
      <c r="G50" s="26">
        <v>2574</v>
      </c>
      <c r="H50" s="25">
        <v>0</v>
      </c>
      <c r="I50" s="25">
        <f>ROUND(G50*H50,6)</f>
        <v>0</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2430</v>
      </c>
    </row>
    <row r="53" spans="1:16" x14ac:dyDescent="0.2">
      <c r="E53" s="29" t="s">
        <v>159</v>
      </c>
    </row>
    <row r="54" spans="1:16" ht="25.5" x14ac:dyDescent="0.2">
      <c r="A54" t="s">
        <v>51</v>
      </c>
      <c r="B54" s="5" t="s">
        <v>92</v>
      </c>
      <c r="C54" s="5" t="s">
        <v>2431</v>
      </c>
      <c r="D54" t="s">
        <v>5</v>
      </c>
      <c r="E54" s="24" t="s">
        <v>2432</v>
      </c>
      <c r="F54" s="25" t="s">
        <v>136</v>
      </c>
      <c r="G54" s="26">
        <v>820</v>
      </c>
      <c r="H54" s="25">
        <v>0</v>
      </c>
      <c r="I54" s="25">
        <f>ROUND(G54*H54,6)</f>
        <v>0</v>
      </c>
      <c r="L54" s="27">
        <v>0</v>
      </c>
      <c r="M54" s="22">
        <f>ROUND(ROUND(L54,2)*ROUND(G54,3),2)</f>
        <v>0</v>
      </c>
      <c r="N54" s="25" t="s">
        <v>1836</v>
      </c>
      <c r="O54">
        <f>(M54*21)/100</f>
        <v>0</v>
      </c>
      <c r="P54" t="s">
        <v>27</v>
      </c>
    </row>
    <row r="55" spans="1:16" x14ac:dyDescent="0.2">
      <c r="A55" s="28" t="s">
        <v>57</v>
      </c>
      <c r="E55" s="29" t="s">
        <v>5</v>
      </c>
    </row>
    <row r="56" spans="1:16" x14ac:dyDescent="0.2">
      <c r="A56" s="28" t="s">
        <v>58</v>
      </c>
      <c r="E56" s="30" t="s">
        <v>2433</v>
      </c>
    </row>
    <row r="57" spans="1:16" x14ac:dyDescent="0.2">
      <c r="E57" s="29" t="s">
        <v>159</v>
      </c>
    </row>
    <row r="58" spans="1:16" ht="25.5" x14ac:dyDescent="0.2">
      <c r="A58" t="s">
        <v>51</v>
      </c>
      <c r="B58" s="5" t="s">
        <v>96</v>
      </c>
      <c r="C58" s="5" t="s">
        <v>2434</v>
      </c>
      <c r="D58" t="s">
        <v>5</v>
      </c>
      <c r="E58" s="24" t="s">
        <v>2435</v>
      </c>
      <c r="F58" s="25" t="s">
        <v>136</v>
      </c>
      <c r="G58" s="26">
        <v>820</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48</v>
      </c>
      <c r="C62" s="6" t="s">
        <v>27</v>
      </c>
      <c r="E62" s="23" t="s">
        <v>2436</v>
      </c>
      <c r="J62" s="22">
        <f>0</f>
        <v>0</v>
      </c>
      <c r="K62" s="22">
        <f>0</f>
        <v>0</v>
      </c>
      <c r="L62" s="22">
        <f>0+L63+L67+L71</f>
        <v>0</v>
      </c>
      <c r="M62" s="22">
        <f>0+M63+M67+M71</f>
        <v>0</v>
      </c>
    </row>
    <row r="63" spans="1:16" x14ac:dyDescent="0.2">
      <c r="A63" t="s">
        <v>51</v>
      </c>
      <c r="B63" s="5" t="s">
        <v>100</v>
      </c>
      <c r="C63" s="5" t="s">
        <v>2437</v>
      </c>
      <c r="D63" t="s">
        <v>5</v>
      </c>
      <c r="E63" s="24" t="s">
        <v>2438</v>
      </c>
      <c r="F63" s="25" t="s">
        <v>136</v>
      </c>
      <c r="G63" s="26">
        <v>325.74799999999999</v>
      </c>
      <c r="H63" s="25">
        <v>2.16</v>
      </c>
      <c r="I63" s="25">
        <f>ROUND(G63*H63,6)</f>
        <v>703.61568</v>
      </c>
      <c r="L63" s="27">
        <v>0</v>
      </c>
      <c r="M63" s="22">
        <f>ROUND(ROUND(L63,2)*ROUND(G63,3),2)</f>
        <v>0</v>
      </c>
      <c r="N63" s="25" t="s">
        <v>1836</v>
      </c>
      <c r="O63">
        <f>(M63*21)/100</f>
        <v>0</v>
      </c>
      <c r="P63" t="s">
        <v>27</v>
      </c>
    </row>
    <row r="64" spans="1:16" x14ac:dyDescent="0.2">
      <c r="A64" s="28" t="s">
        <v>57</v>
      </c>
      <c r="E64" s="29" t="s">
        <v>5</v>
      </c>
    </row>
    <row r="65" spans="1:16" ht="51" x14ac:dyDescent="0.2">
      <c r="A65" s="28" t="s">
        <v>58</v>
      </c>
      <c r="E65" s="30" t="s">
        <v>2439</v>
      </c>
    </row>
    <row r="66" spans="1:16" x14ac:dyDescent="0.2">
      <c r="E66" s="29" t="s">
        <v>159</v>
      </c>
    </row>
    <row r="67" spans="1:16" x14ac:dyDescent="0.2">
      <c r="A67" t="s">
        <v>51</v>
      </c>
      <c r="B67" s="5" t="s">
        <v>105</v>
      </c>
      <c r="C67" s="5" t="s">
        <v>2440</v>
      </c>
      <c r="D67" t="s">
        <v>5</v>
      </c>
      <c r="E67" s="24" t="s">
        <v>2441</v>
      </c>
      <c r="F67" s="25" t="s">
        <v>136</v>
      </c>
      <c r="G67" s="26">
        <v>236.22900000000001</v>
      </c>
      <c r="H67" s="25">
        <v>2.45329</v>
      </c>
      <c r="I67" s="25">
        <f>ROUND(G67*H67,6)</f>
        <v>579.53824299999997</v>
      </c>
      <c r="L67" s="27">
        <v>0</v>
      </c>
      <c r="M67" s="22">
        <f>ROUND(ROUND(L67,2)*ROUND(G67,3),2)</f>
        <v>0</v>
      </c>
      <c r="N67" s="25" t="s">
        <v>1836</v>
      </c>
      <c r="O67">
        <f>(M67*21)/100</f>
        <v>0</v>
      </c>
      <c r="P67" t="s">
        <v>27</v>
      </c>
    </row>
    <row r="68" spans="1:16" x14ac:dyDescent="0.2">
      <c r="A68" s="28" t="s">
        <v>57</v>
      </c>
      <c r="E68" s="29" t="s">
        <v>5</v>
      </c>
    </row>
    <row r="69" spans="1:16" ht="51" x14ac:dyDescent="0.2">
      <c r="A69" s="28" t="s">
        <v>58</v>
      </c>
      <c r="E69" s="30" t="s">
        <v>2442</v>
      </c>
    </row>
    <row r="70" spans="1:16" ht="76.5" x14ac:dyDescent="0.2">
      <c r="E70" s="29" t="s">
        <v>2443</v>
      </c>
    </row>
    <row r="71" spans="1:16" x14ac:dyDescent="0.2">
      <c r="A71" t="s">
        <v>51</v>
      </c>
      <c r="B71" s="5" t="s">
        <v>110</v>
      </c>
      <c r="C71" s="5" t="s">
        <v>2444</v>
      </c>
      <c r="D71" t="s">
        <v>5</v>
      </c>
      <c r="E71" s="24" t="s">
        <v>2445</v>
      </c>
      <c r="F71" s="25" t="s">
        <v>55</v>
      </c>
      <c r="G71" s="26">
        <v>20.977</v>
      </c>
      <c r="H71" s="25">
        <v>1.06277</v>
      </c>
      <c r="I71" s="25">
        <f>ROUND(G71*H71,6)</f>
        <v>22.293725999999999</v>
      </c>
      <c r="L71" s="27">
        <v>0</v>
      </c>
      <c r="M71" s="22">
        <f>ROUND(ROUND(L71,2)*ROUND(G71,3),2)</f>
        <v>0</v>
      </c>
      <c r="N71" s="25" t="s">
        <v>1836</v>
      </c>
      <c r="O71">
        <f>(M71*21)/100</f>
        <v>0</v>
      </c>
      <c r="P71" t="s">
        <v>27</v>
      </c>
    </row>
    <row r="72" spans="1:16" x14ac:dyDescent="0.2">
      <c r="A72" s="28" t="s">
        <v>57</v>
      </c>
      <c r="E72" s="29" t="s">
        <v>5</v>
      </c>
    </row>
    <row r="73" spans="1:16" ht="51" x14ac:dyDescent="0.2">
      <c r="A73" s="28" t="s">
        <v>58</v>
      </c>
      <c r="E73" s="30" t="s">
        <v>2446</v>
      </c>
    </row>
    <row r="74" spans="1:16" x14ac:dyDescent="0.2">
      <c r="E74" s="29" t="s">
        <v>159</v>
      </c>
    </row>
    <row r="75" spans="1:16" x14ac:dyDescent="0.2">
      <c r="A75" t="s">
        <v>48</v>
      </c>
      <c r="C75" s="6" t="s">
        <v>26</v>
      </c>
      <c r="E75" s="23" t="s">
        <v>2447</v>
      </c>
      <c r="J75" s="22">
        <f>0</f>
        <v>0</v>
      </c>
      <c r="K75" s="22">
        <f>0</f>
        <v>0</v>
      </c>
      <c r="L75" s="22">
        <f>0+L76+L80+L84+L88+L92+L96+L100</f>
        <v>0</v>
      </c>
      <c r="M75" s="22">
        <f>0+M76+M80+M84+M88+M92+M96+M100</f>
        <v>0</v>
      </c>
    </row>
    <row r="76" spans="1:16" ht="25.5" x14ac:dyDescent="0.2">
      <c r="A76" t="s">
        <v>51</v>
      </c>
      <c r="B76" s="5" t="s">
        <v>114</v>
      </c>
      <c r="C76" s="5" t="s">
        <v>2448</v>
      </c>
      <c r="D76" t="s">
        <v>5</v>
      </c>
      <c r="E76" s="24" t="s">
        <v>2449</v>
      </c>
      <c r="F76" s="25" t="s">
        <v>67</v>
      </c>
      <c r="G76" s="26">
        <v>116.3</v>
      </c>
      <c r="H76" s="25">
        <v>7.9369999999999996E-2</v>
      </c>
      <c r="I76" s="25">
        <f>ROUND(G76*H76,6)</f>
        <v>9.2307310000000005</v>
      </c>
      <c r="L76" s="27">
        <v>0</v>
      </c>
      <c r="M76" s="22">
        <f>ROUND(ROUND(L76,2)*ROUND(G76,3),2)</f>
        <v>0</v>
      </c>
      <c r="N76" s="25" t="s">
        <v>1836</v>
      </c>
      <c r="O76">
        <f>(M76*21)/100</f>
        <v>0</v>
      </c>
      <c r="P76" t="s">
        <v>27</v>
      </c>
    </row>
    <row r="77" spans="1:16" x14ac:dyDescent="0.2">
      <c r="A77" s="28" t="s">
        <v>57</v>
      </c>
      <c r="E77" s="29" t="s">
        <v>5</v>
      </c>
    </row>
    <row r="78" spans="1:16" x14ac:dyDescent="0.2">
      <c r="A78" s="28" t="s">
        <v>58</v>
      </c>
      <c r="E78" s="30" t="s">
        <v>2450</v>
      </c>
    </row>
    <row r="79" spans="1:16" x14ac:dyDescent="0.2">
      <c r="E79" s="29" t="s">
        <v>159</v>
      </c>
    </row>
    <row r="80" spans="1:16" ht="25.5" x14ac:dyDescent="0.2">
      <c r="A80" t="s">
        <v>51</v>
      </c>
      <c r="B80" s="5" t="s">
        <v>118</v>
      </c>
      <c r="C80" s="5" t="s">
        <v>2451</v>
      </c>
      <c r="D80" t="s">
        <v>5</v>
      </c>
      <c r="E80" s="24" t="s">
        <v>2452</v>
      </c>
      <c r="F80" s="25" t="s">
        <v>67</v>
      </c>
      <c r="G80" s="26">
        <v>207.3</v>
      </c>
      <c r="H80" s="25">
        <v>0.11549</v>
      </c>
      <c r="I80" s="25">
        <f>ROUND(G80*H80,6)</f>
        <v>23.941077</v>
      </c>
      <c r="L80" s="27">
        <v>0</v>
      </c>
      <c r="M80" s="22">
        <f>ROUND(ROUND(L80,2)*ROUND(G80,3),2)</f>
        <v>0</v>
      </c>
      <c r="N80" s="25" t="s">
        <v>1836</v>
      </c>
      <c r="O80">
        <f>(M80*21)/100</f>
        <v>0</v>
      </c>
      <c r="P80" t="s">
        <v>27</v>
      </c>
    </row>
    <row r="81" spans="1:16" x14ac:dyDescent="0.2">
      <c r="A81" s="28" t="s">
        <v>57</v>
      </c>
      <c r="E81" s="29" t="s">
        <v>5</v>
      </c>
    </row>
    <row r="82" spans="1:16" x14ac:dyDescent="0.2">
      <c r="A82" s="28" t="s">
        <v>58</v>
      </c>
      <c r="E82" s="30" t="s">
        <v>2453</v>
      </c>
    </row>
    <row r="83" spans="1:16" x14ac:dyDescent="0.2">
      <c r="E83" s="29" t="s">
        <v>159</v>
      </c>
    </row>
    <row r="84" spans="1:16" ht="25.5" x14ac:dyDescent="0.2">
      <c r="A84" t="s">
        <v>51</v>
      </c>
      <c r="B84" s="5" t="s">
        <v>123</v>
      </c>
      <c r="C84" s="5" t="s">
        <v>2454</v>
      </c>
      <c r="D84" t="s">
        <v>5</v>
      </c>
      <c r="E84" s="24" t="s">
        <v>2455</v>
      </c>
      <c r="F84" s="25" t="s">
        <v>136</v>
      </c>
      <c r="G84" s="26">
        <v>0.9</v>
      </c>
      <c r="H84" s="25">
        <v>2.4533100000000001</v>
      </c>
      <c r="I84" s="25">
        <f>ROUND(G84*H84,6)</f>
        <v>2.2079789999999999</v>
      </c>
      <c r="L84" s="27">
        <v>0</v>
      </c>
      <c r="M84" s="22">
        <f>ROUND(ROUND(L84,2)*ROUND(G84,3),2)</f>
        <v>0</v>
      </c>
      <c r="N84" s="25" t="s">
        <v>1836</v>
      </c>
      <c r="O84">
        <f>(M84*21)/100</f>
        <v>0</v>
      </c>
      <c r="P84" t="s">
        <v>27</v>
      </c>
    </row>
    <row r="85" spans="1:16" x14ac:dyDescent="0.2">
      <c r="A85" s="28" t="s">
        <v>57</v>
      </c>
      <c r="E85" s="29" t="s">
        <v>5</v>
      </c>
    </row>
    <row r="86" spans="1:16" x14ac:dyDescent="0.2">
      <c r="A86" s="28" t="s">
        <v>58</v>
      </c>
      <c r="E86" s="30" t="s">
        <v>2456</v>
      </c>
    </row>
    <row r="87" spans="1:16" x14ac:dyDescent="0.2">
      <c r="E87" s="29" t="s">
        <v>159</v>
      </c>
    </row>
    <row r="88" spans="1:16" ht="25.5" x14ac:dyDescent="0.2">
      <c r="A88" t="s">
        <v>51</v>
      </c>
      <c r="B88" s="5" t="s">
        <v>128</v>
      </c>
      <c r="C88" s="5" t="s">
        <v>2457</v>
      </c>
      <c r="D88" t="s">
        <v>5</v>
      </c>
      <c r="E88" s="24" t="s">
        <v>2458</v>
      </c>
      <c r="F88" s="25" t="s">
        <v>67</v>
      </c>
      <c r="G88" s="26">
        <v>4.5599999999999996</v>
      </c>
      <c r="H88" s="25">
        <v>1.42E-3</v>
      </c>
      <c r="I88" s="25">
        <f>ROUND(G88*H88,6)</f>
        <v>6.4749999999999999E-3</v>
      </c>
      <c r="L88" s="27">
        <v>0</v>
      </c>
      <c r="M88" s="22">
        <f>ROUND(ROUND(L88,2)*ROUND(G88,3),2)</f>
        <v>0</v>
      </c>
      <c r="N88" s="25" t="s">
        <v>1836</v>
      </c>
      <c r="O88">
        <f>(M88*21)/100</f>
        <v>0</v>
      </c>
      <c r="P88" t="s">
        <v>27</v>
      </c>
    </row>
    <row r="89" spans="1:16" x14ac:dyDescent="0.2">
      <c r="A89" s="28" t="s">
        <v>57</v>
      </c>
      <c r="E89" s="29" t="s">
        <v>5</v>
      </c>
    </row>
    <row r="90" spans="1:16" ht="25.5" x14ac:dyDescent="0.2">
      <c r="A90" s="28" t="s">
        <v>58</v>
      </c>
      <c r="E90" s="30" t="s">
        <v>2459</v>
      </c>
    </row>
    <row r="91" spans="1:16" x14ac:dyDescent="0.2">
      <c r="E91" s="29" t="s">
        <v>159</v>
      </c>
    </row>
    <row r="92" spans="1:16" ht="25.5" x14ac:dyDescent="0.2">
      <c r="A92" t="s">
        <v>51</v>
      </c>
      <c r="B92" s="5" t="s">
        <v>133</v>
      </c>
      <c r="C92" s="5" t="s">
        <v>2460</v>
      </c>
      <c r="D92" t="s">
        <v>5</v>
      </c>
      <c r="E92" s="24" t="s">
        <v>2461</v>
      </c>
      <c r="F92" s="25" t="s">
        <v>67</v>
      </c>
      <c r="G92" s="26">
        <v>4.5599999999999996</v>
      </c>
      <c r="H92" s="25">
        <v>0</v>
      </c>
      <c r="I92" s="25">
        <f>ROUND(G92*H92,6)</f>
        <v>0</v>
      </c>
      <c r="L92" s="27">
        <v>0</v>
      </c>
      <c r="M92" s="22">
        <f>ROUND(ROUND(L92,2)*ROUND(G92,3),2)</f>
        <v>0</v>
      </c>
      <c r="N92" s="25" t="s">
        <v>1836</v>
      </c>
      <c r="O92">
        <f>(M92*21)/100</f>
        <v>0</v>
      </c>
      <c r="P92" t="s">
        <v>27</v>
      </c>
    </row>
    <row r="93" spans="1:16" x14ac:dyDescent="0.2">
      <c r="A93" s="28" t="s">
        <v>57</v>
      </c>
      <c r="E93" s="29" t="s">
        <v>5</v>
      </c>
    </row>
    <row r="94" spans="1:16" x14ac:dyDescent="0.2">
      <c r="A94" s="28" t="s">
        <v>58</v>
      </c>
      <c r="E94" s="30" t="s">
        <v>5</v>
      </c>
    </row>
    <row r="95" spans="1:16" x14ac:dyDescent="0.2">
      <c r="E95" s="29" t="s">
        <v>159</v>
      </c>
    </row>
    <row r="96" spans="1:16" ht="25.5" x14ac:dyDescent="0.2">
      <c r="A96" t="s">
        <v>51</v>
      </c>
      <c r="B96" s="5" t="s">
        <v>197</v>
      </c>
      <c r="C96" s="5" t="s">
        <v>2462</v>
      </c>
      <c r="D96" t="s">
        <v>5</v>
      </c>
      <c r="E96" s="24" t="s">
        <v>2463</v>
      </c>
      <c r="F96" s="25" t="s">
        <v>55</v>
      </c>
      <c r="G96" s="26">
        <v>0.15</v>
      </c>
      <c r="H96" s="25">
        <v>1.05037</v>
      </c>
      <c r="I96" s="25">
        <f>ROUND(G96*H96,6)</f>
        <v>0.157556</v>
      </c>
      <c r="L96" s="27">
        <v>0</v>
      </c>
      <c r="M96" s="22">
        <f>ROUND(ROUND(L96,2)*ROUND(G96,3),2)</f>
        <v>0</v>
      </c>
      <c r="N96" s="25" t="s">
        <v>1836</v>
      </c>
      <c r="O96">
        <f>(M96*21)/100</f>
        <v>0</v>
      </c>
      <c r="P96" t="s">
        <v>27</v>
      </c>
    </row>
    <row r="97" spans="1:16" x14ac:dyDescent="0.2">
      <c r="A97" s="28" t="s">
        <v>57</v>
      </c>
      <c r="E97" s="29" t="s">
        <v>5</v>
      </c>
    </row>
    <row r="98" spans="1:16" x14ac:dyDescent="0.2">
      <c r="A98" s="28" t="s">
        <v>58</v>
      </c>
      <c r="E98" s="30" t="s">
        <v>5</v>
      </c>
    </row>
    <row r="99" spans="1:16" x14ac:dyDescent="0.2">
      <c r="E99" s="29" t="s">
        <v>159</v>
      </c>
    </row>
    <row r="100" spans="1:16" ht="25.5" x14ac:dyDescent="0.2">
      <c r="A100" t="s">
        <v>51</v>
      </c>
      <c r="B100" s="5" t="s">
        <v>198</v>
      </c>
      <c r="C100" s="5" t="s">
        <v>2464</v>
      </c>
      <c r="D100" t="s">
        <v>5</v>
      </c>
      <c r="E100" s="24" t="s">
        <v>2465</v>
      </c>
      <c r="F100" s="25" t="s">
        <v>136</v>
      </c>
      <c r="G100" s="26">
        <v>39</v>
      </c>
      <c r="H100" s="25">
        <v>0</v>
      </c>
      <c r="I100" s="25">
        <f>ROUND(G100*H100,6)</f>
        <v>0</v>
      </c>
      <c r="L100" s="27">
        <v>0</v>
      </c>
      <c r="M100" s="22">
        <f>ROUND(ROUND(L100,2)*ROUND(G100,3),2)</f>
        <v>0</v>
      </c>
      <c r="N100" s="25" t="s">
        <v>126</v>
      </c>
      <c r="O100">
        <f>(M100*21)/100</f>
        <v>0</v>
      </c>
      <c r="P100" t="s">
        <v>27</v>
      </c>
    </row>
    <row r="101" spans="1:16" ht="25.5" x14ac:dyDescent="0.2">
      <c r="A101" s="28" t="s">
        <v>57</v>
      </c>
      <c r="E101" s="29" t="s">
        <v>2466</v>
      </c>
    </row>
    <row r="102" spans="1:16" x14ac:dyDescent="0.2">
      <c r="A102" s="28" t="s">
        <v>58</v>
      </c>
      <c r="E102" s="30" t="s">
        <v>5</v>
      </c>
    </row>
    <row r="103" spans="1:16" x14ac:dyDescent="0.2">
      <c r="E103" s="29" t="s">
        <v>5</v>
      </c>
    </row>
    <row r="104" spans="1:16" x14ac:dyDescent="0.2">
      <c r="A104" t="s">
        <v>48</v>
      </c>
      <c r="C104" s="6" t="s">
        <v>64</v>
      </c>
      <c r="E104" s="23" t="s">
        <v>2027</v>
      </c>
      <c r="J104" s="22">
        <f>0</f>
        <v>0</v>
      </c>
      <c r="K104" s="22">
        <f>0</f>
        <v>0</v>
      </c>
      <c r="L104" s="22">
        <f>0+L105+L109</f>
        <v>0</v>
      </c>
      <c r="M104" s="22">
        <f>0+M105+M109</f>
        <v>0</v>
      </c>
    </row>
    <row r="105" spans="1:16" ht="25.5" x14ac:dyDescent="0.2">
      <c r="A105" t="s">
        <v>51</v>
      </c>
      <c r="B105" s="5" t="s">
        <v>199</v>
      </c>
      <c r="C105" s="5" t="s">
        <v>2467</v>
      </c>
      <c r="D105" t="s">
        <v>5</v>
      </c>
      <c r="E105" s="24" t="s">
        <v>2468</v>
      </c>
      <c r="F105" s="25" t="s">
        <v>67</v>
      </c>
      <c r="G105" s="26">
        <v>395.27600000000001</v>
      </c>
      <c r="H105" s="25">
        <v>8.4250000000000005E-2</v>
      </c>
      <c r="I105" s="25">
        <f>ROUND(G105*H105,6)</f>
        <v>33.302002999999999</v>
      </c>
      <c r="L105" s="27">
        <v>0</v>
      </c>
      <c r="M105" s="22">
        <f>ROUND(ROUND(L105,2)*ROUND(G105,3),2)</f>
        <v>0</v>
      </c>
      <c r="N105" s="25" t="s">
        <v>1836</v>
      </c>
      <c r="O105">
        <f>(M105*21)/100</f>
        <v>0</v>
      </c>
      <c r="P105" t="s">
        <v>27</v>
      </c>
    </row>
    <row r="106" spans="1:16" ht="38.25" x14ac:dyDescent="0.2">
      <c r="A106" s="28" t="s">
        <v>57</v>
      </c>
      <c r="E106" s="29" t="s">
        <v>2469</v>
      </c>
    </row>
    <row r="107" spans="1:16" ht="25.5" x14ac:dyDescent="0.2">
      <c r="A107" s="28" t="s">
        <v>58</v>
      </c>
      <c r="E107" s="30" t="s">
        <v>2470</v>
      </c>
    </row>
    <row r="108" spans="1:16" x14ac:dyDescent="0.2">
      <c r="E108" s="29" t="s">
        <v>159</v>
      </c>
    </row>
    <row r="109" spans="1:16" x14ac:dyDescent="0.2">
      <c r="A109" t="s">
        <v>51</v>
      </c>
      <c r="B109" s="5" t="s">
        <v>200</v>
      </c>
      <c r="C109" s="5" t="s">
        <v>2471</v>
      </c>
      <c r="D109" t="s">
        <v>5</v>
      </c>
      <c r="E109" s="24" t="s">
        <v>2472</v>
      </c>
      <c r="F109" s="25" t="s">
        <v>67</v>
      </c>
      <c r="G109" s="26">
        <v>395.27600000000001</v>
      </c>
      <c r="H109" s="25">
        <v>0.09</v>
      </c>
      <c r="I109" s="25">
        <f>ROUND(G109*H109,6)</f>
        <v>35.574840000000002</v>
      </c>
      <c r="L109" s="27">
        <v>0</v>
      </c>
      <c r="M109" s="22">
        <f>ROUND(ROUND(L109,2)*ROUND(G109,3),2)</f>
        <v>0</v>
      </c>
      <c r="N109" s="25" t="s">
        <v>1836</v>
      </c>
      <c r="O109">
        <f>(M109*21)/100</f>
        <v>0</v>
      </c>
      <c r="P109" t="s">
        <v>27</v>
      </c>
    </row>
    <row r="110" spans="1:16" x14ac:dyDescent="0.2">
      <c r="A110" s="28" t="s">
        <v>57</v>
      </c>
      <c r="E110" s="29" t="s">
        <v>5</v>
      </c>
    </row>
    <row r="111" spans="1:16" x14ac:dyDescent="0.2">
      <c r="A111" s="28" t="s">
        <v>58</v>
      </c>
      <c r="E111" s="30" t="s">
        <v>5</v>
      </c>
    </row>
    <row r="112" spans="1:16" x14ac:dyDescent="0.2">
      <c r="E112" s="29" t="s">
        <v>159</v>
      </c>
    </row>
    <row r="113" spans="1:16" x14ac:dyDescent="0.2">
      <c r="A113" t="s">
        <v>48</v>
      </c>
      <c r="C113" s="6" t="s">
        <v>62</v>
      </c>
      <c r="E113" s="23" t="s">
        <v>2473</v>
      </c>
      <c r="J113" s="22">
        <f>0</f>
        <v>0</v>
      </c>
      <c r="K113" s="22">
        <f>0</f>
        <v>0</v>
      </c>
      <c r="L113" s="22">
        <f>0+L114+L118+L122+L126+L130+L134+L138+L142+L146+L150+L154+L158+L162+L166+L170+L174+L178+L182+L186+L190</f>
        <v>0</v>
      </c>
      <c r="M113" s="22">
        <f>0+M114+M118+M122+M126+M130+M134+M138+M142+M146+M150+M154+M158+M162+M166+M170+M174+M178+M182+M186+M190</f>
        <v>0</v>
      </c>
    </row>
    <row r="114" spans="1:16" ht="25.5" x14ac:dyDescent="0.2">
      <c r="A114" t="s">
        <v>51</v>
      </c>
      <c r="B114" s="5" t="s">
        <v>201</v>
      </c>
      <c r="C114" s="5" t="s">
        <v>2474</v>
      </c>
      <c r="D114" t="s">
        <v>5</v>
      </c>
      <c r="E114" s="24" t="s">
        <v>2475</v>
      </c>
      <c r="F114" s="25" t="s">
        <v>67</v>
      </c>
      <c r="G114" s="26">
        <v>712.8</v>
      </c>
      <c r="H114" s="25">
        <v>1.8380000000000001E-2</v>
      </c>
      <c r="I114" s="25">
        <f>ROUND(G114*H114,6)</f>
        <v>13.101264</v>
      </c>
      <c r="L114" s="27">
        <v>0</v>
      </c>
      <c r="M114" s="22">
        <f>ROUND(ROUND(L114,2)*ROUND(G114,3),2)</f>
        <v>0</v>
      </c>
      <c r="N114" s="25" t="s">
        <v>1836</v>
      </c>
      <c r="O114">
        <f>(M114*21)/100</f>
        <v>0</v>
      </c>
      <c r="P114" t="s">
        <v>27</v>
      </c>
    </row>
    <row r="115" spans="1:16" ht="25.5" x14ac:dyDescent="0.2">
      <c r="A115" s="28" t="s">
        <v>57</v>
      </c>
      <c r="E115" s="29" t="s">
        <v>2476</v>
      </c>
    </row>
    <row r="116" spans="1:16" x14ac:dyDescent="0.2">
      <c r="A116" s="28" t="s">
        <v>58</v>
      </c>
      <c r="E116" s="30" t="s">
        <v>2477</v>
      </c>
    </row>
    <row r="117" spans="1:16" x14ac:dyDescent="0.2">
      <c r="E117" s="29" t="s">
        <v>159</v>
      </c>
    </row>
    <row r="118" spans="1:16" x14ac:dyDescent="0.2">
      <c r="A118" t="s">
        <v>51</v>
      </c>
      <c r="B118" s="5" t="s">
        <v>202</v>
      </c>
      <c r="C118" s="5" t="s">
        <v>2478</v>
      </c>
      <c r="D118" t="s">
        <v>5</v>
      </c>
      <c r="E118" s="24" t="s">
        <v>2479</v>
      </c>
      <c r="F118" s="25" t="s">
        <v>67</v>
      </c>
      <c r="G118" s="26">
        <v>441.70499999999998</v>
      </c>
      <c r="H118" s="25">
        <v>1.6760000000000001E-2</v>
      </c>
      <c r="I118" s="25">
        <f>ROUND(G118*H118,6)</f>
        <v>7.4029759999999998</v>
      </c>
      <c r="L118" s="27">
        <v>0</v>
      </c>
      <c r="M118" s="22">
        <f>ROUND(ROUND(L118,2)*ROUND(G118,3),2)</f>
        <v>0</v>
      </c>
      <c r="N118" s="25" t="s">
        <v>126</v>
      </c>
      <c r="O118">
        <f>(M118*21)/100</f>
        <v>0</v>
      </c>
      <c r="P118" t="s">
        <v>27</v>
      </c>
    </row>
    <row r="119" spans="1:16" x14ac:dyDescent="0.2">
      <c r="A119" s="28" t="s">
        <v>57</v>
      </c>
      <c r="E119" s="29" t="s">
        <v>5</v>
      </c>
    </row>
    <row r="120" spans="1:16" ht="127.5" x14ac:dyDescent="0.2">
      <c r="A120" s="28" t="s">
        <v>58</v>
      </c>
      <c r="E120" s="30" t="s">
        <v>2480</v>
      </c>
    </row>
    <row r="121" spans="1:16" x14ac:dyDescent="0.2">
      <c r="E121" s="29" t="s">
        <v>5</v>
      </c>
    </row>
    <row r="122" spans="1:16" ht="25.5" x14ac:dyDescent="0.2">
      <c r="A122" t="s">
        <v>51</v>
      </c>
      <c r="B122" s="5" t="s">
        <v>203</v>
      </c>
      <c r="C122" s="5" t="s">
        <v>2481</v>
      </c>
      <c r="D122" t="s">
        <v>5</v>
      </c>
      <c r="E122" s="24" t="s">
        <v>2482</v>
      </c>
      <c r="F122" s="25" t="s">
        <v>67</v>
      </c>
      <c r="G122" s="26">
        <v>1162.5</v>
      </c>
      <c r="H122" s="25">
        <v>3.4500000000000003E-2</v>
      </c>
      <c r="I122" s="25">
        <f>ROUND(G122*H122,6)</f>
        <v>40.106250000000003</v>
      </c>
      <c r="L122" s="27">
        <v>0</v>
      </c>
      <c r="M122" s="22">
        <f>ROUND(ROUND(L122,2)*ROUND(G122,3),2)</f>
        <v>0</v>
      </c>
      <c r="N122" s="25" t="s">
        <v>1836</v>
      </c>
      <c r="O122">
        <f>(M122*21)/100</f>
        <v>0</v>
      </c>
      <c r="P122" t="s">
        <v>27</v>
      </c>
    </row>
    <row r="123" spans="1:16" ht="25.5" x14ac:dyDescent="0.2">
      <c r="A123" s="28" t="s">
        <v>57</v>
      </c>
      <c r="E123" s="29" t="s">
        <v>2483</v>
      </c>
    </row>
    <row r="124" spans="1:16" x14ac:dyDescent="0.2">
      <c r="A124" s="28" t="s">
        <v>58</v>
      </c>
      <c r="E124" s="30" t="s">
        <v>2484</v>
      </c>
    </row>
    <row r="125" spans="1:16" ht="178.5" x14ac:dyDescent="0.2">
      <c r="E125" s="29" t="s">
        <v>2485</v>
      </c>
    </row>
    <row r="126" spans="1:16" ht="25.5" x14ac:dyDescent="0.2">
      <c r="A126" t="s">
        <v>51</v>
      </c>
      <c r="B126" s="5" t="s">
        <v>204</v>
      </c>
      <c r="C126" s="5" t="s">
        <v>2486</v>
      </c>
      <c r="D126" t="s">
        <v>5</v>
      </c>
      <c r="E126" s="24" t="s">
        <v>2487</v>
      </c>
      <c r="F126" s="25" t="s">
        <v>67</v>
      </c>
      <c r="G126" s="26">
        <v>12164.9</v>
      </c>
      <c r="H126" s="25">
        <v>1.7000000000000001E-2</v>
      </c>
      <c r="I126" s="25">
        <f>ROUND(G126*H126,6)</f>
        <v>206.80330000000001</v>
      </c>
      <c r="L126" s="27">
        <v>0</v>
      </c>
      <c r="M126" s="22">
        <f>ROUND(ROUND(L126,2)*ROUND(G126,3),2)</f>
        <v>0</v>
      </c>
      <c r="N126" s="25" t="s">
        <v>1836</v>
      </c>
      <c r="O126">
        <f>(M126*21)/100</f>
        <v>0</v>
      </c>
      <c r="P126" t="s">
        <v>27</v>
      </c>
    </row>
    <row r="127" spans="1:16" ht="25.5" x14ac:dyDescent="0.2">
      <c r="A127" s="28" t="s">
        <v>57</v>
      </c>
      <c r="E127" s="29" t="s">
        <v>2488</v>
      </c>
    </row>
    <row r="128" spans="1:16" x14ac:dyDescent="0.2">
      <c r="A128" s="28" t="s">
        <v>58</v>
      </c>
      <c r="E128" s="30" t="s">
        <v>2489</v>
      </c>
    </row>
    <row r="129" spans="1:16" x14ac:dyDescent="0.2">
      <c r="E129" s="29" t="s">
        <v>159</v>
      </c>
    </row>
    <row r="130" spans="1:16" x14ac:dyDescent="0.2">
      <c r="A130" t="s">
        <v>51</v>
      </c>
      <c r="B130" s="5" t="s">
        <v>205</v>
      </c>
      <c r="C130" s="5" t="s">
        <v>2490</v>
      </c>
      <c r="D130" t="s">
        <v>5</v>
      </c>
      <c r="E130" s="24" t="s">
        <v>2491</v>
      </c>
      <c r="F130" s="25" t="s">
        <v>77</v>
      </c>
      <c r="G130" s="26">
        <v>75</v>
      </c>
      <c r="H130" s="25">
        <v>8.9999999999999993E-3</v>
      </c>
      <c r="I130" s="25">
        <f>ROUND(G130*H130,6)</f>
        <v>0.67500000000000004</v>
      </c>
      <c r="L130" s="27">
        <v>0</v>
      </c>
      <c r="M130" s="22">
        <f>ROUND(ROUND(L130,2)*ROUND(G130,3),2)</f>
        <v>0</v>
      </c>
      <c r="N130" s="25" t="s">
        <v>1836</v>
      </c>
      <c r="O130">
        <f>(M130*21)/100</f>
        <v>0</v>
      </c>
      <c r="P130" t="s">
        <v>27</v>
      </c>
    </row>
    <row r="131" spans="1:16" x14ac:dyDescent="0.2">
      <c r="A131" s="28" t="s">
        <v>57</v>
      </c>
      <c r="E131" s="29" t="s">
        <v>5</v>
      </c>
    </row>
    <row r="132" spans="1:16" x14ac:dyDescent="0.2">
      <c r="A132" s="28" t="s">
        <v>58</v>
      </c>
      <c r="E132" s="30" t="s">
        <v>5</v>
      </c>
    </row>
    <row r="133" spans="1:16" x14ac:dyDescent="0.2">
      <c r="E133" s="29" t="s">
        <v>159</v>
      </c>
    </row>
    <row r="134" spans="1:16" ht="38.25" x14ac:dyDescent="0.2">
      <c r="A134" t="s">
        <v>51</v>
      </c>
      <c r="B134" s="5" t="s">
        <v>206</v>
      </c>
      <c r="C134" s="5" t="s">
        <v>2492</v>
      </c>
      <c r="D134" t="s">
        <v>5</v>
      </c>
      <c r="E134" s="24" t="s">
        <v>2493</v>
      </c>
      <c r="F134" s="25" t="s">
        <v>67</v>
      </c>
      <c r="G134" s="26">
        <v>13</v>
      </c>
      <c r="H134" s="25">
        <v>8.6E-3</v>
      </c>
      <c r="I134" s="25">
        <f>ROUND(G134*H134,6)</f>
        <v>0.1118</v>
      </c>
      <c r="L134" s="27">
        <v>0</v>
      </c>
      <c r="M134" s="22">
        <f>ROUND(ROUND(L134,2)*ROUND(G134,3),2)</f>
        <v>0</v>
      </c>
      <c r="N134" s="25" t="s">
        <v>1836</v>
      </c>
      <c r="O134">
        <f>(M134*21)/100</f>
        <v>0</v>
      </c>
      <c r="P134" t="s">
        <v>27</v>
      </c>
    </row>
    <row r="135" spans="1:16" ht="25.5" x14ac:dyDescent="0.2">
      <c r="A135" s="28" t="s">
        <v>57</v>
      </c>
      <c r="E135" s="29" t="s">
        <v>2494</v>
      </c>
    </row>
    <row r="136" spans="1:16" x14ac:dyDescent="0.2">
      <c r="A136" s="28" t="s">
        <v>58</v>
      </c>
      <c r="E136" s="30" t="s">
        <v>2495</v>
      </c>
    </row>
    <row r="137" spans="1:16" x14ac:dyDescent="0.2">
      <c r="E137" s="29" t="s">
        <v>159</v>
      </c>
    </row>
    <row r="138" spans="1:16" x14ac:dyDescent="0.2">
      <c r="A138" t="s">
        <v>51</v>
      </c>
      <c r="B138" s="5" t="s">
        <v>207</v>
      </c>
      <c r="C138" s="5" t="s">
        <v>2496</v>
      </c>
      <c r="D138" t="s">
        <v>5</v>
      </c>
      <c r="E138" s="24" t="s">
        <v>2497</v>
      </c>
      <c r="F138" s="25" t="s">
        <v>67</v>
      </c>
      <c r="G138" s="26">
        <v>13.26</v>
      </c>
      <c r="H138" s="25">
        <v>4.1999999999999997E-3</v>
      </c>
      <c r="I138" s="25">
        <f>ROUND(G138*H138,6)</f>
        <v>5.5691999999999998E-2</v>
      </c>
      <c r="L138" s="27">
        <v>0</v>
      </c>
      <c r="M138" s="22">
        <f>ROUND(ROUND(L138,2)*ROUND(G138,3),2)</f>
        <v>0</v>
      </c>
      <c r="N138" s="25" t="s">
        <v>1836</v>
      </c>
      <c r="O138">
        <f>(M138*21)/100</f>
        <v>0</v>
      </c>
      <c r="P138" t="s">
        <v>27</v>
      </c>
    </row>
    <row r="139" spans="1:16" x14ac:dyDescent="0.2">
      <c r="A139" s="28" t="s">
        <v>57</v>
      </c>
      <c r="E139" s="29" t="s">
        <v>5</v>
      </c>
    </row>
    <row r="140" spans="1:16" x14ac:dyDescent="0.2">
      <c r="A140" s="28" t="s">
        <v>58</v>
      </c>
      <c r="E140" s="30" t="s">
        <v>5</v>
      </c>
    </row>
    <row r="141" spans="1:16" x14ac:dyDescent="0.2">
      <c r="E141" s="29" t="s">
        <v>159</v>
      </c>
    </row>
    <row r="142" spans="1:16" ht="25.5" x14ac:dyDescent="0.2">
      <c r="A142" t="s">
        <v>51</v>
      </c>
      <c r="B142" s="5" t="s">
        <v>208</v>
      </c>
      <c r="C142" s="5" t="s">
        <v>2498</v>
      </c>
      <c r="D142" t="s">
        <v>5</v>
      </c>
      <c r="E142" s="24" t="s">
        <v>2499</v>
      </c>
      <c r="F142" s="25" t="s">
        <v>67</v>
      </c>
      <c r="G142" s="26">
        <v>29</v>
      </c>
      <c r="H142" s="25">
        <v>1.1679999999999999E-2</v>
      </c>
      <c r="I142" s="25">
        <f>ROUND(G142*H142,6)</f>
        <v>0.33872000000000002</v>
      </c>
      <c r="L142" s="27">
        <v>0</v>
      </c>
      <c r="M142" s="22">
        <f>ROUND(ROUND(L142,2)*ROUND(G142,3),2)</f>
        <v>0</v>
      </c>
      <c r="N142" s="25" t="s">
        <v>1836</v>
      </c>
      <c r="O142">
        <f>(M142*21)/100</f>
        <v>0</v>
      </c>
      <c r="P142" t="s">
        <v>27</v>
      </c>
    </row>
    <row r="143" spans="1:16" ht="25.5" x14ac:dyDescent="0.2">
      <c r="A143" s="28" t="s">
        <v>57</v>
      </c>
      <c r="E143" s="29" t="s">
        <v>2494</v>
      </c>
    </row>
    <row r="144" spans="1:16" x14ac:dyDescent="0.2">
      <c r="A144" s="28" t="s">
        <v>58</v>
      </c>
      <c r="E144" s="30" t="s">
        <v>2500</v>
      </c>
    </row>
    <row r="145" spans="1:16" x14ac:dyDescent="0.2">
      <c r="E145" s="29" t="s">
        <v>159</v>
      </c>
    </row>
    <row r="146" spans="1:16" ht="25.5" x14ac:dyDescent="0.2">
      <c r="A146" t="s">
        <v>51</v>
      </c>
      <c r="B146" s="5" t="s">
        <v>211</v>
      </c>
      <c r="C146" s="5" t="s">
        <v>2501</v>
      </c>
      <c r="D146" t="s">
        <v>5</v>
      </c>
      <c r="E146" s="24" t="s">
        <v>2502</v>
      </c>
      <c r="F146" s="25" t="s">
        <v>67</v>
      </c>
      <c r="G146" s="26">
        <v>29.58</v>
      </c>
      <c r="H146" s="25">
        <v>1.4999999999999999E-2</v>
      </c>
      <c r="I146" s="25">
        <f>ROUND(G146*H146,6)</f>
        <v>0.44369999999999998</v>
      </c>
      <c r="L146" s="27">
        <v>0</v>
      </c>
      <c r="M146" s="22">
        <f>ROUND(ROUND(L146,2)*ROUND(G146,3),2)</f>
        <v>0</v>
      </c>
      <c r="N146" s="25" t="s">
        <v>1836</v>
      </c>
      <c r="O146">
        <f>(M146*21)/100</f>
        <v>0</v>
      </c>
      <c r="P146" t="s">
        <v>27</v>
      </c>
    </row>
    <row r="147" spans="1:16" x14ac:dyDescent="0.2">
      <c r="A147" s="28" t="s">
        <v>57</v>
      </c>
      <c r="E147" s="29" t="s">
        <v>5</v>
      </c>
    </row>
    <row r="148" spans="1:16" x14ac:dyDescent="0.2">
      <c r="A148" s="28" t="s">
        <v>58</v>
      </c>
      <c r="E148" s="30" t="s">
        <v>5</v>
      </c>
    </row>
    <row r="149" spans="1:16" x14ac:dyDescent="0.2">
      <c r="E149" s="29" t="s">
        <v>159</v>
      </c>
    </row>
    <row r="150" spans="1:16" ht="25.5" x14ac:dyDescent="0.2">
      <c r="A150" t="s">
        <v>51</v>
      </c>
      <c r="B150" s="5" t="s">
        <v>212</v>
      </c>
      <c r="C150" s="5" t="s">
        <v>2503</v>
      </c>
      <c r="D150" t="s">
        <v>5</v>
      </c>
      <c r="E150" s="24" t="s">
        <v>2504</v>
      </c>
      <c r="F150" s="25" t="s">
        <v>67</v>
      </c>
      <c r="G150" s="26">
        <v>55</v>
      </c>
      <c r="H150" s="25">
        <v>4.3800000000000002E-3</v>
      </c>
      <c r="I150" s="25">
        <f>ROUND(G150*H150,6)</f>
        <v>0.2409</v>
      </c>
      <c r="L150" s="27">
        <v>0</v>
      </c>
      <c r="M150" s="22">
        <f>ROUND(ROUND(L150,2)*ROUND(G150,3),2)</f>
        <v>0</v>
      </c>
      <c r="N150" s="25" t="s">
        <v>1836</v>
      </c>
      <c r="O150">
        <f>(M150*21)/100</f>
        <v>0</v>
      </c>
      <c r="P150" t="s">
        <v>27</v>
      </c>
    </row>
    <row r="151" spans="1:16" x14ac:dyDescent="0.2">
      <c r="A151" s="28" t="s">
        <v>57</v>
      </c>
      <c r="E151" s="29" t="s">
        <v>5</v>
      </c>
    </row>
    <row r="152" spans="1:16" x14ac:dyDescent="0.2">
      <c r="A152" s="28" t="s">
        <v>58</v>
      </c>
      <c r="E152" s="30" t="s">
        <v>2505</v>
      </c>
    </row>
    <row r="153" spans="1:16" x14ac:dyDescent="0.2">
      <c r="E153" s="29" t="s">
        <v>159</v>
      </c>
    </row>
    <row r="154" spans="1:16" ht="25.5" x14ac:dyDescent="0.2">
      <c r="A154" t="s">
        <v>51</v>
      </c>
      <c r="B154" s="5" t="s">
        <v>213</v>
      </c>
      <c r="C154" s="5" t="s">
        <v>2506</v>
      </c>
      <c r="D154" t="s">
        <v>5</v>
      </c>
      <c r="E154" s="24" t="s">
        <v>2507</v>
      </c>
      <c r="F154" s="25" t="s">
        <v>67</v>
      </c>
      <c r="G154" s="26">
        <v>97</v>
      </c>
      <c r="H154" s="25">
        <v>3.2799999999999999E-3</v>
      </c>
      <c r="I154" s="25">
        <f>ROUND(G154*H154,6)</f>
        <v>0.31816</v>
      </c>
      <c r="L154" s="27">
        <v>0</v>
      </c>
      <c r="M154" s="22">
        <f>ROUND(ROUND(L154,2)*ROUND(G154,3),2)</f>
        <v>0</v>
      </c>
      <c r="N154" s="25" t="s">
        <v>1836</v>
      </c>
      <c r="O154">
        <f>(M154*21)/100</f>
        <v>0</v>
      </c>
      <c r="P154" t="s">
        <v>27</v>
      </c>
    </row>
    <row r="155" spans="1:16" x14ac:dyDescent="0.2">
      <c r="A155" s="28" t="s">
        <v>57</v>
      </c>
      <c r="E155" s="29" t="s">
        <v>5</v>
      </c>
    </row>
    <row r="156" spans="1:16" ht="25.5" x14ac:dyDescent="0.2">
      <c r="A156" s="28" t="s">
        <v>58</v>
      </c>
      <c r="E156" s="30" t="s">
        <v>2508</v>
      </c>
    </row>
    <row r="157" spans="1:16" x14ac:dyDescent="0.2">
      <c r="E157" s="29" t="s">
        <v>159</v>
      </c>
    </row>
    <row r="158" spans="1:16" x14ac:dyDescent="0.2">
      <c r="A158" t="s">
        <v>51</v>
      </c>
      <c r="B158" s="5" t="s">
        <v>214</v>
      </c>
      <c r="C158" s="5" t="s">
        <v>2509</v>
      </c>
      <c r="D158" t="s">
        <v>5</v>
      </c>
      <c r="E158" s="24" t="s">
        <v>2510</v>
      </c>
      <c r="F158" s="25" t="s">
        <v>67</v>
      </c>
      <c r="G158" s="26">
        <v>203.16</v>
      </c>
      <c r="H158" s="25">
        <v>2.4E-2</v>
      </c>
      <c r="I158" s="25">
        <f>ROUND(G158*H158,6)</f>
        <v>4.8758400000000002</v>
      </c>
      <c r="L158" s="27">
        <v>0</v>
      </c>
      <c r="M158" s="22">
        <f>ROUND(ROUND(L158,2)*ROUND(G158,3),2)</f>
        <v>0</v>
      </c>
      <c r="N158" s="25" t="s">
        <v>1836</v>
      </c>
      <c r="O158">
        <f>(M158*21)/100</f>
        <v>0</v>
      </c>
      <c r="P158" t="s">
        <v>27</v>
      </c>
    </row>
    <row r="159" spans="1:16" x14ac:dyDescent="0.2">
      <c r="A159" s="28" t="s">
        <v>57</v>
      </c>
      <c r="E159" s="29" t="s">
        <v>5</v>
      </c>
    </row>
    <row r="160" spans="1:16" x14ac:dyDescent="0.2">
      <c r="A160" s="28" t="s">
        <v>58</v>
      </c>
      <c r="E160" s="30" t="s">
        <v>5</v>
      </c>
    </row>
    <row r="161" spans="1:16" x14ac:dyDescent="0.2">
      <c r="E161" s="29" t="s">
        <v>159</v>
      </c>
    </row>
    <row r="162" spans="1:16" ht="25.5" x14ac:dyDescent="0.2">
      <c r="A162" t="s">
        <v>51</v>
      </c>
      <c r="B162" s="5" t="s">
        <v>215</v>
      </c>
      <c r="C162" s="5" t="s">
        <v>2511</v>
      </c>
      <c r="D162" t="s">
        <v>5</v>
      </c>
      <c r="E162" s="24" t="s">
        <v>2512</v>
      </c>
      <c r="F162" s="25" t="s">
        <v>67</v>
      </c>
      <c r="G162" s="26">
        <v>203.16</v>
      </c>
      <c r="H162" s="25">
        <v>0</v>
      </c>
      <c r="I162" s="25">
        <f>ROUND(G162*H162,6)</f>
        <v>0</v>
      </c>
      <c r="L162" s="27">
        <v>0</v>
      </c>
      <c r="M162" s="22">
        <f>ROUND(ROUND(L162,2)*ROUND(G162,3),2)</f>
        <v>0</v>
      </c>
      <c r="N162" s="25" t="s">
        <v>1836</v>
      </c>
      <c r="O162">
        <f>(M162*21)/100</f>
        <v>0</v>
      </c>
      <c r="P162" t="s">
        <v>27</v>
      </c>
    </row>
    <row r="163" spans="1:16" x14ac:dyDescent="0.2">
      <c r="A163" s="28" t="s">
        <v>57</v>
      </c>
      <c r="E163" s="29" t="s">
        <v>5</v>
      </c>
    </row>
    <row r="164" spans="1:16" x14ac:dyDescent="0.2">
      <c r="A164" s="28" t="s">
        <v>58</v>
      </c>
      <c r="E164" s="30" t="s">
        <v>5</v>
      </c>
    </row>
    <row r="165" spans="1:16" x14ac:dyDescent="0.2">
      <c r="E165" s="29" t="s">
        <v>159</v>
      </c>
    </row>
    <row r="166" spans="1:16" ht="25.5" x14ac:dyDescent="0.2">
      <c r="A166" t="s">
        <v>51</v>
      </c>
      <c r="B166" s="5" t="s">
        <v>216</v>
      </c>
      <c r="C166" s="5" t="s">
        <v>2513</v>
      </c>
      <c r="D166" t="s">
        <v>5</v>
      </c>
      <c r="E166" s="24" t="s">
        <v>2514</v>
      </c>
      <c r="F166" s="25" t="s">
        <v>136</v>
      </c>
      <c r="G166" s="26">
        <v>9.5</v>
      </c>
      <c r="H166" s="25">
        <v>2.45329</v>
      </c>
      <c r="I166" s="25">
        <f>ROUND(G166*H166,6)</f>
        <v>23.306255</v>
      </c>
      <c r="L166" s="27">
        <v>0</v>
      </c>
      <c r="M166" s="22">
        <f>ROUND(ROUND(L166,2)*ROUND(G166,3),2)</f>
        <v>0</v>
      </c>
      <c r="N166" s="25" t="s">
        <v>1836</v>
      </c>
      <c r="O166">
        <f>(M166*21)/100</f>
        <v>0</v>
      </c>
      <c r="P166" t="s">
        <v>27</v>
      </c>
    </row>
    <row r="167" spans="1:16" x14ac:dyDescent="0.2">
      <c r="A167" s="28" t="s">
        <v>57</v>
      </c>
      <c r="E167" s="29" t="s">
        <v>5</v>
      </c>
    </row>
    <row r="168" spans="1:16" x14ac:dyDescent="0.2">
      <c r="A168" s="28" t="s">
        <v>58</v>
      </c>
      <c r="E168" s="30" t="s">
        <v>2515</v>
      </c>
    </row>
    <row r="169" spans="1:16" x14ac:dyDescent="0.2">
      <c r="E169" s="29" t="s">
        <v>159</v>
      </c>
    </row>
    <row r="170" spans="1:16" ht="25.5" x14ac:dyDescent="0.2">
      <c r="A170" t="s">
        <v>51</v>
      </c>
      <c r="B170" s="5" t="s">
        <v>217</v>
      </c>
      <c r="C170" s="5" t="s">
        <v>2516</v>
      </c>
      <c r="D170" t="s">
        <v>5</v>
      </c>
      <c r="E170" s="24" t="s">
        <v>2517</v>
      </c>
      <c r="F170" s="25" t="s">
        <v>136</v>
      </c>
      <c r="G170" s="26">
        <v>206.58199999999999</v>
      </c>
      <c r="H170" s="25">
        <v>2.45329</v>
      </c>
      <c r="I170" s="25">
        <f>ROUND(G170*H170,6)</f>
        <v>506.80555500000003</v>
      </c>
      <c r="L170" s="27">
        <v>0</v>
      </c>
      <c r="M170" s="22">
        <f>ROUND(ROUND(L170,2)*ROUND(G170,3),2)</f>
        <v>0</v>
      </c>
      <c r="N170" s="25" t="s">
        <v>1836</v>
      </c>
      <c r="O170">
        <f>(M170*21)/100</f>
        <v>0</v>
      </c>
      <c r="P170" t="s">
        <v>27</v>
      </c>
    </row>
    <row r="171" spans="1:16" x14ac:dyDescent="0.2">
      <c r="A171" s="28" t="s">
        <v>57</v>
      </c>
      <c r="E171" s="29" t="s">
        <v>5</v>
      </c>
    </row>
    <row r="172" spans="1:16" ht="114.75" x14ac:dyDescent="0.2">
      <c r="A172" s="28" t="s">
        <v>58</v>
      </c>
      <c r="E172" s="30" t="s">
        <v>2518</v>
      </c>
    </row>
    <row r="173" spans="1:16" x14ac:dyDescent="0.2">
      <c r="E173" s="29" t="s">
        <v>159</v>
      </c>
    </row>
    <row r="174" spans="1:16" ht="25.5" x14ac:dyDescent="0.2">
      <c r="A174" t="s">
        <v>51</v>
      </c>
      <c r="B174" s="5" t="s">
        <v>218</v>
      </c>
      <c r="C174" s="5" t="s">
        <v>2519</v>
      </c>
      <c r="D174" t="s">
        <v>5</v>
      </c>
      <c r="E174" s="24" t="s">
        <v>2520</v>
      </c>
      <c r="F174" s="25" t="s">
        <v>136</v>
      </c>
      <c r="G174" s="26">
        <v>206.58199999999999</v>
      </c>
      <c r="H174" s="25">
        <v>0</v>
      </c>
      <c r="I174" s="25">
        <f>ROUND(G174*H174,6)</f>
        <v>0</v>
      </c>
      <c r="L174" s="27">
        <v>0</v>
      </c>
      <c r="M174" s="22">
        <f>ROUND(ROUND(L174,2)*ROUND(G174,3),2)</f>
        <v>0</v>
      </c>
      <c r="N174" s="25" t="s">
        <v>1836</v>
      </c>
      <c r="O174">
        <f>(M174*21)/100</f>
        <v>0</v>
      </c>
      <c r="P174" t="s">
        <v>27</v>
      </c>
    </row>
    <row r="175" spans="1:16" x14ac:dyDescent="0.2">
      <c r="A175" s="28" t="s">
        <v>57</v>
      </c>
      <c r="E175" s="29" t="s">
        <v>5</v>
      </c>
    </row>
    <row r="176" spans="1:16" x14ac:dyDescent="0.2">
      <c r="A176" s="28" t="s">
        <v>58</v>
      </c>
      <c r="E176" s="30" t="s">
        <v>5</v>
      </c>
    </row>
    <row r="177" spans="1:16" x14ac:dyDescent="0.2">
      <c r="E177" s="29" t="s">
        <v>159</v>
      </c>
    </row>
    <row r="178" spans="1:16" ht="25.5" x14ac:dyDescent="0.2">
      <c r="A178" t="s">
        <v>51</v>
      </c>
      <c r="B178" s="5" t="s">
        <v>219</v>
      </c>
      <c r="C178" s="5" t="s">
        <v>2521</v>
      </c>
      <c r="D178" t="s">
        <v>5</v>
      </c>
      <c r="E178" s="24" t="s">
        <v>2522</v>
      </c>
      <c r="F178" s="25" t="s">
        <v>136</v>
      </c>
      <c r="G178" s="26">
        <v>206.58199999999999</v>
      </c>
      <c r="H178" s="25">
        <v>0</v>
      </c>
      <c r="I178" s="25">
        <f>ROUND(G178*H178,6)</f>
        <v>0</v>
      </c>
      <c r="L178" s="27">
        <v>0</v>
      </c>
      <c r="M178" s="22">
        <f>ROUND(ROUND(L178,2)*ROUND(G178,3),2)</f>
        <v>0</v>
      </c>
      <c r="N178" s="25" t="s">
        <v>1836</v>
      </c>
      <c r="O178">
        <f>(M178*21)/100</f>
        <v>0</v>
      </c>
      <c r="P178" t="s">
        <v>27</v>
      </c>
    </row>
    <row r="179" spans="1:16" ht="25.5" x14ac:dyDescent="0.2">
      <c r="A179" s="28" t="s">
        <v>57</v>
      </c>
      <c r="E179" s="29" t="s">
        <v>2523</v>
      </c>
    </row>
    <row r="180" spans="1:16" x14ac:dyDescent="0.2">
      <c r="A180" s="28" t="s">
        <v>58</v>
      </c>
      <c r="E180" s="30" t="s">
        <v>5</v>
      </c>
    </row>
    <row r="181" spans="1:16" x14ac:dyDescent="0.2">
      <c r="E181" s="29" t="s">
        <v>159</v>
      </c>
    </row>
    <row r="182" spans="1:16" x14ac:dyDescent="0.2">
      <c r="A182" t="s">
        <v>51</v>
      </c>
      <c r="B182" s="5" t="s">
        <v>220</v>
      </c>
      <c r="C182" s="5" t="s">
        <v>2524</v>
      </c>
      <c r="D182" t="s">
        <v>5</v>
      </c>
      <c r="E182" s="24" t="s">
        <v>2525</v>
      </c>
      <c r="F182" s="25" t="s">
        <v>55</v>
      </c>
      <c r="G182" s="26">
        <v>15.287000000000001</v>
      </c>
      <c r="H182" s="25">
        <v>1.06277</v>
      </c>
      <c r="I182" s="25">
        <f>ROUND(G182*H182,6)</f>
        <v>16.246565</v>
      </c>
      <c r="L182" s="27">
        <v>0</v>
      </c>
      <c r="M182" s="22">
        <f>ROUND(ROUND(L182,2)*ROUND(G182,3),2)</f>
        <v>0</v>
      </c>
      <c r="N182" s="25" t="s">
        <v>1836</v>
      </c>
      <c r="O182">
        <f>(M182*21)/100</f>
        <v>0</v>
      </c>
      <c r="P182" t="s">
        <v>27</v>
      </c>
    </row>
    <row r="183" spans="1:16" x14ac:dyDescent="0.2">
      <c r="A183" s="28" t="s">
        <v>57</v>
      </c>
      <c r="E183" s="29" t="s">
        <v>5</v>
      </c>
    </row>
    <row r="184" spans="1:16" ht="127.5" x14ac:dyDescent="0.2">
      <c r="A184" s="28" t="s">
        <v>58</v>
      </c>
      <c r="E184" s="30" t="s">
        <v>2526</v>
      </c>
    </row>
    <row r="185" spans="1:16" x14ac:dyDescent="0.2">
      <c r="E185" s="29" t="s">
        <v>159</v>
      </c>
    </row>
    <row r="186" spans="1:16" ht="25.5" x14ac:dyDescent="0.2">
      <c r="A186" t="s">
        <v>51</v>
      </c>
      <c r="B186" s="5" t="s">
        <v>223</v>
      </c>
      <c r="C186" s="5" t="s">
        <v>2527</v>
      </c>
      <c r="D186" t="s">
        <v>5</v>
      </c>
      <c r="E186" s="24" t="s">
        <v>2528</v>
      </c>
      <c r="F186" s="25" t="s">
        <v>136</v>
      </c>
      <c r="G186" s="26">
        <v>75</v>
      </c>
      <c r="H186" s="25">
        <v>1.837</v>
      </c>
      <c r="I186" s="25">
        <f>ROUND(G186*H186,6)</f>
        <v>137.77500000000001</v>
      </c>
      <c r="L186" s="27">
        <v>0</v>
      </c>
      <c r="M186" s="22">
        <f>ROUND(ROUND(L186,2)*ROUND(G186,3),2)</f>
        <v>0</v>
      </c>
      <c r="N186" s="25" t="s">
        <v>1836</v>
      </c>
      <c r="O186">
        <f>(M186*21)/100</f>
        <v>0</v>
      </c>
      <c r="P186" t="s">
        <v>27</v>
      </c>
    </row>
    <row r="187" spans="1:16" x14ac:dyDescent="0.2">
      <c r="A187" s="28" t="s">
        <v>57</v>
      </c>
      <c r="E187" s="29" t="s">
        <v>5</v>
      </c>
    </row>
    <row r="188" spans="1:16" x14ac:dyDescent="0.2">
      <c r="A188" s="28" t="s">
        <v>58</v>
      </c>
      <c r="E188" s="30" t="s">
        <v>2529</v>
      </c>
    </row>
    <row r="189" spans="1:16" x14ac:dyDescent="0.2">
      <c r="E189" s="29" t="s">
        <v>159</v>
      </c>
    </row>
    <row r="190" spans="1:16" x14ac:dyDescent="0.2">
      <c r="A190" t="s">
        <v>51</v>
      </c>
      <c r="B190" s="5" t="s">
        <v>224</v>
      </c>
      <c r="C190" s="5" t="s">
        <v>2530</v>
      </c>
      <c r="D190" t="s">
        <v>5</v>
      </c>
      <c r="E190" s="24" t="s">
        <v>2531</v>
      </c>
      <c r="F190" s="25" t="s">
        <v>136</v>
      </c>
      <c r="G190" s="26">
        <v>192.10599999999999</v>
      </c>
      <c r="H190" s="25">
        <v>0.42</v>
      </c>
      <c r="I190" s="25">
        <f>ROUND(G190*H190,6)</f>
        <v>80.684520000000006</v>
      </c>
      <c r="L190" s="27">
        <v>0</v>
      </c>
      <c r="M190" s="22">
        <f>ROUND(ROUND(L190,2)*ROUND(G190,3),2)</f>
        <v>0</v>
      </c>
      <c r="N190" s="25" t="s">
        <v>1836</v>
      </c>
      <c r="O190">
        <f>(M190*21)/100</f>
        <v>0</v>
      </c>
      <c r="P190" t="s">
        <v>27</v>
      </c>
    </row>
    <row r="191" spans="1:16" x14ac:dyDescent="0.2">
      <c r="A191" s="28" t="s">
        <v>57</v>
      </c>
      <c r="E191" s="29" t="s">
        <v>5</v>
      </c>
    </row>
    <row r="192" spans="1:16" ht="89.25" x14ac:dyDescent="0.2">
      <c r="A192" s="28" t="s">
        <v>58</v>
      </c>
      <c r="E192" s="30" t="s">
        <v>2532</v>
      </c>
    </row>
    <row r="193" spans="1:16" x14ac:dyDescent="0.2">
      <c r="E193" s="29" t="s">
        <v>159</v>
      </c>
    </row>
    <row r="194" spans="1:16" x14ac:dyDescent="0.2">
      <c r="A194" t="s">
        <v>48</v>
      </c>
      <c r="C194" s="6" t="s">
        <v>2533</v>
      </c>
      <c r="E194" s="23" t="s">
        <v>2534</v>
      </c>
      <c r="J194" s="22">
        <f>0</f>
        <v>0</v>
      </c>
      <c r="K194" s="22">
        <f>0</f>
        <v>0</v>
      </c>
      <c r="L194" s="22">
        <f>0+L195+L199+L203+L207+L211+L215+L219+L223+L227+L231+L235+L239+L243</f>
        <v>0</v>
      </c>
      <c r="M194" s="22">
        <f>0+M195+M199+M203+M207+M211+M215+M219+M223+M227+M231+M235+M239+M243</f>
        <v>0</v>
      </c>
    </row>
    <row r="195" spans="1:16" x14ac:dyDescent="0.2">
      <c r="A195" t="s">
        <v>51</v>
      </c>
      <c r="B195" s="5" t="s">
        <v>301</v>
      </c>
      <c r="C195" s="5" t="s">
        <v>2535</v>
      </c>
      <c r="D195" t="s">
        <v>5</v>
      </c>
      <c r="E195" s="24" t="s">
        <v>2536</v>
      </c>
      <c r="F195" s="25" t="s">
        <v>67</v>
      </c>
      <c r="G195" s="26">
        <v>2932.5390000000002</v>
      </c>
      <c r="H195" s="25">
        <v>0</v>
      </c>
      <c r="I195" s="25">
        <f>ROUND(G195*H195,6)</f>
        <v>0</v>
      </c>
      <c r="L195" s="27">
        <v>0</v>
      </c>
      <c r="M195" s="22">
        <f>ROUND(ROUND(L195,2)*ROUND(G195,3),2)</f>
        <v>0</v>
      </c>
      <c r="N195" s="25" t="s">
        <v>126</v>
      </c>
      <c r="O195">
        <f>(M195*21)/100</f>
        <v>0</v>
      </c>
      <c r="P195" t="s">
        <v>27</v>
      </c>
    </row>
    <row r="196" spans="1:16" x14ac:dyDescent="0.2">
      <c r="A196" s="28" t="s">
        <v>57</v>
      </c>
      <c r="E196" s="29" t="s">
        <v>5</v>
      </c>
    </row>
    <row r="197" spans="1:16" ht="76.5" x14ac:dyDescent="0.2">
      <c r="A197" s="28" t="s">
        <v>58</v>
      </c>
      <c r="E197" s="30" t="s">
        <v>2537</v>
      </c>
    </row>
    <row r="198" spans="1:16" x14ac:dyDescent="0.2">
      <c r="E198" s="29" t="s">
        <v>5</v>
      </c>
    </row>
    <row r="199" spans="1:16" x14ac:dyDescent="0.2">
      <c r="A199" t="s">
        <v>51</v>
      </c>
      <c r="B199" s="5" t="s">
        <v>304</v>
      </c>
      <c r="C199" s="5" t="s">
        <v>2538</v>
      </c>
      <c r="D199" t="s">
        <v>5</v>
      </c>
      <c r="E199" s="24" t="s">
        <v>2539</v>
      </c>
      <c r="F199" s="25" t="s">
        <v>55</v>
      </c>
      <c r="G199" s="26">
        <v>0.78400000000000003</v>
      </c>
      <c r="H199" s="25">
        <v>1</v>
      </c>
      <c r="I199" s="25">
        <f>ROUND(G199*H199,6)</f>
        <v>0.78400000000000003</v>
      </c>
      <c r="L199" s="27">
        <v>0</v>
      </c>
      <c r="M199" s="22">
        <f>ROUND(ROUND(L199,2)*ROUND(G199,3),2)</f>
        <v>0</v>
      </c>
      <c r="N199" s="25" t="s">
        <v>1836</v>
      </c>
      <c r="O199">
        <f>(M199*21)/100</f>
        <v>0</v>
      </c>
      <c r="P199" t="s">
        <v>27</v>
      </c>
    </row>
    <row r="200" spans="1:16" x14ac:dyDescent="0.2">
      <c r="A200" s="28" t="s">
        <v>57</v>
      </c>
      <c r="E200" s="29" t="s">
        <v>5</v>
      </c>
    </row>
    <row r="201" spans="1:16" x14ac:dyDescent="0.2">
      <c r="A201" s="28" t="s">
        <v>58</v>
      </c>
      <c r="E201" s="30" t="s">
        <v>5</v>
      </c>
    </row>
    <row r="202" spans="1:16" x14ac:dyDescent="0.2">
      <c r="E202" s="29" t="s">
        <v>159</v>
      </c>
    </row>
    <row r="203" spans="1:16" x14ac:dyDescent="0.2">
      <c r="A203" t="s">
        <v>51</v>
      </c>
      <c r="B203" s="5" t="s">
        <v>307</v>
      </c>
      <c r="C203" s="5" t="s">
        <v>2540</v>
      </c>
      <c r="D203" t="s">
        <v>5</v>
      </c>
      <c r="E203" s="24" t="s">
        <v>2541</v>
      </c>
      <c r="F203" s="25" t="s">
        <v>67</v>
      </c>
      <c r="G203" s="26">
        <v>2932.5390000000002</v>
      </c>
      <c r="H203" s="25">
        <v>4.0000000000000002E-4</v>
      </c>
      <c r="I203" s="25">
        <f>ROUND(G203*H203,6)</f>
        <v>1.1730160000000001</v>
      </c>
      <c r="L203" s="27">
        <v>0</v>
      </c>
      <c r="M203" s="22">
        <f>ROUND(ROUND(L203,2)*ROUND(G203,3),2)</f>
        <v>0</v>
      </c>
      <c r="N203" s="25" t="s">
        <v>1836</v>
      </c>
      <c r="O203">
        <f>(M203*21)/100</f>
        <v>0</v>
      </c>
      <c r="P203" t="s">
        <v>27</v>
      </c>
    </row>
    <row r="204" spans="1:16" x14ac:dyDescent="0.2">
      <c r="A204" s="28" t="s">
        <v>57</v>
      </c>
      <c r="E204" s="29" t="s">
        <v>5</v>
      </c>
    </row>
    <row r="205" spans="1:16" ht="76.5" x14ac:dyDescent="0.2">
      <c r="A205" s="28" t="s">
        <v>58</v>
      </c>
      <c r="E205" s="30" t="s">
        <v>2537</v>
      </c>
    </row>
    <row r="206" spans="1:16" x14ac:dyDescent="0.2">
      <c r="E206" s="29" t="s">
        <v>159</v>
      </c>
    </row>
    <row r="207" spans="1:16" ht="25.5" x14ac:dyDescent="0.2">
      <c r="A207" t="s">
        <v>51</v>
      </c>
      <c r="B207" s="5" t="s">
        <v>311</v>
      </c>
      <c r="C207" s="5" t="s">
        <v>2542</v>
      </c>
      <c r="D207" t="s">
        <v>5</v>
      </c>
      <c r="E207" s="24" t="s">
        <v>2543</v>
      </c>
      <c r="F207" s="25" t="s">
        <v>67</v>
      </c>
      <c r="G207" s="26">
        <v>3372.42</v>
      </c>
      <c r="H207" s="25">
        <v>3.8800000000000002E-3</v>
      </c>
      <c r="I207" s="25">
        <f>ROUND(G207*H207,6)</f>
        <v>13.084989999999999</v>
      </c>
      <c r="L207" s="27">
        <v>0</v>
      </c>
      <c r="M207" s="22">
        <f>ROUND(ROUND(L207,2)*ROUND(G207,3),2)</f>
        <v>0</v>
      </c>
      <c r="N207" s="25" t="s">
        <v>1836</v>
      </c>
      <c r="O207">
        <f>(M207*21)/100</f>
        <v>0</v>
      </c>
      <c r="P207" t="s">
        <v>27</v>
      </c>
    </row>
    <row r="208" spans="1:16" x14ac:dyDescent="0.2">
      <c r="A208" s="28" t="s">
        <v>57</v>
      </c>
      <c r="E208" s="29" t="s">
        <v>5</v>
      </c>
    </row>
    <row r="209" spans="1:16" x14ac:dyDescent="0.2">
      <c r="A209" s="28" t="s">
        <v>58</v>
      </c>
      <c r="E209" s="30" t="s">
        <v>5</v>
      </c>
    </row>
    <row r="210" spans="1:16" x14ac:dyDescent="0.2">
      <c r="E210" s="29" t="s">
        <v>159</v>
      </c>
    </row>
    <row r="211" spans="1:16" ht="25.5" x14ac:dyDescent="0.2">
      <c r="A211" t="s">
        <v>51</v>
      </c>
      <c r="B211" s="5" t="s">
        <v>314</v>
      </c>
      <c r="C211" s="5" t="s">
        <v>2544</v>
      </c>
      <c r="D211" t="s">
        <v>5</v>
      </c>
      <c r="E211" s="24" t="s">
        <v>2545</v>
      </c>
      <c r="F211" s="25" t="s">
        <v>67</v>
      </c>
      <c r="G211" s="26">
        <v>25</v>
      </c>
      <c r="H211" s="25">
        <v>4.0000000000000001E-3</v>
      </c>
      <c r="I211" s="25">
        <f>ROUND(G211*H211,6)</f>
        <v>0.1</v>
      </c>
      <c r="L211" s="27">
        <v>0</v>
      </c>
      <c r="M211" s="22">
        <f>ROUND(ROUND(L211,2)*ROUND(G211,3),2)</f>
        <v>0</v>
      </c>
      <c r="N211" s="25" t="s">
        <v>1836</v>
      </c>
      <c r="O211">
        <f>(M211*21)/100</f>
        <v>0</v>
      </c>
      <c r="P211" t="s">
        <v>27</v>
      </c>
    </row>
    <row r="212" spans="1:16" x14ac:dyDescent="0.2">
      <c r="A212" s="28" t="s">
        <v>57</v>
      </c>
      <c r="E212" s="29" t="s">
        <v>5</v>
      </c>
    </row>
    <row r="213" spans="1:16" ht="25.5" x14ac:dyDescent="0.2">
      <c r="A213" s="28" t="s">
        <v>58</v>
      </c>
      <c r="E213" s="30" t="s">
        <v>2546</v>
      </c>
    </row>
    <row r="214" spans="1:16" x14ac:dyDescent="0.2">
      <c r="E214" s="29" t="s">
        <v>159</v>
      </c>
    </row>
    <row r="215" spans="1:16" x14ac:dyDescent="0.2">
      <c r="A215" t="s">
        <v>51</v>
      </c>
      <c r="B215" s="5" t="s">
        <v>317</v>
      </c>
      <c r="C215" s="5" t="s">
        <v>2547</v>
      </c>
      <c r="D215" t="s">
        <v>5</v>
      </c>
      <c r="E215" s="24" t="s">
        <v>2548</v>
      </c>
      <c r="F215" s="25" t="s">
        <v>67</v>
      </c>
      <c r="G215" s="26">
        <v>171.4</v>
      </c>
      <c r="H215" s="25">
        <v>1E-3</v>
      </c>
      <c r="I215" s="25">
        <f>ROUND(G215*H215,6)</f>
        <v>0.1714</v>
      </c>
      <c r="L215" s="27">
        <v>0</v>
      </c>
      <c r="M215" s="22">
        <f>ROUND(ROUND(L215,2)*ROUND(G215,3),2)</f>
        <v>0</v>
      </c>
      <c r="N215" s="25" t="s">
        <v>1836</v>
      </c>
      <c r="O215">
        <f>(M215*21)/100</f>
        <v>0</v>
      </c>
      <c r="P215" t="s">
        <v>27</v>
      </c>
    </row>
    <row r="216" spans="1:16" x14ac:dyDescent="0.2">
      <c r="A216" s="28" t="s">
        <v>57</v>
      </c>
      <c r="E216" s="29" t="s">
        <v>5</v>
      </c>
    </row>
    <row r="217" spans="1:16" x14ac:dyDescent="0.2">
      <c r="A217" s="28" t="s">
        <v>58</v>
      </c>
      <c r="E217" s="30" t="s">
        <v>2549</v>
      </c>
    </row>
    <row r="218" spans="1:16" x14ac:dyDescent="0.2">
      <c r="E218" s="29" t="s">
        <v>159</v>
      </c>
    </row>
    <row r="219" spans="1:16" x14ac:dyDescent="0.2">
      <c r="A219" t="s">
        <v>51</v>
      </c>
      <c r="B219" s="5" t="s">
        <v>320</v>
      </c>
      <c r="C219" s="5" t="s">
        <v>2550</v>
      </c>
      <c r="D219" t="s">
        <v>5</v>
      </c>
      <c r="E219" s="24" t="s">
        <v>2551</v>
      </c>
      <c r="F219" s="25" t="s">
        <v>67</v>
      </c>
      <c r="G219" s="26">
        <v>141.30000000000001</v>
      </c>
      <c r="H219" s="25">
        <v>0</v>
      </c>
      <c r="I219" s="25">
        <f>ROUND(G219*H219,6)</f>
        <v>0</v>
      </c>
      <c r="L219" s="27">
        <v>0</v>
      </c>
      <c r="M219" s="22">
        <f>ROUND(ROUND(L219,2)*ROUND(G219,3),2)</f>
        <v>0</v>
      </c>
      <c r="N219" s="25" t="s">
        <v>1836</v>
      </c>
      <c r="O219">
        <f>(M219*21)/100</f>
        <v>0</v>
      </c>
      <c r="P219" t="s">
        <v>27</v>
      </c>
    </row>
    <row r="220" spans="1:16" x14ac:dyDescent="0.2">
      <c r="A220" s="28" t="s">
        <v>57</v>
      </c>
      <c r="E220" s="29" t="s">
        <v>5</v>
      </c>
    </row>
    <row r="221" spans="1:16" x14ac:dyDescent="0.2">
      <c r="A221" s="28" t="s">
        <v>58</v>
      </c>
      <c r="E221" s="30" t="s">
        <v>2552</v>
      </c>
    </row>
    <row r="222" spans="1:16" x14ac:dyDescent="0.2">
      <c r="E222" s="29" t="s">
        <v>159</v>
      </c>
    </row>
    <row r="223" spans="1:16" ht="25.5" x14ac:dyDescent="0.2">
      <c r="A223" t="s">
        <v>51</v>
      </c>
      <c r="B223" s="5" t="s">
        <v>323</v>
      </c>
      <c r="C223" s="5" t="s">
        <v>2553</v>
      </c>
      <c r="D223" t="s">
        <v>5</v>
      </c>
      <c r="E223" s="24" t="s">
        <v>2554</v>
      </c>
      <c r="F223" s="25" t="s">
        <v>67</v>
      </c>
      <c r="G223" s="26">
        <v>25.276</v>
      </c>
      <c r="H223" s="25">
        <v>1.8000000000000001E-4</v>
      </c>
      <c r="I223" s="25">
        <f>ROUND(G223*H223,6)</f>
        <v>4.5500000000000002E-3</v>
      </c>
      <c r="L223" s="27">
        <v>0</v>
      </c>
      <c r="M223" s="22">
        <f>ROUND(ROUND(L223,2)*ROUND(G223,3),2)</f>
        <v>0</v>
      </c>
      <c r="N223" s="25" t="s">
        <v>1836</v>
      </c>
      <c r="O223">
        <f>(M223*21)/100</f>
        <v>0</v>
      </c>
      <c r="P223" t="s">
        <v>27</v>
      </c>
    </row>
    <row r="224" spans="1:16" x14ac:dyDescent="0.2">
      <c r="A224" s="28" t="s">
        <v>57</v>
      </c>
      <c r="E224" s="29" t="s">
        <v>5</v>
      </c>
    </row>
    <row r="225" spans="1:16" x14ac:dyDescent="0.2">
      <c r="A225" s="28" t="s">
        <v>58</v>
      </c>
      <c r="E225" s="30" t="s">
        <v>2555</v>
      </c>
    </row>
    <row r="226" spans="1:16" x14ac:dyDescent="0.2">
      <c r="E226" s="29" t="s">
        <v>159</v>
      </c>
    </row>
    <row r="227" spans="1:16" x14ac:dyDescent="0.2">
      <c r="A227" t="s">
        <v>51</v>
      </c>
      <c r="B227" s="5" t="s">
        <v>326</v>
      </c>
      <c r="C227" s="5" t="s">
        <v>2556</v>
      </c>
      <c r="D227" t="s">
        <v>5</v>
      </c>
      <c r="E227" s="24" t="s">
        <v>2557</v>
      </c>
      <c r="F227" s="25" t="s">
        <v>67</v>
      </c>
      <c r="G227" s="26">
        <v>31.594999999999999</v>
      </c>
      <c r="H227" s="25">
        <v>1.9E-3</v>
      </c>
      <c r="I227" s="25">
        <f>ROUND(G227*H227,6)</f>
        <v>6.0031000000000001E-2</v>
      </c>
      <c r="L227" s="27">
        <v>0</v>
      </c>
      <c r="M227" s="22">
        <f>ROUND(ROUND(L227,2)*ROUND(G227,3),2)</f>
        <v>0</v>
      </c>
      <c r="N227" s="25" t="s">
        <v>1836</v>
      </c>
      <c r="O227">
        <f>(M227*21)/100</f>
        <v>0</v>
      </c>
      <c r="P227" t="s">
        <v>27</v>
      </c>
    </row>
    <row r="228" spans="1:16" x14ac:dyDescent="0.2">
      <c r="A228" s="28" t="s">
        <v>57</v>
      </c>
      <c r="E228" s="29" t="s">
        <v>5</v>
      </c>
    </row>
    <row r="229" spans="1:16" x14ac:dyDescent="0.2">
      <c r="A229" s="28" t="s">
        <v>58</v>
      </c>
      <c r="E229" s="30" t="s">
        <v>5</v>
      </c>
    </row>
    <row r="230" spans="1:16" x14ac:dyDescent="0.2">
      <c r="E230" s="29" t="s">
        <v>159</v>
      </c>
    </row>
    <row r="231" spans="1:16" ht="25.5" x14ac:dyDescent="0.2">
      <c r="A231" t="s">
        <v>51</v>
      </c>
      <c r="B231" s="5" t="s">
        <v>329</v>
      </c>
      <c r="C231" s="5" t="s">
        <v>2558</v>
      </c>
      <c r="D231" t="s">
        <v>5</v>
      </c>
      <c r="E231" s="24" t="s">
        <v>2559</v>
      </c>
      <c r="F231" s="25" t="s">
        <v>67</v>
      </c>
      <c r="G231" s="26">
        <v>25.276</v>
      </c>
      <c r="H231" s="25">
        <v>0</v>
      </c>
      <c r="I231" s="25">
        <f>ROUND(G231*H231,6)</f>
        <v>0</v>
      </c>
      <c r="L231" s="27">
        <v>0</v>
      </c>
      <c r="M231" s="22">
        <f>ROUND(ROUND(L231,2)*ROUND(G231,3),2)</f>
        <v>0</v>
      </c>
      <c r="N231" s="25" t="s">
        <v>1836</v>
      </c>
      <c r="O231">
        <f>(M231*21)/100</f>
        <v>0</v>
      </c>
      <c r="P231" t="s">
        <v>27</v>
      </c>
    </row>
    <row r="232" spans="1:16" x14ac:dyDescent="0.2">
      <c r="A232" s="28" t="s">
        <v>57</v>
      </c>
      <c r="E232" s="29" t="s">
        <v>5</v>
      </c>
    </row>
    <row r="233" spans="1:16" x14ac:dyDescent="0.2">
      <c r="A233" s="28" t="s">
        <v>58</v>
      </c>
      <c r="E233" s="30" t="s">
        <v>2555</v>
      </c>
    </row>
    <row r="234" spans="1:16" x14ac:dyDescent="0.2">
      <c r="E234" s="29" t="s">
        <v>159</v>
      </c>
    </row>
    <row r="235" spans="1:16" x14ac:dyDescent="0.2">
      <c r="A235" t="s">
        <v>51</v>
      </c>
      <c r="B235" s="5" t="s">
        <v>332</v>
      </c>
      <c r="C235" s="5" t="s">
        <v>2560</v>
      </c>
      <c r="D235" t="s">
        <v>5</v>
      </c>
      <c r="E235" s="24" t="s">
        <v>2561</v>
      </c>
      <c r="F235" s="25" t="s">
        <v>67</v>
      </c>
      <c r="G235" s="26">
        <v>26.54</v>
      </c>
      <c r="H235" s="25">
        <v>1E-4</v>
      </c>
      <c r="I235" s="25">
        <f>ROUND(G235*H235,6)</f>
        <v>2.6540000000000001E-3</v>
      </c>
      <c r="L235" s="27">
        <v>0</v>
      </c>
      <c r="M235" s="22">
        <f>ROUND(ROUND(L235,2)*ROUND(G235,3),2)</f>
        <v>0</v>
      </c>
      <c r="N235" s="25" t="s">
        <v>1836</v>
      </c>
      <c r="O235">
        <f>(M235*21)/100</f>
        <v>0</v>
      </c>
      <c r="P235" t="s">
        <v>27</v>
      </c>
    </row>
    <row r="236" spans="1:16" x14ac:dyDescent="0.2">
      <c r="A236" s="28" t="s">
        <v>57</v>
      </c>
      <c r="E236" s="29" t="s">
        <v>5</v>
      </c>
    </row>
    <row r="237" spans="1:16" x14ac:dyDescent="0.2">
      <c r="A237" s="28" t="s">
        <v>58</v>
      </c>
      <c r="E237" s="30" t="s">
        <v>5</v>
      </c>
    </row>
    <row r="238" spans="1:16" x14ac:dyDescent="0.2">
      <c r="E238" s="29" t="s">
        <v>159</v>
      </c>
    </row>
    <row r="239" spans="1:16" ht="25.5" x14ac:dyDescent="0.2">
      <c r="A239" t="s">
        <v>51</v>
      </c>
      <c r="B239" s="5" t="s">
        <v>337</v>
      </c>
      <c r="C239" s="5" t="s">
        <v>2562</v>
      </c>
      <c r="D239" t="s">
        <v>5</v>
      </c>
      <c r="E239" s="24" t="s">
        <v>2563</v>
      </c>
      <c r="F239" s="25" t="s">
        <v>67</v>
      </c>
      <c r="G239" s="26">
        <v>25.276</v>
      </c>
      <c r="H239" s="25">
        <v>0</v>
      </c>
      <c r="I239" s="25">
        <f>ROUND(G239*H239,6)</f>
        <v>0</v>
      </c>
      <c r="L239" s="27">
        <v>0</v>
      </c>
      <c r="M239" s="22">
        <f>ROUND(ROUND(L239,2)*ROUND(G239,3),2)</f>
        <v>0</v>
      </c>
      <c r="N239" s="25" t="s">
        <v>1836</v>
      </c>
      <c r="O239">
        <f>(M239*21)/100</f>
        <v>0</v>
      </c>
      <c r="P239" t="s">
        <v>27</v>
      </c>
    </row>
    <row r="240" spans="1:16" x14ac:dyDescent="0.2">
      <c r="A240" s="28" t="s">
        <v>57</v>
      </c>
      <c r="E240" s="29" t="s">
        <v>5</v>
      </c>
    </row>
    <row r="241" spans="1:16" x14ac:dyDescent="0.2">
      <c r="A241" s="28" t="s">
        <v>58</v>
      </c>
      <c r="E241" s="30" t="s">
        <v>2555</v>
      </c>
    </row>
    <row r="242" spans="1:16" x14ac:dyDescent="0.2">
      <c r="E242" s="29" t="s">
        <v>159</v>
      </c>
    </row>
    <row r="243" spans="1:16" x14ac:dyDescent="0.2">
      <c r="A243" t="s">
        <v>51</v>
      </c>
      <c r="B243" s="5" t="s">
        <v>340</v>
      </c>
      <c r="C243" s="5" t="s">
        <v>2564</v>
      </c>
      <c r="D243" t="s">
        <v>5</v>
      </c>
      <c r="E243" s="24" t="s">
        <v>2565</v>
      </c>
      <c r="F243" s="25" t="s">
        <v>67</v>
      </c>
      <c r="G243" s="26">
        <v>26.54</v>
      </c>
      <c r="H243" s="25">
        <v>1.6000000000000001E-4</v>
      </c>
      <c r="I243" s="25">
        <f>ROUND(G243*H243,6)</f>
        <v>4.2459999999999998E-3</v>
      </c>
      <c r="L243" s="27">
        <v>0</v>
      </c>
      <c r="M243" s="22">
        <f>ROUND(ROUND(L243,2)*ROUND(G243,3),2)</f>
        <v>0</v>
      </c>
      <c r="N243" s="25" t="s">
        <v>1836</v>
      </c>
      <c r="O243">
        <f>(M243*21)/100</f>
        <v>0</v>
      </c>
      <c r="P243" t="s">
        <v>27</v>
      </c>
    </row>
    <row r="244" spans="1:16" x14ac:dyDescent="0.2">
      <c r="A244" s="28" t="s">
        <v>57</v>
      </c>
      <c r="E244" s="29" t="s">
        <v>5</v>
      </c>
    </row>
    <row r="245" spans="1:16" x14ac:dyDescent="0.2">
      <c r="A245" s="28" t="s">
        <v>58</v>
      </c>
      <c r="E245" s="30" t="s">
        <v>5</v>
      </c>
    </row>
    <row r="246" spans="1:16" x14ac:dyDescent="0.2">
      <c r="E246" s="29" t="s">
        <v>159</v>
      </c>
    </row>
    <row r="247" spans="1:16" x14ac:dyDescent="0.2">
      <c r="A247" t="s">
        <v>48</v>
      </c>
      <c r="C247" s="6" t="s">
        <v>2566</v>
      </c>
      <c r="E247" s="23" t="s">
        <v>2567</v>
      </c>
      <c r="J247" s="22">
        <f>0</f>
        <v>0</v>
      </c>
      <c r="K247" s="22">
        <f>0</f>
        <v>0</v>
      </c>
      <c r="L247" s="22">
        <f>0+L248+L252+L256+L260+L264+L268+L272+L276+L280+L284+L288+L292+L296+L300+L304+L308+L312</f>
        <v>0</v>
      </c>
      <c r="M247" s="22">
        <f>0+M248+M252+M256+M260+M264+M268+M272+M276+M280+M284+M288+M292+M296+M300+M304+M308+M312</f>
        <v>0</v>
      </c>
    </row>
    <row r="248" spans="1:16" ht="25.5" x14ac:dyDescent="0.2">
      <c r="A248" t="s">
        <v>51</v>
      </c>
      <c r="B248" s="5" t="s">
        <v>343</v>
      </c>
      <c r="C248" s="5" t="s">
        <v>2568</v>
      </c>
      <c r="D248" t="s">
        <v>5</v>
      </c>
      <c r="E248" s="24" t="s">
        <v>2569</v>
      </c>
      <c r="F248" s="25" t="s">
        <v>67</v>
      </c>
      <c r="G248" s="26">
        <v>43.039000000000001</v>
      </c>
      <c r="H248" s="25">
        <v>0</v>
      </c>
      <c r="I248" s="25">
        <f>ROUND(G248*H248,6)</f>
        <v>0</v>
      </c>
      <c r="L248" s="27">
        <v>0</v>
      </c>
      <c r="M248" s="22">
        <f>ROUND(ROUND(L248,2)*ROUND(G248,3),2)</f>
        <v>0</v>
      </c>
      <c r="N248" s="25" t="s">
        <v>1836</v>
      </c>
      <c r="O248">
        <f>(M248*21)/100</f>
        <v>0</v>
      </c>
      <c r="P248" t="s">
        <v>27</v>
      </c>
    </row>
    <row r="249" spans="1:16" ht="25.5" x14ac:dyDescent="0.2">
      <c r="A249" s="28" t="s">
        <v>57</v>
      </c>
      <c r="E249" s="29" t="s">
        <v>2570</v>
      </c>
    </row>
    <row r="250" spans="1:16" ht="38.25" x14ac:dyDescent="0.2">
      <c r="A250" s="28" t="s">
        <v>58</v>
      </c>
      <c r="E250" s="30" t="s">
        <v>2571</v>
      </c>
    </row>
    <row r="251" spans="1:16" x14ac:dyDescent="0.2">
      <c r="E251" s="29" t="s">
        <v>159</v>
      </c>
    </row>
    <row r="252" spans="1:16" ht="25.5" x14ac:dyDescent="0.2">
      <c r="A252" t="s">
        <v>51</v>
      </c>
      <c r="B252" s="5" t="s">
        <v>346</v>
      </c>
      <c r="C252" s="5" t="s">
        <v>2572</v>
      </c>
      <c r="D252" t="s">
        <v>5</v>
      </c>
      <c r="E252" s="24" t="s">
        <v>2573</v>
      </c>
      <c r="F252" s="25" t="s">
        <v>136</v>
      </c>
      <c r="G252" s="26">
        <v>15</v>
      </c>
      <c r="H252" s="25">
        <v>0.05</v>
      </c>
      <c r="I252" s="25">
        <f>ROUND(G252*H252,6)</f>
        <v>0.75</v>
      </c>
      <c r="L252" s="27">
        <v>0</v>
      </c>
      <c r="M252" s="22">
        <f>ROUND(ROUND(L252,2)*ROUND(G252,3),2)</f>
        <v>0</v>
      </c>
      <c r="N252" s="25" t="s">
        <v>1836</v>
      </c>
      <c r="O252">
        <f>(M252*21)/100</f>
        <v>0</v>
      </c>
      <c r="P252" t="s">
        <v>27</v>
      </c>
    </row>
    <row r="253" spans="1:16" ht="25.5" x14ac:dyDescent="0.2">
      <c r="A253" s="28" t="s">
        <v>57</v>
      </c>
      <c r="E253" s="29" t="s">
        <v>2574</v>
      </c>
    </row>
    <row r="254" spans="1:16" x14ac:dyDescent="0.2">
      <c r="A254" s="28" t="s">
        <v>58</v>
      </c>
      <c r="E254" s="30" t="s">
        <v>2575</v>
      </c>
    </row>
    <row r="255" spans="1:16" x14ac:dyDescent="0.2">
      <c r="E255" s="29" t="s">
        <v>159</v>
      </c>
    </row>
    <row r="256" spans="1:16" ht="25.5" x14ac:dyDescent="0.2">
      <c r="A256" t="s">
        <v>51</v>
      </c>
      <c r="B256" s="5" t="s">
        <v>349</v>
      </c>
      <c r="C256" s="5" t="s">
        <v>2576</v>
      </c>
      <c r="D256" t="s">
        <v>5</v>
      </c>
      <c r="E256" s="24" t="s">
        <v>2577</v>
      </c>
      <c r="F256" s="25" t="s">
        <v>67</v>
      </c>
      <c r="G256" s="26">
        <v>8320.2510000000002</v>
      </c>
      <c r="H256" s="25">
        <v>0</v>
      </c>
      <c r="I256" s="25">
        <f>ROUND(G256*H256,6)</f>
        <v>0</v>
      </c>
      <c r="L256" s="27">
        <v>0</v>
      </c>
      <c r="M256" s="22">
        <f>ROUND(ROUND(L256,2)*ROUND(G256,3),2)</f>
        <v>0</v>
      </c>
      <c r="N256" s="25" t="s">
        <v>1836</v>
      </c>
      <c r="O256">
        <f>(M256*21)/100</f>
        <v>0</v>
      </c>
      <c r="P256" t="s">
        <v>27</v>
      </c>
    </row>
    <row r="257" spans="1:16" x14ac:dyDescent="0.2">
      <c r="A257" s="28" t="s">
        <v>57</v>
      </c>
      <c r="E257" s="29" t="s">
        <v>5</v>
      </c>
    </row>
    <row r="258" spans="1:16" x14ac:dyDescent="0.2">
      <c r="A258" s="28" t="s">
        <v>58</v>
      </c>
      <c r="E258" s="30" t="s">
        <v>5</v>
      </c>
    </row>
    <row r="259" spans="1:16" x14ac:dyDescent="0.2">
      <c r="E259" s="29" t="s">
        <v>159</v>
      </c>
    </row>
    <row r="260" spans="1:16" ht="25.5" x14ac:dyDescent="0.2">
      <c r="A260" t="s">
        <v>51</v>
      </c>
      <c r="B260" s="5" t="s">
        <v>352</v>
      </c>
      <c r="C260" s="5" t="s">
        <v>2578</v>
      </c>
      <c r="D260" t="s">
        <v>5</v>
      </c>
      <c r="E260" s="24" t="s">
        <v>2579</v>
      </c>
      <c r="F260" s="25" t="s">
        <v>67</v>
      </c>
      <c r="G260" s="26">
        <v>824.976</v>
      </c>
      <c r="H260" s="25">
        <v>1.1999999999999999E-3</v>
      </c>
      <c r="I260" s="25">
        <f>ROUND(G260*H260,6)</f>
        <v>0.98997100000000005</v>
      </c>
      <c r="L260" s="27">
        <v>0</v>
      </c>
      <c r="M260" s="22">
        <f>ROUND(ROUND(L260,2)*ROUND(G260,3),2)</f>
        <v>0</v>
      </c>
      <c r="N260" s="25" t="s">
        <v>1836</v>
      </c>
      <c r="O260">
        <f>(M260*21)/100</f>
        <v>0</v>
      </c>
      <c r="P260" t="s">
        <v>27</v>
      </c>
    </row>
    <row r="261" spans="1:16" x14ac:dyDescent="0.2">
      <c r="A261" s="28" t="s">
        <v>57</v>
      </c>
      <c r="E261" s="29" t="s">
        <v>5</v>
      </c>
    </row>
    <row r="262" spans="1:16" ht="25.5" x14ac:dyDescent="0.2">
      <c r="A262" s="28" t="s">
        <v>58</v>
      </c>
      <c r="E262" s="30" t="s">
        <v>2580</v>
      </c>
    </row>
    <row r="263" spans="1:16" x14ac:dyDescent="0.2">
      <c r="E263" s="29" t="s">
        <v>159</v>
      </c>
    </row>
    <row r="264" spans="1:16" ht="25.5" x14ac:dyDescent="0.2">
      <c r="A264" t="s">
        <v>51</v>
      </c>
      <c r="B264" s="5" t="s">
        <v>357</v>
      </c>
      <c r="C264" s="5" t="s">
        <v>2581</v>
      </c>
      <c r="D264" t="s">
        <v>5</v>
      </c>
      <c r="E264" s="24" t="s">
        <v>2582</v>
      </c>
      <c r="F264" s="25" t="s">
        <v>67</v>
      </c>
      <c r="G264" s="26">
        <v>632.173</v>
      </c>
      <c r="H264" s="25">
        <v>1.5E-3</v>
      </c>
      <c r="I264" s="25">
        <f>ROUND(G264*H264,6)</f>
        <v>0.94825999999999999</v>
      </c>
      <c r="L264" s="27">
        <v>0</v>
      </c>
      <c r="M264" s="22">
        <f>ROUND(ROUND(L264,2)*ROUND(G264,3),2)</f>
        <v>0</v>
      </c>
      <c r="N264" s="25" t="s">
        <v>1836</v>
      </c>
      <c r="O264">
        <f>(M264*21)/100</f>
        <v>0</v>
      </c>
      <c r="P264" t="s">
        <v>27</v>
      </c>
    </row>
    <row r="265" spans="1:16" x14ac:dyDescent="0.2">
      <c r="A265" s="28" t="s">
        <v>57</v>
      </c>
      <c r="E265" s="29" t="s">
        <v>5</v>
      </c>
    </row>
    <row r="266" spans="1:16" ht="38.25" x14ac:dyDescent="0.2">
      <c r="A266" s="28" t="s">
        <v>58</v>
      </c>
      <c r="E266" s="30" t="s">
        <v>2583</v>
      </c>
    </row>
    <row r="267" spans="1:16" x14ac:dyDescent="0.2">
      <c r="E267" s="29" t="s">
        <v>159</v>
      </c>
    </row>
    <row r="268" spans="1:16" ht="25.5" x14ac:dyDescent="0.2">
      <c r="A268" t="s">
        <v>51</v>
      </c>
      <c r="B268" s="5" t="s">
        <v>358</v>
      </c>
      <c r="C268" s="5" t="s">
        <v>2584</v>
      </c>
      <c r="D268" t="s">
        <v>5</v>
      </c>
      <c r="E268" s="24" t="s">
        <v>2585</v>
      </c>
      <c r="F268" s="25" t="s">
        <v>67</v>
      </c>
      <c r="G268" s="26">
        <v>25.782</v>
      </c>
      <c r="H268" s="25">
        <v>1.8E-3</v>
      </c>
      <c r="I268" s="25">
        <f>ROUND(G268*H268,6)</f>
        <v>4.6407999999999998E-2</v>
      </c>
      <c r="L268" s="27">
        <v>0</v>
      </c>
      <c r="M268" s="22">
        <f>ROUND(ROUND(L268,2)*ROUND(G268,3),2)</f>
        <v>0</v>
      </c>
      <c r="N268" s="25" t="s">
        <v>1836</v>
      </c>
      <c r="O268">
        <f>(M268*21)/100</f>
        <v>0</v>
      </c>
      <c r="P268" t="s">
        <v>27</v>
      </c>
    </row>
    <row r="269" spans="1:16" x14ac:dyDescent="0.2">
      <c r="A269" s="28" t="s">
        <v>57</v>
      </c>
      <c r="E269" s="29" t="s">
        <v>5</v>
      </c>
    </row>
    <row r="270" spans="1:16" x14ac:dyDescent="0.2">
      <c r="A270" s="28" t="s">
        <v>58</v>
      </c>
      <c r="E270" s="30" t="s">
        <v>2586</v>
      </c>
    </row>
    <row r="271" spans="1:16" x14ac:dyDescent="0.2">
      <c r="E271" s="29" t="s">
        <v>159</v>
      </c>
    </row>
    <row r="272" spans="1:16" ht="25.5" x14ac:dyDescent="0.2">
      <c r="A272" t="s">
        <v>51</v>
      </c>
      <c r="B272" s="5" t="s">
        <v>359</v>
      </c>
      <c r="C272" s="5" t="s">
        <v>2587</v>
      </c>
      <c r="D272" t="s">
        <v>5</v>
      </c>
      <c r="E272" s="24" t="s">
        <v>2588</v>
      </c>
      <c r="F272" s="25" t="s">
        <v>67</v>
      </c>
      <c r="G272" s="26">
        <v>1895.557</v>
      </c>
      <c r="H272" s="25">
        <v>2.3999999999999998E-3</v>
      </c>
      <c r="I272" s="25">
        <f>ROUND(G272*H272,6)</f>
        <v>4.5493370000000004</v>
      </c>
      <c r="L272" s="27">
        <v>0</v>
      </c>
      <c r="M272" s="22">
        <f>ROUND(ROUND(L272,2)*ROUND(G272,3),2)</f>
        <v>0</v>
      </c>
      <c r="N272" s="25" t="s">
        <v>1836</v>
      </c>
      <c r="O272">
        <f>(M272*21)/100</f>
        <v>0</v>
      </c>
      <c r="P272" t="s">
        <v>27</v>
      </c>
    </row>
    <row r="273" spans="1:16" x14ac:dyDescent="0.2">
      <c r="A273" s="28" t="s">
        <v>57</v>
      </c>
      <c r="E273" s="29" t="s">
        <v>5</v>
      </c>
    </row>
    <row r="274" spans="1:16" ht="63.75" x14ac:dyDescent="0.2">
      <c r="A274" s="28" t="s">
        <v>58</v>
      </c>
      <c r="E274" s="30" t="s">
        <v>2589</v>
      </c>
    </row>
    <row r="275" spans="1:16" x14ac:dyDescent="0.2">
      <c r="E275" s="29" t="s">
        <v>159</v>
      </c>
    </row>
    <row r="276" spans="1:16" x14ac:dyDescent="0.2">
      <c r="A276" t="s">
        <v>51</v>
      </c>
      <c r="B276" s="5" t="s">
        <v>360</v>
      </c>
      <c r="C276" s="5" t="s">
        <v>2590</v>
      </c>
      <c r="D276" t="s">
        <v>5</v>
      </c>
      <c r="E276" s="24" t="s">
        <v>2591</v>
      </c>
      <c r="F276" s="25" t="s">
        <v>67</v>
      </c>
      <c r="G276" s="26">
        <v>2072.6489999999999</v>
      </c>
      <c r="H276" s="25">
        <v>1.4E-3</v>
      </c>
      <c r="I276" s="25">
        <f>ROUND(G276*H276,6)</f>
        <v>2.9017089999999999</v>
      </c>
      <c r="L276" s="27">
        <v>0</v>
      </c>
      <c r="M276" s="22">
        <f>ROUND(ROUND(L276,2)*ROUND(G276,3),2)</f>
        <v>0</v>
      </c>
      <c r="N276" s="25" t="s">
        <v>1836</v>
      </c>
      <c r="O276">
        <f>(M276*21)/100</f>
        <v>0</v>
      </c>
      <c r="P276" t="s">
        <v>27</v>
      </c>
    </row>
    <row r="277" spans="1:16" x14ac:dyDescent="0.2">
      <c r="A277" s="28" t="s">
        <v>57</v>
      </c>
      <c r="E277" s="29" t="s">
        <v>5</v>
      </c>
    </row>
    <row r="278" spans="1:16" ht="89.25" x14ac:dyDescent="0.2">
      <c r="A278" s="28" t="s">
        <v>58</v>
      </c>
      <c r="E278" s="30" t="s">
        <v>2592</v>
      </c>
    </row>
    <row r="279" spans="1:16" x14ac:dyDescent="0.2">
      <c r="E279" s="29" t="s">
        <v>159</v>
      </c>
    </row>
    <row r="280" spans="1:16" x14ac:dyDescent="0.2">
      <c r="A280" t="s">
        <v>51</v>
      </c>
      <c r="B280" s="5" t="s">
        <v>361</v>
      </c>
      <c r="C280" s="5" t="s">
        <v>2593</v>
      </c>
      <c r="D280" t="s">
        <v>5</v>
      </c>
      <c r="E280" s="24" t="s">
        <v>2594</v>
      </c>
      <c r="F280" s="25" t="s">
        <v>67</v>
      </c>
      <c r="G280" s="26">
        <v>99.96</v>
      </c>
      <c r="H280" s="25">
        <v>3.0000000000000001E-3</v>
      </c>
      <c r="I280" s="25">
        <f>ROUND(G280*H280,6)</f>
        <v>0.29987999999999998</v>
      </c>
      <c r="L280" s="27">
        <v>0</v>
      </c>
      <c r="M280" s="22">
        <f>ROUND(ROUND(L280,2)*ROUND(G280,3),2)</f>
        <v>0</v>
      </c>
      <c r="N280" s="25" t="s">
        <v>1836</v>
      </c>
      <c r="O280">
        <f>(M280*21)/100</f>
        <v>0</v>
      </c>
      <c r="P280" t="s">
        <v>27</v>
      </c>
    </row>
    <row r="281" spans="1:16" x14ac:dyDescent="0.2">
      <c r="A281" s="28" t="s">
        <v>57</v>
      </c>
      <c r="E281" s="29" t="s">
        <v>5</v>
      </c>
    </row>
    <row r="282" spans="1:16" x14ac:dyDescent="0.2">
      <c r="A282" s="28" t="s">
        <v>58</v>
      </c>
      <c r="E282" s="30" t="s">
        <v>2595</v>
      </c>
    </row>
    <row r="283" spans="1:16" x14ac:dyDescent="0.2">
      <c r="E283" s="29" t="s">
        <v>159</v>
      </c>
    </row>
    <row r="284" spans="1:16" x14ac:dyDescent="0.2">
      <c r="A284" t="s">
        <v>51</v>
      </c>
      <c r="B284" s="5" t="s">
        <v>362</v>
      </c>
      <c r="C284" s="5" t="s">
        <v>2596</v>
      </c>
      <c r="D284" t="s">
        <v>5</v>
      </c>
      <c r="E284" s="24" t="s">
        <v>2597</v>
      </c>
      <c r="F284" s="25" t="s">
        <v>67</v>
      </c>
      <c r="G284" s="26">
        <v>1467.78</v>
      </c>
      <c r="H284" s="25">
        <v>4.0000000000000001E-3</v>
      </c>
      <c r="I284" s="25">
        <f>ROUND(G284*H284,6)</f>
        <v>5.8711200000000003</v>
      </c>
      <c r="L284" s="27">
        <v>0</v>
      </c>
      <c r="M284" s="22">
        <f>ROUND(ROUND(L284,2)*ROUND(G284,3),2)</f>
        <v>0</v>
      </c>
      <c r="N284" s="25" t="s">
        <v>1836</v>
      </c>
      <c r="O284">
        <f>(M284*21)/100</f>
        <v>0</v>
      </c>
      <c r="P284" t="s">
        <v>27</v>
      </c>
    </row>
    <row r="285" spans="1:16" x14ac:dyDescent="0.2">
      <c r="A285" s="28" t="s">
        <v>57</v>
      </c>
      <c r="E285" s="29" t="s">
        <v>5</v>
      </c>
    </row>
    <row r="286" spans="1:16" ht="25.5" x14ac:dyDescent="0.2">
      <c r="A286" s="28" t="s">
        <v>58</v>
      </c>
      <c r="E286" s="30" t="s">
        <v>2598</v>
      </c>
    </row>
    <row r="287" spans="1:16" x14ac:dyDescent="0.2">
      <c r="E287" s="29" t="s">
        <v>159</v>
      </c>
    </row>
    <row r="288" spans="1:16" x14ac:dyDescent="0.2">
      <c r="A288" t="s">
        <v>51</v>
      </c>
      <c r="B288" s="5" t="s">
        <v>363</v>
      </c>
      <c r="C288" s="5" t="s">
        <v>2599</v>
      </c>
      <c r="D288" t="s">
        <v>5</v>
      </c>
      <c r="E288" s="24" t="s">
        <v>2600</v>
      </c>
      <c r="F288" s="25" t="s">
        <v>67</v>
      </c>
      <c r="G288" s="26">
        <v>1467.78</v>
      </c>
      <c r="H288" s="25">
        <v>5.0000000000000001E-3</v>
      </c>
      <c r="I288" s="25">
        <f>ROUND(G288*H288,6)</f>
        <v>7.3388999999999998</v>
      </c>
      <c r="L288" s="27">
        <v>0</v>
      </c>
      <c r="M288" s="22">
        <f>ROUND(ROUND(L288,2)*ROUND(G288,3),2)</f>
        <v>0</v>
      </c>
      <c r="N288" s="25" t="s">
        <v>1836</v>
      </c>
      <c r="O288">
        <f>(M288*21)/100</f>
        <v>0</v>
      </c>
      <c r="P288" t="s">
        <v>27</v>
      </c>
    </row>
    <row r="289" spans="1:16" x14ac:dyDescent="0.2">
      <c r="A289" s="28" t="s">
        <v>57</v>
      </c>
      <c r="E289" s="29" t="s">
        <v>5</v>
      </c>
    </row>
    <row r="290" spans="1:16" ht="25.5" x14ac:dyDescent="0.2">
      <c r="A290" s="28" t="s">
        <v>58</v>
      </c>
      <c r="E290" s="30" t="s">
        <v>2598</v>
      </c>
    </row>
    <row r="291" spans="1:16" x14ac:dyDescent="0.2">
      <c r="E291" s="29" t="s">
        <v>159</v>
      </c>
    </row>
    <row r="292" spans="1:16" ht="25.5" x14ac:dyDescent="0.2">
      <c r="A292" t="s">
        <v>51</v>
      </c>
      <c r="B292" s="5" t="s">
        <v>364</v>
      </c>
      <c r="C292" s="5" t="s">
        <v>2601</v>
      </c>
      <c r="D292" t="s">
        <v>5</v>
      </c>
      <c r="E292" s="24" t="s">
        <v>2602</v>
      </c>
      <c r="F292" s="25" t="s">
        <v>67</v>
      </c>
      <c r="G292" s="26">
        <v>3312.2420000000002</v>
      </c>
      <c r="H292" s="25">
        <v>0</v>
      </c>
      <c r="I292" s="25">
        <f>ROUND(G292*H292,6)</f>
        <v>0</v>
      </c>
      <c r="L292" s="27">
        <v>0</v>
      </c>
      <c r="M292" s="22">
        <f>ROUND(ROUND(L292,2)*ROUND(G292,3),2)</f>
        <v>0</v>
      </c>
      <c r="N292" s="25" t="s">
        <v>1836</v>
      </c>
      <c r="O292">
        <f>(M292*21)/100</f>
        <v>0</v>
      </c>
      <c r="P292" t="s">
        <v>27</v>
      </c>
    </row>
    <row r="293" spans="1:16" x14ac:dyDescent="0.2">
      <c r="A293" s="28" t="s">
        <v>57</v>
      </c>
      <c r="E293" s="29" t="s">
        <v>5</v>
      </c>
    </row>
    <row r="294" spans="1:16" ht="102" x14ac:dyDescent="0.2">
      <c r="A294" s="28" t="s">
        <v>58</v>
      </c>
      <c r="E294" s="30" t="s">
        <v>2603</v>
      </c>
    </row>
    <row r="295" spans="1:16" x14ac:dyDescent="0.2">
      <c r="E295" s="29" t="s">
        <v>159</v>
      </c>
    </row>
    <row r="296" spans="1:16" x14ac:dyDescent="0.2">
      <c r="A296" t="s">
        <v>51</v>
      </c>
      <c r="B296" s="5" t="s">
        <v>365</v>
      </c>
      <c r="C296" s="5" t="s">
        <v>2604</v>
      </c>
      <c r="D296" t="s">
        <v>5</v>
      </c>
      <c r="E296" s="24" t="s">
        <v>2605</v>
      </c>
      <c r="F296" s="25" t="s">
        <v>67</v>
      </c>
      <c r="G296" s="26">
        <v>3643.4659999999999</v>
      </c>
      <c r="H296" s="25">
        <v>4.0000000000000002E-4</v>
      </c>
      <c r="I296" s="25">
        <f>ROUND(G296*H296,6)</f>
        <v>1.4573860000000001</v>
      </c>
      <c r="L296" s="27">
        <v>0</v>
      </c>
      <c r="M296" s="22">
        <f>ROUND(ROUND(L296,2)*ROUND(G296,3),2)</f>
        <v>0</v>
      </c>
      <c r="N296" s="25" t="s">
        <v>1836</v>
      </c>
      <c r="O296">
        <f>(M296*21)/100</f>
        <v>0</v>
      </c>
      <c r="P296" t="s">
        <v>27</v>
      </c>
    </row>
    <row r="297" spans="1:16" x14ac:dyDescent="0.2">
      <c r="A297" s="28" t="s">
        <v>57</v>
      </c>
      <c r="E297" s="29" t="s">
        <v>5</v>
      </c>
    </row>
    <row r="298" spans="1:16" x14ac:dyDescent="0.2">
      <c r="A298" s="28" t="s">
        <v>58</v>
      </c>
      <c r="E298" s="30" t="s">
        <v>5</v>
      </c>
    </row>
    <row r="299" spans="1:16" x14ac:dyDescent="0.2">
      <c r="E299" s="29" t="s">
        <v>159</v>
      </c>
    </row>
    <row r="300" spans="1:16" ht="25.5" x14ac:dyDescent="0.2">
      <c r="A300" t="s">
        <v>51</v>
      </c>
      <c r="B300" s="5" t="s">
        <v>366</v>
      </c>
      <c r="C300" s="5" t="s">
        <v>2606</v>
      </c>
      <c r="D300" t="s">
        <v>5</v>
      </c>
      <c r="E300" s="24" t="s">
        <v>2607</v>
      </c>
      <c r="F300" s="25" t="s">
        <v>67</v>
      </c>
      <c r="G300" s="26">
        <v>1934.009</v>
      </c>
      <c r="H300" s="25">
        <v>1.0000000000000001E-5</v>
      </c>
      <c r="I300" s="25">
        <f>ROUND(G300*H300,6)</f>
        <v>1.934E-2</v>
      </c>
      <c r="L300" s="27">
        <v>0</v>
      </c>
      <c r="M300" s="22">
        <f>ROUND(ROUND(L300,2)*ROUND(G300,3),2)</f>
        <v>0</v>
      </c>
      <c r="N300" s="25" t="s">
        <v>1836</v>
      </c>
      <c r="O300">
        <f>(M300*21)/100</f>
        <v>0</v>
      </c>
      <c r="P300" t="s">
        <v>27</v>
      </c>
    </row>
    <row r="301" spans="1:16" x14ac:dyDescent="0.2">
      <c r="A301" s="28" t="s">
        <v>57</v>
      </c>
      <c r="E301" s="29" t="s">
        <v>5</v>
      </c>
    </row>
    <row r="302" spans="1:16" ht="76.5" x14ac:dyDescent="0.2">
      <c r="A302" s="28" t="s">
        <v>58</v>
      </c>
      <c r="E302" s="30" t="s">
        <v>2608</v>
      </c>
    </row>
    <row r="303" spans="1:16" x14ac:dyDescent="0.2">
      <c r="E303" s="29" t="s">
        <v>159</v>
      </c>
    </row>
    <row r="304" spans="1:16" x14ac:dyDescent="0.2">
      <c r="A304" t="s">
        <v>51</v>
      </c>
      <c r="B304" s="5" t="s">
        <v>369</v>
      </c>
      <c r="C304" s="5" t="s">
        <v>2609</v>
      </c>
      <c r="D304" t="s">
        <v>5</v>
      </c>
      <c r="E304" s="24" t="s">
        <v>2610</v>
      </c>
      <c r="F304" s="25" t="s">
        <v>67</v>
      </c>
      <c r="G304" s="26">
        <v>2127.41</v>
      </c>
      <c r="H304" s="25">
        <v>2.0000000000000001E-4</v>
      </c>
      <c r="I304" s="25">
        <f>ROUND(G304*H304,6)</f>
        <v>0.42548200000000003</v>
      </c>
      <c r="L304" s="27">
        <v>0</v>
      </c>
      <c r="M304" s="22">
        <f>ROUND(ROUND(L304,2)*ROUND(G304,3),2)</f>
        <v>0</v>
      </c>
      <c r="N304" s="25" t="s">
        <v>1836</v>
      </c>
      <c r="O304">
        <f>(M304*21)/100</f>
        <v>0</v>
      </c>
      <c r="P304" t="s">
        <v>27</v>
      </c>
    </row>
    <row r="305" spans="1:16" x14ac:dyDescent="0.2">
      <c r="A305" s="28" t="s">
        <v>57</v>
      </c>
      <c r="E305" s="29" t="s">
        <v>5</v>
      </c>
    </row>
    <row r="306" spans="1:16" x14ac:dyDescent="0.2">
      <c r="A306" s="28" t="s">
        <v>58</v>
      </c>
      <c r="E306" s="30" t="s">
        <v>5</v>
      </c>
    </row>
    <row r="307" spans="1:16" x14ac:dyDescent="0.2">
      <c r="E307" s="29" t="s">
        <v>159</v>
      </c>
    </row>
    <row r="308" spans="1:16" ht="25.5" x14ac:dyDescent="0.2">
      <c r="A308" t="s">
        <v>51</v>
      </c>
      <c r="B308" s="5" t="s">
        <v>370</v>
      </c>
      <c r="C308" s="5" t="s">
        <v>2611</v>
      </c>
      <c r="D308" t="s">
        <v>5</v>
      </c>
      <c r="E308" s="24" t="s">
        <v>2612</v>
      </c>
      <c r="F308" s="25" t="s">
        <v>67</v>
      </c>
      <c r="G308" s="26">
        <v>1514</v>
      </c>
      <c r="H308" s="25">
        <v>0</v>
      </c>
      <c r="I308" s="25">
        <f>ROUND(G308*H308,6)</f>
        <v>0</v>
      </c>
      <c r="L308" s="27">
        <v>0</v>
      </c>
      <c r="M308" s="22">
        <f>ROUND(ROUND(L308,2)*ROUND(G308,3),2)</f>
        <v>0</v>
      </c>
      <c r="N308" s="25" t="s">
        <v>1836</v>
      </c>
      <c r="O308">
        <f>(M308*21)/100</f>
        <v>0</v>
      </c>
      <c r="P308" t="s">
        <v>27</v>
      </c>
    </row>
    <row r="309" spans="1:16" ht="25.5" x14ac:dyDescent="0.2">
      <c r="A309" s="28" t="s">
        <v>57</v>
      </c>
      <c r="E309" s="29" t="s">
        <v>2613</v>
      </c>
    </row>
    <row r="310" spans="1:16" ht="38.25" x14ac:dyDescent="0.2">
      <c r="A310" s="28" t="s">
        <v>58</v>
      </c>
      <c r="E310" s="30" t="s">
        <v>2614</v>
      </c>
    </row>
    <row r="311" spans="1:16" x14ac:dyDescent="0.2">
      <c r="E311" s="29" t="s">
        <v>159</v>
      </c>
    </row>
    <row r="312" spans="1:16" x14ac:dyDescent="0.2">
      <c r="A312" t="s">
        <v>51</v>
      </c>
      <c r="B312" s="5" t="s">
        <v>371</v>
      </c>
      <c r="C312" s="5" t="s">
        <v>2615</v>
      </c>
      <c r="D312" t="s">
        <v>5</v>
      </c>
      <c r="E312" s="24" t="s">
        <v>2616</v>
      </c>
      <c r="F312" s="25" t="s">
        <v>67</v>
      </c>
      <c r="G312" s="26">
        <v>1544.28</v>
      </c>
      <c r="H312" s="25">
        <v>1.1E-4</v>
      </c>
      <c r="I312" s="25">
        <f>ROUND(G312*H312,6)</f>
        <v>0.16987099999999999</v>
      </c>
      <c r="L312" s="27">
        <v>0</v>
      </c>
      <c r="M312" s="22">
        <f>ROUND(ROUND(L312,2)*ROUND(G312,3),2)</f>
        <v>0</v>
      </c>
      <c r="N312" s="25" t="s">
        <v>1836</v>
      </c>
      <c r="O312">
        <f>(M312*21)/100</f>
        <v>0</v>
      </c>
      <c r="P312" t="s">
        <v>27</v>
      </c>
    </row>
    <row r="313" spans="1:16" x14ac:dyDescent="0.2">
      <c r="A313" s="28" t="s">
        <v>57</v>
      </c>
      <c r="E313" s="29" t="s">
        <v>5</v>
      </c>
    </row>
    <row r="314" spans="1:16" x14ac:dyDescent="0.2">
      <c r="A314" s="28" t="s">
        <v>58</v>
      </c>
      <c r="E314" s="30" t="s">
        <v>5</v>
      </c>
    </row>
    <row r="315" spans="1:16" x14ac:dyDescent="0.2">
      <c r="E315" s="29" t="s">
        <v>159</v>
      </c>
    </row>
    <row r="316" spans="1:16" x14ac:dyDescent="0.2">
      <c r="A316" t="s">
        <v>48</v>
      </c>
      <c r="C316" s="6" t="s">
        <v>2617</v>
      </c>
      <c r="E316" s="23" t="s">
        <v>2618</v>
      </c>
      <c r="J316" s="22">
        <f>0</f>
        <v>0</v>
      </c>
      <c r="K316" s="22">
        <f>0</f>
        <v>0</v>
      </c>
      <c r="L316" s="22">
        <f>0+L317</f>
        <v>0</v>
      </c>
      <c r="M316" s="22">
        <f>0+M317</f>
        <v>0</v>
      </c>
    </row>
    <row r="317" spans="1:16" ht="25.5" x14ac:dyDescent="0.2">
      <c r="A317" t="s">
        <v>51</v>
      </c>
      <c r="B317" s="5" t="s">
        <v>372</v>
      </c>
      <c r="C317" s="5" t="s">
        <v>2619</v>
      </c>
      <c r="D317" t="s">
        <v>5</v>
      </c>
      <c r="E317" s="24" t="s">
        <v>2620</v>
      </c>
      <c r="F317" s="25" t="s">
        <v>67</v>
      </c>
      <c r="G317" s="26">
        <v>875.5</v>
      </c>
      <c r="H317" s="25">
        <v>1.74E-3</v>
      </c>
      <c r="I317" s="25">
        <f>ROUND(G317*H317,6)</f>
        <v>1.5233699999999999</v>
      </c>
      <c r="L317" s="27">
        <v>0</v>
      </c>
      <c r="M317" s="22">
        <f>ROUND(ROUND(L317,2)*ROUND(G317,3),2)</f>
        <v>0</v>
      </c>
      <c r="N317" s="25" t="s">
        <v>1836</v>
      </c>
      <c r="O317">
        <f>(M317*21)/100</f>
        <v>0</v>
      </c>
      <c r="P317" t="s">
        <v>27</v>
      </c>
    </row>
    <row r="318" spans="1:16" x14ac:dyDescent="0.2">
      <c r="A318" s="28" t="s">
        <v>57</v>
      </c>
      <c r="E318" s="29" t="s">
        <v>5</v>
      </c>
    </row>
    <row r="319" spans="1:16" ht="38.25" x14ac:dyDescent="0.2">
      <c r="A319" s="28" t="s">
        <v>58</v>
      </c>
      <c r="E319" s="30" t="s">
        <v>2621</v>
      </c>
    </row>
    <row r="320" spans="1:16" x14ac:dyDescent="0.2">
      <c r="E320" s="29" t="s">
        <v>159</v>
      </c>
    </row>
    <row r="321" spans="1:16" x14ac:dyDescent="0.2">
      <c r="A321" t="s">
        <v>48</v>
      </c>
      <c r="C321" s="6" t="s">
        <v>2622</v>
      </c>
      <c r="E321" s="23" t="s">
        <v>2623</v>
      </c>
      <c r="J321" s="22">
        <f>0</f>
        <v>0</v>
      </c>
      <c r="K321" s="22">
        <f>0</f>
        <v>0</v>
      </c>
      <c r="L321" s="22">
        <f>0+L322+L326+L330+L334+L338+L342+L346+L350</f>
        <v>0</v>
      </c>
      <c r="M321" s="22">
        <f>0+M322+M326+M330+M334+M338+M342+M346+M350</f>
        <v>0</v>
      </c>
    </row>
    <row r="322" spans="1:16" x14ac:dyDescent="0.2">
      <c r="A322" t="s">
        <v>51</v>
      </c>
      <c r="B322" s="5" t="s">
        <v>373</v>
      </c>
      <c r="C322" s="5" t="s">
        <v>2624</v>
      </c>
      <c r="D322" t="s">
        <v>5</v>
      </c>
      <c r="E322" s="24" t="s">
        <v>2625</v>
      </c>
      <c r="F322" s="25" t="s">
        <v>67</v>
      </c>
      <c r="G322" s="26">
        <v>1322.231</v>
      </c>
      <c r="H322" s="25">
        <v>0</v>
      </c>
      <c r="I322" s="25">
        <f>ROUND(G322*H322,6)</f>
        <v>0</v>
      </c>
      <c r="L322" s="27">
        <v>0</v>
      </c>
      <c r="M322" s="22">
        <f>ROUND(ROUND(L322,2)*ROUND(G322,3),2)</f>
        <v>0</v>
      </c>
      <c r="N322" s="25" t="s">
        <v>1836</v>
      </c>
      <c r="O322">
        <f>(M322*21)/100</f>
        <v>0</v>
      </c>
      <c r="P322" t="s">
        <v>27</v>
      </c>
    </row>
    <row r="323" spans="1:16" x14ac:dyDescent="0.2">
      <c r="A323" s="28" t="s">
        <v>57</v>
      </c>
      <c r="E323" s="29" t="s">
        <v>5</v>
      </c>
    </row>
    <row r="324" spans="1:16" ht="63.75" x14ac:dyDescent="0.2">
      <c r="A324" s="28" t="s">
        <v>58</v>
      </c>
      <c r="E324" s="30" t="s">
        <v>2626</v>
      </c>
    </row>
    <row r="325" spans="1:16" x14ac:dyDescent="0.2">
      <c r="E325" s="29" t="s">
        <v>159</v>
      </c>
    </row>
    <row r="326" spans="1:16" ht="25.5" x14ac:dyDescent="0.2">
      <c r="A326" t="s">
        <v>51</v>
      </c>
      <c r="B326" s="5" t="s">
        <v>374</v>
      </c>
      <c r="C326" s="5" t="s">
        <v>2627</v>
      </c>
      <c r="D326" t="s">
        <v>5</v>
      </c>
      <c r="E326" s="24" t="s">
        <v>2628</v>
      </c>
      <c r="F326" s="25" t="s">
        <v>67</v>
      </c>
      <c r="G326" s="26">
        <v>129.1</v>
      </c>
      <c r="H326" s="25">
        <v>0</v>
      </c>
      <c r="I326" s="25">
        <f>ROUND(G326*H326,6)</f>
        <v>0</v>
      </c>
      <c r="L326" s="27">
        <v>0</v>
      </c>
      <c r="M326" s="22">
        <f>ROUND(ROUND(L326,2)*ROUND(G326,3),2)</f>
        <v>0</v>
      </c>
      <c r="N326" s="25" t="s">
        <v>1836</v>
      </c>
      <c r="O326">
        <f>(M326*21)/100</f>
        <v>0</v>
      </c>
      <c r="P326" t="s">
        <v>27</v>
      </c>
    </row>
    <row r="327" spans="1:16" x14ac:dyDescent="0.2">
      <c r="A327" s="28" t="s">
        <v>57</v>
      </c>
      <c r="E327" s="29" t="s">
        <v>5</v>
      </c>
    </row>
    <row r="328" spans="1:16" x14ac:dyDescent="0.2">
      <c r="A328" s="28" t="s">
        <v>58</v>
      </c>
      <c r="E328" s="30" t="s">
        <v>2629</v>
      </c>
    </row>
    <row r="329" spans="1:16" x14ac:dyDescent="0.2">
      <c r="E329" s="29" t="s">
        <v>159</v>
      </c>
    </row>
    <row r="330" spans="1:16" ht="25.5" x14ac:dyDescent="0.2">
      <c r="A330" t="s">
        <v>51</v>
      </c>
      <c r="B330" s="5" t="s">
        <v>375</v>
      </c>
      <c r="C330" s="5" t="s">
        <v>2630</v>
      </c>
      <c r="D330" t="s">
        <v>5</v>
      </c>
      <c r="E330" s="24" t="s">
        <v>2631</v>
      </c>
      <c r="F330" s="25" t="s">
        <v>67</v>
      </c>
      <c r="G330" s="26">
        <v>1777.95</v>
      </c>
      <c r="H330" s="25">
        <v>4.9189999999999998E-2</v>
      </c>
      <c r="I330" s="25">
        <f>ROUND(G330*H330,6)</f>
        <v>87.457361000000006</v>
      </c>
      <c r="L330" s="27">
        <v>0</v>
      </c>
      <c r="M330" s="22">
        <f>ROUND(ROUND(L330,2)*ROUND(G330,3),2)</f>
        <v>0</v>
      </c>
      <c r="N330" s="25" t="s">
        <v>1836</v>
      </c>
      <c r="O330">
        <f>(M330*21)/100</f>
        <v>0</v>
      </c>
      <c r="P330" t="s">
        <v>27</v>
      </c>
    </row>
    <row r="331" spans="1:16" x14ac:dyDescent="0.2">
      <c r="A331" s="28" t="s">
        <v>57</v>
      </c>
      <c r="E331" s="29" t="s">
        <v>5</v>
      </c>
    </row>
    <row r="332" spans="1:16" ht="63.75" x14ac:dyDescent="0.2">
      <c r="A332" s="28" t="s">
        <v>58</v>
      </c>
      <c r="E332" s="30" t="s">
        <v>2632</v>
      </c>
    </row>
    <row r="333" spans="1:16" x14ac:dyDescent="0.2">
      <c r="E333" s="29" t="s">
        <v>159</v>
      </c>
    </row>
    <row r="334" spans="1:16" ht="25.5" x14ac:dyDescent="0.2">
      <c r="A334" t="s">
        <v>51</v>
      </c>
      <c r="B334" s="5" t="s">
        <v>376</v>
      </c>
      <c r="C334" s="5" t="s">
        <v>2633</v>
      </c>
      <c r="D334" t="s">
        <v>5</v>
      </c>
      <c r="E334" s="24" t="s">
        <v>2634</v>
      </c>
      <c r="F334" s="25" t="s">
        <v>67</v>
      </c>
      <c r="G334" s="26">
        <v>1117</v>
      </c>
      <c r="H334" s="25">
        <v>1.129E-2</v>
      </c>
      <c r="I334" s="25">
        <f>ROUND(G334*H334,6)</f>
        <v>12.61093</v>
      </c>
      <c r="L334" s="27">
        <v>0</v>
      </c>
      <c r="M334" s="22">
        <f>ROUND(ROUND(L334,2)*ROUND(G334,3),2)</f>
        <v>0</v>
      </c>
      <c r="N334" s="25" t="s">
        <v>1836</v>
      </c>
      <c r="O334">
        <f>(M334*21)/100</f>
        <v>0</v>
      </c>
      <c r="P334" t="s">
        <v>27</v>
      </c>
    </row>
    <row r="335" spans="1:16" x14ac:dyDescent="0.2">
      <c r="A335" s="28" t="s">
        <v>57</v>
      </c>
      <c r="E335" s="29" t="s">
        <v>5</v>
      </c>
    </row>
    <row r="336" spans="1:16" ht="25.5" x14ac:dyDescent="0.2">
      <c r="A336" s="28" t="s">
        <v>58</v>
      </c>
      <c r="E336" s="30" t="s">
        <v>2635</v>
      </c>
    </row>
    <row r="337" spans="1:16" x14ac:dyDescent="0.2">
      <c r="E337" s="29" t="s">
        <v>159</v>
      </c>
    </row>
    <row r="338" spans="1:16" ht="25.5" x14ac:dyDescent="0.2">
      <c r="A338" t="s">
        <v>51</v>
      </c>
      <c r="B338" s="5" t="s">
        <v>378</v>
      </c>
      <c r="C338" s="5" t="s">
        <v>2636</v>
      </c>
      <c r="D338" t="s">
        <v>5</v>
      </c>
      <c r="E338" s="24" t="s">
        <v>2637</v>
      </c>
      <c r="F338" s="25" t="s">
        <v>67</v>
      </c>
      <c r="G338" s="26">
        <v>2356.7510000000002</v>
      </c>
      <c r="H338" s="25">
        <v>0</v>
      </c>
      <c r="I338" s="25">
        <f>ROUND(G338*H338,6)</f>
        <v>0</v>
      </c>
      <c r="L338" s="27">
        <v>0</v>
      </c>
      <c r="M338" s="22">
        <f>ROUND(ROUND(L338,2)*ROUND(G338,3),2)</f>
        <v>0</v>
      </c>
      <c r="N338" s="25" t="s">
        <v>1836</v>
      </c>
      <c r="O338">
        <f>(M338*21)/100</f>
        <v>0</v>
      </c>
      <c r="P338" t="s">
        <v>27</v>
      </c>
    </row>
    <row r="339" spans="1:16" x14ac:dyDescent="0.2">
      <c r="A339" s="28" t="s">
        <v>57</v>
      </c>
      <c r="E339" s="29" t="s">
        <v>5</v>
      </c>
    </row>
    <row r="340" spans="1:16" ht="38.25" x14ac:dyDescent="0.2">
      <c r="A340" s="28" t="s">
        <v>58</v>
      </c>
      <c r="E340" s="30" t="s">
        <v>2638</v>
      </c>
    </row>
    <row r="341" spans="1:16" x14ac:dyDescent="0.2">
      <c r="E341" s="29" t="s">
        <v>159</v>
      </c>
    </row>
    <row r="342" spans="1:16" x14ac:dyDescent="0.2">
      <c r="A342" t="s">
        <v>51</v>
      </c>
      <c r="B342" s="5" t="s">
        <v>381</v>
      </c>
      <c r="C342" s="5" t="s">
        <v>2639</v>
      </c>
      <c r="D342" t="s">
        <v>5</v>
      </c>
      <c r="E342" s="24" t="s">
        <v>2640</v>
      </c>
      <c r="F342" s="25" t="s">
        <v>136</v>
      </c>
      <c r="G342" s="26">
        <v>70.703000000000003</v>
      </c>
      <c r="H342" s="25">
        <v>0.55000000000000004</v>
      </c>
      <c r="I342" s="25">
        <f>ROUND(G342*H342,6)</f>
        <v>38.886650000000003</v>
      </c>
      <c r="L342" s="27">
        <v>0</v>
      </c>
      <c r="M342" s="22">
        <f>ROUND(ROUND(L342,2)*ROUND(G342,3),2)</f>
        <v>0</v>
      </c>
      <c r="N342" s="25" t="s">
        <v>1836</v>
      </c>
      <c r="O342">
        <f>(M342*21)/100</f>
        <v>0</v>
      </c>
      <c r="P342" t="s">
        <v>27</v>
      </c>
    </row>
    <row r="343" spans="1:16" x14ac:dyDescent="0.2">
      <c r="A343" s="28" t="s">
        <v>57</v>
      </c>
      <c r="E343" s="29" t="s">
        <v>5</v>
      </c>
    </row>
    <row r="344" spans="1:16" x14ac:dyDescent="0.2">
      <c r="A344" s="28" t="s">
        <v>58</v>
      </c>
      <c r="E344" s="30" t="s">
        <v>5</v>
      </c>
    </row>
    <row r="345" spans="1:16" x14ac:dyDescent="0.2">
      <c r="E345" s="29" t="s">
        <v>159</v>
      </c>
    </row>
    <row r="346" spans="1:16" ht="25.5" x14ac:dyDescent="0.2">
      <c r="A346" t="s">
        <v>51</v>
      </c>
      <c r="B346" s="5" t="s">
        <v>384</v>
      </c>
      <c r="C346" s="5" t="s">
        <v>2641</v>
      </c>
      <c r="D346" t="s">
        <v>5</v>
      </c>
      <c r="E346" s="24" t="s">
        <v>2642</v>
      </c>
      <c r="F346" s="25" t="s">
        <v>136</v>
      </c>
      <c r="G346" s="26">
        <v>70.703000000000003</v>
      </c>
      <c r="H346" s="25">
        <v>1.2199999999999999E-3</v>
      </c>
      <c r="I346" s="25">
        <f>ROUND(G346*H346,6)</f>
        <v>8.6258000000000001E-2</v>
      </c>
      <c r="L346" s="27">
        <v>0</v>
      </c>
      <c r="M346" s="22">
        <f>ROUND(ROUND(L346,2)*ROUND(G346,3),2)</f>
        <v>0</v>
      </c>
      <c r="N346" s="25" t="s">
        <v>1836</v>
      </c>
      <c r="O346">
        <f>(M346*21)/100</f>
        <v>0</v>
      </c>
      <c r="P346" t="s">
        <v>27</v>
      </c>
    </row>
    <row r="347" spans="1:16" x14ac:dyDescent="0.2">
      <c r="A347" s="28" t="s">
        <v>57</v>
      </c>
      <c r="E347" s="29" t="s">
        <v>5</v>
      </c>
    </row>
    <row r="348" spans="1:16" x14ac:dyDescent="0.2">
      <c r="A348" s="28" t="s">
        <v>58</v>
      </c>
      <c r="E348" s="30" t="s">
        <v>5</v>
      </c>
    </row>
    <row r="349" spans="1:16" x14ac:dyDescent="0.2">
      <c r="E349" s="29" t="s">
        <v>159</v>
      </c>
    </row>
    <row r="350" spans="1:16" ht="25.5" x14ac:dyDescent="0.2">
      <c r="A350" t="s">
        <v>51</v>
      </c>
      <c r="B350" s="5" t="s">
        <v>385</v>
      </c>
      <c r="C350" s="5" t="s">
        <v>2643</v>
      </c>
      <c r="D350" t="s">
        <v>5</v>
      </c>
      <c r="E350" s="24" t="s">
        <v>2644</v>
      </c>
      <c r="F350" s="25" t="s">
        <v>67</v>
      </c>
      <c r="G350" s="26">
        <v>1494.37</v>
      </c>
      <c r="H350" s="25">
        <v>0</v>
      </c>
      <c r="I350" s="25">
        <f>ROUND(G350*H350,6)</f>
        <v>0</v>
      </c>
      <c r="L350" s="27">
        <v>0</v>
      </c>
      <c r="M350" s="22">
        <f>ROUND(ROUND(L350,2)*ROUND(G350,3),2)</f>
        <v>0</v>
      </c>
      <c r="N350" s="25" t="s">
        <v>1836</v>
      </c>
      <c r="O350">
        <f>(M350*21)/100</f>
        <v>0</v>
      </c>
      <c r="P350" t="s">
        <v>27</v>
      </c>
    </row>
    <row r="351" spans="1:16" x14ac:dyDescent="0.2">
      <c r="A351" s="28" t="s">
        <v>57</v>
      </c>
      <c r="E351" s="29" t="s">
        <v>5</v>
      </c>
    </row>
    <row r="352" spans="1:16" ht="51" x14ac:dyDescent="0.2">
      <c r="A352" s="28" t="s">
        <v>58</v>
      </c>
      <c r="E352" s="30" t="s">
        <v>2645</v>
      </c>
    </row>
    <row r="353" spans="1:16" x14ac:dyDescent="0.2">
      <c r="E353" s="29" t="s">
        <v>159</v>
      </c>
    </row>
    <row r="354" spans="1:16" x14ac:dyDescent="0.2">
      <c r="A354" t="s">
        <v>48</v>
      </c>
      <c r="C354" s="6" t="s">
        <v>2646</v>
      </c>
      <c r="E354" s="23" t="s">
        <v>2647</v>
      </c>
      <c r="J354" s="22">
        <f>0</f>
        <v>0</v>
      </c>
      <c r="K354" s="22">
        <f>0</f>
        <v>0</v>
      </c>
      <c r="L354" s="22">
        <f>0+L355+L359+L363+L367+L371+L375</f>
        <v>0</v>
      </c>
      <c r="M354" s="22">
        <f>0+M355+M359+M363+M367+M371+M375</f>
        <v>0</v>
      </c>
    </row>
    <row r="355" spans="1:16" ht="38.25" x14ac:dyDescent="0.2">
      <c r="A355" t="s">
        <v>51</v>
      </c>
      <c r="B355" s="5" t="s">
        <v>388</v>
      </c>
      <c r="C355" s="5" t="s">
        <v>2648</v>
      </c>
      <c r="D355" t="s">
        <v>5</v>
      </c>
      <c r="E355" s="24" t="s">
        <v>2649</v>
      </c>
      <c r="F355" s="25" t="s">
        <v>67</v>
      </c>
      <c r="G355" s="26">
        <v>298.2</v>
      </c>
      <c r="H355" s="25">
        <v>4.709E-2</v>
      </c>
      <c r="I355" s="25">
        <f>ROUND(G355*H355,6)</f>
        <v>14.042237999999999</v>
      </c>
      <c r="L355" s="27">
        <v>0</v>
      </c>
      <c r="M355" s="22">
        <f>ROUND(ROUND(L355,2)*ROUND(G355,3),2)</f>
        <v>0</v>
      </c>
      <c r="N355" s="25" t="s">
        <v>1836</v>
      </c>
      <c r="O355">
        <f>(M355*21)/100</f>
        <v>0</v>
      </c>
      <c r="P355" t="s">
        <v>27</v>
      </c>
    </row>
    <row r="356" spans="1:16" ht="25.5" x14ac:dyDescent="0.2">
      <c r="A356" s="28" t="s">
        <v>57</v>
      </c>
      <c r="E356" s="29" t="s">
        <v>2650</v>
      </c>
    </row>
    <row r="357" spans="1:16" x14ac:dyDescent="0.2">
      <c r="A357" s="28" t="s">
        <v>58</v>
      </c>
      <c r="E357" s="30" t="s">
        <v>2651</v>
      </c>
    </row>
    <row r="358" spans="1:16" x14ac:dyDescent="0.2">
      <c r="E358" s="29" t="s">
        <v>159</v>
      </c>
    </row>
    <row r="359" spans="1:16" ht="38.25" x14ac:dyDescent="0.2">
      <c r="A359" t="s">
        <v>51</v>
      </c>
      <c r="B359" s="5" t="s">
        <v>391</v>
      </c>
      <c r="C359" s="5" t="s">
        <v>2652</v>
      </c>
      <c r="D359" t="s">
        <v>5</v>
      </c>
      <c r="E359" s="24" t="s">
        <v>2653</v>
      </c>
      <c r="F359" s="25" t="s">
        <v>67</v>
      </c>
      <c r="G359" s="26">
        <v>1073.3</v>
      </c>
      <c r="H359" s="25">
        <v>4.5620000000000001E-2</v>
      </c>
      <c r="I359" s="25">
        <f>ROUND(G359*H359,6)</f>
        <v>48.963946</v>
      </c>
      <c r="L359" s="27">
        <v>0</v>
      </c>
      <c r="M359" s="22">
        <f>ROUND(ROUND(L359,2)*ROUND(G359,3),2)</f>
        <v>0</v>
      </c>
      <c r="N359" s="25" t="s">
        <v>1836</v>
      </c>
      <c r="O359">
        <f>(M359*21)/100</f>
        <v>0</v>
      </c>
      <c r="P359" t="s">
        <v>27</v>
      </c>
    </row>
    <row r="360" spans="1:16" ht="25.5" x14ac:dyDescent="0.2">
      <c r="A360" s="28" t="s">
        <v>57</v>
      </c>
      <c r="E360" s="29" t="s">
        <v>2654</v>
      </c>
    </row>
    <row r="361" spans="1:16" x14ac:dyDescent="0.2">
      <c r="A361" s="28" t="s">
        <v>58</v>
      </c>
      <c r="E361" s="30" t="s">
        <v>2655</v>
      </c>
    </row>
    <row r="362" spans="1:16" x14ac:dyDescent="0.2">
      <c r="E362" s="29" t="s">
        <v>159</v>
      </c>
    </row>
    <row r="363" spans="1:16" ht="25.5" x14ac:dyDescent="0.2">
      <c r="A363" t="s">
        <v>51</v>
      </c>
      <c r="B363" s="5" t="s">
        <v>394</v>
      </c>
      <c r="C363" s="5" t="s">
        <v>2656</v>
      </c>
      <c r="D363" t="s">
        <v>5</v>
      </c>
      <c r="E363" s="24" t="s">
        <v>2657</v>
      </c>
      <c r="F363" s="25" t="s">
        <v>67</v>
      </c>
      <c r="G363" s="26">
        <v>763.86</v>
      </c>
      <c r="H363" s="25">
        <v>0</v>
      </c>
      <c r="I363" s="25">
        <f>ROUND(G363*H363,6)</f>
        <v>0</v>
      </c>
      <c r="L363" s="27">
        <v>0</v>
      </c>
      <c r="M363" s="22">
        <f>ROUND(ROUND(L363,2)*ROUND(G363,3),2)</f>
        <v>0</v>
      </c>
      <c r="N363" s="25" t="s">
        <v>1836</v>
      </c>
      <c r="O363">
        <f>(M363*21)/100</f>
        <v>0</v>
      </c>
      <c r="P363" t="s">
        <v>27</v>
      </c>
    </row>
    <row r="364" spans="1:16" x14ac:dyDescent="0.2">
      <c r="A364" s="28" t="s">
        <v>57</v>
      </c>
      <c r="E364" s="29" t="s">
        <v>5</v>
      </c>
    </row>
    <row r="365" spans="1:16" x14ac:dyDescent="0.2">
      <c r="A365" s="28" t="s">
        <v>58</v>
      </c>
      <c r="E365" s="30" t="s">
        <v>2658</v>
      </c>
    </row>
    <row r="366" spans="1:16" x14ac:dyDescent="0.2">
      <c r="E366" s="29" t="s">
        <v>159</v>
      </c>
    </row>
    <row r="367" spans="1:16" ht="25.5" x14ac:dyDescent="0.2">
      <c r="A367" t="s">
        <v>51</v>
      </c>
      <c r="B367" s="5" t="s">
        <v>397</v>
      </c>
      <c r="C367" s="5" t="s">
        <v>2659</v>
      </c>
      <c r="D367" t="s">
        <v>5</v>
      </c>
      <c r="E367" s="24" t="s">
        <v>2660</v>
      </c>
      <c r="F367" s="25" t="s">
        <v>67</v>
      </c>
      <c r="G367" s="26">
        <v>30.45</v>
      </c>
      <c r="H367" s="25">
        <v>0</v>
      </c>
      <c r="I367" s="25">
        <f>ROUND(G367*H367,6)</f>
        <v>0</v>
      </c>
      <c r="L367" s="27">
        <v>0</v>
      </c>
      <c r="M367" s="22">
        <f>ROUND(ROUND(L367,2)*ROUND(G367,3),2)</f>
        <v>0</v>
      </c>
      <c r="N367" s="25" t="s">
        <v>1836</v>
      </c>
      <c r="O367">
        <f>(M367*21)/100</f>
        <v>0</v>
      </c>
      <c r="P367" t="s">
        <v>27</v>
      </c>
    </row>
    <row r="368" spans="1:16" ht="25.5" x14ac:dyDescent="0.2">
      <c r="A368" s="28" t="s">
        <v>57</v>
      </c>
      <c r="E368" s="29" t="s">
        <v>2661</v>
      </c>
    </row>
    <row r="369" spans="1:16" ht="25.5" x14ac:dyDescent="0.2">
      <c r="A369" s="28" t="s">
        <v>58</v>
      </c>
      <c r="E369" s="30" t="s">
        <v>2662</v>
      </c>
    </row>
    <row r="370" spans="1:16" x14ac:dyDescent="0.2">
      <c r="E370" s="29" t="s">
        <v>159</v>
      </c>
    </row>
    <row r="371" spans="1:16" ht="38.25" x14ac:dyDescent="0.2">
      <c r="A371" t="s">
        <v>51</v>
      </c>
      <c r="B371" s="5" t="s">
        <v>400</v>
      </c>
      <c r="C371" s="5" t="s">
        <v>2663</v>
      </c>
      <c r="D371" t="s">
        <v>5</v>
      </c>
      <c r="E371" s="24" t="s">
        <v>2664</v>
      </c>
      <c r="F371" s="25" t="s">
        <v>67</v>
      </c>
      <c r="G371" s="26">
        <v>55</v>
      </c>
      <c r="H371" s="25">
        <v>3.2500000000000001E-2</v>
      </c>
      <c r="I371" s="25">
        <f>ROUND(G371*H371,6)</f>
        <v>1.7875000000000001</v>
      </c>
      <c r="L371" s="27">
        <v>0</v>
      </c>
      <c r="M371" s="22">
        <f>ROUND(ROUND(L371,2)*ROUND(G371,3),2)</f>
        <v>0</v>
      </c>
      <c r="N371" s="25" t="s">
        <v>1836</v>
      </c>
      <c r="O371">
        <f>(M371*21)/100</f>
        <v>0</v>
      </c>
      <c r="P371" t="s">
        <v>27</v>
      </c>
    </row>
    <row r="372" spans="1:16" ht="25.5" x14ac:dyDescent="0.2">
      <c r="A372" s="28" t="s">
        <v>57</v>
      </c>
      <c r="E372" s="29" t="s">
        <v>2665</v>
      </c>
    </row>
    <row r="373" spans="1:16" x14ac:dyDescent="0.2">
      <c r="A373" s="28" t="s">
        <v>58</v>
      </c>
      <c r="E373" s="30" t="s">
        <v>2505</v>
      </c>
    </row>
    <row r="374" spans="1:16" x14ac:dyDescent="0.2">
      <c r="E374" s="29" t="s">
        <v>159</v>
      </c>
    </row>
    <row r="375" spans="1:16" ht="25.5" x14ac:dyDescent="0.2">
      <c r="A375" t="s">
        <v>51</v>
      </c>
      <c r="B375" s="5" t="s">
        <v>403</v>
      </c>
      <c r="C375" s="5" t="s">
        <v>2666</v>
      </c>
      <c r="D375" t="s">
        <v>5</v>
      </c>
      <c r="E375" s="24" t="s">
        <v>2667</v>
      </c>
      <c r="F375" s="25" t="s">
        <v>67</v>
      </c>
      <c r="G375" s="26">
        <v>110</v>
      </c>
      <c r="H375" s="25">
        <v>4.5249999999999999E-2</v>
      </c>
      <c r="I375" s="25">
        <f>ROUND(G375*H375,6)</f>
        <v>4.9775</v>
      </c>
      <c r="L375" s="27">
        <v>0</v>
      </c>
      <c r="M375" s="22">
        <f>ROUND(ROUND(L375,2)*ROUND(G375,3),2)</f>
        <v>0</v>
      </c>
      <c r="N375" s="25" t="s">
        <v>126</v>
      </c>
      <c r="O375">
        <f>(M375*21)/100</f>
        <v>0</v>
      </c>
      <c r="P375" t="s">
        <v>27</v>
      </c>
    </row>
    <row r="376" spans="1:16" x14ac:dyDescent="0.2">
      <c r="A376" s="28" t="s">
        <v>57</v>
      </c>
      <c r="E376" s="29" t="s">
        <v>5</v>
      </c>
    </row>
    <row r="377" spans="1:16" x14ac:dyDescent="0.2">
      <c r="A377" s="28" t="s">
        <v>58</v>
      </c>
      <c r="E377" s="30" t="s">
        <v>5</v>
      </c>
    </row>
    <row r="378" spans="1:16" x14ac:dyDescent="0.2">
      <c r="E378" s="29" t="s">
        <v>5</v>
      </c>
    </row>
    <row r="379" spans="1:16" x14ac:dyDescent="0.2">
      <c r="A379" t="s">
        <v>48</v>
      </c>
      <c r="C379" s="6" t="s">
        <v>2668</v>
      </c>
      <c r="E379" s="23" t="s">
        <v>2669</v>
      </c>
      <c r="J379" s="22">
        <f>0</f>
        <v>0</v>
      </c>
      <c r="K379" s="22">
        <f>0</f>
        <v>0</v>
      </c>
      <c r="L379" s="22">
        <f>0+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L720+L724+L728+L732+L736+L740+L744+L748+L752+L756+L760+L764+L768+L772+L776+L780+L784+L788+L792+L796+L800+L804+L808+L812+L816+L820+L824+L828+L832+L836+L840+L844+L848+L852+L856+L860+L864+L868+L872+L876+L880+L884+L888+L892+L896+L900+L904+L908+L912+L916+L920+L924+L928+L932+L936+L940+L944+L948+L952+L956+L960+L964+L968+L972+L976+L980</f>
        <v>0</v>
      </c>
      <c r="M379" s="22">
        <f>0+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M720+M724+M728+M732+M736+M740+M744+M748+M752+M756+M760+M764+M768+M772+M776+M780+M784+M788+M792+M796+M800+M804+M808+M812+M816+M820+M824+M828+M832+M836+M840+M844+M848+M852+M856+M860+M864+M868+M872+M876+M880+M884+M888+M892+M896+M900+M904+M908+M912+M916+M920+M924+M928+M932+M936+M940+M944+M948+M952+M956+M960+M964+M968+M972+M976+M980</f>
        <v>0</v>
      </c>
    </row>
    <row r="380" spans="1:16" x14ac:dyDescent="0.2">
      <c r="A380" t="s">
        <v>51</v>
      </c>
      <c r="B380" s="5" t="s">
        <v>406</v>
      </c>
      <c r="C380" s="5" t="s">
        <v>2670</v>
      </c>
      <c r="D380" t="s">
        <v>5</v>
      </c>
      <c r="E380" s="24" t="s">
        <v>2671</v>
      </c>
      <c r="F380" s="25" t="s">
        <v>73</v>
      </c>
      <c r="G380" s="26">
        <v>25</v>
      </c>
      <c r="H380" s="25">
        <v>0</v>
      </c>
      <c r="I380" s="25">
        <f>ROUND(G380*H380,6)</f>
        <v>0</v>
      </c>
      <c r="L380" s="27">
        <v>0</v>
      </c>
      <c r="M380" s="22">
        <f>ROUND(ROUND(L380,2)*ROUND(G380,3),2)</f>
        <v>0</v>
      </c>
      <c r="N380" s="25" t="s">
        <v>126</v>
      </c>
      <c r="O380">
        <f>(M380*21)/100</f>
        <v>0</v>
      </c>
      <c r="P380" t="s">
        <v>27</v>
      </c>
    </row>
    <row r="381" spans="1:16" x14ac:dyDescent="0.2">
      <c r="A381" s="28" t="s">
        <v>57</v>
      </c>
      <c r="E381" s="29" t="s">
        <v>5</v>
      </c>
    </row>
    <row r="382" spans="1:16" x14ac:dyDescent="0.2">
      <c r="A382" s="28" t="s">
        <v>58</v>
      </c>
      <c r="E382" s="30" t="s">
        <v>5</v>
      </c>
    </row>
    <row r="383" spans="1:16" x14ac:dyDescent="0.2">
      <c r="E383" s="29" t="s">
        <v>5</v>
      </c>
    </row>
    <row r="384" spans="1:16" x14ac:dyDescent="0.2">
      <c r="A384" t="s">
        <v>51</v>
      </c>
      <c r="B384" s="5" t="s">
        <v>409</v>
      </c>
      <c r="C384" s="5" t="s">
        <v>2672</v>
      </c>
      <c r="D384" t="s">
        <v>5</v>
      </c>
      <c r="E384" s="24" t="s">
        <v>2673</v>
      </c>
      <c r="F384" s="25" t="s">
        <v>73</v>
      </c>
      <c r="G384" s="26">
        <v>25</v>
      </c>
      <c r="H384" s="25">
        <v>0</v>
      </c>
      <c r="I384" s="25">
        <f>ROUND(G384*H384,6)</f>
        <v>0</v>
      </c>
      <c r="L384" s="27">
        <v>0</v>
      </c>
      <c r="M384" s="22">
        <f>ROUND(ROUND(L384,2)*ROUND(G384,3),2)</f>
        <v>0</v>
      </c>
      <c r="N384" s="25" t="s">
        <v>126</v>
      </c>
      <c r="O384">
        <f>(M384*21)/100</f>
        <v>0</v>
      </c>
      <c r="P384" t="s">
        <v>27</v>
      </c>
    </row>
    <row r="385" spans="1:16" x14ac:dyDescent="0.2">
      <c r="A385" s="28" t="s">
        <v>57</v>
      </c>
      <c r="E385" s="29" t="s">
        <v>5</v>
      </c>
    </row>
    <row r="386" spans="1:16" x14ac:dyDescent="0.2">
      <c r="A386" s="28" t="s">
        <v>58</v>
      </c>
      <c r="E386" s="30" t="s">
        <v>5</v>
      </c>
    </row>
    <row r="387" spans="1:16" x14ac:dyDescent="0.2">
      <c r="E387" s="29" t="s">
        <v>5</v>
      </c>
    </row>
    <row r="388" spans="1:16" ht="25.5" x14ac:dyDescent="0.2">
      <c r="A388" t="s">
        <v>51</v>
      </c>
      <c r="B388" s="5" t="s">
        <v>412</v>
      </c>
      <c r="C388" s="5" t="s">
        <v>2674</v>
      </c>
      <c r="D388" t="s">
        <v>5</v>
      </c>
      <c r="E388" s="24" t="s">
        <v>2675</v>
      </c>
      <c r="F388" s="25" t="s">
        <v>73</v>
      </c>
      <c r="G388" s="26">
        <v>204</v>
      </c>
      <c r="H388" s="25">
        <v>0</v>
      </c>
      <c r="I388" s="25">
        <f>ROUND(G388*H388,6)</f>
        <v>0</v>
      </c>
      <c r="L388" s="27">
        <v>0</v>
      </c>
      <c r="M388" s="22">
        <f>ROUND(ROUND(L388,2)*ROUND(G388,3),2)</f>
        <v>0</v>
      </c>
      <c r="N388" s="25" t="s">
        <v>1836</v>
      </c>
      <c r="O388">
        <f>(M388*21)/100</f>
        <v>0</v>
      </c>
      <c r="P388" t="s">
        <v>27</v>
      </c>
    </row>
    <row r="389" spans="1:16" x14ac:dyDescent="0.2">
      <c r="A389" s="28" t="s">
        <v>57</v>
      </c>
      <c r="E389" s="29" t="s">
        <v>5</v>
      </c>
    </row>
    <row r="390" spans="1:16" x14ac:dyDescent="0.2">
      <c r="A390" s="28" t="s">
        <v>58</v>
      </c>
      <c r="E390" s="30" t="s">
        <v>5</v>
      </c>
    </row>
    <row r="391" spans="1:16" x14ac:dyDescent="0.2">
      <c r="E391" s="29" t="s">
        <v>159</v>
      </c>
    </row>
    <row r="392" spans="1:16" x14ac:dyDescent="0.2">
      <c r="A392" t="s">
        <v>51</v>
      </c>
      <c r="B392" s="5" t="s">
        <v>416</v>
      </c>
      <c r="C392" s="5" t="s">
        <v>2676</v>
      </c>
      <c r="D392" t="s">
        <v>5</v>
      </c>
      <c r="E392" s="24" t="s">
        <v>2677</v>
      </c>
      <c r="F392" s="25" t="s">
        <v>73</v>
      </c>
      <c r="G392" s="26">
        <v>21</v>
      </c>
      <c r="H392" s="25">
        <v>0</v>
      </c>
      <c r="I392" s="25">
        <f>ROUND(G392*H392,6)</f>
        <v>0</v>
      </c>
      <c r="L392" s="27">
        <v>0</v>
      </c>
      <c r="M392" s="22">
        <f>ROUND(ROUND(L392,2)*ROUND(G392,3),2)</f>
        <v>0</v>
      </c>
      <c r="N392" s="25" t="s">
        <v>1836</v>
      </c>
      <c r="O392">
        <f>(M392*21)/100</f>
        <v>0</v>
      </c>
      <c r="P392" t="s">
        <v>27</v>
      </c>
    </row>
    <row r="393" spans="1:16" x14ac:dyDescent="0.2">
      <c r="A393" s="28" t="s">
        <v>57</v>
      </c>
      <c r="E393" s="29" t="s">
        <v>5</v>
      </c>
    </row>
    <row r="394" spans="1:16" x14ac:dyDescent="0.2">
      <c r="A394" s="28" t="s">
        <v>58</v>
      </c>
      <c r="E394" s="30" t="s">
        <v>5</v>
      </c>
    </row>
    <row r="395" spans="1:16" x14ac:dyDescent="0.2">
      <c r="E395" s="29" t="s">
        <v>159</v>
      </c>
    </row>
    <row r="396" spans="1:16" ht="25.5" x14ac:dyDescent="0.2">
      <c r="A396" t="s">
        <v>51</v>
      </c>
      <c r="B396" s="5" t="s">
        <v>421</v>
      </c>
      <c r="C396" s="5" t="s">
        <v>2678</v>
      </c>
      <c r="D396" t="s">
        <v>5</v>
      </c>
      <c r="E396" s="24" t="s">
        <v>2679</v>
      </c>
      <c r="F396" s="25" t="s">
        <v>812</v>
      </c>
      <c r="G396" s="26">
        <v>1</v>
      </c>
      <c r="H396" s="25">
        <v>0</v>
      </c>
      <c r="I396" s="25">
        <f>ROUND(G396*H396,6)</f>
        <v>0</v>
      </c>
      <c r="L396" s="27">
        <v>0</v>
      </c>
      <c r="M396" s="22">
        <f>ROUND(ROUND(L396,2)*ROUND(G396,3),2)</f>
        <v>0</v>
      </c>
      <c r="N396" s="25" t="s">
        <v>126</v>
      </c>
      <c r="O396">
        <f>(M396*21)/100</f>
        <v>0</v>
      </c>
      <c r="P396" t="s">
        <v>27</v>
      </c>
    </row>
    <row r="397" spans="1:16" x14ac:dyDescent="0.2">
      <c r="A397" s="28" t="s">
        <v>57</v>
      </c>
      <c r="E397" s="29" t="s">
        <v>5</v>
      </c>
    </row>
    <row r="398" spans="1:16" ht="51" x14ac:dyDescent="0.2">
      <c r="A398" s="28" t="s">
        <v>58</v>
      </c>
      <c r="E398" s="30" t="s">
        <v>2680</v>
      </c>
    </row>
    <row r="399" spans="1:16" x14ac:dyDescent="0.2">
      <c r="E399" s="29" t="s">
        <v>5</v>
      </c>
    </row>
    <row r="400" spans="1:16" x14ac:dyDescent="0.2">
      <c r="A400" t="s">
        <v>51</v>
      </c>
      <c r="B400" s="5" t="s">
        <v>422</v>
      </c>
      <c r="C400" s="5" t="s">
        <v>2681</v>
      </c>
      <c r="D400" t="s">
        <v>5</v>
      </c>
      <c r="E400" s="24" t="s">
        <v>2682</v>
      </c>
      <c r="F400" s="25" t="s">
        <v>812</v>
      </c>
      <c r="G400" s="26">
        <v>1</v>
      </c>
      <c r="H400" s="25">
        <v>0</v>
      </c>
      <c r="I400" s="25">
        <f>ROUND(G400*H400,6)</f>
        <v>0</v>
      </c>
      <c r="L400" s="27">
        <v>0</v>
      </c>
      <c r="M400" s="22">
        <f>ROUND(ROUND(L400,2)*ROUND(G400,3),2)</f>
        <v>0</v>
      </c>
      <c r="N400" s="25" t="s">
        <v>126</v>
      </c>
      <c r="O400">
        <f>(M400*21)/100</f>
        <v>0</v>
      </c>
      <c r="P400" t="s">
        <v>27</v>
      </c>
    </row>
    <row r="401" spans="1:16" x14ac:dyDescent="0.2">
      <c r="A401" s="28" t="s">
        <v>57</v>
      </c>
      <c r="E401" s="29" t="s">
        <v>5</v>
      </c>
    </row>
    <row r="402" spans="1:16" ht="51" x14ac:dyDescent="0.2">
      <c r="A402" s="28" t="s">
        <v>58</v>
      </c>
      <c r="E402" s="30" t="s">
        <v>2683</v>
      </c>
    </row>
    <row r="403" spans="1:16" x14ac:dyDescent="0.2">
      <c r="E403" s="29" t="s">
        <v>5</v>
      </c>
    </row>
    <row r="404" spans="1:16" x14ac:dyDescent="0.2">
      <c r="A404" t="s">
        <v>51</v>
      </c>
      <c r="B404" s="5" t="s">
        <v>423</v>
      </c>
      <c r="C404" s="5" t="s">
        <v>2684</v>
      </c>
      <c r="D404" t="s">
        <v>5</v>
      </c>
      <c r="E404" s="24" t="s">
        <v>2682</v>
      </c>
      <c r="F404" s="25" t="s">
        <v>812</v>
      </c>
      <c r="G404" s="26">
        <v>1</v>
      </c>
      <c r="H404" s="25">
        <v>0</v>
      </c>
      <c r="I404" s="25">
        <f>ROUND(G404*H404,6)</f>
        <v>0</v>
      </c>
      <c r="L404" s="27">
        <v>0</v>
      </c>
      <c r="M404" s="22">
        <f>ROUND(ROUND(L404,2)*ROUND(G404,3),2)</f>
        <v>0</v>
      </c>
      <c r="N404" s="25" t="s">
        <v>126</v>
      </c>
      <c r="O404">
        <f>(M404*21)/100</f>
        <v>0</v>
      </c>
      <c r="P404" t="s">
        <v>27</v>
      </c>
    </row>
    <row r="405" spans="1:16" x14ac:dyDescent="0.2">
      <c r="A405" s="28" t="s">
        <v>57</v>
      </c>
      <c r="E405" s="29" t="s">
        <v>5</v>
      </c>
    </row>
    <row r="406" spans="1:16" ht="51" x14ac:dyDescent="0.2">
      <c r="A406" s="28" t="s">
        <v>58</v>
      </c>
      <c r="E406" s="30" t="s">
        <v>2685</v>
      </c>
    </row>
    <row r="407" spans="1:16" x14ac:dyDescent="0.2">
      <c r="E407" s="29" t="s">
        <v>5</v>
      </c>
    </row>
    <row r="408" spans="1:16" ht="25.5" x14ac:dyDescent="0.2">
      <c r="A408" t="s">
        <v>51</v>
      </c>
      <c r="B408" s="5" t="s">
        <v>424</v>
      </c>
      <c r="C408" s="5" t="s">
        <v>2686</v>
      </c>
      <c r="D408" t="s">
        <v>5</v>
      </c>
      <c r="E408" s="24" t="s">
        <v>2687</v>
      </c>
      <c r="F408" s="25" t="s">
        <v>812</v>
      </c>
      <c r="G408" s="26">
        <v>1</v>
      </c>
      <c r="H408" s="25">
        <v>0</v>
      </c>
      <c r="I408" s="25">
        <f>ROUND(G408*H408,6)</f>
        <v>0</v>
      </c>
      <c r="L408" s="27">
        <v>0</v>
      </c>
      <c r="M408" s="22">
        <f>ROUND(ROUND(L408,2)*ROUND(G408,3),2)</f>
        <v>0</v>
      </c>
      <c r="N408" s="25" t="s">
        <v>126</v>
      </c>
      <c r="O408">
        <f>(M408*21)/100</f>
        <v>0</v>
      </c>
      <c r="P408" t="s">
        <v>27</v>
      </c>
    </row>
    <row r="409" spans="1:16" x14ac:dyDescent="0.2">
      <c r="A409" s="28" t="s">
        <v>57</v>
      </c>
      <c r="E409" s="29" t="s">
        <v>5</v>
      </c>
    </row>
    <row r="410" spans="1:16" ht="51" x14ac:dyDescent="0.2">
      <c r="A410" s="28" t="s">
        <v>58</v>
      </c>
      <c r="E410" s="30" t="s">
        <v>2688</v>
      </c>
    </row>
    <row r="411" spans="1:16" x14ac:dyDescent="0.2">
      <c r="E411" s="29" t="s">
        <v>5</v>
      </c>
    </row>
    <row r="412" spans="1:16" ht="25.5" x14ac:dyDescent="0.2">
      <c r="A412" t="s">
        <v>51</v>
      </c>
      <c r="B412" s="5" t="s">
        <v>425</v>
      </c>
      <c r="C412" s="5" t="s">
        <v>2689</v>
      </c>
      <c r="D412" t="s">
        <v>5</v>
      </c>
      <c r="E412" s="24" t="s">
        <v>2687</v>
      </c>
      <c r="F412" s="25" t="s">
        <v>812</v>
      </c>
      <c r="G412" s="26">
        <v>1</v>
      </c>
      <c r="H412" s="25">
        <v>0</v>
      </c>
      <c r="I412" s="25">
        <f>ROUND(G412*H412,6)</f>
        <v>0</v>
      </c>
      <c r="L412" s="27">
        <v>0</v>
      </c>
      <c r="M412" s="22">
        <f>ROUND(ROUND(L412,2)*ROUND(G412,3),2)</f>
        <v>0</v>
      </c>
      <c r="N412" s="25" t="s">
        <v>126</v>
      </c>
      <c r="O412">
        <f>(M412*21)/100</f>
        <v>0</v>
      </c>
      <c r="P412" t="s">
        <v>27</v>
      </c>
    </row>
    <row r="413" spans="1:16" x14ac:dyDescent="0.2">
      <c r="A413" s="28" t="s">
        <v>57</v>
      </c>
      <c r="E413" s="29" t="s">
        <v>2690</v>
      </c>
    </row>
    <row r="414" spans="1:16" ht="51" x14ac:dyDescent="0.2">
      <c r="A414" s="28" t="s">
        <v>58</v>
      </c>
      <c r="E414" s="30" t="s">
        <v>2691</v>
      </c>
    </row>
    <row r="415" spans="1:16" x14ac:dyDescent="0.2">
      <c r="E415" s="29" t="s">
        <v>5</v>
      </c>
    </row>
    <row r="416" spans="1:16" ht="25.5" x14ac:dyDescent="0.2">
      <c r="A416" t="s">
        <v>51</v>
      </c>
      <c r="B416" s="5" t="s">
        <v>426</v>
      </c>
      <c r="C416" s="5" t="s">
        <v>2692</v>
      </c>
      <c r="D416" t="s">
        <v>5</v>
      </c>
      <c r="E416" s="24" t="s">
        <v>2693</v>
      </c>
      <c r="F416" s="25" t="s">
        <v>812</v>
      </c>
      <c r="G416" s="26">
        <v>1</v>
      </c>
      <c r="H416" s="25">
        <v>0</v>
      </c>
      <c r="I416" s="25">
        <f>ROUND(G416*H416,6)</f>
        <v>0</v>
      </c>
      <c r="L416" s="27">
        <v>0</v>
      </c>
      <c r="M416" s="22">
        <f>ROUND(ROUND(L416,2)*ROUND(G416,3),2)</f>
        <v>0</v>
      </c>
      <c r="N416" s="25" t="s">
        <v>126</v>
      </c>
      <c r="O416">
        <f>(M416*21)/100</f>
        <v>0</v>
      </c>
      <c r="P416" t="s">
        <v>27</v>
      </c>
    </row>
    <row r="417" spans="1:16" x14ac:dyDescent="0.2">
      <c r="A417" s="28" t="s">
        <v>57</v>
      </c>
      <c r="E417" s="29" t="s">
        <v>5</v>
      </c>
    </row>
    <row r="418" spans="1:16" ht="51" x14ac:dyDescent="0.2">
      <c r="A418" s="28" t="s">
        <v>58</v>
      </c>
      <c r="E418" s="30" t="s">
        <v>2694</v>
      </c>
    </row>
    <row r="419" spans="1:16" x14ac:dyDescent="0.2">
      <c r="E419" s="29" t="s">
        <v>5</v>
      </c>
    </row>
    <row r="420" spans="1:16" ht="25.5" x14ac:dyDescent="0.2">
      <c r="A420" t="s">
        <v>51</v>
      </c>
      <c r="B420" s="5" t="s">
        <v>427</v>
      </c>
      <c r="C420" s="5" t="s">
        <v>2695</v>
      </c>
      <c r="D420" t="s">
        <v>5</v>
      </c>
      <c r="E420" s="24" t="s">
        <v>2696</v>
      </c>
      <c r="F420" s="25" t="s">
        <v>812</v>
      </c>
      <c r="G420" s="26">
        <v>1</v>
      </c>
      <c r="H420" s="25">
        <v>0</v>
      </c>
      <c r="I420" s="25">
        <f>ROUND(G420*H420,6)</f>
        <v>0</v>
      </c>
      <c r="L420" s="27">
        <v>0</v>
      </c>
      <c r="M420" s="22">
        <f>ROUND(ROUND(L420,2)*ROUND(G420,3),2)</f>
        <v>0</v>
      </c>
      <c r="N420" s="25" t="s">
        <v>126</v>
      </c>
      <c r="O420">
        <f>(M420*21)/100</f>
        <v>0</v>
      </c>
      <c r="P420" t="s">
        <v>27</v>
      </c>
    </row>
    <row r="421" spans="1:16" x14ac:dyDescent="0.2">
      <c r="A421" s="28" t="s">
        <v>57</v>
      </c>
      <c r="E421" s="29" t="s">
        <v>5</v>
      </c>
    </row>
    <row r="422" spans="1:16" ht="51" x14ac:dyDescent="0.2">
      <c r="A422" s="28" t="s">
        <v>58</v>
      </c>
      <c r="E422" s="30" t="s">
        <v>2697</v>
      </c>
    </row>
    <row r="423" spans="1:16" x14ac:dyDescent="0.2">
      <c r="E423" s="29" t="s">
        <v>5</v>
      </c>
    </row>
    <row r="424" spans="1:16" ht="25.5" x14ac:dyDescent="0.2">
      <c r="A424" t="s">
        <v>51</v>
      </c>
      <c r="B424" s="5" t="s">
        <v>428</v>
      </c>
      <c r="C424" s="5" t="s">
        <v>2698</v>
      </c>
      <c r="D424" t="s">
        <v>5</v>
      </c>
      <c r="E424" s="24" t="s">
        <v>2696</v>
      </c>
      <c r="F424" s="25" t="s">
        <v>812</v>
      </c>
      <c r="G424" s="26">
        <v>1</v>
      </c>
      <c r="H424" s="25">
        <v>0</v>
      </c>
      <c r="I424" s="25">
        <f>ROUND(G424*H424,6)</f>
        <v>0</v>
      </c>
      <c r="L424" s="27">
        <v>0</v>
      </c>
      <c r="M424" s="22">
        <f>ROUND(ROUND(L424,2)*ROUND(G424,3),2)</f>
        <v>0</v>
      </c>
      <c r="N424" s="25" t="s">
        <v>126</v>
      </c>
      <c r="O424">
        <f>(M424*21)/100</f>
        <v>0</v>
      </c>
      <c r="P424" t="s">
        <v>27</v>
      </c>
    </row>
    <row r="425" spans="1:16" x14ac:dyDescent="0.2">
      <c r="A425" s="28" t="s">
        <v>57</v>
      </c>
      <c r="E425" s="29" t="s">
        <v>5</v>
      </c>
    </row>
    <row r="426" spans="1:16" ht="51" x14ac:dyDescent="0.2">
      <c r="A426" s="28" t="s">
        <v>58</v>
      </c>
      <c r="E426" s="30" t="s">
        <v>2699</v>
      </c>
    </row>
    <row r="427" spans="1:16" x14ac:dyDescent="0.2">
      <c r="E427" s="29" t="s">
        <v>5</v>
      </c>
    </row>
    <row r="428" spans="1:16" ht="25.5" x14ac:dyDescent="0.2">
      <c r="A428" t="s">
        <v>51</v>
      </c>
      <c r="B428" s="5" t="s">
        <v>429</v>
      </c>
      <c r="C428" s="5" t="s">
        <v>2700</v>
      </c>
      <c r="D428" t="s">
        <v>5</v>
      </c>
      <c r="E428" s="24" t="s">
        <v>2701</v>
      </c>
      <c r="F428" s="25" t="s">
        <v>812</v>
      </c>
      <c r="G428" s="26">
        <v>1</v>
      </c>
      <c r="H428" s="25">
        <v>0</v>
      </c>
      <c r="I428" s="25">
        <f>ROUND(G428*H428,6)</f>
        <v>0</v>
      </c>
      <c r="L428" s="27">
        <v>0</v>
      </c>
      <c r="M428" s="22">
        <f>ROUND(ROUND(L428,2)*ROUND(G428,3),2)</f>
        <v>0</v>
      </c>
      <c r="N428" s="25" t="s">
        <v>126</v>
      </c>
      <c r="O428">
        <f>(M428*21)/100</f>
        <v>0</v>
      </c>
      <c r="P428" t="s">
        <v>27</v>
      </c>
    </row>
    <row r="429" spans="1:16" x14ac:dyDescent="0.2">
      <c r="A429" s="28" t="s">
        <v>57</v>
      </c>
      <c r="E429" s="29" t="s">
        <v>2690</v>
      </c>
    </row>
    <row r="430" spans="1:16" ht="51" x14ac:dyDescent="0.2">
      <c r="A430" s="28" t="s">
        <v>58</v>
      </c>
      <c r="E430" s="30" t="s">
        <v>2702</v>
      </c>
    </row>
    <row r="431" spans="1:16" x14ac:dyDescent="0.2">
      <c r="E431" s="29" t="s">
        <v>5</v>
      </c>
    </row>
    <row r="432" spans="1:16" ht="25.5" x14ac:dyDescent="0.2">
      <c r="A432" t="s">
        <v>51</v>
      </c>
      <c r="B432" s="5" t="s">
        <v>430</v>
      </c>
      <c r="C432" s="5" t="s">
        <v>2703</v>
      </c>
      <c r="D432" t="s">
        <v>5</v>
      </c>
      <c r="E432" s="24" t="s">
        <v>2704</v>
      </c>
      <c r="F432" s="25" t="s">
        <v>812</v>
      </c>
      <c r="G432" s="26">
        <v>1</v>
      </c>
      <c r="H432" s="25">
        <v>0</v>
      </c>
      <c r="I432" s="25">
        <f>ROUND(G432*H432,6)</f>
        <v>0</v>
      </c>
      <c r="L432" s="27">
        <v>0</v>
      </c>
      <c r="M432" s="22">
        <f>ROUND(ROUND(L432,2)*ROUND(G432,3),2)</f>
        <v>0</v>
      </c>
      <c r="N432" s="25" t="s">
        <v>126</v>
      </c>
      <c r="O432">
        <f>(M432*21)/100</f>
        <v>0</v>
      </c>
      <c r="P432" t="s">
        <v>27</v>
      </c>
    </row>
    <row r="433" spans="1:16" x14ac:dyDescent="0.2">
      <c r="A433" s="28" t="s">
        <v>57</v>
      </c>
      <c r="E433" s="29" t="s">
        <v>2690</v>
      </c>
    </row>
    <row r="434" spans="1:16" ht="51" x14ac:dyDescent="0.2">
      <c r="A434" s="28" t="s">
        <v>58</v>
      </c>
      <c r="E434" s="30" t="s">
        <v>2705</v>
      </c>
    </row>
    <row r="435" spans="1:16" x14ac:dyDescent="0.2">
      <c r="E435" s="29" t="s">
        <v>5</v>
      </c>
    </row>
    <row r="436" spans="1:16" ht="25.5" x14ac:dyDescent="0.2">
      <c r="A436" t="s">
        <v>51</v>
      </c>
      <c r="B436" s="5" t="s">
        <v>432</v>
      </c>
      <c r="C436" s="5" t="s">
        <v>2706</v>
      </c>
      <c r="D436" t="s">
        <v>5</v>
      </c>
      <c r="E436" s="24" t="s">
        <v>2701</v>
      </c>
      <c r="F436" s="25" t="s">
        <v>812</v>
      </c>
      <c r="G436" s="26">
        <v>1</v>
      </c>
      <c r="H436" s="25">
        <v>0</v>
      </c>
      <c r="I436" s="25">
        <f>ROUND(G436*H436,6)</f>
        <v>0</v>
      </c>
      <c r="L436" s="27">
        <v>0</v>
      </c>
      <c r="M436" s="22">
        <f>ROUND(ROUND(L436,2)*ROUND(G436,3),2)</f>
        <v>0</v>
      </c>
      <c r="N436" s="25" t="s">
        <v>126</v>
      </c>
      <c r="O436">
        <f>(M436*21)/100</f>
        <v>0</v>
      </c>
      <c r="P436" t="s">
        <v>27</v>
      </c>
    </row>
    <row r="437" spans="1:16" x14ac:dyDescent="0.2">
      <c r="A437" s="28" t="s">
        <v>57</v>
      </c>
      <c r="E437" s="29" t="s">
        <v>2690</v>
      </c>
    </row>
    <row r="438" spans="1:16" ht="51" x14ac:dyDescent="0.2">
      <c r="A438" s="28" t="s">
        <v>58</v>
      </c>
      <c r="E438" s="30" t="s">
        <v>2707</v>
      </c>
    </row>
    <row r="439" spans="1:16" x14ac:dyDescent="0.2">
      <c r="E439" s="29" t="s">
        <v>5</v>
      </c>
    </row>
    <row r="440" spans="1:16" ht="25.5" x14ac:dyDescent="0.2">
      <c r="A440" t="s">
        <v>51</v>
      </c>
      <c r="B440" s="5" t="s">
        <v>435</v>
      </c>
      <c r="C440" s="5" t="s">
        <v>2708</v>
      </c>
      <c r="D440" t="s">
        <v>5</v>
      </c>
      <c r="E440" s="24" t="s">
        <v>2687</v>
      </c>
      <c r="F440" s="25" t="s">
        <v>812</v>
      </c>
      <c r="G440" s="26">
        <v>1</v>
      </c>
      <c r="H440" s="25">
        <v>0</v>
      </c>
      <c r="I440" s="25">
        <f>ROUND(G440*H440,6)</f>
        <v>0</v>
      </c>
      <c r="L440" s="27">
        <v>0</v>
      </c>
      <c r="M440" s="22">
        <f>ROUND(ROUND(L440,2)*ROUND(G440,3),2)</f>
        <v>0</v>
      </c>
      <c r="N440" s="25" t="s">
        <v>126</v>
      </c>
      <c r="O440">
        <f>(M440*21)/100</f>
        <v>0</v>
      </c>
      <c r="P440" t="s">
        <v>27</v>
      </c>
    </row>
    <row r="441" spans="1:16" x14ac:dyDescent="0.2">
      <c r="A441" s="28" t="s">
        <v>57</v>
      </c>
      <c r="E441" s="29" t="s">
        <v>5</v>
      </c>
    </row>
    <row r="442" spans="1:16" ht="51" x14ac:dyDescent="0.2">
      <c r="A442" s="28" t="s">
        <v>58</v>
      </c>
      <c r="E442" s="30" t="s">
        <v>2709</v>
      </c>
    </row>
    <row r="443" spans="1:16" x14ac:dyDescent="0.2">
      <c r="E443" s="29" t="s">
        <v>5</v>
      </c>
    </row>
    <row r="444" spans="1:16" ht="25.5" x14ac:dyDescent="0.2">
      <c r="A444" t="s">
        <v>51</v>
      </c>
      <c r="B444" s="5" t="s">
        <v>436</v>
      </c>
      <c r="C444" s="5" t="s">
        <v>2710</v>
      </c>
      <c r="D444" t="s">
        <v>5</v>
      </c>
      <c r="E444" s="24" t="s">
        <v>2711</v>
      </c>
      <c r="F444" s="25" t="s">
        <v>812</v>
      </c>
      <c r="G444" s="26">
        <v>1</v>
      </c>
      <c r="H444" s="25">
        <v>0</v>
      </c>
      <c r="I444" s="25">
        <f>ROUND(G444*H444,6)</f>
        <v>0</v>
      </c>
      <c r="L444" s="27">
        <v>0</v>
      </c>
      <c r="M444" s="22">
        <f>ROUND(ROUND(L444,2)*ROUND(G444,3),2)</f>
        <v>0</v>
      </c>
      <c r="N444" s="25" t="s">
        <v>126</v>
      </c>
      <c r="O444">
        <f>(M444*21)/100</f>
        <v>0</v>
      </c>
      <c r="P444" t="s">
        <v>27</v>
      </c>
    </row>
    <row r="445" spans="1:16" x14ac:dyDescent="0.2">
      <c r="A445" s="28" t="s">
        <v>57</v>
      </c>
      <c r="E445" s="29" t="s">
        <v>5</v>
      </c>
    </row>
    <row r="446" spans="1:16" ht="25.5" x14ac:dyDescent="0.2">
      <c r="A446" s="28" t="s">
        <v>58</v>
      </c>
      <c r="E446" s="30" t="s">
        <v>2712</v>
      </c>
    </row>
    <row r="447" spans="1:16" x14ac:dyDescent="0.2">
      <c r="E447" s="29" t="s">
        <v>5</v>
      </c>
    </row>
    <row r="448" spans="1:16" ht="25.5" x14ac:dyDescent="0.2">
      <c r="A448" t="s">
        <v>51</v>
      </c>
      <c r="B448" s="5" t="s">
        <v>439</v>
      </c>
      <c r="C448" s="5" t="s">
        <v>2713</v>
      </c>
      <c r="D448" t="s">
        <v>5</v>
      </c>
      <c r="E448" s="24" t="s">
        <v>2714</v>
      </c>
      <c r="F448" s="25" t="s">
        <v>812</v>
      </c>
      <c r="G448" s="26">
        <v>1</v>
      </c>
      <c r="H448" s="25">
        <v>0</v>
      </c>
      <c r="I448" s="25">
        <f>ROUND(G448*H448,6)</f>
        <v>0</v>
      </c>
      <c r="L448" s="27">
        <v>0</v>
      </c>
      <c r="M448" s="22">
        <f>ROUND(ROUND(L448,2)*ROUND(G448,3),2)</f>
        <v>0</v>
      </c>
      <c r="N448" s="25" t="s">
        <v>126</v>
      </c>
      <c r="O448">
        <f>(M448*21)/100</f>
        <v>0</v>
      </c>
      <c r="P448" t="s">
        <v>27</v>
      </c>
    </row>
    <row r="449" spans="1:16" x14ac:dyDescent="0.2">
      <c r="A449" s="28" t="s">
        <v>57</v>
      </c>
      <c r="E449" s="29" t="s">
        <v>5</v>
      </c>
    </row>
    <row r="450" spans="1:16" ht="25.5" x14ac:dyDescent="0.2">
      <c r="A450" s="28" t="s">
        <v>58</v>
      </c>
      <c r="E450" s="30" t="s">
        <v>2712</v>
      </c>
    </row>
    <row r="451" spans="1:16" x14ac:dyDescent="0.2">
      <c r="E451" s="29" t="s">
        <v>5</v>
      </c>
    </row>
    <row r="452" spans="1:16" ht="25.5" x14ac:dyDescent="0.2">
      <c r="A452" t="s">
        <v>51</v>
      </c>
      <c r="B452" s="5" t="s">
        <v>442</v>
      </c>
      <c r="C452" s="5" t="s">
        <v>2715</v>
      </c>
      <c r="D452" t="s">
        <v>5</v>
      </c>
      <c r="E452" s="24" t="s">
        <v>2714</v>
      </c>
      <c r="F452" s="25" t="s">
        <v>812</v>
      </c>
      <c r="G452" s="26">
        <v>1</v>
      </c>
      <c r="H452" s="25">
        <v>0</v>
      </c>
      <c r="I452" s="25">
        <f>ROUND(G452*H452,6)</f>
        <v>0</v>
      </c>
      <c r="L452" s="27">
        <v>0</v>
      </c>
      <c r="M452" s="22">
        <f>ROUND(ROUND(L452,2)*ROUND(G452,3),2)</f>
        <v>0</v>
      </c>
      <c r="N452" s="25" t="s">
        <v>126</v>
      </c>
      <c r="O452">
        <f>(M452*21)/100</f>
        <v>0</v>
      </c>
      <c r="P452" t="s">
        <v>27</v>
      </c>
    </row>
    <row r="453" spans="1:16" x14ac:dyDescent="0.2">
      <c r="A453" s="28" t="s">
        <v>57</v>
      </c>
      <c r="E453" s="29" t="s">
        <v>5</v>
      </c>
    </row>
    <row r="454" spans="1:16" ht="25.5" x14ac:dyDescent="0.2">
      <c r="A454" s="28" t="s">
        <v>58</v>
      </c>
      <c r="E454" s="30" t="s">
        <v>2712</v>
      </c>
    </row>
    <row r="455" spans="1:16" x14ac:dyDescent="0.2">
      <c r="E455" s="29" t="s">
        <v>5</v>
      </c>
    </row>
    <row r="456" spans="1:16" ht="25.5" x14ac:dyDescent="0.2">
      <c r="A456" t="s">
        <v>51</v>
      </c>
      <c r="B456" s="5" t="s">
        <v>445</v>
      </c>
      <c r="C456" s="5" t="s">
        <v>2716</v>
      </c>
      <c r="D456" t="s">
        <v>5</v>
      </c>
      <c r="E456" s="24" t="s">
        <v>2714</v>
      </c>
      <c r="F456" s="25" t="s">
        <v>812</v>
      </c>
      <c r="G456" s="26">
        <v>1</v>
      </c>
      <c r="H456" s="25">
        <v>0</v>
      </c>
      <c r="I456" s="25">
        <f>ROUND(G456*H456,6)</f>
        <v>0</v>
      </c>
      <c r="L456" s="27">
        <v>0</v>
      </c>
      <c r="M456" s="22">
        <f>ROUND(ROUND(L456,2)*ROUND(G456,3),2)</f>
        <v>0</v>
      </c>
      <c r="N456" s="25" t="s">
        <v>126</v>
      </c>
      <c r="O456">
        <f>(M456*21)/100</f>
        <v>0</v>
      </c>
      <c r="P456" t="s">
        <v>27</v>
      </c>
    </row>
    <row r="457" spans="1:16" x14ac:dyDescent="0.2">
      <c r="A457" s="28" t="s">
        <v>57</v>
      </c>
      <c r="E457" s="29" t="s">
        <v>5</v>
      </c>
    </row>
    <row r="458" spans="1:16" ht="25.5" x14ac:dyDescent="0.2">
      <c r="A458" s="28" t="s">
        <v>58</v>
      </c>
      <c r="E458" s="30" t="s">
        <v>2712</v>
      </c>
    </row>
    <row r="459" spans="1:16" x14ac:dyDescent="0.2">
      <c r="E459" s="29" t="s">
        <v>5</v>
      </c>
    </row>
    <row r="460" spans="1:16" ht="25.5" x14ac:dyDescent="0.2">
      <c r="A460" t="s">
        <v>51</v>
      </c>
      <c r="B460" s="5" t="s">
        <v>448</v>
      </c>
      <c r="C460" s="5" t="s">
        <v>2717</v>
      </c>
      <c r="D460" t="s">
        <v>5</v>
      </c>
      <c r="E460" s="24" t="s">
        <v>2718</v>
      </c>
      <c r="F460" s="25" t="s">
        <v>812</v>
      </c>
      <c r="G460" s="26">
        <v>6</v>
      </c>
      <c r="H460" s="25">
        <v>0</v>
      </c>
      <c r="I460" s="25">
        <f>ROUND(G460*H460,6)</f>
        <v>0</v>
      </c>
      <c r="L460" s="27">
        <v>0</v>
      </c>
      <c r="M460" s="22">
        <f>ROUND(ROUND(L460,2)*ROUND(G460,3),2)</f>
        <v>0</v>
      </c>
      <c r="N460" s="25" t="s">
        <v>126</v>
      </c>
      <c r="O460">
        <f>(M460*21)/100</f>
        <v>0</v>
      </c>
      <c r="P460" t="s">
        <v>27</v>
      </c>
    </row>
    <row r="461" spans="1:16" x14ac:dyDescent="0.2">
      <c r="A461" s="28" t="s">
        <v>57</v>
      </c>
      <c r="E461" s="29" t="s">
        <v>5</v>
      </c>
    </row>
    <row r="462" spans="1:16" ht="25.5" x14ac:dyDescent="0.2">
      <c r="A462" s="28" t="s">
        <v>58</v>
      </c>
      <c r="E462" s="30" t="s">
        <v>2712</v>
      </c>
    </row>
    <row r="463" spans="1:16" x14ac:dyDescent="0.2">
      <c r="E463" s="29" t="s">
        <v>5</v>
      </c>
    </row>
    <row r="464" spans="1:16" ht="25.5" x14ac:dyDescent="0.2">
      <c r="A464" t="s">
        <v>51</v>
      </c>
      <c r="B464" s="5" t="s">
        <v>454</v>
      </c>
      <c r="C464" s="5" t="s">
        <v>2719</v>
      </c>
      <c r="D464" t="s">
        <v>5</v>
      </c>
      <c r="E464" s="24" t="s">
        <v>2714</v>
      </c>
      <c r="F464" s="25" t="s">
        <v>812</v>
      </c>
      <c r="G464" s="26">
        <v>1</v>
      </c>
      <c r="H464" s="25">
        <v>0</v>
      </c>
      <c r="I464" s="25">
        <f>ROUND(G464*H464,6)</f>
        <v>0</v>
      </c>
      <c r="L464" s="27">
        <v>0</v>
      </c>
      <c r="M464" s="22">
        <f>ROUND(ROUND(L464,2)*ROUND(G464,3),2)</f>
        <v>0</v>
      </c>
      <c r="N464" s="25" t="s">
        <v>126</v>
      </c>
      <c r="O464">
        <f>(M464*21)/100</f>
        <v>0</v>
      </c>
      <c r="P464" t="s">
        <v>27</v>
      </c>
    </row>
    <row r="465" spans="1:16" x14ac:dyDescent="0.2">
      <c r="A465" s="28" t="s">
        <v>57</v>
      </c>
      <c r="E465" s="29" t="s">
        <v>5</v>
      </c>
    </row>
    <row r="466" spans="1:16" ht="25.5" x14ac:dyDescent="0.2">
      <c r="A466" s="28" t="s">
        <v>58</v>
      </c>
      <c r="E466" s="30" t="s">
        <v>2712</v>
      </c>
    </row>
    <row r="467" spans="1:16" x14ac:dyDescent="0.2">
      <c r="E467" s="29" t="s">
        <v>5</v>
      </c>
    </row>
    <row r="468" spans="1:16" ht="25.5" x14ac:dyDescent="0.2">
      <c r="A468" t="s">
        <v>51</v>
      </c>
      <c r="B468" s="5" t="s">
        <v>458</v>
      </c>
      <c r="C468" s="5" t="s">
        <v>2720</v>
      </c>
      <c r="D468" t="s">
        <v>5</v>
      </c>
      <c r="E468" s="24" t="s">
        <v>2714</v>
      </c>
      <c r="F468" s="25" t="s">
        <v>812</v>
      </c>
      <c r="G468" s="26">
        <v>1</v>
      </c>
      <c r="H468" s="25">
        <v>0</v>
      </c>
      <c r="I468" s="25">
        <f>ROUND(G468*H468,6)</f>
        <v>0</v>
      </c>
      <c r="L468" s="27">
        <v>0</v>
      </c>
      <c r="M468" s="22">
        <f>ROUND(ROUND(L468,2)*ROUND(G468,3),2)</f>
        <v>0</v>
      </c>
      <c r="N468" s="25" t="s">
        <v>126</v>
      </c>
      <c r="O468">
        <f>(M468*21)/100</f>
        <v>0</v>
      </c>
      <c r="P468" t="s">
        <v>27</v>
      </c>
    </row>
    <row r="469" spans="1:16" x14ac:dyDescent="0.2">
      <c r="A469" s="28" t="s">
        <v>57</v>
      </c>
      <c r="E469" s="29" t="s">
        <v>5</v>
      </c>
    </row>
    <row r="470" spans="1:16" ht="25.5" x14ac:dyDescent="0.2">
      <c r="A470" s="28" t="s">
        <v>58</v>
      </c>
      <c r="E470" s="30" t="s">
        <v>2712</v>
      </c>
    </row>
    <row r="471" spans="1:16" x14ac:dyDescent="0.2">
      <c r="E471" s="29" t="s">
        <v>5</v>
      </c>
    </row>
    <row r="472" spans="1:16" ht="25.5" x14ac:dyDescent="0.2">
      <c r="A472" t="s">
        <v>51</v>
      </c>
      <c r="B472" s="5" t="s">
        <v>462</v>
      </c>
      <c r="C472" s="5" t="s">
        <v>2721</v>
      </c>
      <c r="D472" t="s">
        <v>5</v>
      </c>
      <c r="E472" s="24" t="s">
        <v>2714</v>
      </c>
      <c r="F472" s="25" t="s">
        <v>73</v>
      </c>
      <c r="G472" s="26">
        <v>1</v>
      </c>
      <c r="H472" s="25">
        <v>0</v>
      </c>
      <c r="I472" s="25">
        <f>ROUND(G472*H472,6)</f>
        <v>0</v>
      </c>
      <c r="L472" s="27">
        <v>0</v>
      </c>
      <c r="M472" s="22">
        <f>ROUND(ROUND(L472,2)*ROUND(G472,3),2)</f>
        <v>0</v>
      </c>
      <c r="N472" s="25" t="s">
        <v>126</v>
      </c>
      <c r="O472">
        <f>(M472*21)/100</f>
        <v>0</v>
      </c>
      <c r="P472" t="s">
        <v>27</v>
      </c>
    </row>
    <row r="473" spans="1:16" x14ac:dyDescent="0.2">
      <c r="A473" s="28" t="s">
        <v>57</v>
      </c>
      <c r="E473" s="29" t="s">
        <v>5</v>
      </c>
    </row>
    <row r="474" spans="1:16" ht="25.5" x14ac:dyDescent="0.2">
      <c r="A474" s="28" t="s">
        <v>58</v>
      </c>
      <c r="E474" s="30" t="s">
        <v>2712</v>
      </c>
    </row>
    <row r="475" spans="1:16" x14ac:dyDescent="0.2">
      <c r="E475" s="29" t="s">
        <v>5</v>
      </c>
    </row>
    <row r="476" spans="1:16" ht="25.5" x14ac:dyDescent="0.2">
      <c r="A476" t="s">
        <v>51</v>
      </c>
      <c r="B476" s="5" t="s">
        <v>466</v>
      </c>
      <c r="C476" s="5" t="s">
        <v>2722</v>
      </c>
      <c r="D476" t="s">
        <v>5</v>
      </c>
      <c r="E476" s="24" t="s">
        <v>2714</v>
      </c>
      <c r="F476" s="25" t="s">
        <v>812</v>
      </c>
      <c r="G476" s="26">
        <v>1</v>
      </c>
      <c r="H476" s="25">
        <v>0</v>
      </c>
      <c r="I476" s="25">
        <f>ROUND(G476*H476,6)</f>
        <v>0</v>
      </c>
      <c r="L476" s="27">
        <v>0</v>
      </c>
      <c r="M476" s="22">
        <f>ROUND(ROUND(L476,2)*ROUND(G476,3),2)</f>
        <v>0</v>
      </c>
      <c r="N476" s="25" t="s">
        <v>126</v>
      </c>
      <c r="O476">
        <f>(M476*21)/100</f>
        <v>0</v>
      </c>
      <c r="P476" t="s">
        <v>27</v>
      </c>
    </row>
    <row r="477" spans="1:16" x14ac:dyDescent="0.2">
      <c r="A477" s="28" t="s">
        <v>57</v>
      </c>
      <c r="E477" s="29" t="s">
        <v>5</v>
      </c>
    </row>
    <row r="478" spans="1:16" ht="25.5" x14ac:dyDescent="0.2">
      <c r="A478" s="28" t="s">
        <v>58</v>
      </c>
      <c r="E478" s="30" t="s">
        <v>2712</v>
      </c>
    </row>
    <row r="479" spans="1:16" x14ac:dyDescent="0.2">
      <c r="E479" s="29" t="s">
        <v>5</v>
      </c>
    </row>
    <row r="480" spans="1:16" ht="25.5" x14ac:dyDescent="0.2">
      <c r="A480" t="s">
        <v>51</v>
      </c>
      <c r="B480" s="5" t="s">
        <v>470</v>
      </c>
      <c r="C480" s="5" t="s">
        <v>2723</v>
      </c>
      <c r="D480" t="s">
        <v>5</v>
      </c>
      <c r="E480" s="24" t="s">
        <v>2714</v>
      </c>
      <c r="F480" s="25" t="s">
        <v>812</v>
      </c>
      <c r="G480" s="26">
        <v>1</v>
      </c>
      <c r="H480" s="25">
        <v>0</v>
      </c>
      <c r="I480" s="25">
        <f>ROUND(G480*H480,6)</f>
        <v>0</v>
      </c>
      <c r="L480" s="27">
        <v>0</v>
      </c>
      <c r="M480" s="22">
        <f>ROUND(ROUND(L480,2)*ROUND(G480,3),2)</f>
        <v>0</v>
      </c>
      <c r="N480" s="25" t="s">
        <v>126</v>
      </c>
      <c r="O480">
        <f>(M480*21)/100</f>
        <v>0</v>
      </c>
      <c r="P480" t="s">
        <v>27</v>
      </c>
    </row>
    <row r="481" spans="1:16" x14ac:dyDescent="0.2">
      <c r="A481" s="28" t="s">
        <v>57</v>
      </c>
      <c r="E481" s="29" t="s">
        <v>5</v>
      </c>
    </row>
    <row r="482" spans="1:16" ht="25.5" x14ac:dyDescent="0.2">
      <c r="A482" s="28" t="s">
        <v>58</v>
      </c>
      <c r="E482" s="30" t="s">
        <v>2712</v>
      </c>
    </row>
    <row r="483" spans="1:16" x14ac:dyDescent="0.2">
      <c r="E483" s="29" t="s">
        <v>5</v>
      </c>
    </row>
    <row r="484" spans="1:16" ht="25.5" x14ac:dyDescent="0.2">
      <c r="A484" t="s">
        <v>51</v>
      </c>
      <c r="B484" s="5" t="s">
        <v>474</v>
      </c>
      <c r="C484" s="5" t="s">
        <v>2724</v>
      </c>
      <c r="D484" t="s">
        <v>5</v>
      </c>
      <c r="E484" s="24" t="s">
        <v>2714</v>
      </c>
      <c r="F484" s="25" t="s">
        <v>812</v>
      </c>
      <c r="G484" s="26">
        <v>1</v>
      </c>
      <c r="H484" s="25">
        <v>0</v>
      </c>
      <c r="I484" s="25">
        <f>ROUND(G484*H484,6)</f>
        <v>0</v>
      </c>
      <c r="L484" s="27">
        <v>0</v>
      </c>
      <c r="M484" s="22">
        <f>ROUND(ROUND(L484,2)*ROUND(G484,3),2)</f>
        <v>0</v>
      </c>
      <c r="N484" s="25" t="s">
        <v>126</v>
      </c>
      <c r="O484">
        <f>(M484*21)/100</f>
        <v>0</v>
      </c>
      <c r="P484" t="s">
        <v>27</v>
      </c>
    </row>
    <row r="485" spans="1:16" x14ac:dyDescent="0.2">
      <c r="A485" s="28" t="s">
        <v>57</v>
      </c>
      <c r="E485" s="29" t="s">
        <v>5</v>
      </c>
    </row>
    <row r="486" spans="1:16" ht="25.5" x14ac:dyDescent="0.2">
      <c r="A486" s="28" t="s">
        <v>58</v>
      </c>
      <c r="E486" s="30" t="s">
        <v>2712</v>
      </c>
    </row>
    <row r="487" spans="1:16" x14ac:dyDescent="0.2">
      <c r="E487" s="29" t="s">
        <v>5</v>
      </c>
    </row>
    <row r="488" spans="1:16" ht="25.5" x14ac:dyDescent="0.2">
      <c r="A488" t="s">
        <v>51</v>
      </c>
      <c r="B488" s="5" t="s">
        <v>478</v>
      </c>
      <c r="C488" s="5" t="s">
        <v>2725</v>
      </c>
      <c r="D488" t="s">
        <v>5</v>
      </c>
      <c r="E488" s="24" t="s">
        <v>2714</v>
      </c>
      <c r="F488" s="25" t="s">
        <v>812</v>
      </c>
      <c r="G488" s="26">
        <v>1</v>
      </c>
      <c r="H488" s="25">
        <v>0</v>
      </c>
      <c r="I488" s="25">
        <f>ROUND(G488*H488,6)</f>
        <v>0</v>
      </c>
      <c r="L488" s="27">
        <v>0</v>
      </c>
      <c r="M488" s="22">
        <f>ROUND(ROUND(L488,2)*ROUND(G488,3),2)</f>
        <v>0</v>
      </c>
      <c r="N488" s="25" t="s">
        <v>126</v>
      </c>
      <c r="O488">
        <f>(M488*21)/100</f>
        <v>0</v>
      </c>
      <c r="P488" t="s">
        <v>27</v>
      </c>
    </row>
    <row r="489" spans="1:16" x14ac:dyDescent="0.2">
      <c r="A489" s="28" t="s">
        <v>57</v>
      </c>
      <c r="E489" s="29" t="s">
        <v>5</v>
      </c>
    </row>
    <row r="490" spans="1:16" ht="25.5" x14ac:dyDescent="0.2">
      <c r="A490" s="28" t="s">
        <v>58</v>
      </c>
      <c r="E490" s="30" t="s">
        <v>2712</v>
      </c>
    </row>
    <row r="491" spans="1:16" x14ac:dyDescent="0.2">
      <c r="E491" s="29" t="s">
        <v>5</v>
      </c>
    </row>
    <row r="492" spans="1:16" ht="25.5" x14ac:dyDescent="0.2">
      <c r="A492" t="s">
        <v>51</v>
      </c>
      <c r="B492" s="5" t="s">
        <v>729</v>
      </c>
      <c r="C492" s="5" t="s">
        <v>2726</v>
      </c>
      <c r="D492" t="s">
        <v>5</v>
      </c>
      <c r="E492" s="24" t="s">
        <v>2714</v>
      </c>
      <c r="F492" s="25" t="s">
        <v>812</v>
      </c>
      <c r="G492" s="26">
        <v>1</v>
      </c>
      <c r="H492" s="25">
        <v>0</v>
      </c>
      <c r="I492" s="25">
        <f>ROUND(G492*H492,6)</f>
        <v>0</v>
      </c>
      <c r="L492" s="27">
        <v>0</v>
      </c>
      <c r="M492" s="22">
        <f>ROUND(ROUND(L492,2)*ROUND(G492,3),2)</f>
        <v>0</v>
      </c>
      <c r="N492" s="25" t="s">
        <v>126</v>
      </c>
      <c r="O492">
        <f>(M492*21)/100</f>
        <v>0</v>
      </c>
      <c r="P492" t="s">
        <v>27</v>
      </c>
    </row>
    <row r="493" spans="1:16" x14ac:dyDescent="0.2">
      <c r="A493" s="28" t="s">
        <v>57</v>
      </c>
      <c r="E493" s="29" t="s">
        <v>5</v>
      </c>
    </row>
    <row r="494" spans="1:16" ht="25.5" x14ac:dyDescent="0.2">
      <c r="A494" s="28" t="s">
        <v>58</v>
      </c>
      <c r="E494" s="30" t="s">
        <v>2712</v>
      </c>
    </row>
    <row r="495" spans="1:16" x14ac:dyDescent="0.2">
      <c r="E495" s="29" t="s">
        <v>5</v>
      </c>
    </row>
    <row r="496" spans="1:16" ht="25.5" x14ac:dyDescent="0.2">
      <c r="A496" t="s">
        <v>51</v>
      </c>
      <c r="B496" s="5" t="s">
        <v>730</v>
      </c>
      <c r="C496" s="5" t="s">
        <v>2727</v>
      </c>
      <c r="D496" t="s">
        <v>5</v>
      </c>
      <c r="E496" s="24" t="s">
        <v>2728</v>
      </c>
      <c r="F496" s="25" t="s">
        <v>812</v>
      </c>
      <c r="G496" s="26">
        <v>1</v>
      </c>
      <c r="H496" s="25">
        <v>0</v>
      </c>
      <c r="I496" s="25">
        <f>ROUND(G496*H496,6)</f>
        <v>0</v>
      </c>
      <c r="L496" s="27">
        <v>0</v>
      </c>
      <c r="M496" s="22">
        <f>ROUND(ROUND(L496,2)*ROUND(G496,3),2)</f>
        <v>0</v>
      </c>
      <c r="N496" s="25" t="s">
        <v>126</v>
      </c>
      <c r="O496">
        <f>(M496*21)/100</f>
        <v>0</v>
      </c>
      <c r="P496" t="s">
        <v>27</v>
      </c>
    </row>
    <row r="497" spans="1:16" ht="25.5" x14ac:dyDescent="0.2">
      <c r="A497" s="28" t="s">
        <v>57</v>
      </c>
      <c r="E497" s="29" t="s">
        <v>2729</v>
      </c>
    </row>
    <row r="498" spans="1:16" ht="25.5" x14ac:dyDescent="0.2">
      <c r="A498" s="28" t="s">
        <v>58</v>
      </c>
      <c r="E498" s="30" t="s">
        <v>2712</v>
      </c>
    </row>
    <row r="499" spans="1:16" x14ac:dyDescent="0.2">
      <c r="E499" s="29" t="s">
        <v>5</v>
      </c>
    </row>
    <row r="500" spans="1:16" ht="25.5" x14ac:dyDescent="0.2">
      <c r="A500" t="s">
        <v>51</v>
      </c>
      <c r="B500" s="5" t="s">
        <v>731</v>
      </c>
      <c r="C500" s="5" t="s">
        <v>2730</v>
      </c>
      <c r="D500" t="s">
        <v>5</v>
      </c>
      <c r="E500" s="24" t="s">
        <v>2731</v>
      </c>
      <c r="F500" s="25" t="s">
        <v>812</v>
      </c>
      <c r="G500" s="26">
        <v>1</v>
      </c>
      <c r="H500" s="25">
        <v>0</v>
      </c>
      <c r="I500" s="25">
        <f>ROUND(G500*H500,6)</f>
        <v>0</v>
      </c>
      <c r="L500" s="27">
        <v>0</v>
      </c>
      <c r="M500" s="22">
        <f>ROUND(ROUND(L500,2)*ROUND(G500,3),2)</f>
        <v>0</v>
      </c>
      <c r="N500" s="25" t="s">
        <v>126</v>
      </c>
      <c r="O500">
        <f>(M500*21)/100</f>
        <v>0</v>
      </c>
      <c r="P500" t="s">
        <v>27</v>
      </c>
    </row>
    <row r="501" spans="1:16" ht="25.5" x14ac:dyDescent="0.2">
      <c r="A501" s="28" t="s">
        <v>57</v>
      </c>
      <c r="E501" s="29" t="s">
        <v>2729</v>
      </c>
    </row>
    <row r="502" spans="1:16" ht="25.5" x14ac:dyDescent="0.2">
      <c r="A502" s="28" t="s">
        <v>58</v>
      </c>
      <c r="E502" s="30" t="s">
        <v>2712</v>
      </c>
    </row>
    <row r="503" spans="1:16" x14ac:dyDescent="0.2">
      <c r="E503" s="29" t="s">
        <v>5</v>
      </c>
    </row>
    <row r="504" spans="1:16" ht="25.5" x14ac:dyDescent="0.2">
      <c r="A504" t="s">
        <v>51</v>
      </c>
      <c r="B504" s="5" t="s">
        <v>732</v>
      </c>
      <c r="C504" s="5" t="s">
        <v>2732</v>
      </c>
      <c r="D504" t="s">
        <v>5</v>
      </c>
      <c r="E504" s="24" t="s">
        <v>2714</v>
      </c>
      <c r="F504" s="25" t="s">
        <v>812</v>
      </c>
      <c r="G504" s="26">
        <v>1</v>
      </c>
      <c r="H504" s="25">
        <v>0</v>
      </c>
      <c r="I504" s="25">
        <f>ROUND(G504*H504,6)</f>
        <v>0</v>
      </c>
      <c r="L504" s="27">
        <v>0</v>
      </c>
      <c r="M504" s="22">
        <f>ROUND(ROUND(L504,2)*ROUND(G504,3),2)</f>
        <v>0</v>
      </c>
      <c r="N504" s="25" t="s">
        <v>126</v>
      </c>
      <c r="O504">
        <f>(M504*21)/100</f>
        <v>0</v>
      </c>
      <c r="P504" t="s">
        <v>27</v>
      </c>
    </row>
    <row r="505" spans="1:16" x14ac:dyDescent="0.2">
      <c r="A505" s="28" t="s">
        <v>57</v>
      </c>
      <c r="E505" s="29" t="s">
        <v>5</v>
      </c>
    </row>
    <row r="506" spans="1:16" ht="25.5" x14ac:dyDescent="0.2">
      <c r="A506" s="28" t="s">
        <v>58</v>
      </c>
      <c r="E506" s="30" t="s">
        <v>2712</v>
      </c>
    </row>
    <row r="507" spans="1:16" x14ac:dyDescent="0.2">
      <c r="E507" s="29" t="s">
        <v>5</v>
      </c>
    </row>
    <row r="508" spans="1:16" ht="25.5" x14ac:dyDescent="0.2">
      <c r="A508" t="s">
        <v>51</v>
      </c>
      <c r="B508" s="5" t="s">
        <v>733</v>
      </c>
      <c r="C508" s="5" t="s">
        <v>2733</v>
      </c>
      <c r="D508" t="s">
        <v>5</v>
      </c>
      <c r="E508" s="24" t="s">
        <v>2731</v>
      </c>
      <c r="F508" s="25" t="s">
        <v>812</v>
      </c>
      <c r="G508" s="26">
        <v>1</v>
      </c>
      <c r="H508" s="25">
        <v>0</v>
      </c>
      <c r="I508" s="25">
        <f>ROUND(G508*H508,6)</f>
        <v>0</v>
      </c>
      <c r="L508" s="27">
        <v>0</v>
      </c>
      <c r="M508" s="22">
        <f>ROUND(ROUND(L508,2)*ROUND(G508,3),2)</f>
        <v>0</v>
      </c>
      <c r="N508" s="25" t="s">
        <v>126</v>
      </c>
      <c r="O508">
        <f>(M508*21)/100</f>
        <v>0</v>
      </c>
      <c r="P508" t="s">
        <v>27</v>
      </c>
    </row>
    <row r="509" spans="1:16" ht="25.5" x14ac:dyDescent="0.2">
      <c r="A509" s="28" t="s">
        <v>57</v>
      </c>
      <c r="E509" s="29" t="s">
        <v>2729</v>
      </c>
    </row>
    <row r="510" spans="1:16" ht="25.5" x14ac:dyDescent="0.2">
      <c r="A510" s="28" t="s">
        <v>58</v>
      </c>
      <c r="E510" s="30" t="s">
        <v>2712</v>
      </c>
    </row>
    <row r="511" spans="1:16" x14ac:dyDescent="0.2">
      <c r="E511" s="29" t="s">
        <v>5</v>
      </c>
    </row>
    <row r="512" spans="1:16" ht="25.5" x14ac:dyDescent="0.2">
      <c r="A512" t="s">
        <v>51</v>
      </c>
      <c r="B512" s="5" t="s">
        <v>734</v>
      </c>
      <c r="C512" s="5" t="s">
        <v>2734</v>
      </c>
      <c r="D512" t="s">
        <v>5</v>
      </c>
      <c r="E512" s="24" t="s">
        <v>2731</v>
      </c>
      <c r="F512" s="25" t="s">
        <v>812</v>
      </c>
      <c r="G512" s="26">
        <v>1</v>
      </c>
      <c r="H512" s="25">
        <v>0</v>
      </c>
      <c r="I512" s="25">
        <f>ROUND(G512*H512,6)</f>
        <v>0</v>
      </c>
      <c r="L512" s="27">
        <v>0</v>
      </c>
      <c r="M512" s="22">
        <f>ROUND(ROUND(L512,2)*ROUND(G512,3),2)</f>
        <v>0</v>
      </c>
      <c r="N512" s="25" t="s">
        <v>126</v>
      </c>
      <c r="O512">
        <f>(M512*21)/100</f>
        <v>0</v>
      </c>
      <c r="P512" t="s">
        <v>27</v>
      </c>
    </row>
    <row r="513" spans="1:16" ht="25.5" x14ac:dyDescent="0.2">
      <c r="A513" s="28" t="s">
        <v>57</v>
      </c>
      <c r="E513" s="29" t="s">
        <v>2729</v>
      </c>
    </row>
    <row r="514" spans="1:16" ht="25.5" x14ac:dyDescent="0.2">
      <c r="A514" s="28" t="s">
        <v>58</v>
      </c>
      <c r="E514" s="30" t="s">
        <v>2712</v>
      </c>
    </row>
    <row r="515" spans="1:16" x14ac:dyDescent="0.2">
      <c r="E515" s="29" t="s">
        <v>5</v>
      </c>
    </row>
    <row r="516" spans="1:16" ht="25.5" x14ac:dyDescent="0.2">
      <c r="A516" t="s">
        <v>51</v>
      </c>
      <c r="B516" s="5" t="s">
        <v>737</v>
      </c>
      <c r="C516" s="5" t="s">
        <v>2735</v>
      </c>
      <c r="D516" t="s">
        <v>5</v>
      </c>
      <c r="E516" s="24" t="s">
        <v>2736</v>
      </c>
      <c r="F516" s="25" t="s">
        <v>812</v>
      </c>
      <c r="G516" s="26">
        <v>2</v>
      </c>
      <c r="H516" s="25">
        <v>0</v>
      </c>
      <c r="I516" s="25">
        <f>ROUND(G516*H516,6)</f>
        <v>0</v>
      </c>
      <c r="L516" s="27">
        <v>0</v>
      </c>
      <c r="M516" s="22">
        <f>ROUND(ROUND(L516,2)*ROUND(G516,3),2)</f>
        <v>0</v>
      </c>
      <c r="N516" s="25" t="s">
        <v>126</v>
      </c>
      <c r="O516">
        <f>(M516*21)/100</f>
        <v>0</v>
      </c>
      <c r="P516" t="s">
        <v>27</v>
      </c>
    </row>
    <row r="517" spans="1:16" x14ac:dyDescent="0.2">
      <c r="A517" s="28" t="s">
        <v>57</v>
      </c>
      <c r="E517" s="29" t="s">
        <v>5</v>
      </c>
    </row>
    <row r="518" spans="1:16" ht="38.25" x14ac:dyDescent="0.2">
      <c r="A518" s="28" t="s">
        <v>58</v>
      </c>
      <c r="E518" s="30" t="s">
        <v>2737</v>
      </c>
    </row>
    <row r="519" spans="1:16" x14ac:dyDescent="0.2">
      <c r="E519" s="29" t="s">
        <v>5</v>
      </c>
    </row>
    <row r="520" spans="1:16" ht="25.5" x14ac:dyDescent="0.2">
      <c r="A520" t="s">
        <v>51</v>
      </c>
      <c r="B520" s="5" t="s">
        <v>738</v>
      </c>
      <c r="C520" s="5" t="s">
        <v>2738</v>
      </c>
      <c r="D520" t="s">
        <v>5</v>
      </c>
      <c r="E520" s="24" t="s">
        <v>2739</v>
      </c>
      <c r="F520" s="25" t="s">
        <v>812</v>
      </c>
      <c r="G520" s="26">
        <v>5</v>
      </c>
      <c r="H520" s="25">
        <v>0</v>
      </c>
      <c r="I520" s="25">
        <f>ROUND(G520*H520,6)</f>
        <v>0</v>
      </c>
      <c r="L520" s="27">
        <v>0</v>
      </c>
      <c r="M520" s="22">
        <f>ROUND(ROUND(L520,2)*ROUND(G520,3),2)</f>
        <v>0</v>
      </c>
      <c r="N520" s="25" t="s">
        <v>126</v>
      </c>
      <c r="O520">
        <f>(M520*21)/100</f>
        <v>0</v>
      </c>
      <c r="P520" t="s">
        <v>27</v>
      </c>
    </row>
    <row r="521" spans="1:16" ht="25.5" x14ac:dyDescent="0.2">
      <c r="A521" s="28" t="s">
        <v>57</v>
      </c>
      <c r="E521" s="29" t="s">
        <v>2740</v>
      </c>
    </row>
    <row r="522" spans="1:16" ht="25.5" x14ac:dyDescent="0.2">
      <c r="A522" s="28" t="s">
        <v>58</v>
      </c>
      <c r="E522" s="30" t="s">
        <v>2712</v>
      </c>
    </row>
    <row r="523" spans="1:16" x14ac:dyDescent="0.2">
      <c r="E523" s="29" t="s">
        <v>5</v>
      </c>
    </row>
    <row r="524" spans="1:16" ht="25.5" x14ac:dyDescent="0.2">
      <c r="A524" t="s">
        <v>51</v>
      </c>
      <c r="B524" s="5" t="s">
        <v>739</v>
      </c>
      <c r="C524" s="5" t="s">
        <v>2741</v>
      </c>
      <c r="D524" t="s">
        <v>5</v>
      </c>
      <c r="E524" s="24" t="s">
        <v>2742</v>
      </c>
      <c r="F524" s="25" t="s">
        <v>812</v>
      </c>
      <c r="G524" s="26">
        <v>2</v>
      </c>
      <c r="H524" s="25">
        <v>0</v>
      </c>
      <c r="I524" s="25">
        <f>ROUND(G524*H524,6)</f>
        <v>0</v>
      </c>
      <c r="L524" s="27">
        <v>0</v>
      </c>
      <c r="M524" s="22">
        <f>ROUND(ROUND(L524,2)*ROUND(G524,3),2)</f>
        <v>0</v>
      </c>
      <c r="N524" s="25" t="s">
        <v>126</v>
      </c>
      <c r="O524">
        <f>(M524*21)/100</f>
        <v>0</v>
      </c>
      <c r="P524" t="s">
        <v>27</v>
      </c>
    </row>
    <row r="525" spans="1:16" ht="25.5" x14ac:dyDescent="0.2">
      <c r="A525" s="28" t="s">
        <v>57</v>
      </c>
      <c r="E525" s="29" t="s">
        <v>2743</v>
      </c>
    </row>
    <row r="526" spans="1:16" ht="25.5" x14ac:dyDescent="0.2">
      <c r="A526" s="28" t="s">
        <v>58</v>
      </c>
      <c r="E526" s="30" t="s">
        <v>2712</v>
      </c>
    </row>
    <row r="527" spans="1:16" x14ac:dyDescent="0.2">
      <c r="E527" s="29" t="s">
        <v>5</v>
      </c>
    </row>
    <row r="528" spans="1:16" ht="25.5" x14ac:dyDescent="0.2">
      <c r="A528" t="s">
        <v>51</v>
      </c>
      <c r="B528" s="5" t="s">
        <v>740</v>
      </c>
      <c r="C528" s="5" t="s">
        <v>2744</v>
      </c>
      <c r="D528" t="s">
        <v>5</v>
      </c>
      <c r="E528" s="24" t="s">
        <v>2745</v>
      </c>
      <c r="F528" s="25" t="s">
        <v>812</v>
      </c>
      <c r="G528" s="26">
        <v>1</v>
      </c>
      <c r="H528" s="25">
        <v>0</v>
      </c>
      <c r="I528" s="25">
        <f>ROUND(G528*H528,6)</f>
        <v>0</v>
      </c>
      <c r="L528" s="27">
        <v>0</v>
      </c>
      <c r="M528" s="22">
        <f>ROUND(ROUND(L528,2)*ROUND(G528,3),2)</f>
        <v>0</v>
      </c>
      <c r="N528" s="25" t="s">
        <v>126</v>
      </c>
      <c r="O528">
        <f>(M528*21)/100</f>
        <v>0</v>
      </c>
      <c r="P528" t="s">
        <v>27</v>
      </c>
    </row>
    <row r="529" spans="1:16" ht="38.25" x14ac:dyDescent="0.2">
      <c r="A529" s="28" t="s">
        <v>57</v>
      </c>
      <c r="E529" s="29" t="s">
        <v>2746</v>
      </c>
    </row>
    <row r="530" spans="1:16" ht="25.5" x14ac:dyDescent="0.2">
      <c r="A530" s="28" t="s">
        <v>58</v>
      </c>
      <c r="E530" s="30" t="s">
        <v>2712</v>
      </c>
    </row>
    <row r="531" spans="1:16" x14ac:dyDescent="0.2">
      <c r="E531" s="29" t="s">
        <v>5</v>
      </c>
    </row>
    <row r="532" spans="1:16" x14ac:dyDescent="0.2">
      <c r="A532" t="s">
        <v>51</v>
      </c>
      <c r="B532" s="5" t="s">
        <v>741</v>
      </c>
      <c r="C532" s="5" t="s">
        <v>2747</v>
      </c>
      <c r="D532" t="s">
        <v>5</v>
      </c>
      <c r="E532" s="24" t="s">
        <v>2748</v>
      </c>
      <c r="F532" s="25" t="s">
        <v>812</v>
      </c>
      <c r="G532" s="26">
        <v>1</v>
      </c>
      <c r="H532" s="25">
        <v>0</v>
      </c>
      <c r="I532" s="25">
        <f>ROUND(G532*H532,6)</f>
        <v>0</v>
      </c>
      <c r="L532" s="27">
        <v>0</v>
      </c>
      <c r="M532" s="22">
        <f>ROUND(ROUND(L532,2)*ROUND(G532,3),2)</f>
        <v>0</v>
      </c>
      <c r="N532" s="25" t="s">
        <v>126</v>
      </c>
      <c r="O532">
        <f>(M532*21)/100</f>
        <v>0</v>
      </c>
      <c r="P532" t="s">
        <v>27</v>
      </c>
    </row>
    <row r="533" spans="1:16" x14ac:dyDescent="0.2">
      <c r="A533" s="28" t="s">
        <v>57</v>
      </c>
      <c r="E533" s="29" t="s">
        <v>5</v>
      </c>
    </row>
    <row r="534" spans="1:16" ht="38.25" x14ac:dyDescent="0.2">
      <c r="A534" s="28" t="s">
        <v>58</v>
      </c>
      <c r="E534" s="30" t="s">
        <v>2749</v>
      </c>
    </row>
    <row r="535" spans="1:16" x14ac:dyDescent="0.2">
      <c r="E535" s="29" t="s">
        <v>5</v>
      </c>
    </row>
    <row r="536" spans="1:16" ht="25.5" x14ac:dyDescent="0.2">
      <c r="A536" t="s">
        <v>51</v>
      </c>
      <c r="B536" s="5" t="s">
        <v>742</v>
      </c>
      <c r="C536" s="5" t="s">
        <v>2750</v>
      </c>
      <c r="D536" t="s">
        <v>5</v>
      </c>
      <c r="E536" s="24" t="s">
        <v>2745</v>
      </c>
      <c r="F536" s="25" t="s">
        <v>812</v>
      </c>
      <c r="G536" s="26">
        <v>1</v>
      </c>
      <c r="H536" s="25">
        <v>0</v>
      </c>
      <c r="I536" s="25">
        <f>ROUND(G536*H536,6)</f>
        <v>0</v>
      </c>
      <c r="L536" s="27">
        <v>0</v>
      </c>
      <c r="M536" s="22">
        <f>ROUND(ROUND(L536,2)*ROUND(G536,3),2)</f>
        <v>0</v>
      </c>
      <c r="N536" s="25" t="s">
        <v>126</v>
      </c>
      <c r="O536">
        <f>(M536*21)/100</f>
        <v>0</v>
      </c>
      <c r="P536" t="s">
        <v>27</v>
      </c>
    </row>
    <row r="537" spans="1:16" ht="38.25" x14ac:dyDescent="0.2">
      <c r="A537" s="28" t="s">
        <v>57</v>
      </c>
      <c r="E537" s="29" t="s">
        <v>2746</v>
      </c>
    </row>
    <row r="538" spans="1:16" ht="25.5" x14ac:dyDescent="0.2">
      <c r="A538" s="28" t="s">
        <v>58</v>
      </c>
      <c r="E538" s="30" t="s">
        <v>2712</v>
      </c>
    </row>
    <row r="539" spans="1:16" x14ac:dyDescent="0.2">
      <c r="E539" s="29" t="s">
        <v>5</v>
      </c>
    </row>
    <row r="540" spans="1:16" ht="25.5" x14ac:dyDescent="0.2">
      <c r="A540" t="s">
        <v>51</v>
      </c>
      <c r="B540" s="5" t="s">
        <v>743</v>
      </c>
      <c r="C540" s="5" t="s">
        <v>2751</v>
      </c>
      <c r="D540" t="s">
        <v>5</v>
      </c>
      <c r="E540" s="24" t="s">
        <v>2745</v>
      </c>
      <c r="F540" s="25" t="s">
        <v>812</v>
      </c>
      <c r="G540" s="26">
        <v>1</v>
      </c>
      <c r="H540" s="25">
        <v>0</v>
      </c>
      <c r="I540" s="25">
        <f>ROUND(G540*H540,6)</f>
        <v>0</v>
      </c>
      <c r="L540" s="27">
        <v>0</v>
      </c>
      <c r="M540" s="22">
        <f>ROUND(ROUND(L540,2)*ROUND(G540,3),2)</f>
        <v>0</v>
      </c>
      <c r="N540" s="25" t="s">
        <v>126</v>
      </c>
      <c r="O540">
        <f>(M540*21)/100</f>
        <v>0</v>
      </c>
      <c r="P540" t="s">
        <v>27</v>
      </c>
    </row>
    <row r="541" spans="1:16" ht="38.25" x14ac:dyDescent="0.2">
      <c r="A541" s="28" t="s">
        <v>57</v>
      </c>
      <c r="E541" s="29" t="s">
        <v>2746</v>
      </c>
    </row>
    <row r="542" spans="1:16" ht="25.5" x14ac:dyDescent="0.2">
      <c r="A542" s="28" t="s">
        <v>58</v>
      </c>
      <c r="E542" s="30" t="s">
        <v>2712</v>
      </c>
    </row>
    <row r="543" spans="1:16" x14ac:dyDescent="0.2">
      <c r="E543" s="29" t="s">
        <v>5</v>
      </c>
    </row>
    <row r="544" spans="1:16" ht="25.5" x14ac:dyDescent="0.2">
      <c r="A544" t="s">
        <v>51</v>
      </c>
      <c r="B544" s="5" t="s">
        <v>744</v>
      </c>
      <c r="C544" s="5" t="s">
        <v>2752</v>
      </c>
      <c r="D544" t="s">
        <v>5</v>
      </c>
      <c r="E544" s="24" t="s">
        <v>2753</v>
      </c>
      <c r="F544" s="25" t="s">
        <v>812</v>
      </c>
      <c r="G544" s="26">
        <v>1</v>
      </c>
      <c r="H544" s="25">
        <v>0</v>
      </c>
      <c r="I544" s="25">
        <f>ROUND(G544*H544,6)</f>
        <v>0</v>
      </c>
      <c r="L544" s="27">
        <v>0</v>
      </c>
      <c r="M544" s="22">
        <f>ROUND(ROUND(L544,2)*ROUND(G544,3),2)</f>
        <v>0</v>
      </c>
      <c r="N544" s="25" t="s">
        <v>126</v>
      </c>
      <c r="O544">
        <f>(M544*21)/100</f>
        <v>0</v>
      </c>
      <c r="P544" t="s">
        <v>27</v>
      </c>
    </row>
    <row r="545" spans="1:16" x14ac:dyDescent="0.2">
      <c r="A545" s="28" t="s">
        <v>57</v>
      </c>
      <c r="E545" s="29" t="s">
        <v>5</v>
      </c>
    </row>
    <row r="546" spans="1:16" ht="38.25" x14ac:dyDescent="0.2">
      <c r="A546" s="28" t="s">
        <v>58</v>
      </c>
      <c r="E546" s="30" t="s">
        <v>2754</v>
      </c>
    </row>
    <row r="547" spans="1:16" x14ac:dyDescent="0.2">
      <c r="E547" s="29" t="s">
        <v>5</v>
      </c>
    </row>
    <row r="548" spans="1:16" ht="25.5" x14ac:dyDescent="0.2">
      <c r="A548" t="s">
        <v>51</v>
      </c>
      <c r="B548" s="5" t="s">
        <v>745</v>
      </c>
      <c r="C548" s="5" t="s">
        <v>2755</v>
      </c>
      <c r="D548" t="s">
        <v>5</v>
      </c>
      <c r="E548" s="24" t="s">
        <v>2753</v>
      </c>
      <c r="F548" s="25" t="s">
        <v>812</v>
      </c>
      <c r="G548" s="26">
        <v>1</v>
      </c>
      <c r="H548" s="25">
        <v>0</v>
      </c>
      <c r="I548" s="25">
        <f>ROUND(G548*H548,6)</f>
        <v>0</v>
      </c>
      <c r="L548" s="27">
        <v>0</v>
      </c>
      <c r="M548" s="22">
        <f>ROUND(ROUND(L548,2)*ROUND(G548,3),2)</f>
        <v>0</v>
      </c>
      <c r="N548" s="25" t="s">
        <v>126</v>
      </c>
      <c r="O548">
        <f>(M548*21)/100</f>
        <v>0</v>
      </c>
      <c r="P548" t="s">
        <v>27</v>
      </c>
    </row>
    <row r="549" spans="1:16" x14ac:dyDescent="0.2">
      <c r="A549" s="28" t="s">
        <v>57</v>
      </c>
      <c r="E549" s="29" t="s">
        <v>5</v>
      </c>
    </row>
    <row r="550" spans="1:16" ht="38.25" x14ac:dyDescent="0.2">
      <c r="A550" s="28" t="s">
        <v>58</v>
      </c>
      <c r="E550" s="30" t="s">
        <v>2756</v>
      </c>
    </row>
    <row r="551" spans="1:16" x14ac:dyDescent="0.2">
      <c r="E551" s="29" t="s">
        <v>5</v>
      </c>
    </row>
    <row r="552" spans="1:16" ht="25.5" x14ac:dyDescent="0.2">
      <c r="A552" t="s">
        <v>51</v>
      </c>
      <c r="B552" s="5" t="s">
        <v>746</v>
      </c>
      <c r="C552" s="5" t="s">
        <v>2757</v>
      </c>
      <c r="D552" t="s">
        <v>5</v>
      </c>
      <c r="E552" s="24" t="s">
        <v>2753</v>
      </c>
      <c r="F552" s="25" t="s">
        <v>812</v>
      </c>
      <c r="G552" s="26">
        <v>1</v>
      </c>
      <c r="H552" s="25">
        <v>0</v>
      </c>
      <c r="I552" s="25">
        <f>ROUND(G552*H552,6)</f>
        <v>0</v>
      </c>
      <c r="L552" s="27">
        <v>0</v>
      </c>
      <c r="M552" s="22">
        <f>ROUND(ROUND(L552,2)*ROUND(G552,3),2)</f>
        <v>0</v>
      </c>
      <c r="N552" s="25" t="s">
        <v>126</v>
      </c>
      <c r="O552">
        <f>(M552*21)/100</f>
        <v>0</v>
      </c>
      <c r="P552" t="s">
        <v>27</v>
      </c>
    </row>
    <row r="553" spans="1:16" x14ac:dyDescent="0.2">
      <c r="A553" s="28" t="s">
        <v>57</v>
      </c>
      <c r="E553" s="29" t="s">
        <v>5</v>
      </c>
    </row>
    <row r="554" spans="1:16" ht="38.25" x14ac:dyDescent="0.2">
      <c r="A554" s="28" t="s">
        <v>58</v>
      </c>
      <c r="E554" s="30" t="s">
        <v>2758</v>
      </c>
    </row>
    <row r="555" spans="1:16" x14ac:dyDescent="0.2">
      <c r="E555" s="29" t="s">
        <v>5</v>
      </c>
    </row>
    <row r="556" spans="1:16" ht="25.5" x14ac:dyDescent="0.2">
      <c r="A556" t="s">
        <v>51</v>
      </c>
      <c r="B556" s="5" t="s">
        <v>749</v>
      </c>
      <c r="C556" s="5" t="s">
        <v>2759</v>
      </c>
      <c r="D556" t="s">
        <v>5</v>
      </c>
      <c r="E556" s="24" t="s">
        <v>2760</v>
      </c>
      <c r="F556" s="25" t="s">
        <v>812</v>
      </c>
      <c r="G556" s="26">
        <v>1</v>
      </c>
      <c r="H556" s="25">
        <v>0</v>
      </c>
      <c r="I556" s="25">
        <f>ROUND(G556*H556,6)</f>
        <v>0</v>
      </c>
      <c r="L556" s="27">
        <v>0</v>
      </c>
      <c r="M556" s="22">
        <f>ROUND(ROUND(L556,2)*ROUND(G556,3),2)</f>
        <v>0</v>
      </c>
      <c r="N556" s="25" t="s">
        <v>126</v>
      </c>
      <c r="O556">
        <f>(M556*21)/100</f>
        <v>0</v>
      </c>
      <c r="P556" t="s">
        <v>27</v>
      </c>
    </row>
    <row r="557" spans="1:16" ht="51" x14ac:dyDescent="0.2">
      <c r="A557" s="28" t="s">
        <v>57</v>
      </c>
      <c r="E557" s="29" t="s">
        <v>2761</v>
      </c>
    </row>
    <row r="558" spans="1:16" ht="25.5" x14ac:dyDescent="0.2">
      <c r="A558" s="28" t="s">
        <v>58</v>
      </c>
      <c r="E558" s="30" t="s">
        <v>2712</v>
      </c>
    </row>
    <row r="559" spans="1:16" x14ac:dyDescent="0.2">
      <c r="E559" s="29" t="s">
        <v>5</v>
      </c>
    </row>
    <row r="560" spans="1:16" ht="25.5" x14ac:dyDescent="0.2">
      <c r="A560" t="s">
        <v>51</v>
      </c>
      <c r="B560" s="5" t="s">
        <v>750</v>
      </c>
      <c r="C560" s="5" t="s">
        <v>2762</v>
      </c>
      <c r="D560" t="s">
        <v>5</v>
      </c>
      <c r="E560" s="24" t="s">
        <v>2763</v>
      </c>
      <c r="F560" s="25" t="s">
        <v>812</v>
      </c>
      <c r="G560" s="26">
        <v>1</v>
      </c>
      <c r="H560" s="25">
        <v>0</v>
      </c>
      <c r="I560" s="25">
        <f>ROUND(G560*H560,6)</f>
        <v>0</v>
      </c>
      <c r="L560" s="27">
        <v>0</v>
      </c>
      <c r="M560" s="22">
        <f>ROUND(ROUND(L560,2)*ROUND(G560,3),2)</f>
        <v>0</v>
      </c>
      <c r="N560" s="25" t="s">
        <v>126</v>
      </c>
      <c r="O560">
        <f>(M560*21)/100</f>
        <v>0</v>
      </c>
      <c r="P560" t="s">
        <v>27</v>
      </c>
    </row>
    <row r="561" spans="1:16" ht="51" x14ac:dyDescent="0.2">
      <c r="A561" s="28" t="s">
        <v>57</v>
      </c>
      <c r="E561" s="29" t="s">
        <v>2764</v>
      </c>
    </row>
    <row r="562" spans="1:16" ht="25.5" x14ac:dyDescent="0.2">
      <c r="A562" s="28" t="s">
        <v>58</v>
      </c>
      <c r="E562" s="30" t="s">
        <v>2712</v>
      </c>
    </row>
    <row r="563" spans="1:16" x14ac:dyDescent="0.2">
      <c r="E563" s="29" t="s">
        <v>5</v>
      </c>
    </row>
    <row r="564" spans="1:16" ht="25.5" x14ac:dyDescent="0.2">
      <c r="A564" t="s">
        <v>51</v>
      </c>
      <c r="B564" s="5" t="s">
        <v>753</v>
      </c>
      <c r="C564" s="5" t="s">
        <v>2765</v>
      </c>
      <c r="D564" t="s">
        <v>5</v>
      </c>
      <c r="E564" s="24" t="s">
        <v>2766</v>
      </c>
      <c r="F564" s="25" t="s">
        <v>812</v>
      </c>
      <c r="G564" s="26">
        <v>1</v>
      </c>
      <c r="H564" s="25">
        <v>0</v>
      </c>
      <c r="I564" s="25">
        <f>ROUND(G564*H564,6)</f>
        <v>0</v>
      </c>
      <c r="L564" s="27">
        <v>0</v>
      </c>
      <c r="M564" s="22">
        <f>ROUND(ROUND(L564,2)*ROUND(G564,3),2)</f>
        <v>0</v>
      </c>
      <c r="N564" s="25" t="s">
        <v>126</v>
      </c>
      <c r="O564">
        <f>(M564*21)/100</f>
        <v>0</v>
      </c>
      <c r="P564" t="s">
        <v>27</v>
      </c>
    </row>
    <row r="565" spans="1:16" ht="38.25" x14ac:dyDescent="0.2">
      <c r="A565" s="28" t="s">
        <v>57</v>
      </c>
      <c r="E565" s="29" t="s">
        <v>2767</v>
      </c>
    </row>
    <row r="566" spans="1:16" ht="25.5" x14ac:dyDescent="0.2">
      <c r="A566" s="28" t="s">
        <v>58</v>
      </c>
      <c r="E566" s="30" t="s">
        <v>2712</v>
      </c>
    </row>
    <row r="567" spans="1:16" x14ac:dyDescent="0.2">
      <c r="E567" s="29" t="s">
        <v>5</v>
      </c>
    </row>
    <row r="568" spans="1:16" ht="25.5" x14ac:dyDescent="0.2">
      <c r="A568" t="s">
        <v>51</v>
      </c>
      <c r="B568" s="5" t="s">
        <v>754</v>
      </c>
      <c r="C568" s="5" t="s">
        <v>2768</v>
      </c>
      <c r="D568" t="s">
        <v>5</v>
      </c>
      <c r="E568" s="24" t="s">
        <v>2769</v>
      </c>
      <c r="F568" s="25" t="s">
        <v>812</v>
      </c>
      <c r="G568" s="26">
        <v>1</v>
      </c>
      <c r="H568" s="25">
        <v>0</v>
      </c>
      <c r="I568" s="25">
        <f>ROUND(G568*H568,6)</f>
        <v>0</v>
      </c>
      <c r="L568" s="27">
        <v>0</v>
      </c>
      <c r="M568" s="22">
        <f>ROUND(ROUND(L568,2)*ROUND(G568,3),2)</f>
        <v>0</v>
      </c>
      <c r="N568" s="25" t="s">
        <v>126</v>
      </c>
      <c r="O568">
        <f>(M568*21)/100</f>
        <v>0</v>
      </c>
      <c r="P568" t="s">
        <v>27</v>
      </c>
    </row>
    <row r="569" spans="1:16" ht="38.25" x14ac:dyDescent="0.2">
      <c r="A569" s="28" t="s">
        <v>57</v>
      </c>
      <c r="E569" s="29" t="s">
        <v>2770</v>
      </c>
    </row>
    <row r="570" spans="1:16" ht="25.5" x14ac:dyDescent="0.2">
      <c r="A570" s="28" t="s">
        <v>58</v>
      </c>
      <c r="E570" s="30" t="s">
        <v>2712</v>
      </c>
    </row>
    <row r="571" spans="1:16" x14ac:dyDescent="0.2">
      <c r="E571" s="29" t="s">
        <v>5</v>
      </c>
    </row>
    <row r="572" spans="1:16" ht="25.5" x14ac:dyDescent="0.2">
      <c r="A572" t="s">
        <v>51</v>
      </c>
      <c r="B572" s="5" t="s">
        <v>755</v>
      </c>
      <c r="C572" s="5" t="s">
        <v>2771</v>
      </c>
      <c r="D572" t="s">
        <v>5</v>
      </c>
      <c r="E572" s="24" t="s">
        <v>2769</v>
      </c>
      <c r="F572" s="25" t="s">
        <v>812</v>
      </c>
      <c r="G572" s="26">
        <v>1</v>
      </c>
      <c r="H572" s="25">
        <v>0</v>
      </c>
      <c r="I572" s="25">
        <f>ROUND(G572*H572,6)</f>
        <v>0</v>
      </c>
      <c r="L572" s="27">
        <v>0</v>
      </c>
      <c r="M572" s="22">
        <f>ROUND(ROUND(L572,2)*ROUND(G572,3),2)</f>
        <v>0</v>
      </c>
      <c r="N572" s="25" t="s">
        <v>126</v>
      </c>
      <c r="O572">
        <f>(M572*21)/100</f>
        <v>0</v>
      </c>
      <c r="P572" t="s">
        <v>27</v>
      </c>
    </row>
    <row r="573" spans="1:16" ht="38.25" x14ac:dyDescent="0.2">
      <c r="A573" s="28" t="s">
        <v>57</v>
      </c>
      <c r="E573" s="29" t="s">
        <v>2770</v>
      </c>
    </row>
    <row r="574" spans="1:16" ht="25.5" x14ac:dyDescent="0.2">
      <c r="A574" s="28" t="s">
        <v>58</v>
      </c>
      <c r="E574" s="30" t="s">
        <v>2712</v>
      </c>
    </row>
    <row r="575" spans="1:16" x14ac:dyDescent="0.2">
      <c r="E575" s="29" t="s">
        <v>5</v>
      </c>
    </row>
    <row r="576" spans="1:16" ht="25.5" x14ac:dyDescent="0.2">
      <c r="A576" t="s">
        <v>51</v>
      </c>
      <c r="B576" s="5" t="s">
        <v>756</v>
      </c>
      <c r="C576" s="5" t="s">
        <v>2772</v>
      </c>
      <c r="D576" t="s">
        <v>5</v>
      </c>
      <c r="E576" s="24" t="s">
        <v>2769</v>
      </c>
      <c r="F576" s="25" t="s">
        <v>812</v>
      </c>
      <c r="G576" s="26">
        <v>3</v>
      </c>
      <c r="H576" s="25">
        <v>0</v>
      </c>
      <c r="I576" s="25">
        <f>ROUND(G576*H576,6)</f>
        <v>0</v>
      </c>
      <c r="L576" s="27">
        <v>0</v>
      </c>
      <c r="M576" s="22">
        <f>ROUND(ROUND(L576,2)*ROUND(G576,3),2)</f>
        <v>0</v>
      </c>
      <c r="N576" s="25" t="s">
        <v>126</v>
      </c>
      <c r="O576">
        <f>(M576*21)/100</f>
        <v>0</v>
      </c>
      <c r="P576" t="s">
        <v>27</v>
      </c>
    </row>
    <row r="577" spans="1:16" ht="38.25" x14ac:dyDescent="0.2">
      <c r="A577" s="28" t="s">
        <v>57</v>
      </c>
      <c r="E577" s="29" t="s">
        <v>2773</v>
      </c>
    </row>
    <row r="578" spans="1:16" ht="25.5" x14ac:dyDescent="0.2">
      <c r="A578" s="28" t="s">
        <v>58</v>
      </c>
      <c r="E578" s="30" t="s">
        <v>2712</v>
      </c>
    </row>
    <row r="579" spans="1:16" x14ac:dyDescent="0.2">
      <c r="E579" s="29" t="s">
        <v>5</v>
      </c>
    </row>
    <row r="580" spans="1:16" ht="25.5" x14ac:dyDescent="0.2">
      <c r="A580" t="s">
        <v>51</v>
      </c>
      <c r="B580" s="5" t="s">
        <v>759</v>
      </c>
      <c r="C580" s="5" t="s">
        <v>2774</v>
      </c>
      <c r="D580" t="s">
        <v>5</v>
      </c>
      <c r="E580" s="24" t="s">
        <v>2769</v>
      </c>
      <c r="F580" s="25" t="s">
        <v>812</v>
      </c>
      <c r="G580" s="26">
        <v>1</v>
      </c>
      <c r="H580" s="25">
        <v>0</v>
      </c>
      <c r="I580" s="25">
        <f>ROUND(G580*H580,6)</f>
        <v>0</v>
      </c>
      <c r="L580" s="27">
        <v>0</v>
      </c>
      <c r="M580" s="22">
        <f>ROUND(ROUND(L580,2)*ROUND(G580,3),2)</f>
        <v>0</v>
      </c>
      <c r="N580" s="25" t="s">
        <v>126</v>
      </c>
      <c r="O580">
        <f>(M580*21)/100</f>
        <v>0</v>
      </c>
      <c r="P580" t="s">
        <v>27</v>
      </c>
    </row>
    <row r="581" spans="1:16" ht="38.25" x14ac:dyDescent="0.2">
      <c r="A581" s="28" t="s">
        <v>57</v>
      </c>
      <c r="E581" s="29" t="s">
        <v>2770</v>
      </c>
    </row>
    <row r="582" spans="1:16" ht="25.5" x14ac:dyDescent="0.2">
      <c r="A582" s="28" t="s">
        <v>58</v>
      </c>
      <c r="E582" s="30" t="s">
        <v>2712</v>
      </c>
    </row>
    <row r="583" spans="1:16" x14ac:dyDescent="0.2">
      <c r="E583" s="29" t="s">
        <v>5</v>
      </c>
    </row>
    <row r="584" spans="1:16" ht="25.5" x14ac:dyDescent="0.2">
      <c r="A584" t="s">
        <v>51</v>
      </c>
      <c r="B584" s="5" t="s">
        <v>760</v>
      </c>
      <c r="C584" s="5" t="s">
        <v>2775</v>
      </c>
      <c r="D584" t="s">
        <v>5</v>
      </c>
      <c r="E584" s="24" t="s">
        <v>2769</v>
      </c>
      <c r="F584" s="25" t="s">
        <v>812</v>
      </c>
      <c r="G584" s="26">
        <v>1</v>
      </c>
      <c r="H584" s="25">
        <v>0</v>
      </c>
      <c r="I584" s="25">
        <f>ROUND(G584*H584,6)</f>
        <v>0</v>
      </c>
      <c r="L584" s="27">
        <v>0</v>
      </c>
      <c r="M584" s="22">
        <f>ROUND(ROUND(L584,2)*ROUND(G584,3),2)</f>
        <v>0</v>
      </c>
      <c r="N584" s="25" t="s">
        <v>126</v>
      </c>
      <c r="O584">
        <f>(M584*21)/100</f>
        <v>0</v>
      </c>
      <c r="P584" t="s">
        <v>27</v>
      </c>
    </row>
    <row r="585" spans="1:16" ht="38.25" x14ac:dyDescent="0.2">
      <c r="A585" s="28" t="s">
        <v>57</v>
      </c>
      <c r="E585" s="29" t="s">
        <v>2770</v>
      </c>
    </row>
    <row r="586" spans="1:16" ht="25.5" x14ac:dyDescent="0.2">
      <c r="A586" s="28" t="s">
        <v>58</v>
      </c>
      <c r="E586" s="30" t="s">
        <v>2712</v>
      </c>
    </row>
    <row r="587" spans="1:16" x14ac:dyDescent="0.2">
      <c r="E587" s="29" t="s">
        <v>5</v>
      </c>
    </row>
    <row r="588" spans="1:16" ht="25.5" x14ac:dyDescent="0.2">
      <c r="A588" t="s">
        <v>51</v>
      </c>
      <c r="B588" s="5" t="s">
        <v>762</v>
      </c>
      <c r="C588" s="5" t="s">
        <v>2776</v>
      </c>
      <c r="D588" t="s">
        <v>5</v>
      </c>
      <c r="E588" s="24" t="s">
        <v>2769</v>
      </c>
      <c r="F588" s="25" t="s">
        <v>812</v>
      </c>
      <c r="G588" s="26">
        <v>1</v>
      </c>
      <c r="H588" s="25">
        <v>0</v>
      </c>
      <c r="I588" s="25">
        <f>ROUND(G588*H588,6)</f>
        <v>0</v>
      </c>
      <c r="L588" s="27">
        <v>0</v>
      </c>
      <c r="M588" s="22">
        <f>ROUND(ROUND(L588,2)*ROUND(G588,3),2)</f>
        <v>0</v>
      </c>
      <c r="N588" s="25" t="s">
        <v>126</v>
      </c>
      <c r="O588">
        <f>(M588*21)/100</f>
        <v>0</v>
      </c>
      <c r="P588" t="s">
        <v>27</v>
      </c>
    </row>
    <row r="589" spans="1:16" ht="38.25" x14ac:dyDescent="0.2">
      <c r="A589" s="28" t="s">
        <v>57</v>
      </c>
      <c r="E589" s="29" t="s">
        <v>2777</v>
      </c>
    </row>
    <row r="590" spans="1:16" ht="25.5" x14ac:dyDescent="0.2">
      <c r="A590" s="28" t="s">
        <v>58</v>
      </c>
      <c r="E590" s="30" t="s">
        <v>2712</v>
      </c>
    </row>
    <row r="591" spans="1:16" x14ac:dyDescent="0.2">
      <c r="E591" s="29" t="s">
        <v>5</v>
      </c>
    </row>
    <row r="592" spans="1:16" ht="25.5" x14ac:dyDescent="0.2">
      <c r="A592" t="s">
        <v>51</v>
      </c>
      <c r="B592" s="5" t="s">
        <v>763</v>
      </c>
      <c r="C592" s="5" t="s">
        <v>2778</v>
      </c>
      <c r="D592" t="s">
        <v>5</v>
      </c>
      <c r="E592" s="24" t="s">
        <v>2769</v>
      </c>
      <c r="F592" s="25" t="s">
        <v>812</v>
      </c>
      <c r="G592" s="26">
        <v>1</v>
      </c>
      <c r="H592" s="25">
        <v>0</v>
      </c>
      <c r="I592" s="25">
        <f>ROUND(G592*H592,6)</f>
        <v>0</v>
      </c>
      <c r="L592" s="27">
        <v>0</v>
      </c>
      <c r="M592" s="22">
        <f>ROUND(ROUND(L592,2)*ROUND(G592,3),2)</f>
        <v>0</v>
      </c>
      <c r="N592" s="25" t="s">
        <v>126</v>
      </c>
      <c r="O592">
        <f>(M592*21)/100</f>
        <v>0</v>
      </c>
      <c r="P592" t="s">
        <v>27</v>
      </c>
    </row>
    <row r="593" spans="1:16" ht="38.25" x14ac:dyDescent="0.2">
      <c r="A593" s="28" t="s">
        <v>57</v>
      </c>
      <c r="E593" s="29" t="s">
        <v>2777</v>
      </c>
    </row>
    <row r="594" spans="1:16" ht="25.5" x14ac:dyDescent="0.2">
      <c r="A594" s="28" t="s">
        <v>58</v>
      </c>
      <c r="E594" s="30" t="s">
        <v>2712</v>
      </c>
    </row>
    <row r="595" spans="1:16" x14ac:dyDescent="0.2">
      <c r="E595" s="29" t="s">
        <v>5</v>
      </c>
    </row>
    <row r="596" spans="1:16" ht="25.5" x14ac:dyDescent="0.2">
      <c r="A596" t="s">
        <v>51</v>
      </c>
      <c r="B596" s="5" t="s">
        <v>766</v>
      </c>
      <c r="C596" s="5" t="s">
        <v>2779</v>
      </c>
      <c r="D596" t="s">
        <v>5</v>
      </c>
      <c r="E596" s="24" t="s">
        <v>2745</v>
      </c>
      <c r="F596" s="25" t="s">
        <v>812</v>
      </c>
      <c r="G596" s="26">
        <v>1</v>
      </c>
      <c r="H596" s="25">
        <v>0</v>
      </c>
      <c r="I596" s="25">
        <f>ROUND(G596*H596,6)</f>
        <v>0</v>
      </c>
      <c r="L596" s="27">
        <v>0</v>
      </c>
      <c r="M596" s="22">
        <f>ROUND(ROUND(L596,2)*ROUND(G596,3),2)</f>
        <v>0</v>
      </c>
      <c r="N596" s="25" t="s">
        <v>126</v>
      </c>
      <c r="O596">
        <f>(M596*21)/100</f>
        <v>0</v>
      </c>
      <c r="P596" t="s">
        <v>27</v>
      </c>
    </row>
    <row r="597" spans="1:16" ht="51" x14ac:dyDescent="0.2">
      <c r="A597" s="28" t="s">
        <v>57</v>
      </c>
      <c r="E597" s="29" t="s">
        <v>2780</v>
      </c>
    </row>
    <row r="598" spans="1:16" ht="25.5" x14ac:dyDescent="0.2">
      <c r="A598" s="28" t="s">
        <v>58</v>
      </c>
      <c r="E598" s="30" t="s">
        <v>2712</v>
      </c>
    </row>
    <row r="599" spans="1:16" x14ac:dyDescent="0.2">
      <c r="E599" s="29" t="s">
        <v>5</v>
      </c>
    </row>
    <row r="600" spans="1:16" ht="25.5" x14ac:dyDescent="0.2">
      <c r="A600" t="s">
        <v>51</v>
      </c>
      <c r="B600" s="5" t="s">
        <v>769</v>
      </c>
      <c r="C600" s="5" t="s">
        <v>2781</v>
      </c>
      <c r="D600" t="s">
        <v>5</v>
      </c>
      <c r="E600" s="24" t="s">
        <v>2769</v>
      </c>
      <c r="F600" s="25" t="s">
        <v>812</v>
      </c>
      <c r="G600" s="26">
        <v>1</v>
      </c>
      <c r="H600" s="25">
        <v>0</v>
      </c>
      <c r="I600" s="25">
        <f>ROUND(G600*H600,6)</f>
        <v>0</v>
      </c>
      <c r="L600" s="27">
        <v>0</v>
      </c>
      <c r="M600" s="22">
        <f>ROUND(ROUND(L600,2)*ROUND(G600,3),2)</f>
        <v>0</v>
      </c>
      <c r="N600" s="25" t="s">
        <v>126</v>
      </c>
      <c r="O600">
        <f>(M600*21)/100</f>
        <v>0</v>
      </c>
      <c r="P600" t="s">
        <v>27</v>
      </c>
    </row>
    <row r="601" spans="1:16" ht="38.25" x14ac:dyDescent="0.2">
      <c r="A601" s="28" t="s">
        <v>57</v>
      </c>
      <c r="E601" s="29" t="s">
        <v>2777</v>
      </c>
    </row>
    <row r="602" spans="1:16" ht="25.5" x14ac:dyDescent="0.2">
      <c r="A602" s="28" t="s">
        <v>58</v>
      </c>
      <c r="E602" s="30" t="s">
        <v>2712</v>
      </c>
    </row>
    <row r="603" spans="1:16" x14ac:dyDescent="0.2">
      <c r="E603" s="29" t="s">
        <v>5</v>
      </c>
    </row>
    <row r="604" spans="1:16" ht="25.5" x14ac:dyDescent="0.2">
      <c r="A604" t="s">
        <v>51</v>
      </c>
      <c r="B604" s="5" t="s">
        <v>770</v>
      </c>
      <c r="C604" s="5" t="s">
        <v>2782</v>
      </c>
      <c r="D604" t="s">
        <v>5</v>
      </c>
      <c r="E604" s="24" t="s">
        <v>2769</v>
      </c>
      <c r="F604" s="25" t="s">
        <v>812</v>
      </c>
      <c r="G604" s="26">
        <v>1</v>
      </c>
      <c r="H604" s="25">
        <v>0</v>
      </c>
      <c r="I604" s="25">
        <f>ROUND(G604*H604,6)</f>
        <v>0</v>
      </c>
      <c r="L604" s="27">
        <v>0</v>
      </c>
      <c r="M604" s="22">
        <f>ROUND(ROUND(L604,2)*ROUND(G604,3),2)</f>
        <v>0</v>
      </c>
      <c r="N604" s="25" t="s">
        <v>126</v>
      </c>
      <c r="O604">
        <f>(M604*21)/100</f>
        <v>0</v>
      </c>
      <c r="P604" t="s">
        <v>27</v>
      </c>
    </row>
    <row r="605" spans="1:16" ht="38.25" x14ac:dyDescent="0.2">
      <c r="A605" s="28" t="s">
        <v>57</v>
      </c>
      <c r="E605" s="29" t="s">
        <v>2777</v>
      </c>
    </row>
    <row r="606" spans="1:16" ht="25.5" x14ac:dyDescent="0.2">
      <c r="A606" s="28" t="s">
        <v>58</v>
      </c>
      <c r="E606" s="30" t="s">
        <v>2712</v>
      </c>
    </row>
    <row r="607" spans="1:16" x14ac:dyDescent="0.2">
      <c r="E607" s="29" t="s">
        <v>5</v>
      </c>
    </row>
    <row r="608" spans="1:16" ht="25.5" x14ac:dyDescent="0.2">
      <c r="A608" t="s">
        <v>51</v>
      </c>
      <c r="B608" s="5" t="s">
        <v>773</v>
      </c>
      <c r="C608" s="5" t="s">
        <v>2783</v>
      </c>
      <c r="D608" t="s">
        <v>5</v>
      </c>
      <c r="E608" s="24" t="s">
        <v>2769</v>
      </c>
      <c r="F608" s="25" t="s">
        <v>812</v>
      </c>
      <c r="G608" s="26">
        <v>1</v>
      </c>
      <c r="H608" s="25">
        <v>0</v>
      </c>
      <c r="I608" s="25">
        <f>ROUND(G608*H608,6)</f>
        <v>0</v>
      </c>
      <c r="L608" s="27">
        <v>0</v>
      </c>
      <c r="M608" s="22">
        <f>ROUND(ROUND(L608,2)*ROUND(G608,3),2)</f>
        <v>0</v>
      </c>
      <c r="N608" s="25" t="s">
        <v>126</v>
      </c>
      <c r="O608">
        <f>(M608*21)/100</f>
        <v>0</v>
      </c>
      <c r="P608" t="s">
        <v>27</v>
      </c>
    </row>
    <row r="609" spans="1:16" ht="38.25" x14ac:dyDescent="0.2">
      <c r="A609" s="28" t="s">
        <v>57</v>
      </c>
      <c r="E609" s="29" t="s">
        <v>2777</v>
      </c>
    </row>
    <row r="610" spans="1:16" ht="25.5" x14ac:dyDescent="0.2">
      <c r="A610" s="28" t="s">
        <v>58</v>
      </c>
      <c r="E610" s="30" t="s">
        <v>2712</v>
      </c>
    </row>
    <row r="611" spans="1:16" x14ac:dyDescent="0.2">
      <c r="E611" s="29" t="s">
        <v>5</v>
      </c>
    </row>
    <row r="612" spans="1:16" ht="25.5" x14ac:dyDescent="0.2">
      <c r="A612" t="s">
        <v>51</v>
      </c>
      <c r="B612" s="5" t="s">
        <v>774</v>
      </c>
      <c r="C612" s="5" t="s">
        <v>2784</v>
      </c>
      <c r="D612" t="s">
        <v>5</v>
      </c>
      <c r="E612" s="24" t="s">
        <v>2745</v>
      </c>
      <c r="F612" s="25" t="s">
        <v>812</v>
      </c>
      <c r="G612" s="26">
        <v>1</v>
      </c>
      <c r="H612" s="25">
        <v>0</v>
      </c>
      <c r="I612" s="25">
        <f>ROUND(G612*H612,6)</f>
        <v>0</v>
      </c>
      <c r="L612" s="27">
        <v>0</v>
      </c>
      <c r="M612" s="22">
        <f>ROUND(ROUND(L612,2)*ROUND(G612,3),2)</f>
        <v>0</v>
      </c>
      <c r="N612" s="25" t="s">
        <v>126</v>
      </c>
      <c r="O612">
        <f>(M612*21)/100</f>
        <v>0</v>
      </c>
      <c r="P612" t="s">
        <v>27</v>
      </c>
    </row>
    <row r="613" spans="1:16" ht="38.25" x14ac:dyDescent="0.2">
      <c r="A613" s="28" t="s">
        <v>57</v>
      </c>
      <c r="E613" s="29" t="s">
        <v>2746</v>
      </c>
    </row>
    <row r="614" spans="1:16" ht="25.5" x14ac:dyDescent="0.2">
      <c r="A614" s="28" t="s">
        <v>58</v>
      </c>
      <c r="E614" s="30" t="s">
        <v>2712</v>
      </c>
    </row>
    <row r="615" spans="1:16" x14ac:dyDescent="0.2">
      <c r="E615" s="29" t="s">
        <v>5</v>
      </c>
    </row>
    <row r="616" spans="1:16" ht="25.5" x14ac:dyDescent="0.2">
      <c r="A616" t="s">
        <v>51</v>
      </c>
      <c r="B616" s="5" t="s">
        <v>777</v>
      </c>
      <c r="C616" s="5" t="s">
        <v>2785</v>
      </c>
      <c r="D616" t="s">
        <v>5</v>
      </c>
      <c r="E616" s="24" t="s">
        <v>2745</v>
      </c>
      <c r="F616" s="25" t="s">
        <v>812</v>
      </c>
      <c r="G616" s="26">
        <v>1</v>
      </c>
      <c r="H616" s="25">
        <v>0</v>
      </c>
      <c r="I616" s="25">
        <f>ROUND(G616*H616,6)</f>
        <v>0</v>
      </c>
      <c r="L616" s="27">
        <v>0</v>
      </c>
      <c r="M616" s="22">
        <f>ROUND(ROUND(L616,2)*ROUND(G616,3),2)</f>
        <v>0</v>
      </c>
      <c r="N616" s="25" t="s">
        <v>126</v>
      </c>
      <c r="O616">
        <f>(M616*21)/100</f>
        <v>0</v>
      </c>
      <c r="P616" t="s">
        <v>27</v>
      </c>
    </row>
    <row r="617" spans="1:16" ht="51" x14ac:dyDescent="0.2">
      <c r="A617" s="28" t="s">
        <v>57</v>
      </c>
      <c r="E617" s="29" t="s">
        <v>2780</v>
      </c>
    </row>
    <row r="618" spans="1:16" ht="25.5" x14ac:dyDescent="0.2">
      <c r="A618" s="28" t="s">
        <v>58</v>
      </c>
      <c r="E618" s="30" t="s">
        <v>2712</v>
      </c>
    </row>
    <row r="619" spans="1:16" x14ac:dyDescent="0.2">
      <c r="E619" s="29" t="s">
        <v>5</v>
      </c>
    </row>
    <row r="620" spans="1:16" ht="25.5" x14ac:dyDescent="0.2">
      <c r="A620" t="s">
        <v>51</v>
      </c>
      <c r="B620" s="5" t="s">
        <v>779</v>
      </c>
      <c r="C620" s="5" t="s">
        <v>2786</v>
      </c>
      <c r="D620" t="s">
        <v>5</v>
      </c>
      <c r="E620" s="24" t="s">
        <v>2769</v>
      </c>
      <c r="F620" s="25" t="s">
        <v>812</v>
      </c>
      <c r="G620" s="26">
        <v>2</v>
      </c>
      <c r="H620" s="25">
        <v>0</v>
      </c>
      <c r="I620" s="25">
        <f>ROUND(G620*H620,6)</f>
        <v>0</v>
      </c>
      <c r="L620" s="27">
        <v>0</v>
      </c>
      <c r="M620" s="22">
        <f>ROUND(ROUND(L620,2)*ROUND(G620,3),2)</f>
        <v>0</v>
      </c>
      <c r="N620" s="25" t="s">
        <v>126</v>
      </c>
      <c r="O620">
        <f>(M620*21)/100</f>
        <v>0</v>
      </c>
      <c r="P620" t="s">
        <v>27</v>
      </c>
    </row>
    <row r="621" spans="1:16" ht="38.25" x14ac:dyDescent="0.2">
      <c r="A621" s="28" t="s">
        <v>57</v>
      </c>
      <c r="E621" s="29" t="s">
        <v>2770</v>
      </c>
    </row>
    <row r="622" spans="1:16" ht="25.5" x14ac:dyDescent="0.2">
      <c r="A622" s="28" t="s">
        <v>58</v>
      </c>
      <c r="E622" s="30" t="s">
        <v>2712</v>
      </c>
    </row>
    <row r="623" spans="1:16" x14ac:dyDescent="0.2">
      <c r="E623" s="29" t="s">
        <v>5</v>
      </c>
    </row>
    <row r="624" spans="1:16" ht="25.5" x14ac:dyDescent="0.2">
      <c r="A624" t="s">
        <v>51</v>
      </c>
      <c r="B624" s="5" t="s">
        <v>782</v>
      </c>
      <c r="C624" s="5" t="s">
        <v>2787</v>
      </c>
      <c r="D624" t="s">
        <v>5</v>
      </c>
      <c r="E624" s="24" t="s">
        <v>2769</v>
      </c>
      <c r="F624" s="25" t="s">
        <v>812</v>
      </c>
      <c r="G624" s="26">
        <v>2</v>
      </c>
      <c r="H624" s="25">
        <v>0</v>
      </c>
      <c r="I624" s="25">
        <f>ROUND(G624*H624,6)</f>
        <v>0</v>
      </c>
      <c r="L624" s="27">
        <v>0</v>
      </c>
      <c r="M624" s="22">
        <f>ROUND(ROUND(L624,2)*ROUND(G624,3),2)</f>
        <v>0</v>
      </c>
      <c r="N624" s="25" t="s">
        <v>126</v>
      </c>
      <c r="O624">
        <f>(M624*21)/100</f>
        <v>0</v>
      </c>
      <c r="P624" t="s">
        <v>27</v>
      </c>
    </row>
    <row r="625" spans="1:16" ht="38.25" x14ac:dyDescent="0.2">
      <c r="A625" s="28" t="s">
        <v>57</v>
      </c>
      <c r="E625" s="29" t="s">
        <v>2770</v>
      </c>
    </row>
    <row r="626" spans="1:16" ht="25.5" x14ac:dyDescent="0.2">
      <c r="A626" s="28" t="s">
        <v>58</v>
      </c>
      <c r="E626" s="30" t="s">
        <v>2712</v>
      </c>
    </row>
    <row r="627" spans="1:16" x14ac:dyDescent="0.2">
      <c r="E627" s="29" t="s">
        <v>5</v>
      </c>
    </row>
    <row r="628" spans="1:16" ht="25.5" x14ac:dyDescent="0.2">
      <c r="A628" t="s">
        <v>51</v>
      </c>
      <c r="B628" s="5" t="s">
        <v>783</v>
      </c>
      <c r="C628" s="5" t="s">
        <v>2788</v>
      </c>
      <c r="D628" t="s">
        <v>5</v>
      </c>
      <c r="E628" s="24" t="s">
        <v>2769</v>
      </c>
      <c r="F628" s="25" t="s">
        <v>812</v>
      </c>
      <c r="G628" s="26">
        <v>2</v>
      </c>
      <c r="H628" s="25">
        <v>0</v>
      </c>
      <c r="I628" s="25">
        <f>ROUND(G628*H628,6)</f>
        <v>0</v>
      </c>
      <c r="L628" s="27">
        <v>0</v>
      </c>
      <c r="M628" s="22">
        <f>ROUND(ROUND(L628,2)*ROUND(G628,3),2)</f>
        <v>0</v>
      </c>
      <c r="N628" s="25" t="s">
        <v>126</v>
      </c>
      <c r="O628">
        <f>(M628*21)/100</f>
        <v>0</v>
      </c>
      <c r="P628" t="s">
        <v>27</v>
      </c>
    </row>
    <row r="629" spans="1:16" ht="38.25" x14ac:dyDescent="0.2">
      <c r="A629" s="28" t="s">
        <v>57</v>
      </c>
      <c r="E629" s="29" t="s">
        <v>2773</v>
      </c>
    </row>
    <row r="630" spans="1:16" ht="25.5" x14ac:dyDescent="0.2">
      <c r="A630" s="28" t="s">
        <v>58</v>
      </c>
      <c r="E630" s="30" t="s">
        <v>2712</v>
      </c>
    </row>
    <row r="631" spans="1:16" x14ac:dyDescent="0.2">
      <c r="E631" s="29" t="s">
        <v>5</v>
      </c>
    </row>
    <row r="632" spans="1:16" ht="25.5" x14ac:dyDescent="0.2">
      <c r="A632" t="s">
        <v>51</v>
      </c>
      <c r="B632" s="5" t="s">
        <v>784</v>
      </c>
      <c r="C632" s="5" t="s">
        <v>2789</v>
      </c>
      <c r="D632" t="s">
        <v>5</v>
      </c>
      <c r="E632" s="24" t="s">
        <v>2769</v>
      </c>
      <c r="F632" s="25" t="s">
        <v>812</v>
      </c>
      <c r="G632" s="26">
        <v>2</v>
      </c>
      <c r="H632" s="25">
        <v>0</v>
      </c>
      <c r="I632" s="25">
        <f>ROUND(G632*H632,6)</f>
        <v>0</v>
      </c>
      <c r="L632" s="27">
        <v>0</v>
      </c>
      <c r="M632" s="22">
        <f>ROUND(ROUND(L632,2)*ROUND(G632,3),2)</f>
        <v>0</v>
      </c>
      <c r="N632" s="25" t="s">
        <v>126</v>
      </c>
      <c r="O632">
        <f>(M632*21)/100</f>
        <v>0</v>
      </c>
      <c r="P632" t="s">
        <v>27</v>
      </c>
    </row>
    <row r="633" spans="1:16" ht="38.25" x14ac:dyDescent="0.2">
      <c r="A633" s="28" t="s">
        <v>57</v>
      </c>
      <c r="E633" s="29" t="s">
        <v>2773</v>
      </c>
    </row>
    <row r="634" spans="1:16" ht="25.5" x14ac:dyDescent="0.2">
      <c r="A634" s="28" t="s">
        <v>58</v>
      </c>
      <c r="E634" s="30" t="s">
        <v>2712</v>
      </c>
    </row>
    <row r="635" spans="1:16" x14ac:dyDescent="0.2">
      <c r="E635" s="29" t="s">
        <v>5</v>
      </c>
    </row>
    <row r="636" spans="1:16" ht="25.5" x14ac:dyDescent="0.2">
      <c r="A636" t="s">
        <v>51</v>
      </c>
      <c r="B636" s="5" t="s">
        <v>785</v>
      </c>
      <c r="C636" s="5" t="s">
        <v>2790</v>
      </c>
      <c r="D636" t="s">
        <v>5</v>
      </c>
      <c r="E636" s="24" t="s">
        <v>2745</v>
      </c>
      <c r="F636" s="25" t="s">
        <v>812</v>
      </c>
      <c r="G636" s="26">
        <v>1</v>
      </c>
      <c r="H636" s="25">
        <v>0</v>
      </c>
      <c r="I636" s="25">
        <f>ROUND(G636*H636,6)</f>
        <v>0</v>
      </c>
      <c r="L636" s="27">
        <v>0</v>
      </c>
      <c r="M636" s="22">
        <f>ROUND(ROUND(L636,2)*ROUND(G636,3),2)</f>
        <v>0</v>
      </c>
      <c r="N636" s="25" t="s">
        <v>126</v>
      </c>
      <c r="O636">
        <f>(M636*21)/100</f>
        <v>0</v>
      </c>
      <c r="P636" t="s">
        <v>27</v>
      </c>
    </row>
    <row r="637" spans="1:16" ht="51" x14ac:dyDescent="0.2">
      <c r="A637" s="28" t="s">
        <v>57</v>
      </c>
      <c r="E637" s="29" t="s">
        <v>2780</v>
      </c>
    </row>
    <row r="638" spans="1:16" ht="25.5" x14ac:dyDescent="0.2">
      <c r="A638" s="28" t="s">
        <v>58</v>
      </c>
      <c r="E638" s="30" t="s">
        <v>2712</v>
      </c>
    </row>
    <row r="639" spans="1:16" x14ac:dyDescent="0.2">
      <c r="E639" s="29" t="s">
        <v>5</v>
      </c>
    </row>
    <row r="640" spans="1:16" ht="25.5" x14ac:dyDescent="0.2">
      <c r="A640" t="s">
        <v>51</v>
      </c>
      <c r="B640" s="5" t="s">
        <v>786</v>
      </c>
      <c r="C640" s="5" t="s">
        <v>2791</v>
      </c>
      <c r="D640" t="s">
        <v>5</v>
      </c>
      <c r="E640" s="24" t="s">
        <v>2745</v>
      </c>
      <c r="F640" s="25" t="s">
        <v>812</v>
      </c>
      <c r="G640" s="26">
        <v>1</v>
      </c>
      <c r="H640" s="25">
        <v>0</v>
      </c>
      <c r="I640" s="25">
        <f>ROUND(G640*H640,6)</f>
        <v>0</v>
      </c>
      <c r="L640" s="27">
        <v>0</v>
      </c>
      <c r="M640" s="22">
        <f>ROUND(ROUND(L640,2)*ROUND(G640,3),2)</f>
        <v>0</v>
      </c>
      <c r="N640" s="25" t="s">
        <v>126</v>
      </c>
      <c r="O640">
        <f>(M640*21)/100</f>
        <v>0</v>
      </c>
      <c r="P640" t="s">
        <v>27</v>
      </c>
    </row>
    <row r="641" spans="1:16" ht="51" x14ac:dyDescent="0.2">
      <c r="A641" s="28" t="s">
        <v>57</v>
      </c>
      <c r="E641" s="29" t="s">
        <v>2780</v>
      </c>
    </row>
    <row r="642" spans="1:16" ht="25.5" x14ac:dyDescent="0.2">
      <c r="A642" s="28" t="s">
        <v>58</v>
      </c>
      <c r="E642" s="30" t="s">
        <v>2712</v>
      </c>
    </row>
    <row r="643" spans="1:16" x14ac:dyDescent="0.2">
      <c r="E643" s="29" t="s">
        <v>5</v>
      </c>
    </row>
    <row r="644" spans="1:16" ht="25.5" x14ac:dyDescent="0.2">
      <c r="A644" t="s">
        <v>51</v>
      </c>
      <c r="B644" s="5" t="s">
        <v>787</v>
      </c>
      <c r="C644" s="5" t="s">
        <v>2792</v>
      </c>
      <c r="D644" t="s">
        <v>5</v>
      </c>
      <c r="E644" s="24" t="s">
        <v>2753</v>
      </c>
      <c r="F644" s="25" t="s">
        <v>812</v>
      </c>
      <c r="G644" s="26">
        <v>1</v>
      </c>
      <c r="H644" s="25">
        <v>0</v>
      </c>
      <c r="I644" s="25">
        <f>ROUND(G644*H644,6)</f>
        <v>0</v>
      </c>
      <c r="L644" s="27">
        <v>0</v>
      </c>
      <c r="M644" s="22">
        <f>ROUND(ROUND(L644,2)*ROUND(G644,3),2)</f>
        <v>0</v>
      </c>
      <c r="N644" s="25" t="s">
        <v>126</v>
      </c>
      <c r="O644">
        <f>(M644*21)/100</f>
        <v>0</v>
      </c>
      <c r="P644" t="s">
        <v>27</v>
      </c>
    </row>
    <row r="645" spans="1:16" x14ac:dyDescent="0.2">
      <c r="A645" s="28" t="s">
        <v>57</v>
      </c>
      <c r="E645" s="29" t="s">
        <v>5</v>
      </c>
    </row>
    <row r="646" spans="1:16" ht="38.25" x14ac:dyDescent="0.2">
      <c r="A646" s="28" t="s">
        <v>58</v>
      </c>
      <c r="E646" s="30" t="s">
        <v>2793</v>
      </c>
    </row>
    <row r="647" spans="1:16" x14ac:dyDescent="0.2">
      <c r="E647" s="29" t="s">
        <v>5</v>
      </c>
    </row>
    <row r="648" spans="1:16" ht="25.5" x14ac:dyDescent="0.2">
      <c r="A648" t="s">
        <v>51</v>
      </c>
      <c r="B648" s="5" t="s">
        <v>788</v>
      </c>
      <c r="C648" s="5" t="s">
        <v>2794</v>
      </c>
      <c r="D648" t="s">
        <v>5</v>
      </c>
      <c r="E648" s="24" t="s">
        <v>2753</v>
      </c>
      <c r="F648" s="25" t="s">
        <v>812</v>
      </c>
      <c r="G648" s="26">
        <v>1</v>
      </c>
      <c r="H648" s="25">
        <v>0</v>
      </c>
      <c r="I648" s="25">
        <f>ROUND(G648*H648,6)</f>
        <v>0</v>
      </c>
      <c r="L648" s="27">
        <v>0</v>
      </c>
      <c r="M648" s="22">
        <f>ROUND(ROUND(L648,2)*ROUND(G648,3),2)</f>
        <v>0</v>
      </c>
      <c r="N648" s="25" t="s">
        <v>126</v>
      </c>
      <c r="O648">
        <f>(M648*21)/100</f>
        <v>0</v>
      </c>
      <c r="P648" t="s">
        <v>27</v>
      </c>
    </row>
    <row r="649" spans="1:16" x14ac:dyDescent="0.2">
      <c r="A649" s="28" t="s">
        <v>57</v>
      </c>
      <c r="E649" s="29" t="s">
        <v>5</v>
      </c>
    </row>
    <row r="650" spans="1:16" ht="38.25" x14ac:dyDescent="0.2">
      <c r="A650" s="28" t="s">
        <v>58</v>
      </c>
      <c r="E650" s="30" t="s">
        <v>2795</v>
      </c>
    </row>
    <row r="651" spans="1:16" x14ac:dyDescent="0.2">
      <c r="E651" s="29" t="s">
        <v>5</v>
      </c>
    </row>
    <row r="652" spans="1:16" ht="25.5" x14ac:dyDescent="0.2">
      <c r="A652" t="s">
        <v>51</v>
      </c>
      <c r="B652" s="5" t="s">
        <v>789</v>
      </c>
      <c r="C652" s="5" t="s">
        <v>2796</v>
      </c>
      <c r="D652" t="s">
        <v>5</v>
      </c>
      <c r="E652" s="24" t="s">
        <v>2745</v>
      </c>
      <c r="F652" s="25" t="s">
        <v>812</v>
      </c>
      <c r="G652" s="26">
        <v>1</v>
      </c>
      <c r="H652" s="25">
        <v>0</v>
      </c>
      <c r="I652" s="25">
        <f>ROUND(G652*H652,6)</f>
        <v>0</v>
      </c>
      <c r="L652" s="27">
        <v>0</v>
      </c>
      <c r="M652" s="22">
        <f>ROUND(ROUND(L652,2)*ROUND(G652,3),2)</f>
        <v>0</v>
      </c>
      <c r="N652" s="25" t="s">
        <v>126</v>
      </c>
      <c r="O652">
        <f>(M652*21)/100</f>
        <v>0</v>
      </c>
      <c r="P652" t="s">
        <v>27</v>
      </c>
    </row>
    <row r="653" spans="1:16" ht="38.25" x14ac:dyDescent="0.2">
      <c r="A653" s="28" t="s">
        <v>57</v>
      </c>
      <c r="E653" s="29" t="s">
        <v>2746</v>
      </c>
    </row>
    <row r="654" spans="1:16" ht="25.5" x14ac:dyDescent="0.2">
      <c r="A654" s="28" t="s">
        <v>58</v>
      </c>
      <c r="E654" s="30" t="s">
        <v>2712</v>
      </c>
    </row>
    <row r="655" spans="1:16" x14ac:dyDescent="0.2">
      <c r="E655" s="29" t="s">
        <v>5</v>
      </c>
    </row>
    <row r="656" spans="1:16" ht="25.5" x14ac:dyDescent="0.2">
      <c r="A656" t="s">
        <v>51</v>
      </c>
      <c r="B656" s="5" t="s">
        <v>790</v>
      </c>
      <c r="C656" s="5" t="s">
        <v>2797</v>
      </c>
      <c r="D656" t="s">
        <v>5</v>
      </c>
      <c r="E656" s="24" t="s">
        <v>2745</v>
      </c>
      <c r="F656" s="25" t="s">
        <v>812</v>
      </c>
      <c r="G656" s="26">
        <v>1</v>
      </c>
      <c r="H656" s="25">
        <v>0</v>
      </c>
      <c r="I656" s="25">
        <f>ROUND(G656*H656,6)</f>
        <v>0</v>
      </c>
      <c r="L656" s="27">
        <v>0</v>
      </c>
      <c r="M656" s="22">
        <f>ROUND(ROUND(L656,2)*ROUND(G656,3),2)</f>
        <v>0</v>
      </c>
      <c r="N656" s="25" t="s">
        <v>126</v>
      </c>
      <c r="O656">
        <f>(M656*21)/100</f>
        <v>0</v>
      </c>
      <c r="P656" t="s">
        <v>27</v>
      </c>
    </row>
    <row r="657" spans="1:16" ht="38.25" x14ac:dyDescent="0.2">
      <c r="A657" s="28" t="s">
        <v>57</v>
      </c>
      <c r="E657" s="29" t="s">
        <v>2746</v>
      </c>
    </row>
    <row r="658" spans="1:16" ht="25.5" x14ac:dyDescent="0.2">
      <c r="A658" s="28" t="s">
        <v>58</v>
      </c>
      <c r="E658" s="30" t="s">
        <v>2712</v>
      </c>
    </row>
    <row r="659" spans="1:16" x14ac:dyDescent="0.2">
      <c r="E659" s="29" t="s">
        <v>5</v>
      </c>
    </row>
    <row r="660" spans="1:16" ht="25.5" x14ac:dyDescent="0.2">
      <c r="A660" t="s">
        <v>51</v>
      </c>
      <c r="B660" s="5" t="s">
        <v>2798</v>
      </c>
      <c r="C660" s="5" t="s">
        <v>2799</v>
      </c>
      <c r="D660" t="s">
        <v>5</v>
      </c>
      <c r="E660" s="24" t="s">
        <v>2714</v>
      </c>
      <c r="F660" s="25" t="s">
        <v>812</v>
      </c>
      <c r="G660" s="26">
        <v>1</v>
      </c>
      <c r="H660" s="25">
        <v>0</v>
      </c>
      <c r="I660" s="25">
        <f>ROUND(G660*H660,6)</f>
        <v>0</v>
      </c>
      <c r="L660" s="27">
        <v>0</v>
      </c>
      <c r="M660" s="22">
        <f>ROUND(ROUND(L660,2)*ROUND(G660,3),2)</f>
        <v>0</v>
      </c>
      <c r="N660" s="25" t="s">
        <v>126</v>
      </c>
      <c r="O660">
        <f>(M660*21)/100</f>
        <v>0</v>
      </c>
      <c r="P660" t="s">
        <v>27</v>
      </c>
    </row>
    <row r="661" spans="1:16" x14ac:dyDescent="0.2">
      <c r="A661" s="28" t="s">
        <v>57</v>
      </c>
      <c r="E661" s="29" t="s">
        <v>5</v>
      </c>
    </row>
    <row r="662" spans="1:16" ht="25.5" x14ac:dyDescent="0.2">
      <c r="A662" s="28" t="s">
        <v>58</v>
      </c>
      <c r="E662" s="30" t="s">
        <v>2712</v>
      </c>
    </row>
    <row r="663" spans="1:16" x14ac:dyDescent="0.2">
      <c r="E663" s="29" t="s">
        <v>5</v>
      </c>
    </row>
    <row r="664" spans="1:16" ht="25.5" x14ac:dyDescent="0.2">
      <c r="A664" t="s">
        <v>51</v>
      </c>
      <c r="B664" s="5" t="s">
        <v>2800</v>
      </c>
      <c r="C664" s="5" t="s">
        <v>2801</v>
      </c>
      <c r="D664" t="s">
        <v>5</v>
      </c>
      <c r="E664" s="24" t="s">
        <v>2802</v>
      </c>
      <c r="F664" s="25" t="s">
        <v>812</v>
      </c>
      <c r="G664" s="26">
        <v>1</v>
      </c>
      <c r="H664" s="25">
        <v>0</v>
      </c>
      <c r="I664" s="25">
        <f>ROUND(G664*H664,6)</f>
        <v>0</v>
      </c>
      <c r="L664" s="27">
        <v>0</v>
      </c>
      <c r="M664" s="22">
        <f>ROUND(ROUND(L664,2)*ROUND(G664,3),2)</f>
        <v>0</v>
      </c>
      <c r="N664" s="25" t="s">
        <v>126</v>
      </c>
      <c r="O664">
        <f>(M664*21)/100</f>
        <v>0</v>
      </c>
      <c r="P664" t="s">
        <v>27</v>
      </c>
    </row>
    <row r="665" spans="1:16" x14ac:dyDescent="0.2">
      <c r="A665" s="28" t="s">
        <v>57</v>
      </c>
      <c r="E665" s="29" t="s">
        <v>5</v>
      </c>
    </row>
    <row r="666" spans="1:16" ht="25.5" x14ac:dyDescent="0.2">
      <c r="A666" s="28" t="s">
        <v>58</v>
      </c>
      <c r="E666" s="30" t="s">
        <v>2712</v>
      </c>
    </row>
    <row r="667" spans="1:16" x14ac:dyDescent="0.2">
      <c r="E667" s="29" t="s">
        <v>5</v>
      </c>
    </row>
    <row r="668" spans="1:16" ht="25.5" x14ac:dyDescent="0.2">
      <c r="A668" t="s">
        <v>51</v>
      </c>
      <c r="B668" s="5" t="s">
        <v>2803</v>
      </c>
      <c r="C668" s="5" t="s">
        <v>2804</v>
      </c>
      <c r="D668" t="s">
        <v>5</v>
      </c>
      <c r="E668" s="24" t="s">
        <v>2745</v>
      </c>
      <c r="F668" s="25" t="s">
        <v>812</v>
      </c>
      <c r="G668" s="26">
        <v>1</v>
      </c>
      <c r="H668" s="25">
        <v>0</v>
      </c>
      <c r="I668" s="25">
        <f>ROUND(G668*H668,6)</f>
        <v>0</v>
      </c>
      <c r="L668" s="27">
        <v>0</v>
      </c>
      <c r="M668" s="22">
        <f>ROUND(ROUND(L668,2)*ROUND(G668,3),2)</f>
        <v>0</v>
      </c>
      <c r="N668" s="25" t="s">
        <v>126</v>
      </c>
      <c r="O668">
        <f>(M668*21)/100</f>
        <v>0</v>
      </c>
      <c r="P668" t="s">
        <v>27</v>
      </c>
    </row>
    <row r="669" spans="1:16" ht="38.25" x14ac:dyDescent="0.2">
      <c r="A669" s="28" t="s">
        <v>57</v>
      </c>
      <c r="E669" s="29" t="s">
        <v>2746</v>
      </c>
    </row>
    <row r="670" spans="1:16" ht="25.5" x14ac:dyDescent="0.2">
      <c r="A670" s="28" t="s">
        <v>58</v>
      </c>
      <c r="E670" s="30" t="s">
        <v>2712</v>
      </c>
    </row>
    <row r="671" spans="1:16" x14ac:dyDescent="0.2">
      <c r="E671" s="29" t="s">
        <v>5</v>
      </c>
    </row>
    <row r="672" spans="1:16" ht="25.5" x14ac:dyDescent="0.2">
      <c r="A672" t="s">
        <v>51</v>
      </c>
      <c r="B672" s="5" t="s">
        <v>2805</v>
      </c>
      <c r="C672" s="5" t="s">
        <v>2806</v>
      </c>
      <c r="D672" t="s">
        <v>5</v>
      </c>
      <c r="E672" s="24" t="s">
        <v>2802</v>
      </c>
      <c r="F672" s="25" t="s">
        <v>812</v>
      </c>
      <c r="G672" s="26">
        <v>1</v>
      </c>
      <c r="H672" s="25">
        <v>0</v>
      </c>
      <c r="I672" s="25">
        <f>ROUND(G672*H672,6)</f>
        <v>0</v>
      </c>
      <c r="L672" s="27">
        <v>0</v>
      </c>
      <c r="M672" s="22">
        <f>ROUND(ROUND(L672,2)*ROUND(G672,3),2)</f>
        <v>0</v>
      </c>
      <c r="N672" s="25" t="s">
        <v>126</v>
      </c>
      <c r="O672">
        <f>(M672*21)/100</f>
        <v>0</v>
      </c>
      <c r="P672" t="s">
        <v>27</v>
      </c>
    </row>
    <row r="673" spans="1:16" x14ac:dyDescent="0.2">
      <c r="A673" s="28" t="s">
        <v>57</v>
      </c>
      <c r="E673" s="29" t="s">
        <v>5</v>
      </c>
    </row>
    <row r="674" spans="1:16" ht="25.5" x14ac:dyDescent="0.2">
      <c r="A674" s="28" t="s">
        <v>58</v>
      </c>
      <c r="E674" s="30" t="s">
        <v>2712</v>
      </c>
    </row>
    <row r="675" spans="1:16" x14ac:dyDescent="0.2">
      <c r="E675" s="29" t="s">
        <v>5</v>
      </c>
    </row>
    <row r="676" spans="1:16" ht="25.5" x14ac:dyDescent="0.2">
      <c r="A676" t="s">
        <v>51</v>
      </c>
      <c r="B676" s="5" t="s">
        <v>2807</v>
      </c>
      <c r="C676" s="5" t="s">
        <v>2808</v>
      </c>
      <c r="D676" t="s">
        <v>5</v>
      </c>
      <c r="E676" s="24" t="s">
        <v>2714</v>
      </c>
      <c r="F676" s="25" t="s">
        <v>812</v>
      </c>
      <c r="G676" s="26">
        <v>1</v>
      </c>
      <c r="H676" s="25">
        <v>0</v>
      </c>
      <c r="I676" s="25">
        <f>ROUND(G676*H676,6)</f>
        <v>0</v>
      </c>
      <c r="L676" s="27">
        <v>0</v>
      </c>
      <c r="M676" s="22">
        <f>ROUND(ROUND(L676,2)*ROUND(G676,3),2)</f>
        <v>0</v>
      </c>
      <c r="N676" s="25" t="s">
        <v>126</v>
      </c>
      <c r="O676">
        <f>(M676*21)/100</f>
        <v>0</v>
      </c>
      <c r="P676" t="s">
        <v>27</v>
      </c>
    </row>
    <row r="677" spans="1:16" x14ac:dyDescent="0.2">
      <c r="A677" s="28" t="s">
        <v>57</v>
      </c>
      <c r="E677" s="29" t="s">
        <v>5</v>
      </c>
    </row>
    <row r="678" spans="1:16" ht="25.5" x14ac:dyDescent="0.2">
      <c r="A678" s="28" t="s">
        <v>58</v>
      </c>
      <c r="E678" s="30" t="s">
        <v>2712</v>
      </c>
    </row>
    <row r="679" spans="1:16" x14ac:dyDescent="0.2">
      <c r="E679" s="29" t="s">
        <v>5</v>
      </c>
    </row>
    <row r="680" spans="1:16" ht="25.5" x14ac:dyDescent="0.2">
      <c r="A680" t="s">
        <v>51</v>
      </c>
      <c r="B680" s="5" t="s">
        <v>2809</v>
      </c>
      <c r="C680" s="5" t="s">
        <v>2810</v>
      </c>
      <c r="D680" t="s">
        <v>5</v>
      </c>
      <c r="E680" s="24" t="s">
        <v>2811</v>
      </c>
      <c r="F680" s="25" t="s">
        <v>812</v>
      </c>
      <c r="G680" s="26">
        <v>2</v>
      </c>
      <c r="H680" s="25">
        <v>0</v>
      </c>
      <c r="I680" s="25">
        <f>ROUND(G680*H680,6)</f>
        <v>0</v>
      </c>
      <c r="L680" s="27">
        <v>0</v>
      </c>
      <c r="M680" s="22">
        <f>ROUND(ROUND(L680,2)*ROUND(G680,3),2)</f>
        <v>0</v>
      </c>
      <c r="N680" s="25" t="s">
        <v>126</v>
      </c>
      <c r="O680">
        <f>(M680*21)/100</f>
        <v>0</v>
      </c>
      <c r="P680" t="s">
        <v>27</v>
      </c>
    </row>
    <row r="681" spans="1:16" ht="25.5" x14ac:dyDescent="0.2">
      <c r="A681" s="28" t="s">
        <v>57</v>
      </c>
      <c r="E681" s="29" t="s">
        <v>2812</v>
      </c>
    </row>
    <row r="682" spans="1:16" ht="38.25" x14ac:dyDescent="0.2">
      <c r="A682" s="28" t="s">
        <v>58</v>
      </c>
      <c r="E682" s="30" t="s">
        <v>2813</v>
      </c>
    </row>
    <row r="683" spans="1:16" x14ac:dyDescent="0.2">
      <c r="E683" s="29" t="s">
        <v>5</v>
      </c>
    </row>
    <row r="684" spans="1:16" ht="25.5" x14ac:dyDescent="0.2">
      <c r="A684" t="s">
        <v>51</v>
      </c>
      <c r="B684" s="5" t="s">
        <v>2814</v>
      </c>
      <c r="C684" s="5" t="s">
        <v>2815</v>
      </c>
      <c r="D684" t="s">
        <v>5</v>
      </c>
      <c r="E684" s="24" t="s">
        <v>2816</v>
      </c>
      <c r="F684" s="25" t="s">
        <v>812</v>
      </c>
      <c r="G684" s="26">
        <v>10</v>
      </c>
      <c r="H684" s="25">
        <v>0</v>
      </c>
      <c r="I684" s="25">
        <f>ROUND(G684*H684,6)</f>
        <v>0</v>
      </c>
      <c r="L684" s="27">
        <v>0</v>
      </c>
      <c r="M684" s="22">
        <f>ROUND(ROUND(L684,2)*ROUND(G684,3),2)</f>
        <v>0</v>
      </c>
      <c r="N684" s="25" t="s">
        <v>126</v>
      </c>
      <c r="O684">
        <f>(M684*21)/100</f>
        <v>0</v>
      </c>
      <c r="P684" t="s">
        <v>27</v>
      </c>
    </row>
    <row r="685" spans="1:16" ht="25.5" x14ac:dyDescent="0.2">
      <c r="A685" s="28" t="s">
        <v>57</v>
      </c>
      <c r="E685" s="29" t="s">
        <v>2817</v>
      </c>
    </row>
    <row r="686" spans="1:16" ht="38.25" x14ac:dyDescent="0.2">
      <c r="A686" s="28" t="s">
        <v>58</v>
      </c>
      <c r="E686" s="30" t="s">
        <v>2818</v>
      </c>
    </row>
    <row r="687" spans="1:16" x14ac:dyDescent="0.2">
      <c r="E687" s="29" t="s">
        <v>5</v>
      </c>
    </row>
    <row r="688" spans="1:16" ht="25.5" x14ac:dyDescent="0.2">
      <c r="A688" t="s">
        <v>51</v>
      </c>
      <c r="B688" s="5" t="s">
        <v>2819</v>
      </c>
      <c r="C688" s="5" t="s">
        <v>2820</v>
      </c>
      <c r="D688" t="s">
        <v>5</v>
      </c>
      <c r="E688" s="24" t="s">
        <v>2816</v>
      </c>
      <c r="F688" s="25" t="s">
        <v>812</v>
      </c>
      <c r="G688" s="26">
        <v>8</v>
      </c>
      <c r="H688" s="25">
        <v>0</v>
      </c>
      <c r="I688" s="25">
        <f>ROUND(G688*H688,6)</f>
        <v>0</v>
      </c>
      <c r="L688" s="27">
        <v>0</v>
      </c>
      <c r="M688" s="22">
        <f>ROUND(ROUND(L688,2)*ROUND(G688,3),2)</f>
        <v>0</v>
      </c>
      <c r="N688" s="25" t="s">
        <v>126</v>
      </c>
      <c r="O688">
        <f>(M688*21)/100</f>
        <v>0</v>
      </c>
      <c r="P688" t="s">
        <v>27</v>
      </c>
    </row>
    <row r="689" spans="1:16" ht="25.5" x14ac:dyDescent="0.2">
      <c r="A689" s="28" t="s">
        <v>57</v>
      </c>
      <c r="E689" s="29" t="s">
        <v>2821</v>
      </c>
    </row>
    <row r="690" spans="1:16" ht="38.25" x14ac:dyDescent="0.2">
      <c r="A690" s="28" t="s">
        <v>58</v>
      </c>
      <c r="E690" s="30" t="s">
        <v>2822</v>
      </c>
    </row>
    <row r="691" spans="1:16" x14ac:dyDescent="0.2">
      <c r="E691" s="29" t="s">
        <v>5</v>
      </c>
    </row>
    <row r="692" spans="1:16" ht="25.5" x14ac:dyDescent="0.2">
      <c r="A692" t="s">
        <v>51</v>
      </c>
      <c r="B692" s="5" t="s">
        <v>2823</v>
      </c>
      <c r="C692" s="5" t="s">
        <v>2824</v>
      </c>
      <c r="D692" t="s">
        <v>5</v>
      </c>
      <c r="E692" s="24" t="s">
        <v>2825</v>
      </c>
      <c r="F692" s="25" t="s">
        <v>812</v>
      </c>
      <c r="G692" s="26">
        <v>1</v>
      </c>
      <c r="H692" s="25">
        <v>0</v>
      </c>
      <c r="I692" s="25">
        <f>ROUND(G692*H692,6)</f>
        <v>0</v>
      </c>
      <c r="L692" s="27">
        <v>0</v>
      </c>
      <c r="M692" s="22">
        <f>ROUND(ROUND(L692,2)*ROUND(G692,3),2)</f>
        <v>0</v>
      </c>
      <c r="N692" s="25" t="s">
        <v>126</v>
      </c>
      <c r="O692">
        <f>(M692*21)/100</f>
        <v>0</v>
      </c>
      <c r="P692" t="s">
        <v>27</v>
      </c>
    </row>
    <row r="693" spans="1:16" x14ac:dyDescent="0.2">
      <c r="A693" s="28" t="s">
        <v>57</v>
      </c>
      <c r="E693" s="29" t="s">
        <v>5</v>
      </c>
    </row>
    <row r="694" spans="1:16" ht="25.5" x14ac:dyDescent="0.2">
      <c r="A694" s="28" t="s">
        <v>58</v>
      </c>
      <c r="E694" s="30" t="s">
        <v>2712</v>
      </c>
    </row>
    <row r="695" spans="1:16" x14ac:dyDescent="0.2">
      <c r="E695" s="29" t="s">
        <v>5</v>
      </c>
    </row>
    <row r="696" spans="1:16" ht="38.25" x14ac:dyDescent="0.2">
      <c r="A696" t="s">
        <v>51</v>
      </c>
      <c r="B696" s="5" t="s">
        <v>2826</v>
      </c>
      <c r="C696" s="5" t="s">
        <v>2827</v>
      </c>
      <c r="D696" t="s">
        <v>5</v>
      </c>
      <c r="E696" s="24" t="s">
        <v>2828</v>
      </c>
      <c r="F696" s="25" t="s">
        <v>812</v>
      </c>
      <c r="G696" s="26">
        <v>21</v>
      </c>
      <c r="H696" s="25">
        <v>0</v>
      </c>
      <c r="I696" s="25">
        <f>ROUND(G696*H696,6)</f>
        <v>0</v>
      </c>
      <c r="L696" s="27">
        <v>0</v>
      </c>
      <c r="M696" s="22">
        <f>ROUND(ROUND(L696,2)*ROUND(G696,3),2)</f>
        <v>0</v>
      </c>
      <c r="N696" s="25" t="s">
        <v>126</v>
      </c>
      <c r="O696">
        <f>(M696*21)/100</f>
        <v>0</v>
      </c>
      <c r="P696" t="s">
        <v>27</v>
      </c>
    </row>
    <row r="697" spans="1:16" ht="25.5" x14ac:dyDescent="0.2">
      <c r="A697" s="28" t="s">
        <v>57</v>
      </c>
      <c r="E697" s="29" t="s">
        <v>2829</v>
      </c>
    </row>
    <row r="698" spans="1:16" ht="38.25" x14ac:dyDescent="0.2">
      <c r="A698" s="28" t="s">
        <v>58</v>
      </c>
      <c r="E698" s="30" t="s">
        <v>2830</v>
      </c>
    </row>
    <row r="699" spans="1:16" x14ac:dyDescent="0.2">
      <c r="E699" s="29" t="s">
        <v>5</v>
      </c>
    </row>
    <row r="700" spans="1:16" ht="25.5" x14ac:dyDescent="0.2">
      <c r="A700" t="s">
        <v>51</v>
      </c>
      <c r="B700" s="5" t="s">
        <v>2831</v>
      </c>
      <c r="C700" s="5" t="s">
        <v>2832</v>
      </c>
      <c r="D700" t="s">
        <v>5</v>
      </c>
      <c r="E700" s="24" t="s">
        <v>2833</v>
      </c>
      <c r="F700" s="25" t="s">
        <v>812</v>
      </c>
      <c r="G700" s="26">
        <v>2</v>
      </c>
      <c r="H700" s="25">
        <v>0</v>
      </c>
      <c r="I700" s="25">
        <f>ROUND(G700*H700,6)</f>
        <v>0</v>
      </c>
      <c r="L700" s="27">
        <v>0</v>
      </c>
      <c r="M700" s="22">
        <f>ROUND(ROUND(L700,2)*ROUND(G700,3),2)</f>
        <v>0</v>
      </c>
      <c r="N700" s="25" t="s">
        <v>126</v>
      </c>
      <c r="O700">
        <f>(M700*21)/100</f>
        <v>0</v>
      </c>
      <c r="P700" t="s">
        <v>27</v>
      </c>
    </row>
    <row r="701" spans="1:16" x14ac:dyDescent="0.2">
      <c r="A701" s="28" t="s">
        <v>57</v>
      </c>
      <c r="E701" s="29" t="s">
        <v>5</v>
      </c>
    </row>
    <row r="702" spans="1:16" ht="25.5" x14ac:dyDescent="0.2">
      <c r="A702" s="28" t="s">
        <v>58</v>
      </c>
      <c r="E702" s="30" t="s">
        <v>2712</v>
      </c>
    </row>
    <row r="703" spans="1:16" x14ac:dyDescent="0.2">
      <c r="E703" s="29" t="s">
        <v>5</v>
      </c>
    </row>
    <row r="704" spans="1:16" ht="25.5" x14ac:dyDescent="0.2">
      <c r="A704" t="s">
        <v>51</v>
      </c>
      <c r="B704" s="5" t="s">
        <v>2834</v>
      </c>
      <c r="C704" s="5" t="s">
        <v>2835</v>
      </c>
      <c r="D704" t="s">
        <v>5</v>
      </c>
      <c r="E704" s="24" t="s">
        <v>2836</v>
      </c>
      <c r="F704" s="25" t="s">
        <v>812</v>
      </c>
      <c r="G704" s="26">
        <v>3</v>
      </c>
      <c r="H704" s="25">
        <v>0</v>
      </c>
      <c r="I704" s="25">
        <f>ROUND(G704*H704,6)</f>
        <v>0</v>
      </c>
      <c r="L704" s="27">
        <v>0</v>
      </c>
      <c r="M704" s="22">
        <f>ROUND(ROUND(L704,2)*ROUND(G704,3),2)</f>
        <v>0</v>
      </c>
      <c r="N704" s="25" t="s">
        <v>126</v>
      </c>
      <c r="O704">
        <f>(M704*21)/100</f>
        <v>0</v>
      </c>
      <c r="P704" t="s">
        <v>27</v>
      </c>
    </row>
    <row r="705" spans="1:16" x14ac:dyDescent="0.2">
      <c r="A705" s="28" t="s">
        <v>57</v>
      </c>
      <c r="E705" s="29" t="s">
        <v>5</v>
      </c>
    </row>
    <row r="706" spans="1:16" ht="25.5" x14ac:dyDescent="0.2">
      <c r="A706" s="28" t="s">
        <v>58</v>
      </c>
      <c r="E706" s="30" t="s">
        <v>2712</v>
      </c>
    </row>
    <row r="707" spans="1:16" x14ac:dyDescent="0.2">
      <c r="E707" s="29" t="s">
        <v>5</v>
      </c>
    </row>
    <row r="708" spans="1:16" ht="25.5" x14ac:dyDescent="0.2">
      <c r="A708" t="s">
        <v>51</v>
      </c>
      <c r="B708" s="5" t="s">
        <v>2837</v>
      </c>
      <c r="C708" s="5" t="s">
        <v>2838</v>
      </c>
      <c r="D708" t="s">
        <v>5</v>
      </c>
      <c r="E708" s="24" t="s">
        <v>2839</v>
      </c>
      <c r="F708" s="25" t="s">
        <v>812</v>
      </c>
      <c r="G708" s="26">
        <v>5</v>
      </c>
      <c r="H708" s="25">
        <v>0</v>
      </c>
      <c r="I708" s="25">
        <f>ROUND(G708*H708,6)</f>
        <v>0</v>
      </c>
      <c r="L708" s="27">
        <v>0</v>
      </c>
      <c r="M708" s="22">
        <f>ROUND(ROUND(L708,2)*ROUND(G708,3),2)</f>
        <v>0</v>
      </c>
      <c r="N708" s="25" t="s">
        <v>126</v>
      </c>
      <c r="O708">
        <f>(M708*21)/100</f>
        <v>0</v>
      </c>
      <c r="P708" t="s">
        <v>27</v>
      </c>
    </row>
    <row r="709" spans="1:16" x14ac:dyDescent="0.2">
      <c r="A709" s="28" t="s">
        <v>57</v>
      </c>
      <c r="E709" s="29" t="s">
        <v>5</v>
      </c>
    </row>
    <row r="710" spans="1:16" ht="25.5" x14ac:dyDescent="0.2">
      <c r="A710" s="28" t="s">
        <v>58</v>
      </c>
      <c r="E710" s="30" t="s">
        <v>2712</v>
      </c>
    </row>
    <row r="711" spans="1:16" x14ac:dyDescent="0.2">
      <c r="E711" s="29" t="s">
        <v>5</v>
      </c>
    </row>
    <row r="712" spans="1:16" ht="25.5" x14ac:dyDescent="0.2">
      <c r="A712" t="s">
        <v>51</v>
      </c>
      <c r="B712" s="5" t="s">
        <v>2840</v>
      </c>
      <c r="C712" s="5" t="s">
        <v>2841</v>
      </c>
      <c r="D712" t="s">
        <v>5</v>
      </c>
      <c r="E712" s="24" t="s">
        <v>2753</v>
      </c>
      <c r="F712" s="25" t="s">
        <v>812</v>
      </c>
      <c r="G712" s="26">
        <v>1</v>
      </c>
      <c r="H712" s="25">
        <v>0</v>
      </c>
      <c r="I712" s="25">
        <f>ROUND(G712*H712,6)</f>
        <v>0</v>
      </c>
      <c r="L712" s="27">
        <v>0</v>
      </c>
      <c r="M712" s="22">
        <f>ROUND(ROUND(L712,2)*ROUND(G712,3),2)</f>
        <v>0</v>
      </c>
      <c r="N712" s="25" t="s">
        <v>126</v>
      </c>
      <c r="O712">
        <f>(M712*21)/100</f>
        <v>0</v>
      </c>
      <c r="P712" t="s">
        <v>27</v>
      </c>
    </row>
    <row r="713" spans="1:16" x14ac:dyDescent="0.2">
      <c r="A713" s="28" t="s">
        <v>57</v>
      </c>
      <c r="E713" s="29" t="s">
        <v>5</v>
      </c>
    </row>
    <row r="714" spans="1:16" ht="38.25" x14ac:dyDescent="0.2">
      <c r="A714" s="28" t="s">
        <v>58</v>
      </c>
      <c r="E714" s="30" t="s">
        <v>2842</v>
      </c>
    </row>
    <row r="715" spans="1:16" x14ac:dyDescent="0.2">
      <c r="E715" s="29" t="s">
        <v>5</v>
      </c>
    </row>
    <row r="716" spans="1:16" ht="25.5" x14ac:dyDescent="0.2">
      <c r="A716" t="s">
        <v>51</v>
      </c>
      <c r="B716" s="5" t="s">
        <v>2843</v>
      </c>
      <c r="C716" s="5" t="s">
        <v>2844</v>
      </c>
      <c r="D716" t="s">
        <v>5</v>
      </c>
      <c r="E716" s="24" t="s">
        <v>2753</v>
      </c>
      <c r="F716" s="25" t="s">
        <v>812</v>
      </c>
      <c r="G716" s="26">
        <v>1</v>
      </c>
      <c r="H716" s="25">
        <v>0</v>
      </c>
      <c r="I716" s="25">
        <f>ROUND(G716*H716,6)</f>
        <v>0</v>
      </c>
      <c r="L716" s="27">
        <v>0</v>
      </c>
      <c r="M716" s="22">
        <f>ROUND(ROUND(L716,2)*ROUND(G716,3),2)</f>
        <v>0</v>
      </c>
      <c r="N716" s="25" t="s">
        <v>126</v>
      </c>
      <c r="O716">
        <f>(M716*21)/100</f>
        <v>0</v>
      </c>
      <c r="P716" t="s">
        <v>27</v>
      </c>
    </row>
    <row r="717" spans="1:16" x14ac:dyDescent="0.2">
      <c r="A717" s="28" t="s">
        <v>57</v>
      </c>
      <c r="E717" s="29" t="s">
        <v>5</v>
      </c>
    </row>
    <row r="718" spans="1:16" ht="38.25" x14ac:dyDescent="0.2">
      <c r="A718" s="28" t="s">
        <v>58</v>
      </c>
      <c r="E718" s="30" t="s">
        <v>2845</v>
      </c>
    </row>
    <row r="719" spans="1:16" x14ac:dyDescent="0.2">
      <c r="E719" s="29" t="s">
        <v>5</v>
      </c>
    </row>
    <row r="720" spans="1:16" ht="25.5" x14ac:dyDescent="0.2">
      <c r="A720" t="s">
        <v>51</v>
      </c>
      <c r="B720" s="5" t="s">
        <v>2846</v>
      </c>
      <c r="C720" s="5" t="s">
        <v>2847</v>
      </c>
      <c r="D720" t="s">
        <v>5</v>
      </c>
      <c r="E720" s="24" t="s">
        <v>2753</v>
      </c>
      <c r="F720" s="25" t="s">
        <v>812</v>
      </c>
      <c r="G720" s="26">
        <v>1</v>
      </c>
      <c r="H720" s="25">
        <v>0</v>
      </c>
      <c r="I720" s="25">
        <f>ROUND(G720*H720,6)</f>
        <v>0</v>
      </c>
      <c r="L720" s="27">
        <v>0</v>
      </c>
      <c r="M720" s="22">
        <f>ROUND(ROUND(L720,2)*ROUND(G720,3),2)</f>
        <v>0</v>
      </c>
      <c r="N720" s="25" t="s">
        <v>126</v>
      </c>
      <c r="O720">
        <f>(M720*21)/100</f>
        <v>0</v>
      </c>
      <c r="P720" t="s">
        <v>27</v>
      </c>
    </row>
    <row r="721" spans="1:16" x14ac:dyDescent="0.2">
      <c r="A721" s="28" t="s">
        <v>57</v>
      </c>
      <c r="E721" s="29" t="s">
        <v>5</v>
      </c>
    </row>
    <row r="722" spans="1:16" ht="38.25" x14ac:dyDescent="0.2">
      <c r="A722" s="28" t="s">
        <v>58</v>
      </c>
      <c r="E722" s="30" t="s">
        <v>2848</v>
      </c>
    </row>
    <row r="723" spans="1:16" x14ac:dyDescent="0.2">
      <c r="E723" s="29" t="s">
        <v>5</v>
      </c>
    </row>
    <row r="724" spans="1:16" ht="25.5" x14ac:dyDescent="0.2">
      <c r="A724" t="s">
        <v>51</v>
      </c>
      <c r="B724" s="5" t="s">
        <v>2849</v>
      </c>
      <c r="C724" s="5" t="s">
        <v>2850</v>
      </c>
      <c r="D724" t="s">
        <v>5</v>
      </c>
      <c r="E724" s="24" t="s">
        <v>2851</v>
      </c>
      <c r="F724" s="25" t="s">
        <v>812</v>
      </c>
      <c r="G724" s="26">
        <v>1</v>
      </c>
      <c r="H724" s="25">
        <v>0</v>
      </c>
      <c r="I724" s="25">
        <f>ROUND(G724*H724,6)</f>
        <v>0</v>
      </c>
      <c r="L724" s="27">
        <v>0</v>
      </c>
      <c r="M724" s="22">
        <f>ROUND(ROUND(L724,2)*ROUND(G724,3),2)</f>
        <v>0</v>
      </c>
      <c r="N724" s="25" t="s">
        <v>126</v>
      </c>
      <c r="O724">
        <f>(M724*21)/100</f>
        <v>0</v>
      </c>
      <c r="P724" t="s">
        <v>27</v>
      </c>
    </row>
    <row r="725" spans="1:16" ht="38.25" x14ac:dyDescent="0.2">
      <c r="A725" s="28" t="s">
        <v>57</v>
      </c>
      <c r="E725" s="29" t="s">
        <v>2852</v>
      </c>
    </row>
    <row r="726" spans="1:16" ht="25.5" x14ac:dyDescent="0.2">
      <c r="A726" s="28" t="s">
        <v>58</v>
      </c>
      <c r="E726" s="30" t="s">
        <v>2712</v>
      </c>
    </row>
    <row r="727" spans="1:16" x14ac:dyDescent="0.2">
      <c r="E727" s="29" t="s">
        <v>5</v>
      </c>
    </row>
    <row r="728" spans="1:16" ht="25.5" x14ac:dyDescent="0.2">
      <c r="A728" t="s">
        <v>51</v>
      </c>
      <c r="B728" s="5" t="s">
        <v>2853</v>
      </c>
      <c r="C728" s="5" t="s">
        <v>2854</v>
      </c>
      <c r="D728" t="s">
        <v>5</v>
      </c>
      <c r="E728" s="24" t="s">
        <v>2855</v>
      </c>
      <c r="F728" s="25" t="s">
        <v>812</v>
      </c>
      <c r="G728" s="26">
        <v>1</v>
      </c>
      <c r="H728" s="25">
        <v>0</v>
      </c>
      <c r="I728" s="25">
        <f>ROUND(G728*H728,6)</f>
        <v>0</v>
      </c>
      <c r="L728" s="27">
        <v>0</v>
      </c>
      <c r="M728" s="22">
        <f>ROUND(ROUND(L728,2)*ROUND(G728,3),2)</f>
        <v>0</v>
      </c>
      <c r="N728" s="25" t="s">
        <v>126</v>
      </c>
      <c r="O728">
        <f>(M728*21)/100</f>
        <v>0</v>
      </c>
      <c r="P728" t="s">
        <v>27</v>
      </c>
    </row>
    <row r="729" spans="1:16" ht="38.25" x14ac:dyDescent="0.2">
      <c r="A729" s="28" t="s">
        <v>57</v>
      </c>
      <c r="E729" s="29" t="s">
        <v>2856</v>
      </c>
    </row>
    <row r="730" spans="1:16" ht="25.5" x14ac:dyDescent="0.2">
      <c r="A730" s="28" t="s">
        <v>58</v>
      </c>
      <c r="E730" s="30" t="s">
        <v>2712</v>
      </c>
    </row>
    <row r="731" spans="1:16" x14ac:dyDescent="0.2">
      <c r="E731" s="29" t="s">
        <v>5</v>
      </c>
    </row>
    <row r="732" spans="1:16" ht="25.5" x14ac:dyDescent="0.2">
      <c r="A732" t="s">
        <v>51</v>
      </c>
      <c r="B732" s="5" t="s">
        <v>2857</v>
      </c>
      <c r="C732" s="5" t="s">
        <v>2858</v>
      </c>
      <c r="D732" t="s">
        <v>5</v>
      </c>
      <c r="E732" s="24" t="s">
        <v>2745</v>
      </c>
      <c r="F732" s="25" t="s">
        <v>812</v>
      </c>
      <c r="G732" s="26">
        <v>1</v>
      </c>
      <c r="H732" s="25">
        <v>0</v>
      </c>
      <c r="I732" s="25">
        <f>ROUND(G732*H732,6)</f>
        <v>0</v>
      </c>
      <c r="L732" s="27">
        <v>0</v>
      </c>
      <c r="M732" s="22">
        <f>ROUND(ROUND(L732,2)*ROUND(G732,3),2)</f>
        <v>0</v>
      </c>
      <c r="N732" s="25" t="s">
        <v>126</v>
      </c>
      <c r="O732">
        <f>(M732*21)/100</f>
        <v>0</v>
      </c>
      <c r="P732" t="s">
        <v>27</v>
      </c>
    </row>
    <row r="733" spans="1:16" ht="38.25" x14ac:dyDescent="0.2">
      <c r="A733" s="28" t="s">
        <v>57</v>
      </c>
      <c r="E733" s="29" t="s">
        <v>2859</v>
      </c>
    </row>
    <row r="734" spans="1:16" ht="25.5" x14ac:dyDescent="0.2">
      <c r="A734" s="28" t="s">
        <v>58</v>
      </c>
      <c r="E734" s="30" t="s">
        <v>2712</v>
      </c>
    </row>
    <row r="735" spans="1:16" x14ac:dyDescent="0.2">
      <c r="E735" s="29" t="s">
        <v>5</v>
      </c>
    </row>
    <row r="736" spans="1:16" ht="25.5" x14ac:dyDescent="0.2">
      <c r="A736" t="s">
        <v>51</v>
      </c>
      <c r="B736" s="5" t="s">
        <v>2860</v>
      </c>
      <c r="C736" s="5" t="s">
        <v>2861</v>
      </c>
      <c r="D736" t="s">
        <v>5</v>
      </c>
      <c r="E736" s="24" t="s">
        <v>2851</v>
      </c>
      <c r="F736" s="25" t="s">
        <v>812</v>
      </c>
      <c r="G736" s="26">
        <v>1</v>
      </c>
      <c r="H736" s="25">
        <v>0</v>
      </c>
      <c r="I736" s="25">
        <f>ROUND(G736*H736,6)</f>
        <v>0</v>
      </c>
      <c r="L736" s="27">
        <v>0</v>
      </c>
      <c r="M736" s="22">
        <f>ROUND(ROUND(L736,2)*ROUND(G736,3),2)</f>
        <v>0</v>
      </c>
      <c r="N736" s="25" t="s">
        <v>126</v>
      </c>
      <c r="O736">
        <f>(M736*21)/100</f>
        <v>0</v>
      </c>
      <c r="P736" t="s">
        <v>27</v>
      </c>
    </row>
    <row r="737" spans="1:16" ht="38.25" x14ac:dyDescent="0.2">
      <c r="A737" s="28" t="s">
        <v>57</v>
      </c>
      <c r="E737" s="29" t="s">
        <v>2852</v>
      </c>
    </row>
    <row r="738" spans="1:16" ht="25.5" x14ac:dyDescent="0.2">
      <c r="A738" s="28" t="s">
        <v>58</v>
      </c>
      <c r="E738" s="30" t="s">
        <v>2712</v>
      </c>
    </row>
    <row r="739" spans="1:16" x14ac:dyDescent="0.2">
      <c r="E739" s="29" t="s">
        <v>5</v>
      </c>
    </row>
    <row r="740" spans="1:16" ht="25.5" x14ac:dyDescent="0.2">
      <c r="A740" t="s">
        <v>51</v>
      </c>
      <c r="B740" s="5" t="s">
        <v>2862</v>
      </c>
      <c r="C740" s="5" t="s">
        <v>2863</v>
      </c>
      <c r="D740" t="s">
        <v>5</v>
      </c>
      <c r="E740" s="24" t="s">
        <v>2851</v>
      </c>
      <c r="F740" s="25" t="s">
        <v>812</v>
      </c>
      <c r="G740" s="26">
        <v>1</v>
      </c>
      <c r="H740" s="25">
        <v>0</v>
      </c>
      <c r="I740" s="25">
        <f>ROUND(G740*H740,6)</f>
        <v>0</v>
      </c>
      <c r="L740" s="27">
        <v>0</v>
      </c>
      <c r="M740" s="22">
        <f>ROUND(ROUND(L740,2)*ROUND(G740,3),2)</f>
        <v>0</v>
      </c>
      <c r="N740" s="25" t="s">
        <v>126</v>
      </c>
      <c r="O740">
        <f>(M740*21)/100</f>
        <v>0</v>
      </c>
      <c r="P740" t="s">
        <v>27</v>
      </c>
    </row>
    <row r="741" spans="1:16" ht="38.25" x14ac:dyDescent="0.2">
      <c r="A741" s="28" t="s">
        <v>57</v>
      </c>
      <c r="E741" s="29" t="s">
        <v>2852</v>
      </c>
    </row>
    <row r="742" spans="1:16" ht="25.5" x14ac:dyDescent="0.2">
      <c r="A742" s="28" t="s">
        <v>58</v>
      </c>
      <c r="E742" s="30" t="s">
        <v>2712</v>
      </c>
    </row>
    <row r="743" spans="1:16" x14ac:dyDescent="0.2">
      <c r="E743" s="29" t="s">
        <v>5</v>
      </c>
    </row>
    <row r="744" spans="1:16" ht="25.5" x14ac:dyDescent="0.2">
      <c r="A744" t="s">
        <v>51</v>
      </c>
      <c r="B744" s="5" t="s">
        <v>2864</v>
      </c>
      <c r="C744" s="5" t="s">
        <v>2865</v>
      </c>
      <c r="D744" t="s">
        <v>5</v>
      </c>
      <c r="E744" s="24" t="s">
        <v>2745</v>
      </c>
      <c r="F744" s="25" t="s">
        <v>812</v>
      </c>
      <c r="G744" s="26">
        <v>1</v>
      </c>
      <c r="H744" s="25">
        <v>0</v>
      </c>
      <c r="I744" s="25">
        <f>ROUND(G744*H744,6)</f>
        <v>0</v>
      </c>
      <c r="L744" s="27">
        <v>0</v>
      </c>
      <c r="M744" s="22">
        <f>ROUND(ROUND(L744,2)*ROUND(G744,3),2)</f>
        <v>0</v>
      </c>
      <c r="N744" s="25" t="s">
        <v>126</v>
      </c>
      <c r="O744">
        <f>(M744*21)/100</f>
        <v>0</v>
      </c>
      <c r="P744" t="s">
        <v>27</v>
      </c>
    </row>
    <row r="745" spans="1:16" ht="38.25" x14ac:dyDescent="0.2">
      <c r="A745" s="28" t="s">
        <v>57</v>
      </c>
      <c r="E745" s="29" t="s">
        <v>2859</v>
      </c>
    </row>
    <row r="746" spans="1:16" ht="25.5" x14ac:dyDescent="0.2">
      <c r="A746" s="28" t="s">
        <v>58</v>
      </c>
      <c r="E746" s="30" t="s">
        <v>2712</v>
      </c>
    </row>
    <row r="747" spans="1:16" x14ac:dyDescent="0.2">
      <c r="E747" s="29" t="s">
        <v>5</v>
      </c>
    </row>
    <row r="748" spans="1:16" ht="25.5" x14ac:dyDescent="0.2">
      <c r="A748" t="s">
        <v>51</v>
      </c>
      <c r="B748" s="5" t="s">
        <v>2866</v>
      </c>
      <c r="C748" s="5" t="s">
        <v>2867</v>
      </c>
      <c r="D748" t="s">
        <v>5</v>
      </c>
      <c r="E748" s="24" t="s">
        <v>2851</v>
      </c>
      <c r="F748" s="25" t="s">
        <v>812</v>
      </c>
      <c r="G748" s="26">
        <v>1</v>
      </c>
      <c r="H748" s="25">
        <v>0</v>
      </c>
      <c r="I748" s="25">
        <f>ROUND(G748*H748,6)</f>
        <v>0</v>
      </c>
      <c r="L748" s="27">
        <v>0</v>
      </c>
      <c r="M748" s="22">
        <f>ROUND(ROUND(L748,2)*ROUND(G748,3),2)</f>
        <v>0</v>
      </c>
      <c r="N748" s="25" t="s">
        <v>126</v>
      </c>
      <c r="O748">
        <f>(M748*21)/100</f>
        <v>0</v>
      </c>
      <c r="P748" t="s">
        <v>27</v>
      </c>
    </row>
    <row r="749" spans="1:16" ht="38.25" x14ac:dyDescent="0.2">
      <c r="A749" s="28" t="s">
        <v>57</v>
      </c>
      <c r="E749" s="29" t="s">
        <v>2852</v>
      </c>
    </row>
    <row r="750" spans="1:16" ht="25.5" x14ac:dyDescent="0.2">
      <c r="A750" s="28" t="s">
        <v>58</v>
      </c>
      <c r="E750" s="30" t="s">
        <v>2712</v>
      </c>
    </row>
    <row r="751" spans="1:16" x14ac:dyDescent="0.2">
      <c r="E751" s="29" t="s">
        <v>5</v>
      </c>
    </row>
    <row r="752" spans="1:16" ht="25.5" x14ac:dyDescent="0.2">
      <c r="A752" t="s">
        <v>51</v>
      </c>
      <c r="B752" s="5" t="s">
        <v>2868</v>
      </c>
      <c r="C752" s="5" t="s">
        <v>2869</v>
      </c>
      <c r="D752" t="s">
        <v>5</v>
      </c>
      <c r="E752" s="24" t="s">
        <v>2745</v>
      </c>
      <c r="F752" s="25" t="s">
        <v>812</v>
      </c>
      <c r="G752" s="26">
        <v>1</v>
      </c>
      <c r="H752" s="25">
        <v>0</v>
      </c>
      <c r="I752" s="25">
        <f>ROUND(G752*H752,6)</f>
        <v>0</v>
      </c>
      <c r="L752" s="27">
        <v>0</v>
      </c>
      <c r="M752" s="22">
        <f>ROUND(ROUND(L752,2)*ROUND(G752,3),2)</f>
        <v>0</v>
      </c>
      <c r="N752" s="25" t="s">
        <v>126</v>
      </c>
      <c r="O752">
        <f>(M752*21)/100</f>
        <v>0</v>
      </c>
      <c r="P752" t="s">
        <v>27</v>
      </c>
    </row>
    <row r="753" spans="1:16" ht="38.25" x14ac:dyDescent="0.2">
      <c r="A753" s="28" t="s">
        <v>57</v>
      </c>
      <c r="E753" s="29" t="s">
        <v>2859</v>
      </c>
    </row>
    <row r="754" spans="1:16" ht="25.5" x14ac:dyDescent="0.2">
      <c r="A754" s="28" t="s">
        <v>58</v>
      </c>
      <c r="E754" s="30" t="s">
        <v>2712</v>
      </c>
    </row>
    <row r="755" spans="1:16" x14ac:dyDescent="0.2">
      <c r="E755" s="29" t="s">
        <v>5</v>
      </c>
    </row>
    <row r="756" spans="1:16" ht="25.5" x14ac:dyDescent="0.2">
      <c r="A756" t="s">
        <v>51</v>
      </c>
      <c r="B756" s="5" t="s">
        <v>2870</v>
      </c>
      <c r="C756" s="5" t="s">
        <v>2871</v>
      </c>
      <c r="D756" t="s">
        <v>5</v>
      </c>
      <c r="E756" s="24" t="s">
        <v>2769</v>
      </c>
      <c r="F756" s="25" t="s">
        <v>812</v>
      </c>
      <c r="G756" s="26">
        <v>1</v>
      </c>
      <c r="H756" s="25">
        <v>0</v>
      </c>
      <c r="I756" s="25">
        <f>ROUND(G756*H756,6)</f>
        <v>0</v>
      </c>
      <c r="L756" s="27">
        <v>0</v>
      </c>
      <c r="M756" s="22">
        <f>ROUND(ROUND(L756,2)*ROUND(G756,3),2)</f>
        <v>0</v>
      </c>
      <c r="N756" s="25" t="s">
        <v>126</v>
      </c>
      <c r="O756">
        <f>(M756*21)/100</f>
        <v>0</v>
      </c>
      <c r="P756" t="s">
        <v>27</v>
      </c>
    </row>
    <row r="757" spans="1:16" ht="38.25" x14ac:dyDescent="0.2">
      <c r="A757" s="28" t="s">
        <v>57</v>
      </c>
      <c r="E757" s="29" t="s">
        <v>2770</v>
      </c>
    </row>
    <row r="758" spans="1:16" ht="25.5" x14ac:dyDescent="0.2">
      <c r="A758" s="28" t="s">
        <v>58</v>
      </c>
      <c r="E758" s="30" t="s">
        <v>2712</v>
      </c>
    </row>
    <row r="759" spans="1:16" x14ac:dyDescent="0.2">
      <c r="E759" s="29" t="s">
        <v>5</v>
      </c>
    </row>
    <row r="760" spans="1:16" ht="25.5" x14ac:dyDescent="0.2">
      <c r="A760" t="s">
        <v>51</v>
      </c>
      <c r="B760" s="5" t="s">
        <v>2872</v>
      </c>
      <c r="C760" s="5" t="s">
        <v>2873</v>
      </c>
      <c r="D760" t="s">
        <v>5</v>
      </c>
      <c r="E760" s="24" t="s">
        <v>2769</v>
      </c>
      <c r="F760" s="25" t="s">
        <v>812</v>
      </c>
      <c r="G760" s="26">
        <v>1</v>
      </c>
      <c r="H760" s="25">
        <v>0</v>
      </c>
      <c r="I760" s="25">
        <f>ROUND(G760*H760,6)</f>
        <v>0</v>
      </c>
      <c r="L760" s="27">
        <v>0</v>
      </c>
      <c r="M760" s="22">
        <f>ROUND(ROUND(L760,2)*ROUND(G760,3),2)</f>
        <v>0</v>
      </c>
      <c r="N760" s="25" t="s">
        <v>126</v>
      </c>
      <c r="O760">
        <f>(M760*21)/100</f>
        <v>0</v>
      </c>
      <c r="P760" t="s">
        <v>27</v>
      </c>
    </row>
    <row r="761" spans="1:16" ht="38.25" x14ac:dyDescent="0.2">
      <c r="A761" s="28" t="s">
        <v>57</v>
      </c>
      <c r="E761" s="29" t="s">
        <v>2770</v>
      </c>
    </row>
    <row r="762" spans="1:16" ht="25.5" x14ac:dyDescent="0.2">
      <c r="A762" s="28" t="s">
        <v>58</v>
      </c>
      <c r="E762" s="30" t="s">
        <v>2712</v>
      </c>
    </row>
    <row r="763" spans="1:16" x14ac:dyDescent="0.2">
      <c r="E763" s="29" t="s">
        <v>5</v>
      </c>
    </row>
    <row r="764" spans="1:16" ht="25.5" x14ac:dyDescent="0.2">
      <c r="A764" t="s">
        <v>51</v>
      </c>
      <c r="B764" s="5" t="s">
        <v>2874</v>
      </c>
      <c r="C764" s="5" t="s">
        <v>2875</v>
      </c>
      <c r="D764" t="s">
        <v>5</v>
      </c>
      <c r="E764" s="24" t="s">
        <v>2876</v>
      </c>
      <c r="F764" s="25" t="s">
        <v>812</v>
      </c>
      <c r="G764" s="26">
        <v>1</v>
      </c>
      <c r="H764" s="25">
        <v>0</v>
      </c>
      <c r="I764" s="25">
        <f>ROUND(G764*H764,6)</f>
        <v>0</v>
      </c>
      <c r="L764" s="27">
        <v>0</v>
      </c>
      <c r="M764" s="22">
        <f>ROUND(ROUND(L764,2)*ROUND(G764,3),2)</f>
        <v>0</v>
      </c>
      <c r="N764" s="25" t="s">
        <v>126</v>
      </c>
      <c r="O764">
        <f>(M764*21)/100</f>
        <v>0</v>
      </c>
      <c r="P764" t="s">
        <v>27</v>
      </c>
    </row>
    <row r="765" spans="1:16" ht="51" x14ac:dyDescent="0.2">
      <c r="A765" s="28" t="s">
        <v>57</v>
      </c>
      <c r="E765" s="29" t="s">
        <v>2877</v>
      </c>
    </row>
    <row r="766" spans="1:16" ht="25.5" x14ac:dyDescent="0.2">
      <c r="A766" s="28" t="s">
        <v>58</v>
      </c>
      <c r="E766" s="30" t="s">
        <v>2712</v>
      </c>
    </row>
    <row r="767" spans="1:16" x14ac:dyDescent="0.2">
      <c r="E767" s="29" t="s">
        <v>5</v>
      </c>
    </row>
    <row r="768" spans="1:16" ht="25.5" x14ac:dyDescent="0.2">
      <c r="A768" t="s">
        <v>51</v>
      </c>
      <c r="B768" s="5" t="s">
        <v>2878</v>
      </c>
      <c r="C768" s="5" t="s">
        <v>2879</v>
      </c>
      <c r="D768" t="s">
        <v>5</v>
      </c>
      <c r="E768" s="24" t="s">
        <v>2876</v>
      </c>
      <c r="F768" s="25" t="s">
        <v>812</v>
      </c>
      <c r="G768" s="26">
        <v>1</v>
      </c>
      <c r="H768" s="25">
        <v>0</v>
      </c>
      <c r="I768" s="25">
        <f>ROUND(G768*H768,6)</f>
        <v>0</v>
      </c>
      <c r="L768" s="27">
        <v>0</v>
      </c>
      <c r="M768" s="22">
        <f>ROUND(ROUND(L768,2)*ROUND(G768,3),2)</f>
        <v>0</v>
      </c>
      <c r="N768" s="25" t="s">
        <v>126</v>
      </c>
      <c r="O768">
        <f>(M768*21)/100</f>
        <v>0</v>
      </c>
      <c r="P768" t="s">
        <v>27</v>
      </c>
    </row>
    <row r="769" spans="1:16" ht="51" x14ac:dyDescent="0.2">
      <c r="A769" s="28" t="s">
        <v>57</v>
      </c>
      <c r="E769" s="29" t="s">
        <v>2877</v>
      </c>
    </row>
    <row r="770" spans="1:16" ht="25.5" x14ac:dyDescent="0.2">
      <c r="A770" s="28" t="s">
        <v>58</v>
      </c>
      <c r="E770" s="30" t="s">
        <v>2712</v>
      </c>
    </row>
    <row r="771" spans="1:16" x14ac:dyDescent="0.2">
      <c r="E771" s="29" t="s">
        <v>5</v>
      </c>
    </row>
    <row r="772" spans="1:16" ht="25.5" x14ac:dyDescent="0.2">
      <c r="A772" t="s">
        <v>51</v>
      </c>
      <c r="B772" s="5" t="s">
        <v>2880</v>
      </c>
      <c r="C772" s="5" t="s">
        <v>2881</v>
      </c>
      <c r="D772" t="s">
        <v>5</v>
      </c>
      <c r="E772" s="24" t="s">
        <v>2769</v>
      </c>
      <c r="F772" s="25" t="s">
        <v>812</v>
      </c>
      <c r="G772" s="26">
        <v>1</v>
      </c>
      <c r="H772" s="25">
        <v>0</v>
      </c>
      <c r="I772" s="25">
        <f>ROUND(G772*H772,6)</f>
        <v>0</v>
      </c>
      <c r="L772" s="27">
        <v>0</v>
      </c>
      <c r="M772" s="22">
        <f>ROUND(ROUND(L772,2)*ROUND(G772,3),2)</f>
        <v>0</v>
      </c>
      <c r="N772" s="25" t="s">
        <v>126</v>
      </c>
      <c r="O772">
        <f>(M772*21)/100</f>
        <v>0</v>
      </c>
      <c r="P772" t="s">
        <v>27</v>
      </c>
    </row>
    <row r="773" spans="1:16" ht="38.25" x14ac:dyDescent="0.2">
      <c r="A773" s="28" t="s">
        <v>57</v>
      </c>
      <c r="E773" s="29" t="s">
        <v>2770</v>
      </c>
    </row>
    <row r="774" spans="1:16" ht="25.5" x14ac:dyDescent="0.2">
      <c r="A774" s="28" t="s">
        <v>58</v>
      </c>
      <c r="E774" s="30" t="s">
        <v>2712</v>
      </c>
    </row>
    <row r="775" spans="1:16" x14ac:dyDescent="0.2">
      <c r="E775" s="29" t="s">
        <v>5</v>
      </c>
    </row>
    <row r="776" spans="1:16" ht="25.5" x14ac:dyDescent="0.2">
      <c r="A776" t="s">
        <v>51</v>
      </c>
      <c r="B776" s="5" t="s">
        <v>2882</v>
      </c>
      <c r="C776" s="5" t="s">
        <v>2883</v>
      </c>
      <c r="D776" t="s">
        <v>5</v>
      </c>
      <c r="E776" s="24" t="s">
        <v>2769</v>
      </c>
      <c r="F776" s="25" t="s">
        <v>812</v>
      </c>
      <c r="G776" s="26">
        <v>1</v>
      </c>
      <c r="H776" s="25">
        <v>0</v>
      </c>
      <c r="I776" s="25">
        <f>ROUND(G776*H776,6)</f>
        <v>0</v>
      </c>
      <c r="L776" s="27">
        <v>0</v>
      </c>
      <c r="M776" s="22">
        <f>ROUND(ROUND(L776,2)*ROUND(G776,3),2)</f>
        <v>0</v>
      </c>
      <c r="N776" s="25" t="s">
        <v>126</v>
      </c>
      <c r="O776">
        <f>(M776*21)/100</f>
        <v>0</v>
      </c>
      <c r="P776" t="s">
        <v>27</v>
      </c>
    </row>
    <row r="777" spans="1:16" ht="38.25" x14ac:dyDescent="0.2">
      <c r="A777" s="28" t="s">
        <v>57</v>
      </c>
      <c r="E777" s="29" t="s">
        <v>2773</v>
      </c>
    </row>
    <row r="778" spans="1:16" ht="25.5" x14ac:dyDescent="0.2">
      <c r="A778" s="28" t="s">
        <v>58</v>
      </c>
      <c r="E778" s="30" t="s">
        <v>2712</v>
      </c>
    </row>
    <row r="779" spans="1:16" x14ac:dyDescent="0.2">
      <c r="E779" s="29" t="s">
        <v>5</v>
      </c>
    </row>
    <row r="780" spans="1:16" ht="25.5" x14ac:dyDescent="0.2">
      <c r="A780" t="s">
        <v>51</v>
      </c>
      <c r="B780" s="5" t="s">
        <v>2884</v>
      </c>
      <c r="C780" s="5" t="s">
        <v>2885</v>
      </c>
      <c r="D780" t="s">
        <v>5</v>
      </c>
      <c r="E780" s="24" t="s">
        <v>2769</v>
      </c>
      <c r="F780" s="25" t="s">
        <v>812</v>
      </c>
      <c r="G780" s="26">
        <v>1</v>
      </c>
      <c r="H780" s="25">
        <v>0</v>
      </c>
      <c r="I780" s="25">
        <f>ROUND(G780*H780,6)</f>
        <v>0</v>
      </c>
      <c r="L780" s="27">
        <v>0</v>
      </c>
      <c r="M780" s="22">
        <f>ROUND(ROUND(L780,2)*ROUND(G780,3),2)</f>
        <v>0</v>
      </c>
      <c r="N780" s="25" t="s">
        <v>126</v>
      </c>
      <c r="O780">
        <f>(M780*21)/100</f>
        <v>0</v>
      </c>
      <c r="P780" t="s">
        <v>27</v>
      </c>
    </row>
    <row r="781" spans="1:16" ht="38.25" x14ac:dyDescent="0.2">
      <c r="A781" s="28" t="s">
        <v>57</v>
      </c>
      <c r="E781" s="29" t="s">
        <v>2886</v>
      </c>
    </row>
    <row r="782" spans="1:16" ht="25.5" x14ac:dyDescent="0.2">
      <c r="A782" s="28" t="s">
        <v>58</v>
      </c>
      <c r="E782" s="30" t="s">
        <v>2712</v>
      </c>
    </row>
    <row r="783" spans="1:16" x14ac:dyDescent="0.2">
      <c r="E783" s="29" t="s">
        <v>5</v>
      </c>
    </row>
    <row r="784" spans="1:16" ht="25.5" x14ac:dyDescent="0.2">
      <c r="A784" t="s">
        <v>51</v>
      </c>
      <c r="B784" s="5" t="s">
        <v>2887</v>
      </c>
      <c r="C784" s="5" t="s">
        <v>2888</v>
      </c>
      <c r="D784" t="s">
        <v>5</v>
      </c>
      <c r="E784" s="24" t="s">
        <v>2851</v>
      </c>
      <c r="F784" s="25" t="s">
        <v>812</v>
      </c>
      <c r="G784" s="26">
        <v>1</v>
      </c>
      <c r="H784" s="25">
        <v>0</v>
      </c>
      <c r="I784" s="25">
        <f>ROUND(G784*H784,6)</f>
        <v>0</v>
      </c>
      <c r="L784" s="27">
        <v>0</v>
      </c>
      <c r="M784" s="22">
        <f>ROUND(ROUND(L784,2)*ROUND(G784,3),2)</f>
        <v>0</v>
      </c>
      <c r="N784" s="25" t="s">
        <v>126</v>
      </c>
      <c r="O784">
        <f>(M784*21)/100</f>
        <v>0</v>
      </c>
      <c r="P784" t="s">
        <v>27</v>
      </c>
    </row>
    <row r="785" spans="1:16" ht="38.25" x14ac:dyDescent="0.2">
      <c r="A785" s="28" t="s">
        <v>57</v>
      </c>
      <c r="E785" s="29" t="s">
        <v>2852</v>
      </c>
    </row>
    <row r="786" spans="1:16" ht="25.5" x14ac:dyDescent="0.2">
      <c r="A786" s="28" t="s">
        <v>58</v>
      </c>
      <c r="E786" s="30" t="s">
        <v>2712</v>
      </c>
    </row>
    <row r="787" spans="1:16" x14ac:dyDescent="0.2">
      <c r="E787" s="29" t="s">
        <v>5</v>
      </c>
    </row>
    <row r="788" spans="1:16" ht="25.5" x14ac:dyDescent="0.2">
      <c r="A788" t="s">
        <v>51</v>
      </c>
      <c r="B788" s="5" t="s">
        <v>2889</v>
      </c>
      <c r="C788" s="5" t="s">
        <v>2890</v>
      </c>
      <c r="D788" t="s">
        <v>5</v>
      </c>
      <c r="E788" s="24" t="s">
        <v>2851</v>
      </c>
      <c r="F788" s="25" t="s">
        <v>812</v>
      </c>
      <c r="G788" s="26">
        <v>1</v>
      </c>
      <c r="H788" s="25">
        <v>0</v>
      </c>
      <c r="I788" s="25">
        <f>ROUND(G788*H788,6)</f>
        <v>0</v>
      </c>
      <c r="L788" s="27">
        <v>0</v>
      </c>
      <c r="M788" s="22">
        <f>ROUND(ROUND(L788,2)*ROUND(G788,3),2)</f>
        <v>0</v>
      </c>
      <c r="N788" s="25" t="s">
        <v>126</v>
      </c>
      <c r="O788">
        <f>(M788*21)/100</f>
        <v>0</v>
      </c>
      <c r="P788" t="s">
        <v>27</v>
      </c>
    </row>
    <row r="789" spans="1:16" ht="38.25" x14ac:dyDescent="0.2">
      <c r="A789" s="28" t="s">
        <v>57</v>
      </c>
      <c r="E789" s="29" t="s">
        <v>2852</v>
      </c>
    </row>
    <row r="790" spans="1:16" ht="25.5" x14ac:dyDescent="0.2">
      <c r="A790" s="28" t="s">
        <v>58</v>
      </c>
      <c r="E790" s="30" t="s">
        <v>2712</v>
      </c>
    </row>
    <row r="791" spans="1:16" x14ac:dyDescent="0.2">
      <c r="E791" s="29" t="s">
        <v>5</v>
      </c>
    </row>
    <row r="792" spans="1:16" ht="25.5" x14ac:dyDescent="0.2">
      <c r="A792" t="s">
        <v>51</v>
      </c>
      <c r="B792" s="5" t="s">
        <v>2891</v>
      </c>
      <c r="C792" s="5" t="s">
        <v>2892</v>
      </c>
      <c r="D792" t="s">
        <v>5</v>
      </c>
      <c r="E792" s="24" t="s">
        <v>2745</v>
      </c>
      <c r="F792" s="25" t="s">
        <v>812</v>
      </c>
      <c r="G792" s="26">
        <v>1</v>
      </c>
      <c r="H792" s="25">
        <v>0</v>
      </c>
      <c r="I792" s="25">
        <f>ROUND(G792*H792,6)</f>
        <v>0</v>
      </c>
      <c r="L792" s="27">
        <v>0</v>
      </c>
      <c r="M792" s="22">
        <f>ROUND(ROUND(L792,2)*ROUND(G792,3),2)</f>
        <v>0</v>
      </c>
      <c r="N792" s="25" t="s">
        <v>126</v>
      </c>
      <c r="O792">
        <f>(M792*21)/100</f>
        <v>0</v>
      </c>
      <c r="P792" t="s">
        <v>27</v>
      </c>
    </row>
    <row r="793" spans="1:16" ht="38.25" x14ac:dyDescent="0.2">
      <c r="A793" s="28" t="s">
        <v>57</v>
      </c>
      <c r="E793" s="29" t="s">
        <v>2859</v>
      </c>
    </row>
    <row r="794" spans="1:16" ht="25.5" x14ac:dyDescent="0.2">
      <c r="A794" s="28" t="s">
        <v>58</v>
      </c>
      <c r="E794" s="30" t="s">
        <v>2712</v>
      </c>
    </row>
    <row r="795" spans="1:16" x14ac:dyDescent="0.2">
      <c r="E795" s="29" t="s">
        <v>5</v>
      </c>
    </row>
    <row r="796" spans="1:16" ht="25.5" x14ac:dyDescent="0.2">
      <c r="A796" t="s">
        <v>51</v>
      </c>
      <c r="B796" s="5" t="s">
        <v>2893</v>
      </c>
      <c r="C796" s="5" t="s">
        <v>2894</v>
      </c>
      <c r="D796" t="s">
        <v>5</v>
      </c>
      <c r="E796" s="24" t="s">
        <v>2745</v>
      </c>
      <c r="F796" s="25" t="s">
        <v>812</v>
      </c>
      <c r="G796" s="26">
        <v>1</v>
      </c>
      <c r="H796" s="25">
        <v>0</v>
      </c>
      <c r="I796" s="25">
        <f>ROUND(G796*H796,6)</f>
        <v>0</v>
      </c>
      <c r="L796" s="27">
        <v>0</v>
      </c>
      <c r="M796" s="22">
        <f>ROUND(ROUND(L796,2)*ROUND(G796,3),2)</f>
        <v>0</v>
      </c>
      <c r="N796" s="25" t="s">
        <v>126</v>
      </c>
      <c r="O796">
        <f>(M796*21)/100</f>
        <v>0</v>
      </c>
      <c r="P796" t="s">
        <v>27</v>
      </c>
    </row>
    <row r="797" spans="1:16" ht="38.25" x14ac:dyDescent="0.2">
      <c r="A797" s="28" t="s">
        <v>57</v>
      </c>
      <c r="E797" s="29" t="s">
        <v>2859</v>
      </c>
    </row>
    <row r="798" spans="1:16" ht="25.5" x14ac:dyDescent="0.2">
      <c r="A798" s="28" t="s">
        <v>58</v>
      </c>
      <c r="E798" s="30" t="s">
        <v>2712</v>
      </c>
    </row>
    <row r="799" spans="1:16" x14ac:dyDescent="0.2">
      <c r="E799" s="29" t="s">
        <v>5</v>
      </c>
    </row>
    <row r="800" spans="1:16" ht="25.5" x14ac:dyDescent="0.2">
      <c r="A800" t="s">
        <v>51</v>
      </c>
      <c r="B800" s="5" t="s">
        <v>2895</v>
      </c>
      <c r="C800" s="5" t="s">
        <v>2896</v>
      </c>
      <c r="D800" t="s">
        <v>5</v>
      </c>
      <c r="E800" s="24" t="s">
        <v>2851</v>
      </c>
      <c r="F800" s="25" t="s">
        <v>812</v>
      </c>
      <c r="G800" s="26">
        <v>1</v>
      </c>
      <c r="H800" s="25">
        <v>0</v>
      </c>
      <c r="I800" s="25">
        <f>ROUND(G800*H800,6)</f>
        <v>0</v>
      </c>
      <c r="L800" s="27">
        <v>0</v>
      </c>
      <c r="M800" s="22">
        <f>ROUND(ROUND(L800,2)*ROUND(G800,3),2)</f>
        <v>0</v>
      </c>
      <c r="N800" s="25" t="s">
        <v>126</v>
      </c>
      <c r="O800">
        <f>(M800*21)/100</f>
        <v>0</v>
      </c>
      <c r="P800" t="s">
        <v>27</v>
      </c>
    </row>
    <row r="801" spans="1:16" ht="38.25" x14ac:dyDescent="0.2">
      <c r="A801" s="28" t="s">
        <v>57</v>
      </c>
      <c r="E801" s="29" t="s">
        <v>2852</v>
      </c>
    </row>
    <row r="802" spans="1:16" ht="25.5" x14ac:dyDescent="0.2">
      <c r="A802" s="28" t="s">
        <v>58</v>
      </c>
      <c r="E802" s="30" t="s">
        <v>2712</v>
      </c>
    </row>
    <row r="803" spans="1:16" x14ac:dyDescent="0.2">
      <c r="E803" s="29" t="s">
        <v>5</v>
      </c>
    </row>
    <row r="804" spans="1:16" ht="25.5" x14ac:dyDescent="0.2">
      <c r="A804" t="s">
        <v>51</v>
      </c>
      <c r="B804" s="5" t="s">
        <v>2897</v>
      </c>
      <c r="C804" s="5" t="s">
        <v>2898</v>
      </c>
      <c r="D804" t="s">
        <v>5</v>
      </c>
      <c r="E804" s="24" t="s">
        <v>2851</v>
      </c>
      <c r="F804" s="25" t="s">
        <v>812</v>
      </c>
      <c r="G804" s="26">
        <v>1</v>
      </c>
      <c r="H804" s="25">
        <v>0</v>
      </c>
      <c r="I804" s="25">
        <f>ROUND(G804*H804,6)</f>
        <v>0</v>
      </c>
      <c r="L804" s="27">
        <v>0</v>
      </c>
      <c r="M804" s="22">
        <f>ROUND(ROUND(L804,2)*ROUND(G804,3),2)</f>
        <v>0</v>
      </c>
      <c r="N804" s="25" t="s">
        <v>126</v>
      </c>
      <c r="O804">
        <f>(M804*21)/100</f>
        <v>0</v>
      </c>
      <c r="P804" t="s">
        <v>27</v>
      </c>
    </row>
    <row r="805" spans="1:16" ht="38.25" x14ac:dyDescent="0.2">
      <c r="A805" s="28" t="s">
        <v>57</v>
      </c>
      <c r="E805" s="29" t="s">
        <v>2852</v>
      </c>
    </row>
    <row r="806" spans="1:16" ht="25.5" x14ac:dyDescent="0.2">
      <c r="A806" s="28" t="s">
        <v>58</v>
      </c>
      <c r="E806" s="30" t="s">
        <v>2712</v>
      </c>
    </row>
    <row r="807" spans="1:16" x14ac:dyDescent="0.2">
      <c r="E807" s="29" t="s">
        <v>5</v>
      </c>
    </row>
    <row r="808" spans="1:16" ht="25.5" x14ac:dyDescent="0.2">
      <c r="A808" t="s">
        <v>51</v>
      </c>
      <c r="B808" s="5" t="s">
        <v>2899</v>
      </c>
      <c r="C808" s="5" t="s">
        <v>2900</v>
      </c>
      <c r="D808" t="s">
        <v>5</v>
      </c>
      <c r="E808" s="24" t="s">
        <v>2851</v>
      </c>
      <c r="F808" s="25" t="s">
        <v>812</v>
      </c>
      <c r="G808" s="26">
        <v>1</v>
      </c>
      <c r="H808" s="25">
        <v>0</v>
      </c>
      <c r="I808" s="25">
        <f>ROUND(G808*H808,6)</f>
        <v>0</v>
      </c>
      <c r="L808" s="27">
        <v>0</v>
      </c>
      <c r="M808" s="22">
        <f>ROUND(ROUND(L808,2)*ROUND(G808,3),2)</f>
        <v>0</v>
      </c>
      <c r="N808" s="25" t="s">
        <v>126</v>
      </c>
      <c r="O808">
        <f>(M808*21)/100</f>
        <v>0</v>
      </c>
      <c r="P808" t="s">
        <v>27</v>
      </c>
    </row>
    <row r="809" spans="1:16" ht="38.25" x14ac:dyDescent="0.2">
      <c r="A809" s="28" t="s">
        <v>57</v>
      </c>
      <c r="E809" s="29" t="s">
        <v>2901</v>
      </c>
    </row>
    <row r="810" spans="1:16" ht="25.5" x14ac:dyDescent="0.2">
      <c r="A810" s="28" t="s">
        <v>58</v>
      </c>
      <c r="E810" s="30" t="s">
        <v>2712</v>
      </c>
    </row>
    <row r="811" spans="1:16" x14ac:dyDescent="0.2">
      <c r="E811" s="29" t="s">
        <v>5</v>
      </c>
    </row>
    <row r="812" spans="1:16" ht="25.5" x14ac:dyDescent="0.2">
      <c r="A812" t="s">
        <v>51</v>
      </c>
      <c r="B812" s="5" t="s">
        <v>2902</v>
      </c>
      <c r="C812" s="5" t="s">
        <v>2903</v>
      </c>
      <c r="D812" t="s">
        <v>5</v>
      </c>
      <c r="E812" s="24" t="s">
        <v>2851</v>
      </c>
      <c r="F812" s="25" t="s">
        <v>812</v>
      </c>
      <c r="G812" s="26">
        <v>1</v>
      </c>
      <c r="H812" s="25">
        <v>0</v>
      </c>
      <c r="I812" s="25">
        <f>ROUND(G812*H812,6)</f>
        <v>0</v>
      </c>
      <c r="L812" s="27">
        <v>0</v>
      </c>
      <c r="M812" s="22">
        <f>ROUND(ROUND(L812,2)*ROUND(G812,3),2)</f>
        <v>0</v>
      </c>
      <c r="N812" s="25" t="s">
        <v>126</v>
      </c>
      <c r="O812">
        <f>(M812*21)/100</f>
        <v>0</v>
      </c>
      <c r="P812" t="s">
        <v>27</v>
      </c>
    </row>
    <row r="813" spans="1:16" ht="38.25" x14ac:dyDescent="0.2">
      <c r="A813" s="28" t="s">
        <v>57</v>
      </c>
      <c r="E813" s="29" t="s">
        <v>2901</v>
      </c>
    </row>
    <row r="814" spans="1:16" ht="25.5" x14ac:dyDescent="0.2">
      <c r="A814" s="28" t="s">
        <v>58</v>
      </c>
      <c r="E814" s="30" t="s">
        <v>2712</v>
      </c>
    </row>
    <row r="815" spans="1:16" x14ac:dyDescent="0.2">
      <c r="E815" s="29" t="s">
        <v>5</v>
      </c>
    </row>
    <row r="816" spans="1:16" ht="25.5" x14ac:dyDescent="0.2">
      <c r="A816" t="s">
        <v>51</v>
      </c>
      <c r="B816" s="5" t="s">
        <v>2904</v>
      </c>
      <c r="C816" s="5" t="s">
        <v>2905</v>
      </c>
      <c r="D816" t="s">
        <v>5</v>
      </c>
      <c r="E816" s="24" t="s">
        <v>2769</v>
      </c>
      <c r="F816" s="25" t="s">
        <v>812</v>
      </c>
      <c r="G816" s="26">
        <v>1</v>
      </c>
      <c r="H816" s="25">
        <v>0</v>
      </c>
      <c r="I816" s="25">
        <f>ROUND(G816*H816,6)</f>
        <v>0</v>
      </c>
      <c r="L816" s="27">
        <v>0</v>
      </c>
      <c r="M816" s="22">
        <f>ROUND(ROUND(L816,2)*ROUND(G816,3),2)</f>
        <v>0</v>
      </c>
      <c r="N816" s="25" t="s">
        <v>126</v>
      </c>
      <c r="O816">
        <f>(M816*21)/100</f>
        <v>0</v>
      </c>
      <c r="P816" t="s">
        <v>27</v>
      </c>
    </row>
    <row r="817" spans="1:16" ht="38.25" x14ac:dyDescent="0.2">
      <c r="A817" s="28" t="s">
        <v>57</v>
      </c>
      <c r="E817" s="29" t="s">
        <v>2886</v>
      </c>
    </row>
    <row r="818" spans="1:16" ht="25.5" x14ac:dyDescent="0.2">
      <c r="A818" s="28" t="s">
        <v>58</v>
      </c>
      <c r="E818" s="30" t="s">
        <v>2712</v>
      </c>
    </row>
    <row r="819" spans="1:16" x14ac:dyDescent="0.2">
      <c r="E819" s="29" t="s">
        <v>5</v>
      </c>
    </row>
    <row r="820" spans="1:16" ht="25.5" x14ac:dyDescent="0.2">
      <c r="A820" t="s">
        <v>51</v>
      </c>
      <c r="B820" s="5" t="s">
        <v>2906</v>
      </c>
      <c r="C820" s="5" t="s">
        <v>2907</v>
      </c>
      <c r="D820" t="s">
        <v>5</v>
      </c>
      <c r="E820" s="24" t="s">
        <v>2816</v>
      </c>
      <c r="F820" s="25" t="s">
        <v>812</v>
      </c>
      <c r="G820" s="26">
        <v>7</v>
      </c>
      <c r="H820" s="25">
        <v>0</v>
      </c>
      <c r="I820" s="25">
        <f>ROUND(G820*H820,6)</f>
        <v>0</v>
      </c>
      <c r="L820" s="27">
        <v>0</v>
      </c>
      <c r="M820" s="22">
        <f>ROUND(ROUND(L820,2)*ROUND(G820,3),2)</f>
        <v>0</v>
      </c>
      <c r="N820" s="25" t="s">
        <v>126</v>
      </c>
      <c r="O820">
        <f>(M820*21)/100</f>
        <v>0</v>
      </c>
      <c r="P820" t="s">
        <v>27</v>
      </c>
    </row>
    <row r="821" spans="1:16" x14ac:dyDescent="0.2">
      <c r="A821" s="28" t="s">
        <v>57</v>
      </c>
      <c r="E821" s="29" t="s">
        <v>5</v>
      </c>
    </row>
    <row r="822" spans="1:16" ht="25.5" x14ac:dyDescent="0.2">
      <c r="A822" s="28" t="s">
        <v>58</v>
      </c>
      <c r="E822" s="30" t="s">
        <v>2712</v>
      </c>
    </row>
    <row r="823" spans="1:16" x14ac:dyDescent="0.2">
      <c r="E823" s="29" t="s">
        <v>5</v>
      </c>
    </row>
    <row r="824" spans="1:16" ht="25.5" x14ac:dyDescent="0.2">
      <c r="A824" t="s">
        <v>51</v>
      </c>
      <c r="B824" s="5" t="s">
        <v>2908</v>
      </c>
      <c r="C824" s="5" t="s">
        <v>2909</v>
      </c>
      <c r="D824" t="s">
        <v>5</v>
      </c>
      <c r="E824" s="24" t="s">
        <v>2910</v>
      </c>
      <c r="F824" s="25" t="s">
        <v>812</v>
      </c>
      <c r="G824" s="26">
        <v>2</v>
      </c>
      <c r="H824" s="25">
        <v>0</v>
      </c>
      <c r="I824" s="25">
        <f>ROUND(G824*H824,6)</f>
        <v>0</v>
      </c>
      <c r="L824" s="27">
        <v>0</v>
      </c>
      <c r="M824" s="22">
        <f>ROUND(ROUND(L824,2)*ROUND(G824,3),2)</f>
        <v>0</v>
      </c>
      <c r="N824" s="25" t="s">
        <v>126</v>
      </c>
      <c r="O824">
        <f>(M824*21)/100</f>
        <v>0</v>
      </c>
      <c r="P824" t="s">
        <v>27</v>
      </c>
    </row>
    <row r="825" spans="1:16" x14ac:dyDescent="0.2">
      <c r="A825" s="28" t="s">
        <v>57</v>
      </c>
      <c r="E825" s="29" t="s">
        <v>5</v>
      </c>
    </row>
    <row r="826" spans="1:16" ht="25.5" x14ac:dyDescent="0.2">
      <c r="A826" s="28" t="s">
        <v>58</v>
      </c>
      <c r="E826" s="30" t="s">
        <v>2712</v>
      </c>
    </row>
    <row r="827" spans="1:16" x14ac:dyDescent="0.2">
      <c r="E827" s="29" t="s">
        <v>5</v>
      </c>
    </row>
    <row r="828" spans="1:16" ht="25.5" x14ac:dyDescent="0.2">
      <c r="A828" t="s">
        <v>51</v>
      </c>
      <c r="B828" s="5" t="s">
        <v>2911</v>
      </c>
      <c r="C828" s="5" t="s">
        <v>2912</v>
      </c>
      <c r="D828" t="s">
        <v>5</v>
      </c>
      <c r="E828" s="24" t="s">
        <v>2913</v>
      </c>
      <c r="F828" s="25" t="s">
        <v>812</v>
      </c>
      <c r="G828" s="26">
        <v>4</v>
      </c>
      <c r="H828" s="25">
        <v>0</v>
      </c>
      <c r="I828" s="25">
        <f>ROUND(G828*H828,6)</f>
        <v>0</v>
      </c>
      <c r="L828" s="27">
        <v>0</v>
      </c>
      <c r="M828" s="22">
        <f>ROUND(ROUND(L828,2)*ROUND(G828,3),2)</f>
        <v>0</v>
      </c>
      <c r="N828" s="25" t="s">
        <v>126</v>
      </c>
      <c r="O828">
        <f>(M828*21)/100</f>
        <v>0</v>
      </c>
      <c r="P828" t="s">
        <v>27</v>
      </c>
    </row>
    <row r="829" spans="1:16" x14ac:dyDescent="0.2">
      <c r="A829" s="28" t="s">
        <v>57</v>
      </c>
      <c r="E829" s="29" t="s">
        <v>5</v>
      </c>
    </row>
    <row r="830" spans="1:16" ht="25.5" x14ac:dyDescent="0.2">
      <c r="A830" s="28" t="s">
        <v>58</v>
      </c>
      <c r="E830" s="30" t="s">
        <v>2712</v>
      </c>
    </row>
    <row r="831" spans="1:16" x14ac:dyDescent="0.2">
      <c r="E831" s="29" t="s">
        <v>5</v>
      </c>
    </row>
    <row r="832" spans="1:16" ht="25.5" x14ac:dyDescent="0.2">
      <c r="A832" t="s">
        <v>51</v>
      </c>
      <c r="B832" s="5" t="s">
        <v>2914</v>
      </c>
      <c r="C832" s="5" t="s">
        <v>2915</v>
      </c>
      <c r="D832" t="s">
        <v>5</v>
      </c>
      <c r="E832" s="24" t="s">
        <v>2851</v>
      </c>
      <c r="F832" s="25" t="s">
        <v>812</v>
      </c>
      <c r="G832" s="26">
        <v>1</v>
      </c>
      <c r="H832" s="25">
        <v>0</v>
      </c>
      <c r="I832" s="25">
        <f>ROUND(G832*H832,6)</f>
        <v>0</v>
      </c>
      <c r="L832" s="27">
        <v>0</v>
      </c>
      <c r="M832" s="22">
        <f>ROUND(ROUND(L832,2)*ROUND(G832,3),2)</f>
        <v>0</v>
      </c>
      <c r="N832" s="25" t="s">
        <v>126</v>
      </c>
      <c r="O832">
        <f>(M832*21)/100</f>
        <v>0</v>
      </c>
      <c r="P832" t="s">
        <v>27</v>
      </c>
    </row>
    <row r="833" spans="1:16" ht="38.25" x14ac:dyDescent="0.2">
      <c r="A833" s="28" t="s">
        <v>57</v>
      </c>
      <c r="E833" s="29" t="s">
        <v>2852</v>
      </c>
    </row>
    <row r="834" spans="1:16" ht="25.5" x14ac:dyDescent="0.2">
      <c r="A834" s="28" t="s">
        <v>58</v>
      </c>
      <c r="E834" s="30" t="s">
        <v>2712</v>
      </c>
    </row>
    <row r="835" spans="1:16" x14ac:dyDescent="0.2">
      <c r="E835" s="29" t="s">
        <v>5</v>
      </c>
    </row>
    <row r="836" spans="1:16" ht="25.5" x14ac:dyDescent="0.2">
      <c r="A836" t="s">
        <v>51</v>
      </c>
      <c r="B836" s="5" t="s">
        <v>2916</v>
      </c>
      <c r="C836" s="5" t="s">
        <v>2917</v>
      </c>
      <c r="D836" t="s">
        <v>5</v>
      </c>
      <c r="E836" s="24" t="s">
        <v>2745</v>
      </c>
      <c r="F836" s="25" t="s">
        <v>812</v>
      </c>
      <c r="G836" s="26">
        <v>1</v>
      </c>
      <c r="H836" s="25">
        <v>0</v>
      </c>
      <c r="I836" s="25">
        <f>ROUND(G836*H836,6)</f>
        <v>0</v>
      </c>
      <c r="L836" s="27">
        <v>0</v>
      </c>
      <c r="M836" s="22">
        <f>ROUND(ROUND(L836,2)*ROUND(G836,3),2)</f>
        <v>0</v>
      </c>
      <c r="N836" s="25" t="s">
        <v>126</v>
      </c>
      <c r="O836">
        <f>(M836*21)/100</f>
        <v>0</v>
      </c>
      <c r="P836" t="s">
        <v>27</v>
      </c>
    </row>
    <row r="837" spans="1:16" ht="38.25" x14ac:dyDescent="0.2">
      <c r="A837" s="28" t="s">
        <v>57</v>
      </c>
      <c r="E837" s="29" t="s">
        <v>2859</v>
      </c>
    </row>
    <row r="838" spans="1:16" ht="25.5" x14ac:dyDescent="0.2">
      <c r="A838" s="28" t="s">
        <v>58</v>
      </c>
      <c r="E838" s="30" t="s">
        <v>2712</v>
      </c>
    </row>
    <row r="839" spans="1:16" x14ac:dyDescent="0.2">
      <c r="E839" s="29" t="s">
        <v>5</v>
      </c>
    </row>
    <row r="840" spans="1:16" ht="25.5" x14ac:dyDescent="0.2">
      <c r="A840" t="s">
        <v>51</v>
      </c>
      <c r="B840" s="5" t="s">
        <v>2918</v>
      </c>
      <c r="C840" s="5" t="s">
        <v>2919</v>
      </c>
      <c r="D840" t="s">
        <v>5</v>
      </c>
      <c r="E840" s="24" t="s">
        <v>2851</v>
      </c>
      <c r="F840" s="25" t="s">
        <v>812</v>
      </c>
      <c r="G840" s="26">
        <v>1</v>
      </c>
      <c r="H840" s="25">
        <v>0</v>
      </c>
      <c r="I840" s="25">
        <f>ROUND(G840*H840,6)</f>
        <v>0</v>
      </c>
      <c r="L840" s="27">
        <v>0</v>
      </c>
      <c r="M840" s="22">
        <f>ROUND(ROUND(L840,2)*ROUND(G840,3),2)</f>
        <v>0</v>
      </c>
      <c r="N840" s="25" t="s">
        <v>126</v>
      </c>
      <c r="O840">
        <f>(M840*21)/100</f>
        <v>0</v>
      </c>
      <c r="P840" t="s">
        <v>27</v>
      </c>
    </row>
    <row r="841" spans="1:16" ht="38.25" x14ac:dyDescent="0.2">
      <c r="A841" s="28" t="s">
        <v>57</v>
      </c>
      <c r="E841" s="29" t="s">
        <v>2852</v>
      </c>
    </row>
    <row r="842" spans="1:16" ht="25.5" x14ac:dyDescent="0.2">
      <c r="A842" s="28" t="s">
        <v>58</v>
      </c>
      <c r="E842" s="30" t="s">
        <v>2712</v>
      </c>
    </row>
    <row r="843" spans="1:16" x14ac:dyDescent="0.2">
      <c r="E843" s="29" t="s">
        <v>5</v>
      </c>
    </row>
    <row r="844" spans="1:16" ht="25.5" x14ac:dyDescent="0.2">
      <c r="A844" t="s">
        <v>51</v>
      </c>
      <c r="B844" s="5" t="s">
        <v>2920</v>
      </c>
      <c r="C844" s="5" t="s">
        <v>2921</v>
      </c>
      <c r="D844" t="s">
        <v>5</v>
      </c>
      <c r="E844" s="24" t="s">
        <v>2851</v>
      </c>
      <c r="F844" s="25" t="s">
        <v>812</v>
      </c>
      <c r="G844" s="26">
        <v>1</v>
      </c>
      <c r="H844" s="25">
        <v>0</v>
      </c>
      <c r="I844" s="25">
        <f>ROUND(G844*H844,6)</f>
        <v>0</v>
      </c>
      <c r="L844" s="27">
        <v>0</v>
      </c>
      <c r="M844" s="22">
        <f>ROUND(ROUND(L844,2)*ROUND(G844,3),2)</f>
        <v>0</v>
      </c>
      <c r="N844" s="25" t="s">
        <v>126</v>
      </c>
      <c r="O844">
        <f>(M844*21)/100</f>
        <v>0</v>
      </c>
      <c r="P844" t="s">
        <v>27</v>
      </c>
    </row>
    <row r="845" spans="1:16" ht="38.25" x14ac:dyDescent="0.2">
      <c r="A845" s="28" t="s">
        <v>57</v>
      </c>
      <c r="E845" s="29" t="s">
        <v>2852</v>
      </c>
    </row>
    <row r="846" spans="1:16" ht="25.5" x14ac:dyDescent="0.2">
      <c r="A846" s="28" t="s">
        <v>58</v>
      </c>
      <c r="E846" s="30" t="s">
        <v>2712</v>
      </c>
    </row>
    <row r="847" spans="1:16" x14ac:dyDescent="0.2">
      <c r="E847" s="29" t="s">
        <v>5</v>
      </c>
    </row>
    <row r="848" spans="1:16" ht="25.5" x14ac:dyDescent="0.2">
      <c r="A848" t="s">
        <v>51</v>
      </c>
      <c r="B848" s="5" t="s">
        <v>2922</v>
      </c>
      <c r="C848" s="5" t="s">
        <v>2923</v>
      </c>
      <c r="D848" t="s">
        <v>5</v>
      </c>
      <c r="E848" s="24" t="s">
        <v>2924</v>
      </c>
      <c r="F848" s="25" t="s">
        <v>812</v>
      </c>
      <c r="G848" s="26">
        <v>1</v>
      </c>
      <c r="H848" s="25">
        <v>0</v>
      </c>
      <c r="I848" s="25">
        <f>ROUND(G848*H848,6)</f>
        <v>0</v>
      </c>
      <c r="L848" s="27">
        <v>0</v>
      </c>
      <c r="M848" s="22">
        <f>ROUND(ROUND(L848,2)*ROUND(G848,3),2)</f>
        <v>0</v>
      </c>
      <c r="N848" s="25" t="s">
        <v>126</v>
      </c>
      <c r="O848">
        <f>(M848*21)/100</f>
        <v>0</v>
      </c>
      <c r="P848" t="s">
        <v>27</v>
      </c>
    </row>
    <row r="849" spans="1:16" ht="51" x14ac:dyDescent="0.2">
      <c r="A849" s="28" t="s">
        <v>57</v>
      </c>
      <c r="E849" s="29" t="s">
        <v>2925</v>
      </c>
    </row>
    <row r="850" spans="1:16" ht="25.5" x14ac:dyDescent="0.2">
      <c r="A850" s="28" t="s">
        <v>58</v>
      </c>
      <c r="E850" s="30" t="s">
        <v>2712</v>
      </c>
    </row>
    <row r="851" spans="1:16" x14ac:dyDescent="0.2">
      <c r="E851" s="29" t="s">
        <v>5</v>
      </c>
    </row>
    <row r="852" spans="1:16" ht="25.5" x14ac:dyDescent="0.2">
      <c r="A852" t="s">
        <v>51</v>
      </c>
      <c r="B852" s="5" t="s">
        <v>2926</v>
      </c>
      <c r="C852" s="5" t="s">
        <v>2927</v>
      </c>
      <c r="D852" t="s">
        <v>5</v>
      </c>
      <c r="E852" s="24" t="s">
        <v>2851</v>
      </c>
      <c r="F852" s="25" t="s">
        <v>812</v>
      </c>
      <c r="G852" s="26">
        <v>1</v>
      </c>
      <c r="H852" s="25">
        <v>0</v>
      </c>
      <c r="I852" s="25">
        <f>ROUND(G852*H852,6)</f>
        <v>0</v>
      </c>
      <c r="L852" s="27">
        <v>0</v>
      </c>
      <c r="M852" s="22">
        <f>ROUND(ROUND(L852,2)*ROUND(G852,3),2)</f>
        <v>0</v>
      </c>
      <c r="N852" s="25" t="s">
        <v>126</v>
      </c>
      <c r="O852">
        <f>(M852*21)/100</f>
        <v>0</v>
      </c>
      <c r="P852" t="s">
        <v>27</v>
      </c>
    </row>
    <row r="853" spans="1:16" ht="38.25" x14ac:dyDescent="0.2">
      <c r="A853" s="28" t="s">
        <v>57</v>
      </c>
      <c r="E853" s="29" t="s">
        <v>2852</v>
      </c>
    </row>
    <row r="854" spans="1:16" ht="25.5" x14ac:dyDescent="0.2">
      <c r="A854" s="28" t="s">
        <v>58</v>
      </c>
      <c r="E854" s="30" t="s">
        <v>2712</v>
      </c>
    </row>
    <row r="855" spans="1:16" x14ac:dyDescent="0.2">
      <c r="E855" s="29" t="s">
        <v>5</v>
      </c>
    </row>
    <row r="856" spans="1:16" ht="25.5" x14ac:dyDescent="0.2">
      <c r="A856" t="s">
        <v>51</v>
      </c>
      <c r="B856" s="5" t="s">
        <v>2928</v>
      </c>
      <c r="C856" s="5" t="s">
        <v>2929</v>
      </c>
      <c r="D856" t="s">
        <v>5</v>
      </c>
      <c r="E856" s="24" t="s">
        <v>2769</v>
      </c>
      <c r="F856" s="25" t="s">
        <v>812</v>
      </c>
      <c r="G856" s="26">
        <v>2</v>
      </c>
      <c r="H856" s="25">
        <v>0</v>
      </c>
      <c r="I856" s="25">
        <f>ROUND(G856*H856,6)</f>
        <v>0</v>
      </c>
      <c r="L856" s="27">
        <v>0</v>
      </c>
      <c r="M856" s="22">
        <f>ROUND(ROUND(L856,2)*ROUND(G856,3),2)</f>
        <v>0</v>
      </c>
      <c r="N856" s="25" t="s">
        <v>126</v>
      </c>
      <c r="O856">
        <f>(M856*21)/100</f>
        <v>0</v>
      </c>
      <c r="P856" t="s">
        <v>27</v>
      </c>
    </row>
    <row r="857" spans="1:16" ht="38.25" x14ac:dyDescent="0.2">
      <c r="A857" s="28" t="s">
        <v>57</v>
      </c>
      <c r="E857" s="29" t="s">
        <v>2770</v>
      </c>
    </row>
    <row r="858" spans="1:16" ht="25.5" x14ac:dyDescent="0.2">
      <c r="A858" s="28" t="s">
        <v>58</v>
      </c>
      <c r="E858" s="30" t="s">
        <v>2712</v>
      </c>
    </row>
    <row r="859" spans="1:16" x14ac:dyDescent="0.2">
      <c r="E859" s="29" t="s">
        <v>5</v>
      </c>
    </row>
    <row r="860" spans="1:16" ht="25.5" x14ac:dyDescent="0.2">
      <c r="A860" t="s">
        <v>51</v>
      </c>
      <c r="B860" s="5" t="s">
        <v>2930</v>
      </c>
      <c r="C860" s="5" t="s">
        <v>2931</v>
      </c>
      <c r="D860" t="s">
        <v>5</v>
      </c>
      <c r="E860" s="24" t="s">
        <v>2769</v>
      </c>
      <c r="F860" s="25" t="s">
        <v>812</v>
      </c>
      <c r="G860" s="26">
        <v>2</v>
      </c>
      <c r="H860" s="25">
        <v>0</v>
      </c>
      <c r="I860" s="25">
        <f>ROUND(G860*H860,6)</f>
        <v>0</v>
      </c>
      <c r="L860" s="27">
        <v>0</v>
      </c>
      <c r="M860" s="22">
        <f>ROUND(ROUND(L860,2)*ROUND(G860,3),2)</f>
        <v>0</v>
      </c>
      <c r="N860" s="25" t="s">
        <v>126</v>
      </c>
      <c r="O860">
        <f>(M860*21)/100</f>
        <v>0</v>
      </c>
      <c r="P860" t="s">
        <v>27</v>
      </c>
    </row>
    <row r="861" spans="1:16" ht="38.25" x14ac:dyDescent="0.2">
      <c r="A861" s="28" t="s">
        <v>57</v>
      </c>
      <c r="E861" s="29" t="s">
        <v>2773</v>
      </c>
    </row>
    <row r="862" spans="1:16" ht="25.5" x14ac:dyDescent="0.2">
      <c r="A862" s="28" t="s">
        <v>58</v>
      </c>
      <c r="E862" s="30" t="s">
        <v>2712</v>
      </c>
    </row>
    <row r="863" spans="1:16" x14ac:dyDescent="0.2">
      <c r="E863" s="29" t="s">
        <v>5</v>
      </c>
    </row>
    <row r="864" spans="1:16" ht="25.5" x14ac:dyDescent="0.2">
      <c r="A864" t="s">
        <v>51</v>
      </c>
      <c r="B864" s="5" t="s">
        <v>2932</v>
      </c>
      <c r="C864" s="5" t="s">
        <v>2933</v>
      </c>
      <c r="D864" t="s">
        <v>5</v>
      </c>
      <c r="E864" s="24" t="s">
        <v>2769</v>
      </c>
      <c r="F864" s="25" t="s">
        <v>812</v>
      </c>
      <c r="G864" s="26">
        <v>2</v>
      </c>
      <c r="H864" s="25">
        <v>0</v>
      </c>
      <c r="I864" s="25">
        <f>ROUND(G864*H864,6)</f>
        <v>0</v>
      </c>
      <c r="L864" s="27">
        <v>0</v>
      </c>
      <c r="M864" s="22">
        <f>ROUND(ROUND(L864,2)*ROUND(G864,3),2)</f>
        <v>0</v>
      </c>
      <c r="N864" s="25" t="s">
        <v>126</v>
      </c>
      <c r="O864">
        <f>(M864*21)/100</f>
        <v>0</v>
      </c>
      <c r="P864" t="s">
        <v>27</v>
      </c>
    </row>
    <row r="865" spans="1:16" ht="38.25" x14ac:dyDescent="0.2">
      <c r="A865" s="28" t="s">
        <v>57</v>
      </c>
      <c r="E865" s="29" t="s">
        <v>2770</v>
      </c>
    </row>
    <row r="866" spans="1:16" ht="25.5" x14ac:dyDescent="0.2">
      <c r="A866" s="28" t="s">
        <v>58</v>
      </c>
      <c r="E866" s="30" t="s">
        <v>2712</v>
      </c>
    </row>
    <row r="867" spans="1:16" x14ac:dyDescent="0.2">
      <c r="E867" s="29" t="s">
        <v>5</v>
      </c>
    </row>
    <row r="868" spans="1:16" ht="25.5" x14ac:dyDescent="0.2">
      <c r="A868" t="s">
        <v>51</v>
      </c>
      <c r="B868" s="5" t="s">
        <v>2934</v>
      </c>
      <c r="C868" s="5" t="s">
        <v>2935</v>
      </c>
      <c r="D868" t="s">
        <v>5</v>
      </c>
      <c r="E868" s="24" t="s">
        <v>2936</v>
      </c>
      <c r="F868" s="25" t="s">
        <v>812</v>
      </c>
      <c r="G868" s="26">
        <v>1</v>
      </c>
      <c r="H868" s="25">
        <v>0</v>
      </c>
      <c r="I868" s="25">
        <f>ROUND(G868*H868,6)</f>
        <v>0</v>
      </c>
      <c r="L868" s="27">
        <v>0</v>
      </c>
      <c r="M868" s="22">
        <f>ROUND(ROUND(L868,2)*ROUND(G868,3),2)</f>
        <v>0</v>
      </c>
      <c r="N868" s="25" t="s">
        <v>126</v>
      </c>
      <c r="O868">
        <f>(M868*21)/100</f>
        <v>0</v>
      </c>
      <c r="P868" t="s">
        <v>27</v>
      </c>
    </row>
    <row r="869" spans="1:16" ht="38.25" x14ac:dyDescent="0.2">
      <c r="A869" s="28" t="s">
        <v>57</v>
      </c>
      <c r="E869" s="29" t="s">
        <v>2937</v>
      </c>
    </row>
    <row r="870" spans="1:16" ht="25.5" x14ac:dyDescent="0.2">
      <c r="A870" s="28" t="s">
        <v>58</v>
      </c>
      <c r="E870" s="30" t="s">
        <v>2712</v>
      </c>
    </row>
    <row r="871" spans="1:16" x14ac:dyDescent="0.2">
      <c r="E871" s="29" t="s">
        <v>5</v>
      </c>
    </row>
    <row r="872" spans="1:16" ht="25.5" x14ac:dyDescent="0.2">
      <c r="A872" t="s">
        <v>51</v>
      </c>
      <c r="B872" s="5" t="s">
        <v>2938</v>
      </c>
      <c r="C872" s="5" t="s">
        <v>2939</v>
      </c>
      <c r="D872" t="s">
        <v>5</v>
      </c>
      <c r="E872" s="24" t="s">
        <v>2940</v>
      </c>
      <c r="F872" s="25" t="s">
        <v>812</v>
      </c>
      <c r="G872" s="26">
        <v>1</v>
      </c>
      <c r="H872" s="25">
        <v>0</v>
      </c>
      <c r="I872" s="25">
        <f>ROUND(G872*H872,6)</f>
        <v>0</v>
      </c>
      <c r="L872" s="27">
        <v>0</v>
      </c>
      <c r="M872" s="22">
        <f>ROUND(ROUND(L872,2)*ROUND(G872,3),2)</f>
        <v>0</v>
      </c>
      <c r="N872" s="25" t="s">
        <v>126</v>
      </c>
      <c r="O872">
        <f>(M872*21)/100</f>
        <v>0</v>
      </c>
      <c r="P872" t="s">
        <v>27</v>
      </c>
    </row>
    <row r="873" spans="1:16" ht="38.25" x14ac:dyDescent="0.2">
      <c r="A873" s="28" t="s">
        <v>57</v>
      </c>
      <c r="E873" s="29" t="s">
        <v>2941</v>
      </c>
    </row>
    <row r="874" spans="1:16" ht="25.5" x14ac:dyDescent="0.2">
      <c r="A874" s="28" t="s">
        <v>58</v>
      </c>
      <c r="E874" s="30" t="s">
        <v>2712</v>
      </c>
    </row>
    <row r="875" spans="1:16" x14ac:dyDescent="0.2">
      <c r="E875" s="29" t="s">
        <v>5</v>
      </c>
    </row>
    <row r="876" spans="1:16" ht="25.5" x14ac:dyDescent="0.2">
      <c r="A876" t="s">
        <v>51</v>
      </c>
      <c r="B876" s="5" t="s">
        <v>2942</v>
      </c>
      <c r="C876" s="5" t="s">
        <v>2943</v>
      </c>
      <c r="D876" t="s">
        <v>5</v>
      </c>
      <c r="E876" s="24" t="s">
        <v>2936</v>
      </c>
      <c r="F876" s="25" t="s">
        <v>812</v>
      </c>
      <c r="G876" s="26">
        <v>1</v>
      </c>
      <c r="H876" s="25">
        <v>0</v>
      </c>
      <c r="I876" s="25">
        <f>ROUND(G876*H876,6)</f>
        <v>0</v>
      </c>
      <c r="L876" s="27">
        <v>0</v>
      </c>
      <c r="M876" s="22">
        <f>ROUND(ROUND(L876,2)*ROUND(G876,3),2)</f>
        <v>0</v>
      </c>
      <c r="N876" s="25" t="s">
        <v>126</v>
      </c>
      <c r="O876">
        <f>(M876*21)/100</f>
        <v>0</v>
      </c>
      <c r="P876" t="s">
        <v>27</v>
      </c>
    </row>
    <row r="877" spans="1:16" ht="38.25" x14ac:dyDescent="0.2">
      <c r="A877" s="28" t="s">
        <v>57</v>
      </c>
      <c r="E877" s="29" t="s">
        <v>2937</v>
      </c>
    </row>
    <row r="878" spans="1:16" ht="25.5" x14ac:dyDescent="0.2">
      <c r="A878" s="28" t="s">
        <v>58</v>
      </c>
      <c r="E878" s="30" t="s">
        <v>2712</v>
      </c>
    </row>
    <row r="879" spans="1:16" x14ac:dyDescent="0.2">
      <c r="E879" s="29" t="s">
        <v>5</v>
      </c>
    </row>
    <row r="880" spans="1:16" ht="25.5" x14ac:dyDescent="0.2">
      <c r="A880" t="s">
        <v>51</v>
      </c>
      <c r="B880" s="5" t="s">
        <v>2944</v>
      </c>
      <c r="C880" s="5" t="s">
        <v>2945</v>
      </c>
      <c r="D880" t="s">
        <v>5</v>
      </c>
      <c r="E880" s="24" t="s">
        <v>2936</v>
      </c>
      <c r="F880" s="25" t="s">
        <v>812</v>
      </c>
      <c r="G880" s="26">
        <v>1</v>
      </c>
      <c r="H880" s="25">
        <v>0</v>
      </c>
      <c r="I880" s="25">
        <f>ROUND(G880*H880,6)</f>
        <v>0</v>
      </c>
      <c r="L880" s="27">
        <v>0</v>
      </c>
      <c r="M880" s="22">
        <f>ROUND(ROUND(L880,2)*ROUND(G880,3),2)</f>
        <v>0</v>
      </c>
      <c r="N880" s="25" t="s">
        <v>126</v>
      </c>
      <c r="O880">
        <f>(M880*21)/100</f>
        <v>0</v>
      </c>
      <c r="P880" t="s">
        <v>27</v>
      </c>
    </row>
    <row r="881" spans="1:16" ht="38.25" x14ac:dyDescent="0.2">
      <c r="A881" s="28" t="s">
        <v>57</v>
      </c>
      <c r="E881" s="29" t="s">
        <v>2937</v>
      </c>
    </row>
    <row r="882" spans="1:16" ht="25.5" x14ac:dyDescent="0.2">
      <c r="A882" s="28" t="s">
        <v>58</v>
      </c>
      <c r="E882" s="30" t="s">
        <v>2712</v>
      </c>
    </row>
    <row r="883" spans="1:16" x14ac:dyDescent="0.2">
      <c r="E883" s="29" t="s">
        <v>5</v>
      </c>
    </row>
    <row r="884" spans="1:16" ht="25.5" x14ac:dyDescent="0.2">
      <c r="A884" t="s">
        <v>51</v>
      </c>
      <c r="B884" s="5" t="s">
        <v>2946</v>
      </c>
      <c r="C884" s="5" t="s">
        <v>2947</v>
      </c>
      <c r="D884" t="s">
        <v>5</v>
      </c>
      <c r="E884" s="24" t="s">
        <v>2745</v>
      </c>
      <c r="F884" s="25" t="s">
        <v>812</v>
      </c>
      <c r="G884" s="26">
        <v>1</v>
      </c>
      <c r="H884" s="25">
        <v>0</v>
      </c>
      <c r="I884" s="25">
        <f>ROUND(G884*H884,6)</f>
        <v>0</v>
      </c>
      <c r="L884" s="27">
        <v>0</v>
      </c>
      <c r="M884" s="22">
        <f>ROUND(ROUND(L884,2)*ROUND(G884,3),2)</f>
        <v>0</v>
      </c>
      <c r="N884" s="25" t="s">
        <v>126</v>
      </c>
      <c r="O884">
        <f>(M884*21)/100</f>
        <v>0</v>
      </c>
      <c r="P884" t="s">
        <v>27</v>
      </c>
    </row>
    <row r="885" spans="1:16" ht="38.25" x14ac:dyDescent="0.2">
      <c r="A885" s="28" t="s">
        <v>57</v>
      </c>
      <c r="E885" s="29" t="s">
        <v>2859</v>
      </c>
    </row>
    <row r="886" spans="1:16" ht="25.5" x14ac:dyDescent="0.2">
      <c r="A886" s="28" t="s">
        <v>58</v>
      </c>
      <c r="E886" s="30" t="s">
        <v>2712</v>
      </c>
    </row>
    <row r="887" spans="1:16" x14ac:dyDescent="0.2">
      <c r="E887" s="29" t="s">
        <v>5</v>
      </c>
    </row>
    <row r="888" spans="1:16" ht="25.5" x14ac:dyDescent="0.2">
      <c r="A888" t="s">
        <v>51</v>
      </c>
      <c r="B888" s="5" t="s">
        <v>2948</v>
      </c>
      <c r="C888" s="5" t="s">
        <v>2949</v>
      </c>
      <c r="D888" t="s">
        <v>5</v>
      </c>
      <c r="E888" s="24" t="s">
        <v>2851</v>
      </c>
      <c r="F888" s="25" t="s">
        <v>812</v>
      </c>
      <c r="G888" s="26">
        <v>1</v>
      </c>
      <c r="H888" s="25">
        <v>0</v>
      </c>
      <c r="I888" s="25">
        <f>ROUND(G888*H888,6)</f>
        <v>0</v>
      </c>
      <c r="L888" s="27">
        <v>0</v>
      </c>
      <c r="M888" s="22">
        <f>ROUND(ROUND(L888,2)*ROUND(G888,3),2)</f>
        <v>0</v>
      </c>
      <c r="N888" s="25" t="s">
        <v>126</v>
      </c>
      <c r="O888">
        <f>(M888*21)/100</f>
        <v>0</v>
      </c>
      <c r="P888" t="s">
        <v>27</v>
      </c>
    </row>
    <row r="889" spans="1:16" ht="38.25" x14ac:dyDescent="0.2">
      <c r="A889" s="28" t="s">
        <v>57</v>
      </c>
      <c r="E889" s="29" t="s">
        <v>2852</v>
      </c>
    </row>
    <row r="890" spans="1:16" ht="25.5" x14ac:dyDescent="0.2">
      <c r="A890" s="28" t="s">
        <v>58</v>
      </c>
      <c r="E890" s="30" t="s">
        <v>2712</v>
      </c>
    </row>
    <row r="891" spans="1:16" x14ac:dyDescent="0.2">
      <c r="E891" s="29" t="s">
        <v>5</v>
      </c>
    </row>
    <row r="892" spans="1:16" ht="25.5" x14ac:dyDescent="0.2">
      <c r="A892" t="s">
        <v>51</v>
      </c>
      <c r="B892" s="5" t="s">
        <v>2950</v>
      </c>
      <c r="C892" s="5" t="s">
        <v>2951</v>
      </c>
      <c r="D892" t="s">
        <v>5</v>
      </c>
      <c r="E892" s="24" t="s">
        <v>2851</v>
      </c>
      <c r="F892" s="25" t="s">
        <v>812</v>
      </c>
      <c r="G892" s="26">
        <v>1</v>
      </c>
      <c r="H892" s="25">
        <v>0</v>
      </c>
      <c r="I892" s="25">
        <f>ROUND(G892*H892,6)</f>
        <v>0</v>
      </c>
      <c r="L892" s="27">
        <v>0</v>
      </c>
      <c r="M892" s="22">
        <f>ROUND(ROUND(L892,2)*ROUND(G892,3),2)</f>
        <v>0</v>
      </c>
      <c r="N892" s="25" t="s">
        <v>126</v>
      </c>
      <c r="O892">
        <f>(M892*21)/100</f>
        <v>0</v>
      </c>
      <c r="P892" t="s">
        <v>27</v>
      </c>
    </row>
    <row r="893" spans="1:16" ht="38.25" x14ac:dyDescent="0.2">
      <c r="A893" s="28" t="s">
        <v>57</v>
      </c>
      <c r="E893" s="29" t="s">
        <v>2952</v>
      </c>
    </row>
    <row r="894" spans="1:16" ht="25.5" x14ac:dyDescent="0.2">
      <c r="A894" s="28" t="s">
        <v>58</v>
      </c>
      <c r="E894" s="30" t="s">
        <v>2712</v>
      </c>
    </row>
    <row r="895" spans="1:16" x14ac:dyDescent="0.2">
      <c r="E895" s="29" t="s">
        <v>5</v>
      </c>
    </row>
    <row r="896" spans="1:16" ht="25.5" x14ac:dyDescent="0.2">
      <c r="A896" t="s">
        <v>51</v>
      </c>
      <c r="B896" s="5" t="s">
        <v>2953</v>
      </c>
      <c r="C896" s="5" t="s">
        <v>2954</v>
      </c>
      <c r="D896" t="s">
        <v>5</v>
      </c>
      <c r="E896" s="24" t="s">
        <v>2851</v>
      </c>
      <c r="F896" s="25" t="s">
        <v>812</v>
      </c>
      <c r="G896" s="26">
        <v>1</v>
      </c>
      <c r="H896" s="25">
        <v>0</v>
      </c>
      <c r="I896" s="25">
        <f>ROUND(G896*H896,6)</f>
        <v>0</v>
      </c>
      <c r="L896" s="27">
        <v>0</v>
      </c>
      <c r="M896" s="22">
        <f>ROUND(ROUND(L896,2)*ROUND(G896,3),2)</f>
        <v>0</v>
      </c>
      <c r="N896" s="25" t="s">
        <v>126</v>
      </c>
      <c r="O896">
        <f>(M896*21)/100</f>
        <v>0</v>
      </c>
      <c r="P896" t="s">
        <v>27</v>
      </c>
    </row>
    <row r="897" spans="1:16" ht="38.25" x14ac:dyDescent="0.2">
      <c r="A897" s="28" t="s">
        <v>57</v>
      </c>
      <c r="E897" s="29" t="s">
        <v>2952</v>
      </c>
    </row>
    <row r="898" spans="1:16" ht="25.5" x14ac:dyDescent="0.2">
      <c r="A898" s="28" t="s">
        <v>58</v>
      </c>
      <c r="E898" s="30" t="s">
        <v>2712</v>
      </c>
    </row>
    <row r="899" spans="1:16" x14ac:dyDescent="0.2">
      <c r="E899" s="29" t="s">
        <v>5</v>
      </c>
    </row>
    <row r="900" spans="1:16" ht="25.5" x14ac:dyDescent="0.2">
      <c r="A900" t="s">
        <v>51</v>
      </c>
      <c r="B900" s="5" t="s">
        <v>2955</v>
      </c>
      <c r="C900" s="5" t="s">
        <v>2956</v>
      </c>
      <c r="D900" t="s">
        <v>5</v>
      </c>
      <c r="E900" s="24" t="s">
        <v>2851</v>
      </c>
      <c r="F900" s="25" t="s">
        <v>812</v>
      </c>
      <c r="G900" s="26">
        <v>1</v>
      </c>
      <c r="H900" s="25">
        <v>0</v>
      </c>
      <c r="I900" s="25">
        <f>ROUND(G900*H900,6)</f>
        <v>0</v>
      </c>
      <c r="L900" s="27">
        <v>0</v>
      </c>
      <c r="M900" s="22">
        <f>ROUND(ROUND(L900,2)*ROUND(G900,3),2)</f>
        <v>0</v>
      </c>
      <c r="N900" s="25" t="s">
        <v>126</v>
      </c>
      <c r="O900">
        <f>(M900*21)/100</f>
        <v>0</v>
      </c>
      <c r="P900" t="s">
        <v>27</v>
      </c>
    </row>
    <row r="901" spans="1:16" ht="38.25" x14ac:dyDescent="0.2">
      <c r="A901" s="28" t="s">
        <v>57</v>
      </c>
      <c r="E901" s="29" t="s">
        <v>2952</v>
      </c>
    </row>
    <row r="902" spans="1:16" ht="25.5" x14ac:dyDescent="0.2">
      <c r="A902" s="28" t="s">
        <v>58</v>
      </c>
      <c r="E902" s="30" t="s">
        <v>2712</v>
      </c>
    </row>
    <row r="903" spans="1:16" x14ac:dyDescent="0.2">
      <c r="E903" s="29" t="s">
        <v>5</v>
      </c>
    </row>
    <row r="904" spans="1:16" ht="25.5" x14ac:dyDescent="0.2">
      <c r="A904" t="s">
        <v>51</v>
      </c>
      <c r="B904" s="5" t="s">
        <v>2957</v>
      </c>
      <c r="C904" s="5" t="s">
        <v>2958</v>
      </c>
      <c r="D904" t="s">
        <v>5</v>
      </c>
      <c r="E904" s="24" t="s">
        <v>2851</v>
      </c>
      <c r="F904" s="25" t="s">
        <v>812</v>
      </c>
      <c r="G904" s="26">
        <v>1</v>
      </c>
      <c r="H904" s="25">
        <v>0</v>
      </c>
      <c r="I904" s="25">
        <f>ROUND(G904*H904,6)</f>
        <v>0</v>
      </c>
      <c r="L904" s="27">
        <v>0</v>
      </c>
      <c r="M904" s="22">
        <f>ROUND(ROUND(L904,2)*ROUND(G904,3),2)</f>
        <v>0</v>
      </c>
      <c r="N904" s="25" t="s">
        <v>126</v>
      </c>
      <c r="O904">
        <f>(M904*21)/100</f>
        <v>0</v>
      </c>
      <c r="P904" t="s">
        <v>27</v>
      </c>
    </row>
    <row r="905" spans="1:16" ht="38.25" x14ac:dyDescent="0.2">
      <c r="A905" s="28" t="s">
        <v>57</v>
      </c>
      <c r="E905" s="29" t="s">
        <v>2952</v>
      </c>
    </row>
    <row r="906" spans="1:16" ht="25.5" x14ac:dyDescent="0.2">
      <c r="A906" s="28" t="s">
        <v>58</v>
      </c>
      <c r="E906" s="30" t="s">
        <v>2712</v>
      </c>
    </row>
    <row r="907" spans="1:16" x14ac:dyDescent="0.2">
      <c r="E907" s="29" t="s">
        <v>5</v>
      </c>
    </row>
    <row r="908" spans="1:16" ht="25.5" x14ac:dyDescent="0.2">
      <c r="A908" t="s">
        <v>51</v>
      </c>
      <c r="B908" s="5" t="s">
        <v>2959</v>
      </c>
      <c r="C908" s="5" t="s">
        <v>2960</v>
      </c>
      <c r="D908" t="s">
        <v>5</v>
      </c>
      <c r="E908" s="24" t="s">
        <v>2851</v>
      </c>
      <c r="F908" s="25" t="s">
        <v>812</v>
      </c>
      <c r="G908" s="26">
        <v>1</v>
      </c>
      <c r="H908" s="25">
        <v>0</v>
      </c>
      <c r="I908" s="25">
        <f>ROUND(G908*H908,6)</f>
        <v>0</v>
      </c>
      <c r="L908" s="27">
        <v>0</v>
      </c>
      <c r="M908" s="22">
        <f>ROUND(ROUND(L908,2)*ROUND(G908,3),2)</f>
        <v>0</v>
      </c>
      <c r="N908" s="25" t="s">
        <v>126</v>
      </c>
      <c r="O908">
        <f>(M908*21)/100</f>
        <v>0</v>
      </c>
      <c r="P908" t="s">
        <v>27</v>
      </c>
    </row>
    <row r="909" spans="1:16" ht="38.25" x14ac:dyDescent="0.2">
      <c r="A909" s="28" t="s">
        <v>57</v>
      </c>
      <c r="E909" s="29" t="s">
        <v>2852</v>
      </c>
    </row>
    <row r="910" spans="1:16" ht="25.5" x14ac:dyDescent="0.2">
      <c r="A910" s="28" t="s">
        <v>58</v>
      </c>
      <c r="E910" s="30" t="s">
        <v>2712</v>
      </c>
    </row>
    <row r="911" spans="1:16" x14ac:dyDescent="0.2">
      <c r="E911" s="29" t="s">
        <v>5</v>
      </c>
    </row>
    <row r="912" spans="1:16" ht="25.5" x14ac:dyDescent="0.2">
      <c r="A912" t="s">
        <v>51</v>
      </c>
      <c r="B912" s="5" t="s">
        <v>2961</v>
      </c>
      <c r="C912" s="5" t="s">
        <v>2962</v>
      </c>
      <c r="D912" t="s">
        <v>5</v>
      </c>
      <c r="E912" s="24" t="s">
        <v>2851</v>
      </c>
      <c r="F912" s="25" t="s">
        <v>812</v>
      </c>
      <c r="G912" s="26">
        <v>1</v>
      </c>
      <c r="H912" s="25">
        <v>0</v>
      </c>
      <c r="I912" s="25">
        <f>ROUND(G912*H912,6)</f>
        <v>0</v>
      </c>
      <c r="L912" s="27">
        <v>0</v>
      </c>
      <c r="M912" s="22">
        <f>ROUND(ROUND(L912,2)*ROUND(G912,3),2)</f>
        <v>0</v>
      </c>
      <c r="N912" s="25" t="s">
        <v>126</v>
      </c>
      <c r="O912">
        <f>(M912*21)/100</f>
        <v>0</v>
      </c>
      <c r="P912" t="s">
        <v>27</v>
      </c>
    </row>
    <row r="913" spans="1:16" ht="38.25" x14ac:dyDescent="0.2">
      <c r="A913" s="28" t="s">
        <v>57</v>
      </c>
      <c r="E913" s="29" t="s">
        <v>2852</v>
      </c>
    </row>
    <row r="914" spans="1:16" ht="25.5" x14ac:dyDescent="0.2">
      <c r="A914" s="28" t="s">
        <v>58</v>
      </c>
      <c r="E914" s="30" t="s">
        <v>2712</v>
      </c>
    </row>
    <row r="915" spans="1:16" x14ac:dyDescent="0.2">
      <c r="E915" s="29" t="s">
        <v>5</v>
      </c>
    </row>
    <row r="916" spans="1:16" ht="25.5" x14ac:dyDescent="0.2">
      <c r="A916" t="s">
        <v>51</v>
      </c>
      <c r="B916" s="5" t="s">
        <v>2963</v>
      </c>
      <c r="C916" s="5" t="s">
        <v>2964</v>
      </c>
      <c r="D916" t="s">
        <v>5</v>
      </c>
      <c r="E916" s="24" t="s">
        <v>2851</v>
      </c>
      <c r="F916" s="25" t="s">
        <v>812</v>
      </c>
      <c r="G916" s="26">
        <v>1</v>
      </c>
      <c r="H916" s="25">
        <v>0</v>
      </c>
      <c r="I916" s="25">
        <f>ROUND(G916*H916,6)</f>
        <v>0</v>
      </c>
      <c r="L916" s="27">
        <v>0</v>
      </c>
      <c r="M916" s="22">
        <f>ROUND(ROUND(L916,2)*ROUND(G916,3),2)</f>
        <v>0</v>
      </c>
      <c r="N916" s="25" t="s">
        <v>126</v>
      </c>
      <c r="O916">
        <f>(M916*21)/100</f>
        <v>0</v>
      </c>
      <c r="P916" t="s">
        <v>27</v>
      </c>
    </row>
    <row r="917" spans="1:16" ht="38.25" x14ac:dyDescent="0.2">
      <c r="A917" s="28" t="s">
        <v>57</v>
      </c>
      <c r="E917" s="29" t="s">
        <v>2852</v>
      </c>
    </row>
    <row r="918" spans="1:16" ht="25.5" x14ac:dyDescent="0.2">
      <c r="A918" s="28" t="s">
        <v>58</v>
      </c>
      <c r="E918" s="30" t="s">
        <v>2712</v>
      </c>
    </row>
    <row r="919" spans="1:16" x14ac:dyDescent="0.2">
      <c r="E919" s="29" t="s">
        <v>5</v>
      </c>
    </row>
    <row r="920" spans="1:16" ht="25.5" x14ac:dyDescent="0.2">
      <c r="A920" t="s">
        <v>51</v>
      </c>
      <c r="B920" s="5" t="s">
        <v>2965</v>
      </c>
      <c r="C920" s="5" t="s">
        <v>2966</v>
      </c>
      <c r="D920" t="s">
        <v>5</v>
      </c>
      <c r="E920" s="24" t="s">
        <v>2851</v>
      </c>
      <c r="F920" s="25" t="s">
        <v>812</v>
      </c>
      <c r="G920" s="26">
        <v>1</v>
      </c>
      <c r="H920" s="25">
        <v>0</v>
      </c>
      <c r="I920" s="25">
        <f>ROUND(G920*H920,6)</f>
        <v>0</v>
      </c>
      <c r="L920" s="27">
        <v>0</v>
      </c>
      <c r="M920" s="22">
        <f>ROUND(ROUND(L920,2)*ROUND(G920,3),2)</f>
        <v>0</v>
      </c>
      <c r="N920" s="25" t="s">
        <v>126</v>
      </c>
      <c r="O920">
        <f>(M920*21)/100</f>
        <v>0</v>
      </c>
      <c r="P920" t="s">
        <v>27</v>
      </c>
    </row>
    <row r="921" spans="1:16" ht="38.25" x14ac:dyDescent="0.2">
      <c r="A921" s="28" t="s">
        <v>57</v>
      </c>
      <c r="E921" s="29" t="s">
        <v>2852</v>
      </c>
    </row>
    <row r="922" spans="1:16" ht="25.5" x14ac:dyDescent="0.2">
      <c r="A922" s="28" t="s">
        <v>58</v>
      </c>
      <c r="E922" s="30" t="s">
        <v>2712</v>
      </c>
    </row>
    <row r="923" spans="1:16" x14ac:dyDescent="0.2">
      <c r="E923" s="29" t="s">
        <v>5</v>
      </c>
    </row>
    <row r="924" spans="1:16" ht="25.5" x14ac:dyDescent="0.2">
      <c r="A924" t="s">
        <v>51</v>
      </c>
      <c r="B924" s="5" t="s">
        <v>2967</v>
      </c>
      <c r="C924" s="5" t="s">
        <v>2968</v>
      </c>
      <c r="D924" t="s">
        <v>5</v>
      </c>
      <c r="E924" s="24" t="s">
        <v>2851</v>
      </c>
      <c r="F924" s="25" t="s">
        <v>812</v>
      </c>
      <c r="G924" s="26">
        <v>1</v>
      </c>
      <c r="H924" s="25">
        <v>0</v>
      </c>
      <c r="I924" s="25">
        <f>ROUND(G924*H924,6)</f>
        <v>0</v>
      </c>
      <c r="L924" s="27">
        <v>0</v>
      </c>
      <c r="M924" s="22">
        <f>ROUND(ROUND(L924,2)*ROUND(G924,3),2)</f>
        <v>0</v>
      </c>
      <c r="N924" s="25" t="s">
        <v>126</v>
      </c>
      <c r="O924">
        <f>(M924*21)/100</f>
        <v>0</v>
      </c>
      <c r="P924" t="s">
        <v>27</v>
      </c>
    </row>
    <row r="925" spans="1:16" ht="38.25" x14ac:dyDescent="0.2">
      <c r="A925" s="28" t="s">
        <v>57</v>
      </c>
      <c r="E925" s="29" t="s">
        <v>2852</v>
      </c>
    </row>
    <row r="926" spans="1:16" ht="25.5" x14ac:dyDescent="0.2">
      <c r="A926" s="28" t="s">
        <v>58</v>
      </c>
      <c r="E926" s="30" t="s">
        <v>2712</v>
      </c>
    </row>
    <row r="927" spans="1:16" x14ac:dyDescent="0.2">
      <c r="E927" s="29" t="s">
        <v>5</v>
      </c>
    </row>
    <row r="928" spans="1:16" ht="25.5" x14ac:dyDescent="0.2">
      <c r="A928" t="s">
        <v>51</v>
      </c>
      <c r="B928" s="5" t="s">
        <v>2969</v>
      </c>
      <c r="C928" s="5" t="s">
        <v>2970</v>
      </c>
      <c r="D928" t="s">
        <v>5</v>
      </c>
      <c r="E928" s="24" t="s">
        <v>2940</v>
      </c>
      <c r="F928" s="25" t="s">
        <v>812</v>
      </c>
      <c r="G928" s="26">
        <v>1</v>
      </c>
      <c r="H928" s="25">
        <v>0</v>
      </c>
      <c r="I928" s="25">
        <f>ROUND(G928*H928,6)</f>
        <v>0</v>
      </c>
      <c r="L928" s="27">
        <v>0</v>
      </c>
      <c r="M928" s="22">
        <f>ROUND(ROUND(L928,2)*ROUND(G928,3),2)</f>
        <v>0</v>
      </c>
      <c r="N928" s="25" t="s">
        <v>126</v>
      </c>
      <c r="O928">
        <f>(M928*21)/100</f>
        <v>0</v>
      </c>
      <c r="P928" t="s">
        <v>27</v>
      </c>
    </row>
    <row r="929" spans="1:16" ht="38.25" x14ac:dyDescent="0.2">
      <c r="A929" s="28" t="s">
        <v>57</v>
      </c>
      <c r="E929" s="29" t="s">
        <v>2941</v>
      </c>
    </row>
    <row r="930" spans="1:16" ht="25.5" x14ac:dyDescent="0.2">
      <c r="A930" s="28" t="s">
        <v>58</v>
      </c>
      <c r="E930" s="30" t="s">
        <v>2712</v>
      </c>
    </row>
    <row r="931" spans="1:16" x14ac:dyDescent="0.2">
      <c r="E931" s="29" t="s">
        <v>5</v>
      </c>
    </row>
    <row r="932" spans="1:16" ht="25.5" x14ac:dyDescent="0.2">
      <c r="A932" t="s">
        <v>51</v>
      </c>
      <c r="B932" s="5" t="s">
        <v>2971</v>
      </c>
      <c r="C932" s="5" t="s">
        <v>2972</v>
      </c>
      <c r="D932" t="s">
        <v>5</v>
      </c>
      <c r="E932" s="24" t="s">
        <v>2714</v>
      </c>
      <c r="F932" s="25" t="s">
        <v>812</v>
      </c>
      <c r="G932" s="26">
        <v>1</v>
      </c>
      <c r="H932" s="25">
        <v>0</v>
      </c>
      <c r="I932" s="25">
        <f>ROUND(G932*H932,6)</f>
        <v>0</v>
      </c>
      <c r="L932" s="27">
        <v>0</v>
      </c>
      <c r="M932" s="22">
        <f>ROUND(ROUND(L932,2)*ROUND(G932,3),2)</f>
        <v>0</v>
      </c>
      <c r="N932" s="25" t="s">
        <v>126</v>
      </c>
      <c r="O932">
        <f>(M932*21)/100</f>
        <v>0</v>
      </c>
      <c r="P932" t="s">
        <v>27</v>
      </c>
    </row>
    <row r="933" spans="1:16" x14ac:dyDescent="0.2">
      <c r="A933" s="28" t="s">
        <v>57</v>
      </c>
      <c r="E933" s="29" t="s">
        <v>5</v>
      </c>
    </row>
    <row r="934" spans="1:16" ht="25.5" x14ac:dyDescent="0.2">
      <c r="A934" s="28" t="s">
        <v>58</v>
      </c>
      <c r="E934" s="30" t="s">
        <v>2712</v>
      </c>
    </row>
    <row r="935" spans="1:16" x14ac:dyDescent="0.2">
      <c r="E935" s="29" t="s">
        <v>5</v>
      </c>
    </row>
    <row r="936" spans="1:16" ht="25.5" x14ac:dyDescent="0.2">
      <c r="A936" t="s">
        <v>51</v>
      </c>
      <c r="B936" s="5" t="s">
        <v>2973</v>
      </c>
      <c r="C936" s="5" t="s">
        <v>2974</v>
      </c>
      <c r="D936" t="s">
        <v>5</v>
      </c>
      <c r="E936" s="24" t="s">
        <v>2714</v>
      </c>
      <c r="F936" s="25" t="s">
        <v>812</v>
      </c>
      <c r="G936" s="26">
        <v>1</v>
      </c>
      <c r="H936" s="25">
        <v>0</v>
      </c>
      <c r="I936" s="25">
        <f>ROUND(G936*H936,6)</f>
        <v>0</v>
      </c>
      <c r="L936" s="27">
        <v>0</v>
      </c>
      <c r="M936" s="22">
        <f>ROUND(ROUND(L936,2)*ROUND(G936,3),2)</f>
        <v>0</v>
      </c>
      <c r="N936" s="25" t="s">
        <v>126</v>
      </c>
      <c r="O936">
        <f>(M936*21)/100</f>
        <v>0</v>
      </c>
      <c r="P936" t="s">
        <v>27</v>
      </c>
    </row>
    <row r="937" spans="1:16" x14ac:dyDescent="0.2">
      <c r="A937" s="28" t="s">
        <v>57</v>
      </c>
      <c r="E937" s="29" t="s">
        <v>5</v>
      </c>
    </row>
    <row r="938" spans="1:16" ht="25.5" x14ac:dyDescent="0.2">
      <c r="A938" s="28" t="s">
        <v>58</v>
      </c>
      <c r="E938" s="30" t="s">
        <v>2712</v>
      </c>
    </row>
    <row r="939" spans="1:16" x14ac:dyDescent="0.2">
      <c r="E939" s="29" t="s">
        <v>5</v>
      </c>
    </row>
    <row r="940" spans="1:16" ht="25.5" x14ac:dyDescent="0.2">
      <c r="A940" t="s">
        <v>51</v>
      </c>
      <c r="B940" s="5" t="s">
        <v>2975</v>
      </c>
      <c r="C940" s="5" t="s">
        <v>2976</v>
      </c>
      <c r="D940" t="s">
        <v>5</v>
      </c>
      <c r="E940" s="24" t="s">
        <v>2714</v>
      </c>
      <c r="F940" s="25" t="s">
        <v>812</v>
      </c>
      <c r="G940" s="26">
        <v>1</v>
      </c>
      <c r="H940" s="25">
        <v>0</v>
      </c>
      <c r="I940" s="25">
        <f>ROUND(G940*H940,6)</f>
        <v>0</v>
      </c>
      <c r="L940" s="27">
        <v>0</v>
      </c>
      <c r="M940" s="22">
        <f>ROUND(ROUND(L940,2)*ROUND(G940,3),2)</f>
        <v>0</v>
      </c>
      <c r="N940" s="25" t="s">
        <v>126</v>
      </c>
      <c r="O940">
        <f>(M940*21)/100</f>
        <v>0</v>
      </c>
      <c r="P940" t="s">
        <v>27</v>
      </c>
    </row>
    <row r="941" spans="1:16" x14ac:dyDescent="0.2">
      <c r="A941" s="28" t="s">
        <v>57</v>
      </c>
      <c r="E941" s="29" t="s">
        <v>5</v>
      </c>
    </row>
    <row r="942" spans="1:16" ht="25.5" x14ac:dyDescent="0.2">
      <c r="A942" s="28" t="s">
        <v>58</v>
      </c>
      <c r="E942" s="30" t="s">
        <v>2712</v>
      </c>
    </row>
    <row r="943" spans="1:16" x14ac:dyDescent="0.2">
      <c r="E943" s="29" t="s">
        <v>5</v>
      </c>
    </row>
    <row r="944" spans="1:16" ht="25.5" x14ac:dyDescent="0.2">
      <c r="A944" t="s">
        <v>51</v>
      </c>
      <c r="B944" s="5" t="s">
        <v>2977</v>
      </c>
      <c r="C944" s="5" t="s">
        <v>2978</v>
      </c>
      <c r="D944" t="s">
        <v>5</v>
      </c>
      <c r="E944" s="24" t="s">
        <v>2714</v>
      </c>
      <c r="F944" s="25" t="s">
        <v>812</v>
      </c>
      <c r="G944" s="26">
        <v>1</v>
      </c>
      <c r="H944" s="25">
        <v>0</v>
      </c>
      <c r="I944" s="25">
        <f>ROUND(G944*H944,6)</f>
        <v>0</v>
      </c>
      <c r="L944" s="27">
        <v>0</v>
      </c>
      <c r="M944" s="22">
        <f>ROUND(ROUND(L944,2)*ROUND(G944,3),2)</f>
        <v>0</v>
      </c>
      <c r="N944" s="25" t="s">
        <v>126</v>
      </c>
      <c r="O944">
        <f>(M944*21)/100</f>
        <v>0</v>
      </c>
      <c r="P944" t="s">
        <v>27</v>
      </c>
    </row>
    <row r="945" spans="1:16" x14ac:dyDescent="0.2">
      <c r="A945" s="28" t="s">
        <v>57</v>
      </c>
      <c r="E945" s="29" t="s">
        <v>5</v>
      </c>
    </row>
    <row r="946" spans="1:16" ht="25.5" x14ac:dyDescent="0.2">
      <c r="A946" s="28" t="s">
        <v>58</v>
      </c>
      <c r="E946" s="30" t="s">
        <v>2712</v>
      </c>
    </row>
    <row r="947" spans="1:16" x14ac:dyDescent="0.2">
      <c r="E947" s="29" t="s">
        <v>5</v>
      </c>
    </row>
    <row r="948" spans="1:16" ht="25.5" x14ac:dyDescent="0.2">
      <c r="A948" t="s">
        <v>51</v>
      </c>
      <c r="B948" s="5" t="s">
        <v>2979</v>
      </c>
      <c r="C948" s="5" t="s">
        <v>2980</v>
      </c>
      <c r="D948" t="s">
        <v>5</v>
      </c>
      <c r="E948" s="24" t="s">
        <v>2981</v>
      </c>
      <c r="F948" s="25" t="s">
        <v>812</v>
      </c>
      <c r="G948" s="26">
        <v>1</v>
      </c>
      <c r="H948" s="25">
        <v>0</v>
      </c>
      <c r="I948" s="25">
        <f>ROUND(G948*H948,6)</f>
        <v>0</v>
      </c>
      <c r="L948" s="27">
        <v>0</v>
      </c>
      <c r="M948" s="22">
        <f>ROUND(ROUND(L948,2)*ROUND(G948,3),2)</f>
        <v>0</v>
      </c>
      <c r="N948" s="25" t="s">
        <v>126</v>
      </c>
      <c r="O948">
        <f>(M948*21)/100</f>
        <v>0</v>
      </c>
      <c r="P948" t="s">
        <v>27</v>
      </c>
    </row>
    <row r="949" spans="1:16" x14ac:dyDescent="0.2">
      <c r="A949" s="28" t="s">
        <v>57</v>
      </c>
      <c r="E949" s="29" t="s">
        <v>5</v>
      </c>
    </row>
    <row r="950" spans="1:16" ht="25.5" x14ac:dyDescent="0.2">
      <c r="A950" s="28" t="s">
        <v>58</v>
      </c>
      <c r="E950" s="30" t="s">
        <v>2712</v>
      </c>
    </row>
    <row r="951" spans="1:16" x14ac:dyDescent="0.2">
      <c r="E951" s="29" t="s">
        <v>5</v>
      </c>
    </row>
    <row r="952" spans="1:16" ht="25.5" x14ac:dyDescent="0.2">
      <c r="A952" t="s">
        <v>51</v>
      </c>
      <c r="B952" s="5" t="s">
        <v>2982</v>
      </c>
      <c r="C952" s="5" t="s">
        <v>2983</v>
      </c>
      <c r="D952" t="s">
        <v>5</v>
      </c>
      <c r="E952" s="24" t="s">
        <v>2981</v>
      </c>
      <c r="F952" s="25" t="s">
        <v>812</v>
      </c>
      <c r="G952" s="26">
        <v>1</v>
      </c>
      <c r="H952" s="25">
        <v>0</v>
      </c>
      <c r="I952" s="25">
        <f>ROUND(G952*H952,6)</f>
        <v>0</v>
      </c>
      <c r="L952" s="27">
        <v>0</v>
      </c>
      <c r="M952" s="22">
        <f>ROUND(ROUND(L952,2)*ROUND(G952,3),2)</f>
        <v>0</v>
      </c>
      <c r="N952" s="25" t="s">
        <v>126</v>
      </c>
      <c r="O952">
        <f>(M952*21)/100</f>
        <v>0</v>
      </c>
      <c r="P952" t="s">
        <v>27</v>
      </c>
    </row>
    <row r="953" spans="1:16" x14ac:dyDescent="0.2">
      <c r="A953" s="28" t="s">
        <v>57</v>
      </c>
      <c r="E953" s="29" t="s">
        <v>5</v>
      </c>
    </row>
    <row r="954" spans="1:16" ht="25.5" x14ac:dyDescent="0.2">
      <c r="A954" s="28" t="s">
        <v>58</v>
      </c>
      <c r="E954" s="30" t="s">
        <v>2712</v>
      </c>
    </row>
    <row r="955" spans="1:16" x14ac:dyDescent="0.2">
      <c r="E955" s="29" t="s">
        <v>5</v>
      </c>
    </row>
    <row r="956" spans="1:16" ht="25.5" x14ac:dyDescent="0.2">
      <c r="A956" t="s">
        <v>51</v>
      </c>
      <c r="B956" s="5" t="s">
        <v>2984</v>
      </c>
      <c r="C956" s="5" t="s">
        <v>2985</v>
      </c>
      <c r="D956" t="s">
        <v>5</v>
      </c>
      <c r="E956" s="24" t="s">
        <v>2836</v>
      </c>
      <c r="F956" s="25" t="s">
        <v>812</v>
      </c>
      <c r="G956" s="26">
        <v>1</v>
      </c>
      <c r="H956" s="25">
        <v>0</v>
      </c>
      <c r="I956" s="25">
        <f>ROUND(G956*H956,6)</f>
        <v>0</v>
      </c>
      <c r="L956" s="27">
        <v>0</v>
      </c>
      <c r="M956" s="22">
        <f>ROUND(ROUND(L956,2)*ROUND(G956,3),2)</f>
        <v>0</v>
      </c>
      <c r="N956" s="25" t="s">
        <v>126</v>
      </c>
      <c r="O956">
        <f>(M956*21)/100</f>
        <v>0</v>
      </c>
      <c r="P956" t="s">
        <v>27</v>
      </c>
    </row>
    <row r="957" spans="1:16" x14ac:dyDescent="0.2">
      <c r="A957" s="28" t="s">
        <v>57</v>
      </c>
      <c r="E957" s="29" t="s">
        <v>5</v>
      </c>
    </row>
    <row r="958" spans="1:16" ht="25.5" x14ac:dyDescent="0.2">
      <c r="A958" s="28" t="s">
        <v>58</v>
      </c>
      <c r="E958" s="30" t="s">
        <v>2712</v>
      </c>
    </row>
    <row r="959" spans="1:16" x14ac:dyDescent="0.2">
      <c r="E959" s="29" t="s">
        <v>5</v>
      </c>
    </row>
    <row r="960" spans="1:16" ht="25.5" x14ac:dyDescent="0.2">
      <c r="A960" t="s">
        <v>51</v>
      </c>
      <c r="B960" s="5" t="s">
        <v>2986</v>
      </c>
      <c r="C960" s="5" t="s">
        <v>2987</v>
      </c>
      <c r="D960" t="s">
        <v>5</v>
      </c>
      <c r="E960" s="24" t="s">
        <v>2988</v>
      </c>
      <c r="F960" s="25" t="s">
        <v>812</v>
      </c>
      <c r="G960" s="26">
        <v>1</v>
      </c>
      <c r="H960" s="25">
        <v>0</v>
      </c>
      <c r="I960" s="25">
        <f>ROUND(G960*H960,6)</f>
        <v>0</v>
      </c>
      <c r="L960" s="27">
        <v>0</v>
      </c>
      <c r="M960" s="22">
        <f>ROUND(ROUND(L960,2)*ROUND(G960,3),2)</f>
        <v>0</v>
      </c>
      <c r="N960" s="25" t="s">
        <v>126</v>
      </c>
      <c r="O960">
        <f>(M960*21)/100</f>
        <v>0</v>
      </c>
      <c r="P960" t="s">
        <v>27</v>
      </c>
    </row>
    <row r="961" spans="1:16" x14ac:dyDescent="0.2">
      <c r="A961" s="28" t="s">
        <v>57</v>
      </c>
      <c r="E961" s="29" t="s">
        <v>5</v>
      </c>
    </row>
    <row r="962" spans="1:16" ht="38.25" x14ac:dyDescent="0.2">
      <c r="A962" s="28" t="s">
        <v>58</v>
      </c>
      <c r="E962" s="30" t="s">
        <v>2989</v>
      </c>
    </row>
    <row r="963" spans="1:16" x14ac:dyDescent="0.2">
      <c r="E963" s="29" t="s">
        <v>5</v>
      </c>
    </row>
    <row r="964" spans="1:16" ht="25.5" x14ac:dyDescent="0.2">
      <c r="A964" t="s">
        <v>51</v>
      </c>
      <c r="B964" s="5" t="s">
        <v>2990</v>
      </c>
      <c r="C964" s="5" t="s">
        <v>2991</v>
      </c>
      <c r="D964" t="s">
        <v>5</v>
      </c>
      <c r="E964" s="24" t="s">
        <v>2988</v>
      </c>
      <c r="F964" s="25" t="s">
        <v>812</v>
      </c>
      <c r="G964" s="26">
        <v>1</v>
      </c>
      <c r="H964" s="25">
        <v>0</v>
      </c>
      <c r="I964" s="25">
        <f>ROUND(G964*H964,6)</f>
        <v>0</v>
      </c>
      <c r="L964" s="27">
        <v>0</v>
      </c>
      <c r="M964" s="22">
        <f>ROUND(ROUND(L964,2)*ROUND(G964,3),2)</f>
        <v>0</v>
      </c>
      <c r="N964" s="25" t="s">
        <v>126</v>
      </c>
      <c r="O964">
        <f>(M964*21)/100</f>
        <v>0</v>
      </c>
      <c r="P964" t="s">
        <v>27</v>
      </c>
    </row>
    <row r="965" spans="1:16" x14ac:dyDescent="0.2">
      <c r="A965" s="28" t="s">
        <v>57</v>
      </c>
      <c r="E965" s="29" t="s">
        <v>5</v>
      </c>
    </row>
    <row r="966" spans="1:16" ht="38.25" x14ac:dyDescent="0.2">
      <c r="A966" s="28" t="s">
        <v>58</v>
      </c>
      <c r="E966" s="30" t="s">
        <v>2992</v>
      </c>
    </row>
    <row r="967" spans="1:16" x14ac:dyDescent="0.2">
      <c r="E967" s="29" t="s">
        <v>5</v>
      </c>
    </row>
    <row r="968" spans="1:16" ht="25.5" x14ac:dyDescent="0.2">
      <c r="A968" t="s">
        <v>51</v>
      </c>
      <c r="B968" s="5" t="s">
        <v>2993</v>
      </c>
      <c r="C968" s="5" t="s">
        <v>2994</v>
      </c>
      <c r="D968" t="s">
        <v>5</v>
      </c>
      <c r="E968" s="24" t="s">
        <v>2988</v>
      </c>
      <c r="F968" s="25" t="s">
        <v>812</v>
      </c>
      <c r="G968" s="26">
        <v>6</v>
      </c>
      <c r="H968" s="25">
        <v>0</v>
      </c>
      <c r="I968" s="25">
        <f>ROUND(G968*H968,6)</f>
        <v>0</v>
      </c>
      <c r="L968" s="27">
        <v>0</v>
      </c>
      <c r="M968" s="22">
        <f>ROUND(ROUND(L968,2)*ROUND(G968,3),2)</f>
        <v>0</v>
      </c>
      <c r="N968" s="25" t="s">
        <v>126</v>
      </c>
      <c r="O968">
        <f>(M968*21)/100</f>
        <v>0</v>
      </c>
      <c r="P968" t="s">
        <v>27</v>
      </c>
    </row>
    <row r="969" spans="1:16" x14ac:dyDescent="0.2">
      <c r="A969" s="28" t="s">
        <v>57</v>
      </c>
      <c r="E969" s="29" t="s">
        <v>5</v>
      </c>
    </row>
    <row r="970" spans="1:16" ht="38.25" x14ac:dyDescent="0.2">
      <c r="A970" s="28" t="s">
        <v>58</v>
      </c>
      <c r="E970" s="30" t="s">
        <v>2995</v>
      </c>
    </row>
    <row r="971" spans="1:16" x14ac:dyDescent="0.2">
      <c r="E971" s="29" t="s">
        <v>5</v>
      </c>
    </row>
    <row r="972" spans="1:16" ht="25.5" x14ac:dyDescent="0.2">
      <c r="A972" t="s">
        <v>51</v>
      </c>
      <c r="B972" s="5" t="s">
        <v>2996</v>
      </c>
      <c r="C972" s="5" t="s">
        <v>2997</v>
      </c>
      <c r="D972" t="s">
        <v>5</v>
      </c>
      <c r="E972" s="24" t="s">
        <v>2988</v>
      </c>
      <c r="F972" s="25" t="s">
        <v>812</v>
      </c>
      <c r="G972" s="26">
        <v>1</v>
      </c>
      <c r="H972" s="25">
        <v>0</v>
      </c>
      <c r="I972" s="25">
        <f>ROUND(G972*H972,6)</f>
        <v>0</v>
      </c>
      <c r="L972" s="27">
        <v>0</v>
      </c>
      <c r="M972" s="22">
        <f>ROUND(ROUND(L972,2)*ROUND(G972,3),2)</f>
        <v>0</v>
      </c>
      <c r="N972" s="25" t="s">
        <v>126</v>
      </c>
      <c r="O972">
        <f>(M972*21)/100</f>
        <v>0</v>
      </c>
      <c r="P972" t="s">
        <v>27</v>
      </c>
    </row>
    <row r="973" spans="1:16" x14ac:dyDescent="0.2">
      <c r="A973" s="28" t="s">
        <v>57</v>
      </c>
      <c r="E973" s="29" t="s">
        <v>5</v>
      </c>
    </row>
    <row r="974" spans="1:16" ht="38.25" x14ac:dyDescent="0.2">
      <c r="A974" s="28" t="s">
        <v>58</v>
      </c>
      <c r="E974" s="30" t="s">
        <v>2998</v>
      </c>
    </row>
    <row r="975" spans="1:16" x14ac:dyDescent="0.2">
      <c r="E975" s="29" t="s">
        <v>5</v>
      </c>
    </row>
    <row r="976" spans="1:16" ht="25.5" x14ac:dyDescent="0.2">
      <c r="A976" t="s">
        <v>51</v>
      </c>
      <c r="B976" s="5" t="s">
        <v>2999</v>
      </c>
      <c r="C976" s="5" t="s">
        <v>3000</v>
      </c>
      <c r="D976" t="s">
        <v>5</v>
      </c>
      <c r="E976" s="24" t="s">
        <v>2988</v>
      </c>
      <c r="F976" s="25" t="s">
        <v>812</v>
      </c>
      <c r="G976" s="26">
        <v>1</v>
      </c>
      <c r="H976" s="25">
        <v>0</v>
      </c>
      <c r="I976" s="25">
        <f>ROUND(G976*H976,6)</f>
        <v>0</v>
      </c>
      <c r="L976" s="27">
        <v>0</v>
      </c>
      <c r="M976" s="22">
        <f>ROUND(ROUND(L976,2)*ROUND(G976,3),2)</f>
        <v>0</v>
      </c>
      <c r="N976" s="25" t="s">
        <v>126</v>
      </c>
      <c r="O976">
        <f>(M976*21)/100</f>
        <v>0</v>
      </c>
      <c r="P976" t="s">
        <v>27</v>
      </c>
    </row>
    <row r="977" spans="1:16" x14ac:dyDescent="0.2">
      <c r="A977" s="28" t="s">
        <v>57</v>
      </c>
      <c r="E977" s="29" t="s">
        <v>5</v>
      </c>
    </row>
    <row r="978" spans="1:16" ht="38.25" x14ac:dyDescent="0.2">
      <c r="A978" s="28" t="s">
        <v>58</v>
      </c>
      <c r="E978" s="30" t="s">
        <v>3001</v>
      </c>
    </row>
    <row r="979" spans="1:16" x14ac:dyDescent="0.2">
      <c r="E979" s="29" t="s">
        <v>5</v>
      </c>
    </row>
    <row r="980" spans="1:16" ht="25.5" x14ac:dyDescent="0.2">
      <c r="A980" t="s">
        <v>51</v>
      </c>
      <c r="B980" s="5" t="s">
        <v>3002</v>
      </c>
      <c r="C980" s="5" t="s">
        <v>3003</v>
      </c>
      <c r="D980" t="s">
        <v>5</v>
      </c>
      <c r="E980" s="24" t="s">
        <v>2988</v>
      </c>
      <c r="F980" s="25" t="s">
        <v>812</v>
      </c>
      <c r="G980" s="26">
        <v>1</v>
      </c>
      <c r="H980" s="25">
        <v>0</v>
      </c>
      <c r="I980" s="25">
        <f>ROUND(G980*H980,6)</f>
        <v>0</v>
      </c>
      <c r="L980" s="27">
        <v>0</v>
      </c>
      <c r="M980" s="22">
        <f>ROUND(ROUND(L980,2)*ROUND(G980,3),2)</f>
        <v>0</v>
      </c>
      <c r="N980" s="25" t="s">
        <v>126</v>
      </c>
      <c r="O980">
        <f>(M980*21)/100</f>
        <v>0</v>
      </c>
      <c r="P980" t="s">
        <v>27</v>
      </c>
    </row>
    <row r="981" spans="1:16" x14ac:dyDescent="0.2">
      <c r="A981" s="28" t="s">
        <v>57</v>
      </c>
      <c r="E981" s="29" t="s">
        <v>5</v>
      </c>
    </row>
    <row r="982" spans="1:16" ht="38.25" x14ac:dyDescent="0.2">
      <c r="A982" s="28" t="s">
        <v>58</v>
      </c>
      <c r="E982" s="30" t="s">
        <v>3004</v>
      </c>
    </row>
    <row r="983" spans="1:16" x14ac:dyDescent="0.2">
      <c r="E983" s="29" t="s">
        <v>5</v>
      </c>
    </row>
    <row r="984" spans="1:16" x14ac:dyDescent="0.2">
      <c r="A984" t="s">
        <v>48</v>
      </c>
      <c r="C984" s="6" t="s">
        <v>3005</v>
      </c>
      <c r="E984" s="23" t="s">
        <v>3006</v>
      </c>
      <c r="J984" s="22">
        <f>0</f>
        <v>0</v>
      </c>
      <c r="K984" s="22">
        <f>0</f>
        <v>0</v>
      </c>
      <c r="L984" s="22">
        <f>0+L985+L989+L993+L997+L1001+L1005+L1009+L1013+L1017+L1021+L1025+L1029+L1033+L1037+L1041+L1045+L1049+L1053+L1057+L1061+L1065+L1069+L1073+L1077+L1081+L1085+L1089+L1093+L1097+L1101+L1105+L1109+L1113+L1117+L1121+L1125+L1129+L1133+L1137+L1141+L1145+L1149+L1153</f>
        <v>0</v>
      </c>
      <c r="M984" s="22">
        <f>0+M985+M989+M993+M997+M1001+M1005+M1009+M1013+M1017+M1021+M1025+M1029+M1033+M1037+M1041+M1045+M1049+M1053+M1057+M1061+M1065+M1069+M1073+M1077+M1081+M1085+M1089+M1093+M1097+M1101+M1105+M1109+M1113+M1117+M1121+M1125+M1129+M1133+M1137+M1141+M1145+M1149+M1153</f>
        <v>0</v>
      </c>
    </row>
    <row r="985" spans="1:16" ht="25.5" x14ac:dyDescent="0.2">
      <c r="A985" t="s">
        <v>51</v>
      </c>
      <c r="B985" s="5" t="s">
        <v>3007</v>
      </c>
      <c r="C985" s="5" t="s">
        <v>3008</v>
      </c>
      <c r="D985" t="s">
        <v>5</v>
      </c>
      <c r="E985" s="24" t="s">
        <v>3009</v>
      </c>
      <c r="F985" s="25" t="s">
        <v>884</v>
      </c>
      <c r="G985" s="26">
        <v>9200</v>
      </c>
      <c r="H985" s="25">
        <v>0</v>
      </c>
      <c r="I985" s="25">
        <f>ROUND(G985*H985,6)</f>
        <v>0</v>
      </c>
      <c r="L985" s="27">
        <v>0</v>
      </c>
      <c r="M985" s="22">
        <f>ROUND(ROUND(L985,2)*ROUND(G985,3),2)</f>
        <v>0</v>
      </c>
      <c r="N985" s="25" t="s">
        <v>1836</v>
      </c>
      <c r="O985">
        <f>(M985*21)/100</f>
        <v>0</v>
      </c>
      <c r="P985" t="s">
        <v>27</v>
      </c>
    </row>
    <row r="986" spans="1:16" x14ac:dyDescent="0.2">
      <c r="A986" s="28" t="s">
        <v>57</v>
      </c>
      <c r="E986" s="29" t="s">
        <v>5</v>
      </c>
    </row>
    <row r="987" spans="1:16" x14ac:dyDescent="0.2">
      <c r="A987" s="28" t="s">
        <v>58</v>
      </c>
      <c r="E987" s="30" t="s">
        <v>3010</v>
      </c>
    </row>
    <row r="988" spans="1:16" x14ac:dyDescent="0.2">
      <c r="E988" s="29" t="s">
        <v>159</v>
      </c>
    </row>
    <row r="989" spans="1:16" x14ac:dyDescent="0.2">
      <c r="A989" t="s">
        <v>51</v>
      </c>
      <c r="B989" s="5" t="s">
        <v>3011</v>
      </c>
      <c r="C989" s="5" t="s">
        <v>3012</v>
      </c>
      <c r="D989" t="s">
        <v>5</v>
      </c>
      <c r="E989" s="24" t="s">
        <v>3013</v>
      </c>
      <c r="F989" s="25" t="s">
        <v>67</v>
      </c>
      <c r="G989" s="26">
        <v>465.52</v>
      </c>
      <c r="H989" s="25">
        <v>0</v>
      </c>
      <c r="I989" s="25">
        <f>ROUND(G989*H989,6)</f>
        <v>0</v>
      </c>
      <c r="L989" s="27">
        <v>0</v>
      </c>
      <c r="M989" s="22">
        <f>ROUND(ROUND(L989,2)*ROUND(G989,3),2)</f>
        <v>0</v>
      </c>
      <c r="N989" s="25" t="s">
        <v>1836</v>
      </c>
      <c r="O989">
        <f>(M989*21)/100</f>
        <v>0</v>
      </c>
      <c r="P989" t="s">
        <v>27</v>
      </c>
    </row>
    <row r="990" spans="1:16" x14ac:dyDescent="0.2">
      <c r="A990" s="28" t="s">
        <v>57</v>
      </c>
      <c r="E990" s="29" t="s">
        <v>5</v>
      </c>
    </row>
    <row r="991" spans="1:16" x14ac:dyDescent="0.2">
      <c r="A991" s="28" t="s">
        <v>58</v>
      </c>
      <c r="E991" s="30" t="s">
        <v>3014</v>
      </c>
    </row>
    <row r="992" spans="1:16" x14ac:dyDescent="0.2">
      <c r="E992" s="29" t="s">
        <v>159</v>
      </c>
    </row>
    <row r="993" spans="1:16" ht="25.5" x14ac:dyDescent="0.2">
      <c r="A993" t="s">
        <v>51</v>
      </c>
      <c r="B993" s="5" t="s">
        <v>3015</v>
      </c>
      <c r="C993" s="5" t="s">
        <v>3016</v>
      </c>
      <c r="D993" t="s">
        <v>5</v>
      </c>
      <c r="E993" s="24" t="s">
        <v>3017</v>
      </c>
      <c r="F993" s="25" t="s">
        <v>67</v>
      </c>
      <c r="G993" s="26">
        <v>134.5</v>
      </c>
      <c r="H993" s="25">
        <v>5.0299999999999997E-3</v>
      </c>
      <c r="I993" s="25">
        <f>ROUND(G993*H993,6)</f>
        <v>0.676535</v>
      </c>
      <c r="L993" s="27">
        <v>0</v>
      </c>
      <c r="M993" s="22">
        <f>ROUND(ROUND(L993,2)*ROUND(G993,3),2)</f>
        <v>0</v>
      </c>
      <c r="N993" s="25" t="s">
        <v>1836</v>
      </c>
      <c r="O993">
        <f>(M993*21)/100</f>
        <v>0</v>
      </c>
      <c r="P993" t="s">
        <v>27</v>
      </c>
    </row>
    <row r="994" spans="1:16" ht="25.5" x14ac:dyDescent="0.2">
      <c r="A994" s="28" t="s">
        <v>57</v>
      </c>
      <c r="E994" s="29" t="s">
        <v>3018</v>
      </c>
    </row>
    <row r="995" spans="1:16" x14ac:dyDescent="0.2">
      <c r="A995" s="28" t="s">
        <v>58</v>
      </c>
      <c r="E995" s="30" t="s">
        <v>3019</v>
      </c>
    </row>
    <row r="996" spans="1:16" x14ac:dyDescent="0.2">
      <c r="E996" s="29" t="s">
        <v>159</v>
      </c>
    </row>
    <row r="997" spans="1:16" x14ac:dyDescent="0.2">
      <c r="A997" t="s">
        <v>51</v>
      </c>
      <c r="B997" s="5" t="s">
        <v>3020</v>
      </c>
      <c r="C997" s="5" t="s">
        <v>3021</v>
      </c>
      <c r="D997" t="s">
        <v>5</v>
      </c>
      <c r="E997" s="24" t="s">
        <v>3022</v>
      </c>
      <c r="F997" s="25" t="s">
        <v>67</v>
      </c>
      <c r="G997" s="26">
        <v>134.5</v>
      </c>
      <c r="H997" s="25">
        <v>0</v>
      </c>
      <c r="I997" s="25">
        <f>ROUND(G997*H997,6)</f>
        <v>0</v>
      </c>
      <c r="L997" s="27">
        <v>0</v>
      </c>
      <c r="M997" s="22">
        <f>ROUND(ROUND(L997,2)*ROUND(G997,3),2)</f>
        <v>0</v>
      </c>
      <c r="N997" s="25" t="s">
        <v>1836</v>
      </c>
      <c r="O997">
        <f>(M997*21)/100</f>
        <v>0</v>
      </c>
      <c r="P997" t="s">
        <v>27</v>
      </c>
    </row>
    <row r="998" spans="1:16" x14ac:dyDescent="0.2">
      <c r="A998" s="28" t="s">
        <v>57</v>
      </c>
      <c r="E998" s="29" t="s">
        <v>5</v>
      </c>
    </row>
    <row r="999" spans="1:16" x14ac:dyDescent="0.2">
      <c r="A999" s="28" t="s">
        <v>58</v>
      </c>
      <c r="E999" s="30" t="s">
        <v>3019</v>
      </c>
    </row>
    <row r="1000" spans="1:16" x14ac:dyDescent="0.2">
      <c r="E1000" s="29" t="s">
        <v>159</v>
      </c>
    </row>
    <row r="1001" spans="1:16" x14ac:dyDescent="0.2">
      <c r="A1001" t="s">
        <v>51</v>
      </c>
      <c r="B1001" s="5" t="s">
        <v>3023</v>
      </c>
      <c r="C1001" s="5" t="s">
        <v>3024</v>
      </c>
      <c r="D1001" t="s">
        <v>5</v>
      </c>
      <c r="E1001" s="24" t="s">
        <v>3025</v>
      </c>
      <c r="F1001" s="25" t="s">
        <v>67</v>
      </c>
      <c r="G1001" s="26">
        <v>141.22499999999999</v>
      </c>
      <c r="H1001" s="25">
        <v>3.5999999999999997E-2</v>
      </c>
      <c r="I1001" s="25">
        <f>ROUND(G1001*H1001,6)</f>
        <v>5.0841000000000003</v>
      </c>
      <c r="L1001" s="27">
        <v>0</v>
      </c>
      <c r="M1001" s="22">
        <f>ROUND(ROUND(L1001,2)*ROUND(G1001,3),2)</f>
        <v>0</v>
      </c>
      <c r="N1001" s="25" t="s">
        <v>1836</v>
      </c>
      <c r="O1001">
        <f>(M1001*21)/100</f>
        <v>0</v>
      </c>
      <c r="P1001" t="s">
        <v>27</v>
      </c>
    </row>
    <row r="1002" spans="1:16" x14ac:dyDescent="0.2">
      <c r="A1002" s="28" t="s">
        <v>57</v>
      </c>
      <c r="E1002" s="29" t="s">
        <v>5</v>
      </c>
    </row>
    <row r="1003" spans="1:16" x14ac:dyDescent="0.2">
      <c r="A1003" s="28" t="s">
        <v>58</v>
      </c>
      <c r="E1003" s="30" t="s">
        <v>5</v>
      </c>
    </row>
    <row r="1004" spans="1:16" x14ac:dyDescent="0.2">
      <c r="E1004" s="29" t="s">
        <v>159</v>
      </c>
    </row>
    <row r="1005" spans="1:16" ht="25.5" x14ac:dyDescent="0.2">
      <c r="A1005" t="s">
        <v>51</v>
      </c>
      <c r="B1005" s="5" t="s">
        <v>3026</v>
      </c>
      <c r="C1005" s="5" t="s">
        <v>3027</v>
      </c>
      <c r="D1005" t="s">
        <v>5</v>
      </c>
      <c r="E1005" s="24" t="s">
        <v>3028</v>
      </c>
      <c r="F1005" s="25" t="s">
        <v>812</v>
      </c>
      <c r="G1005" s="26">
        <v>1</v>
      </c>
      <c r="H1005" s="25">
        <v>0</v>
      </c>
      <c r="I1005" s="25">
        <f>ROUND(G1005*H1005,6)</f>
        <v>0</v>
      </c>
      <c r="L1005" s="27">
        <v>0</v>
      </c>
      <c r="M1005" s="22">
        <f>ROUND(ROUND(L1005,2)*ROUND(G1005,3),2)</f>
        <v>0</v>
      </c>
      <c r="N1005" s="25" t="s">
        <v>126</v>
      </c>
      <c r="O1005">
        <f>(M1005*21)/100</f>
        <v>0</v>
      </c>
      <c r="P1005" t="s">
        <v>27</v>
      </c>
    </row>
    <row r="1006" spans="1:16" x14ac:dyDescent="0.2">
      <c r="A1006" s="28" t="s">
        <v>57</v>
      </c>
      <c r="E1006" s="29" t="s">
        <v>5</v>
      </c>
    </row>
    <row r="1007" spans="1:16" ht="25.5" x14ac:dyDescent="0.2">
      <c r="A1007" s="28" t="s">
        <v>58</v>
      </c>
      <c r="E1007" s="30" t="s">
        <v>3029</v>
      </c>
    </row>
    <row r="1008" spans="1:16" x14ac:dyDescent="0.2">
      <c r="E1008" s="29" t="s">
        <v>5</v>
      </c>
    </row>
    <row r="1009" spans="1:16" ht="25.5" x14ac:dyDescent="0.2">
      <c r="A1009" t="s">
        <v>51</v>
      </c>
      <c r="B1009" s="5" t="s">
        <v>3030</v>
      </c>
      <c r="C1009" s="5" t="s">
        <v>67</v>
      </c>
      <c r="D1009" t="s">
        <v>5</v>
      </c>
      <c r="E1009" s="24" t="s">
        <v>3031</v>
      </c>
      <c r="F1009" s="25" t="s">
        <v>812</v>
      </c>
      <c r="G1009" s="26">
        <v>1</v>
      </c>
      <c r="H1009" s="25">
        <v>0</v>
      </c>
      <c r="I1009" s="25">
        <f>ROUND(G1009*H1009,6)</f>
        <v>0</v>
      </c>
      <c r="L1009" s="27">
        <v>0</v>
      </c>
      <c r="M1009" s="22">
        <f>ROUND(ROUND(L1009,2)*ROUND(G1009,3),2)</f>
        <v>0</v>
      </c>
      <c r="N1009" s="25" t="s">
        <v>126</v>
      </c>
      <c r="O1009">
        <f>(M1009*21)/100</f>
        <v>0</v>
      </c>
      <c r="P1009" t="s">
        <v>27</v>
      </c>
    </row>
    <row r="1010" spans="1:16" x14ac:dyDescent="0.2">
      <c r="A1010" s="28" t="s">
        <v>57</v>
      </c>
      <c r="E1010" s="29" t="s">
        <v>5</v>
      </c>
    </row>
    <row r="1011" spans="1:16" ht="25.5" x14ac:dyDescent="0.2">
      <c r="A1011" s="28" t="s">
        <v>58</v>
      </c>
      <c r="E1011" s="30" t="s">
        <v>3029</v>
      </c>
    </row>
    <row r="1012" spans="1:16" x14ac:dyDescent="0.2">
      <c r="E1012" s="29" t="s">
        <v>5</v>
      </c>
    </row>
    <row r="1013" spans="1:16" ht="25.5" x14ac:dyDescent="0.2">
      <c r="A1013" t="s">
        <v>51</v>
      </c>
      <c r="B1013" s="5" t="s">
        <v>3032</v>
      </c>
      <c r="C1013" s="5" t="s">
        <v>136</v>
      </c>
      <c r="D1013" t="s">
        <v>5</v>
      </c>
      <c r="E1013" s="24" t="s">
        <v>3033</v>
      </c>
      <c r="F1013" s="25" t="s">
        <v>812</v>
      </c>
      <c r="G1013" s="26">
        <v>1</v>
      </c>
      <c r="H1013" s="25">
        <v>0</v>
      </c>
      <c r="I1013" s="25">
        <f>ROUND(G1013*H1013,6)</f>
        <v>0</v>
      </c>
      <c r="L1013" s="27">
        <v>0</v>
      </c>
      <c r="M1013" s="22">
        <f>ROUND(ROUND(L1013,2)*ROUND(G1013,3),2)</f>
        <v>0</v>
      </c>
      <c r="N1013" s="25" t="s">
        <v>126</v>
      </c>
      <c r="O1013">
        <f>(M1013*21)/100</f>
        <v>0</v>
      </c>
      <c r="P1013" t="s">
        <v>27</v>
      </c>
    </row>
    <row r="1014" spans="1:16" x14ac:dyDescent="0.2">
      <c r="A1014" s="28" t="s">
        <v>57</v>
      </c>
      <c r="E1014" s="29" t="s">
        <v>5</v>
      </c>
    </row>
    <row r="1015" spans="1:16" ht="25.5" x14ac:dyDescent="0.2">
      <c r="A1015" s="28" t="s">
        <v>58</v>
      </c>
      <c r="E1015" s="30" t="s">
        <v>3029</v>
      </c>
    </row>
    <row r="1016" spans="1:16" x14ac:dyDescent="0.2">
      <c r="E1016" s="29" t="s">
        <v>5</v>
      </c>
    </row>
    <row r="1017" spans="1:16" ht="25.5" x14ac:dyDescent="0.2">
      <c r="A1017" t="s">
        <v>51</v>
      </c>
      <c r="B1017" s="5" t="s">
        <v>3034</v>
      </c>
      <c r="C1017" s="5" t="s">
        <v>3035</v>
      </c>
      <c r="D1017" t="s">
        <v>5</v>
      </c>
      <c r="E1017" s="24" t="s">
        <v>3036</v>
      </c>
      <c r="F1017" s="25" t="s">
        <v>884</v>
      </c>
      <c r="G1017" s="26">
        <v>31.3</v>
      </c>
      <c r="H1017" s="25">
        <v>0</v>
      </c>
      <c r="I1017" s="25">
        <f>ROUND(G1017*H1017,6)</f>
        <v>0</v>
      </c>
      <c r="L1017" s="27">
        <v>0</v>
      </c>
      <c r="M1017" s="22">
        <f>ROUND(ROUND(L1017,2)*ROUND(G1017,3),2)</f>
        <v>0</v>
      </c>
      <c r="N1017" s="25" t="s">
        <v>126</v>
      </c>
      <c r="O1017">
        <f>(M1017*21)/100</f>
        <v>0</v>
      </c>
      <c r="P1017" t="s">
        <v>27</v>
      </c>
    </row>
    <row r="1018" spans="1:16" x14ac:dyDescent="0.2">
      <c r="A1018" s="28" t="s">
        <v>57</v>
      </c>
      <c r="E1018" s="29" t="s">
        <v>5</v>
      </c>
    </row>
    <row r="1019" spans="1:16" ht="38.25" x14ac:dyDescent="0.2">
      <c r="A1019" s="28" t="s">
        <v>58</v>
      </c>
      <c r="E1019" s="30" t="s">
        <v>3037</v>
      </c>
    </row>
    <row r="1020" spans="1:16" x14ac:dyDescent="0.2">
      <c r="E1020" s="29" t="s">
        <v>5</v>
      </c>
    </row>
    <row r="1021" spans="1:16" ht="25.5" x14ac:dyDescent="0.2">
      <c r="A1021" t="s">
        <v>51</v>
      </c>
      <c r="B1021" s="5" t="s">
        <v>3038</v>
      </c>
      <c r="C1021" s="5" t="s">
        <v>3039</v>
      </c>
      <c r="D1021" t="s">
        <v>5</v>
      </c>
      <c r="E1021" s="24" t="s">
        <v>3040</v>
      </c>
      <c r="F1021" s="25" t="s">
        <v>884</v>
      </c>
      <c r="G1021" s="26">
        <v>106.2</v>
      </c>
      <c r="H1021" s="25">
        <v>0</v>
      </c>
      <c r="I1021" s="25">
        <f>ROUND(G1021*H1021,6)</f>
        <v>0</v>
      </c>
      <c r="L1021" s="27">
        <v>0</v>
      </c>
      <c r="M1021" s="22">
        <f>ROUND(ROUND(L1021,2)*ROUND(G1021,3),2)</f>
        <v>0</v>
      </c>
      <c r="N1021" s="25" t="s">
        <v>126</v>
      </c>
      <c r="O1021">
        <f>(M1021*21)/100</f>
        <v>0</v>
      </c>
      <c r="P1021" t="s">
        <v>27</v>
      </c>
    </row>
    <row r="1022" spans="1:16" x14ac:dyDescent="0.2">
      <c r="A1022" s="28" t="s">
        <v>57</v>
      </c>
      <c r="E1022" s="29" t="s">
        <v>5</v>
      </c>
    </row>
    <row r="1023" spans="1:16" ht="38.25" x14ac:dyDescent="0.2">
      <c r="A1023" s="28" t="s">
        <v>58</v>
      </c>
      <c r="E1023" s="30" t="s">
        <v>3041</v>
      </c>
    </row>
    <row r="1024" spans="1:16" x14ac:dyDescent="0.2">
      <c r="E1024" s="29" t="s">
        <v>5</v>
      </c>
    </row>
    <row r="1025" spans="1:16" ht="25.5" x14ac:dyDescent="0.2">
      <c r="A1025" t="s">
        <v>51</v>
      </c>
      <c r="B1025" s="5" t="s">
        <v>3042</v>
      </c>
      <c r="C1025" s="5" t="s">
        <v>3043</v>
      </c>
      <c r="D1025" t="s">
        <v>5</v>
      </c>
      <c r="E1025" s="24" t="s">
        <v>3044</v>
      </c>
      <c r="F1025" s="25" t="s">
        <v>884</v>
      </c>
      <c r="G1025" s="26">
        <v>31.5</v>
      </c>
      <c r="H1025" s="25">
        <v>0</v>
      </c>
      <c r="I1025" s="25">
        <f>ROUND(G1025*H1025,6)</f>
        <v>0</v>
      </c>
      <c r="L1025" s="27">
        <v>0</v>
      </c>
      <c r="M1025" s="22">
        <f>ROUND(ROUND(L1025,2)*ROUND(G1025,3),2)</f>
        <v>0</v>
      </c>
      <c r="N1025" s="25" t="s">
        <v>126</v>
      </c>
      <c r="O1025">
        <f>(M1025*21)/100</f>
        <v>0</v>
      </c>
      <c r="P1025" t="s">
        <v>27</v>
      </c>
    </row>
    <row r="1026" spans="1:16" x14ac:dyDescent="0.2">
      <c r="A1026" s="28" t="s">
        <v>57</v>
      </c>
      <c r="E1026" s="29" t="s">
        <v>5</v>
      </c>
    </row>
    <row r="1027" spans="1:16" ht="38.25" x14ac:dyDescent="0.2">
      <c r="A1027" s="28" t="s">
        <v>58</v>
      </c>
      <c r="E1027" s="30" t="s">
        <v>3045</v>
      </c>
    </row>
    <row r="1028" spans="1:16" x14ac:dyDescent="0.2">
      <c r="E1028" s="29" t="s">
        <v>5</v>
      </c>
    </row>
    <row r="1029" spans="1:16" ht="25.5" x14ac:dyDescent="0.2">
      <c r="A1029" t="s">
        <v>51</v>
      </c>
      <c r="B1029" s="5" t="s">
        <v>3046</v>
      </c>
      <c r="C1029" s="5" t="s">
        <v>3047</v>
      </c>
      <c r="D1029" t="s">
        <v>5</v>
      </c>
      <c r="E1029" s="24" t="s">
        <v>3036</v>
      </c>
      <c r="F1029" s="25" t="s">
        <v>884</v>
      </c>
      <c r="G1029" s="26">
        <v>28</v>
      </c>
      <c r="H1029" s="25">
        <v>0</v>
      </c>
      <c r="I1029" s="25">
        <f>ROUND(G1029*H1029,6)</f>
        <v>0</v>
      </c>
      <c r="L1029" s="27">
        <v>0</v>
      </c>
      <c r="M1029" s="22">
        <f>ROUND(ROUND(L1029,2)*ROUND(G1029,3),2)</f>
        <v>0</v>
      </c>
      <c r="N1029" s="25" t="s">
        <v>126</v>
      </c>
      <c r="O1029">
        <f>(M1029*21)/100</f>
        <v>0</v>
      </c>
      <c r="P1029" t="s">
        <v>27</v>
      </c>
    </row>
    <row r="1030" spans="1:16" x14ac:dyDescent="0.2">
      <c r="A1030" s="28" t="s">
        <v>57</v>
      </c>
      <c r="E1030" s="29" t="s">
        <v>5</v>
      </c>
    </row>
    <row r="1031" spans="1:16" ht="38.25" x14ac:dyDescent="0.2">
      <c r="A1031" s="28" t="s">
        <v>58</v>
      </c>
      <c r="E1031" s="30" t="s">
        <v>3048</v>
      </c>
    </row>
    <row r="1032" spans="1:16" x14ac:dyDescent="0.2">
      <c r="E1032" s="29" t="s">
        <v>5</v>
      </c>
    </row>
    <row r="1033" spans="1:16" ht="25.5" x14ac:dyDescent="0.2">
      <c r="A1033" t="s">
        <v>51</v>
      </c>
      <c r="B1033" s="5" t="s">
        <v>3049</v>
      </c>
      <c r="C1033" s="5" t="s">
        <v>3050</v>
      </c>
      <c r="D1033" t="s">
        <v>5</v>
      </c>
      <c r="E1033" s="24" t="s">
        <v>3036</v>
      </c>
      <c r="F1033" s="25" t="s">
        <v>884</v>
      </c>
      <c r="G1033" s="26">
        <v>28</v>
      </c>
      <c r="H1033" s="25">
        <v>0</v>
      </c>
      <c r="I1033" s="25">
        <f>ROUND(G1033*H1033,6)</f>
        <v>0</v>
      </c>
      <c r="L1033" s="27">
        <v>0</v>
      </c>
      <c r="M1033" s="22">
        <f>ROUND(ROUND(L1033,2)*ROUND(G1033,3),2)</f>
        <v>0</v>
      </c>
      <c r="N1033" s="25" t="s">
        <v>126</v>
      </c>
      <c r="O1033">
        <f>(M1033*21)/100</f>
        <v>0</v>
      </c>
      <c r="P1033" t="s">
        <v>27</v>
      </c>
    </row>
    <row r="1034" spans="1:16" x14ac:dyDescent="0.2">
      <c r="A1034" s="28" t="s">
        <v>57</v>
      </c>
      <c r="E1034" s="29" t="s">
        <v>5</v>
      </c>
    </row>
    <row r="1035" spans="1:16" ht="38.25" x14ac:dyDescent="0.2">
      <c r="A1035" s="28" t="s">
        <v>58</v>
      </c>
      <c r="E1035" s="30" t="s">
        <v>3051</v>
      </c>
    </row>
    <row r="1036" spans="1:16" x14ac:dyDescent="0.2">
      <c r="E1036" s="29" t="s">
        <v>5</v>
      </c>
    </row>
    <row r="1037" spans="1:16" ht="38.25" x14ac:dyDescent="0.2">
      <c r="A1037" t="s">
        <v>51</v>
      </c>
      <c r="B1037" s="5" t="s">
        <v>3052</v>
      </c>
      <c r="C1037" s="5" t="s">
        <v>3053</v>
      </c>
      <c r="D1037" t="s">
        <v>5</v>
      </c>
      <c r="E1037" s="24" t="s">
        <v>3054</v>
      </c>
      <c r="F1037" s="25" t="s">
        <v>884</v>
      </c>
      <c r="G1037" s="26">
        <v>586.9</v>
      </c>
      <c r="H1037" s="25">
        <v>0</v>
      </c>
      <c r="I1037" s="25">
        <f>ROUND(G1037*H1037,6)</f>
        <v>0</v>
      </c>
      <c r="L1037" s="27">
        <v>0</v>
      </c>
      <c r="M1037" s="22">
        <f>ROUND(ROUND(L1037,2)*ROUND(G1037,3),2)</f>
        <v>0</v>
      </c>
      <c r="N1037" s="25" t="s">
        <v>126</v>
      </c>
      <c r="O1037">
        <f>(M1037*21)/100</f>
        <v>0</v>
      </c>
      <c r="P1037" t="s">
        <v>27</v>
      </c>
    </row>
    <row r="1038" spans="1:16" ht="38.25" x14ac:dyDescent="0.2">
      <c r="A1038" s="28" t="s">
        <v>57</v>
      </c>
      <c r="E1038" s="29" t="s">
        <v>3055</v>
      </c>
    </row>
    <row r="1039" spans="1:16" ht="38.25" x14ac:dyDescent="0.2">
      <c r="A1039" s="28" t="s">
        <v>58</v>
      </c>
      <c r="E1039" s="30" t="s">
        <v>3056</v>
      </c>
    </row>
    <row r="1040" spans="1:16" x14ac:dyDescent="0.2">
      <c r="E1040" s="29" t="s">
        <v>5</v>
      </c>
    </row>
    <row r="1041" spans="1:16" ht="38.25" x14ac:dyDescent="0.2">
      <c r="A1041" t="s">
        <v>51</v>
      </c>
      <c r="B1041" s="5" t="s">
        <v>3057</v>
      </c>
      <c r="C1041" s="5" t="s">
        <v>3058</v>
      </c>
      <c r="D1041" t="s">
        <v>5</v>
      </c>
      <c r="E1041" s="24" t="s">
        <v>3059</v>
      </c>
      <c r="F1041" s="25" t="s">
        <v>884</v>
      </c>
      <c r="G1041" s="26">
        <v>35</v>
      </c>
      <c r="H1041" s="25">
        <v>0</v>
      </c>
      <c r="I1041" s="25">
        <f>ROUND(G1041*H1041,6)</f>
        <v>0</v>
      </c>
      <c r="L1041" s="27">
        <v>0</v>
      </c>
      <c r="M1041" s="22">
        <f>ROUND(ROUND(L1041,2)*ROUND(G1041,3),2)</f>
        <v>0</v>
      </c>
      <c r="N1041" s="25" t="s">
        <v>126</v>
      </c>
      <c r="O1041">
        <f>(M1041*21)/100</f>
        <v>0</v>
      </c>
      <c r="P1041" t="s">
        <v>27</v>
      </c>
    </row>
    <row r="1042" spans="1:16" ht="25.5" x14ac:dyDescent="0.2">
      <c r="A1042" s="28" t="s">
        <v>57</v>
      </c>
      <c r="E1042" s="29" t="s">
        <v>3060</v>
      </c>
    </row>
    <row r="1043" spans="1:16" ht="38.25" x14ac:dyDescent="0.2">
      <c r="A1043" s="28" t="s">
        <v>58</v>
      </c>
      <c r="E1043" s="30" t="s">
        <v>3061</v>
      </c>
    </row>
    <row r="1044" spans="1:16" x14ac:dyDescent="0.2">
      <c r="E1044" s="29" t="s">
        <v>5</v>
      </c>
    </row>
    <row r="1045" spans="1:16" ht="38.25" x14ac:dyDescent="0.2">
      <c r="A1045" t="s">
        <v>51</v>
      </c>
      <c r="B1045" s="5" t="s">
        <v>3062</v>
      </c>
      <c r="C1045" s="5" t="s">
        <v>3063</v>
      </c>
      <c r="D1045" t="s">
        <v>5</v>
      </c>
      <c r="E1045" s="24" t="s">
        <v>3059</v>
      </c>
      <c r="F1045" s="25" t="s">
        <v>884</v>
      </c>
      <c r="G1045" s="26">
        <v>35</v>
      </c>
      <c r="H1045" s="25">
        <v>0</v>
      </c>
      <c r="I1045" s="25">
        <f>ROUND(G1045*H1045,6)</f>
        <v>0</v>
      </c>
      <c r="L1045" s="27">
        <v>0</v>
      </c>
      <c r="M1045" s="22">
        <f>ROUND(ROUND(L1045,2)*ROUND(G1045,3),2)</f>
        <v>0</v>
      </c>
      <c r="N1045" s="25" t="s">
        <v>126</v>
      </c>
      <c r="O1045">
        <f>(M1045*21)/100</f>
        <v>0</v>
      </c>
      <c r="P1045" t="s">
        <v>27</v>
      </c>
    </row>
    <row r="1046" spans="1:16" ht="25.5" x14ac:dyDescent="0.2">
      <c r="A1046" s="28" t="s">
        <v>57</v>
      </c>
      <c r="E1046" s="29" t="s">
        <v>3060</v>
      </c>
    </row>
    <row r="1047" spans="1:16" ht="38.25" x14ac:dyDescent="0.2">
      <c r="A1047" s="28" t="s">
        <v>58</v>
      </c>
      <c r="E1047" s="30" t="s">
        <v>3061</v>
      </c>
    </row>
    <row r="1048" spans="1:16" x14ac:dyDescent="0.2">
      <c r="E1048" s="29" t="s">
        <v>5</v>
      </c>
    </row>
    <row r="1049" spans="1:16" ht="38.25" x14ac:dyDescent="0.2">
      <c r="A1049" t="s">
        <v>51</v>
      </c>
      <c r="B1049" s="5" t="s">
        <v>3064</v>
      </c>
      <c r="C1049" s="5" t="s">
        <v>3065</v>
      </c>
      <c r="D1049" t="s">
        <v>5</v>
      </c>
      <c r="E1049" s="24" t="s">
        <v>3066</v>
      </c>
      <c r="F1049" s="25" t="s">
        <v>884</v>
      </c>
      <c r="G1049" s="26">
        <v>455</v>
      </c>
      <c r="H1049" s="25">
        <v>0</v>
      </c>
      <c r="I1049" s="25">
        <f>ROUND(G1049*H1049,6)</f>
        <v>0</v>
      </c>
      <c r="L1049" s="27">
        <v>0</v>
      </c>
      <c r="M1049" s="22">
        <f>ROUND(ROUND(L1049,2)*ROUND(G1049,3),2)</f>
        <v>0</v>
      </c>
      <c r="N1049" s="25" t="s">
        <v>126</v>
      </c>
      <c r="O1049">
        <f>(M1049*21)/100</f>
        <v>0</v>
      </c>
      <c r="P1049" t="s">
        <v>27</v>
      </c>
    </row>
    <row r="1050" spans="1:16" x14ac:dyDescent="0.2">
      <c r="A1050" s="28" t="s">
        <v>57</v>
      </c>
      <c r="E1050" s="29" t="s">
        <v>5</v>
      </c>
    </row>
    <row r="1051" spans="1:16" ht="38.25" x14ac:dyDescent="0.2">
      <c r="A1051" s="28" t="s">
        <v>58</v>
      </c>
      <c r="E1051" s="30" t="s">
        <v>3067</v>
      </c>
    </row>
    <row r="1052" spans="1:16" x14ac:dyDescent="0.2">
      <c r="E1052" s="29" t="s">
        <v>5</v>
      </c>
    </row>
    <row r="1053" spans="1:16" ht="38.25" x14ac:dyDescent="0.2">
      <c r="A1053" t="s">
        <v>51</v>
      </c>
      <c r="B1053" s="5" t="s">
        <v>3068</v>
      </c>
      <c r="C1053" s="5" t="s">
        <v>3069</v>
      </c>
      <c r="D1053" t="s">
        <v>5</v>
      </c>
      <c r="E1053" s="24" t="s">
        <v>3059</v>
      </c>
      <c r="F1053" s="25" t="s">
        <v>884</v>
      </c>
      <c r="G1053" s="26">
        <v>35</v>
      </c>
      <c r="H1053" s="25">
        <v>0</v>
      </c>
      <c r="I1053" s="25">
        <f>ROUND(G1053*H1053,6)</f>
        <v>0</v>
      </c>
      <c r="L1053" s="27">
        <v>0</v>
      </c>
      <c r="M1053" s="22">
        <f>ROUND(ROUND(L1053,2)*ROUND(G1053,3),2)</f>
        <v>0</v>
      </c>
      <c r="N1053" s="25" t="s">
        <v>126</v>
      </c>
      <c r="O1053">
        <f>(M1053*21)/100</f>
        <v>0</v>
      </c>
      <c r="P1053" t="s">
        <v>27</v>
      </c>
    </row>
    <row r="1054" spans="1:16" ht="25.5" x14ac:dyDescent="0.2">
      <c r="A1054" s="28" t="s">
        <v>57</v>
      </c>
      <c r="E1054" s="29" t="s">
        <v>3060</v>
      </c>
    </row>
    <row r="1055" spans="1:16" ht="38.25" x14ac:dyDescent="0.2">
      <c r="A1055" s="28" t="s">
        <v>58</v>
      </c>
      <c r="E1055" s="30" t="s">
        <v>3061</v>
      </c>
    </row>
    <row r="1056" spans="1:16" x14ac:dyDescent="0.2">
      <c r="E1056" s="29" t="s">
        <v>5</v>
      </c>
    </row>
    <row r="1057" spans="1:16" ht="38.25" x14ac:dyDescent="0.2">
      <c r="A1057" t="s">
        <v>51</v>
      </c>
      <c r="B1057" s="5" t="s">
        <v>3070</v>
      </c>
      <c r="C1057" s="5" t="s">
        <v>3071</v>
      </c>
      <c r="D1057" t="s">
        <v>5</v>
      </c>
      <c r="E1057" s="24" t="s">
        <v>3072</v>
      </c>
      <c r="F1057" s="25" t="s">
        <v>884</v>
      </c>
      <c r="G1057" s="26">
        <v>72</v>
      </c>
      <c r="H1057" s="25">
        <v>0</v>
      </c>
      <c r="I1057" s="25">
        <f>ROUND(G1057*H1057,6)</f>
        <v>0</v>
      </c>
      <c r="L1057" s="27">
        <v>0</v>
      </c>
      <c r="M1057" s="22">
        <f>ROUND(ROUND(L1057,2)*ROUND(G1057,3),2)</f>
        <v>0</v>
      </c>
      <c r="N1057" s="25" t="s">
        <v>126</v>
      </c>
      <c r="O1057">
        <f>(M1057*21)/100</f>
        <v>0</v>
      </c>
      <c r="P1057" t="s">
        <v>27</v>
      </c>
    </row>
    <row r="1058" spans="1:16" ht="25.5" x14ac:dyDescent="0.2">
      <c r="A1058" s="28" t="s">
        <v>57</v>
      </c>
      <c r="E1058" s="29" t="s">
        <v>3073</v>
      </c>
    </row>
    <row r="1059" spans="1:16" ht="38.25" x14ac:dyDescent="0.2">
      <c r="A1059" s="28" t="s">
        <v>58</v>
      </c>
      <c r="E1059" s="30" t="s">
        <v>3074</v>
      </c>
    </row>
    <row r="1060" spans="1:16" x14ac:dyDescent="0.2">
      <c r="E1060" s="29" t="s">
        <v>5</v>
      </c>
    </row>
    <row r="1061" spans="1:16" ht="38.25" x14ac:dyDescent="0.2">
      <c r="A1061" t="s">
        <v>51</v>
      </c>
      <c r="B1061" s="5" t="s">
        <v>3075</v>
      </c>
      <c r="C1061" s="5" t="s">
        <v>3076</v>
      </c>
      <c r="D1061" t="s">
        <v>5</v>
      </c>
      <c r="E1061" s="24" t="s">
        <v>3072</v>
      </c>
      <c r="F1061" s="25" t="s">
        <v>884</v>
      </c>
      <c r="G1061" s="26">
        <v>72</v>
      </c>
      <c r="H1061" s="25">
        <v>0</v>
      </c>
      <c r="I1061" s="25">
        <f>ROUND(G1061*H1061,6)</f>
        <v>0</v>
      </c>
      <c r="L1061" s="27">
        <v>0</v>
      </c>
      <c r="M1061" s="22">
        <f>ROUND(ROUND(L1061,2)*ROUND(G1061,3),2)</f>
        <v>0</v>
      </c>
      <c r="N1061" s="25" t="s">
        <v>126</v>
      </c>
      <c r="O1061">
        <f>(M1061*21)/100</f>
        <v>0</v>
      </c>
      <c r="P1061" t="s">
        <v>27</v>
      </c>
    </row>
    <row r="1062" spans="1:16" ht="25.5" x14ac:dyDescent="0.2">
      <c r="A1062" s="28" t="s">
        <v>57</v>
      </c>
      <c r="E1062" s="29" t="s">
        <v>3073</v>
      </c>
    </row>
    <row r="1063" spans="1:16" ht="38.25" x14ac:dyDescent="0.2">
      <c r="A1063" s="28" t="s">
        <v>58</v>
      </c>
      <c r="E1063" s="30" t="s">
        <v>3074</v>
      </c>
    </row>
    <row r="1064" spans="1:16" x14ac:dyDescent="0.2">
      <c r="E1064" s="29" t="s">
        <v>5</v>
      </c>
    </row>
    <row r="1065" spans="1:16" ht="38.25" x14ac:dyDescent="0.2">
      <c r="A1065" t="s">
        <v>51</v>
      </c>
      <c r="B1065" s="5" t="s">
        <v>3077</v>
      </c>
      <c r="C1065" s="5" t="s">
        <v>3078</v>
      </c>
      <c r="D1065" t="s">
        <v>5</v>
      </c>
      <c r="E1065" s="24" t="s">
        <v>3072</v>
      </c>
      <c r="F1065" s="25" t="s">
        <v>884</v>
      </c>
      <c r="G1065" s="26">
        <v>60</v>
      </c>
      <c r="H1065" s="25">
        <v>0</v>
      </c>
      <c r="I1065" s="25">
        <f>ROUND(G1065*H1065,6)</f>
        <v>0</v>
      </c>
      <c r="L1065" s="27">
        <v>0</v>
      </c>
      <c r="M1065" s="22">
        <f>ROUND(ROUND(L1065,2)*ROUND(G1065,3),2)</f>
        <v>0</v>
      </c>
      <c r="N1065" s="25" t="s">
        <v>126</v>
      </c>
      <c r="O1065">
        <f>(M1065*21)/100</f>
        <v>0</v>
      </c>
      <c r="P1065" t="s">
        <v>27</v>
      </c>
    </row>
    <row r="1066" spans="1:16" ht="25.5" x14ac:dyDescent="0.2">
      <c r="A1066" s="28" t="s">
        <v>57</v>
      </c>
      <c r="E1066" s="29" t="s">
        <v>3073</v>
      </c>
    </row>
    <row r="1067" spans="1:16" ht="38.25" x14ac:dyDescent="0.2">
      <c r="A1067" s="28" t="s">
        <v>58</v>
      </c>
      <c r="E1067" s="30" t="s">
        <v>3074</v>
      </c>
    </row>
    <row r="1068" spans="1:16" x14ac:dyDescent="0.2">
      <c r="E1068" s="29" t="s">
        <v>5</v>
      </c>
    </row>
    <row r="1069" spans="1:16" x14ac:dyDescent="0.2">
      <c r="A1069" t="s">
        <v>51</v>
      </c>
      <c r="B1069" s="5" t="s">
        <v>3079</v>
      </c>
      <c r="C1069" s="5" t="s">
        <v>3080</v>
      </c>
      <c r="D1069" t="s">
        <v>5</v>
      </c>
      <c r="E1069" s="24" t="s">
        <v>3081</v>
      </c>
      <c r="F1069" s="25" t="s">
        <v>884</v>
      </c>
      <c r="G1069" s="26">
        <v>72.599999999999994</v>
      </c>
      <c r="H1069" s="25">
        <v>0</v>
      </c>
      <c r="I1069" s="25">
        <f>ROUND(G1069*H1069,6)</f>
        <v>0</v>
      </c>
      <c r="L1069" s="27">
        <v>0</v>
      </c>
      <c r="M1069" s="22">
        <f>ROUND(ROUND(L1069,2)*ROUND(G1069,3),2)</f>
        <v>0</v>
      </c>
      <c r="N1069" s="25" t="s">
        <v>126</v>
      </c>
      <c r="O1069">
        <f>(M1069*21)/100</f>
        <v>0</v>
      </c>
      <c r="P1069" t="s">
        <v>27</v>
      </c>
    </row>
    <row r="1070" spans="1:16" x14ac:dyDescent="0.2">
      <c r="A1070" s="28" t="s">
        <v>57</v>
      </c>
      <c r="E1070" s="29" t="s">
        <v>5</v>
      </c>
    </row>
    <row r="1071" spans="1:16" x14ac:dyDescent="0.2">
      <c r="A1071" s="28" t="s">
        <v>58</v>
      </c>
      <c r="E1071" s="30" t="s">
        <v>5</v>
      </c>
    </row>
    <row r="1072" spans="1:16" x14ac:dyDescent="0.2">
      <c r="E1072" s="29" t="s">
        <v>5</v>
      </c>
    </row>
    <row r="1073" spans="1:16" x14ac:dyDescent="0.2">
      <c r="A1073" t="s">
        <v>51</v>
      </c>
      <c r="B1073" s="5" t="s">
        <v>3082</v>
      </c>
      <c r="C1073" s="5" t="s">
        <v>3083</v>
      </c>
      <c r="D1073" t="s">
        <v>5</v>
      </c>
      <c r="E1073" s="24" t="s">
        <v>3081</v>
      </c>
      <c r="F1073" s="25" t="s">
        <v>884</v>
      </c>
      <c r="G1073" s="26">
        <v>40.5</v>
      </c>
      <c r="H1073" s="25">
        <v>0</v>
      </c>
      <c r="I1073" s="25">
        <f>ROUND(G1073*H1073,6)</f>
        <v>0</v>
      </c>
      <c r="L1073" s="27">
        <v>0</v>
      </c>
      <c r="M1073" s="22">
        <f>ROUND(ROUND(L1073,2)*ROUND(G1073,3),2)</f>
        <v>0</v>
      </c>
      <c r="N1073" s="25" t="s">
        <v>126</v>
      </c>
      <c r="O1073">
        <f>(M1073*21)/100</f>
        <v>0</v>
      </c>
      <c r="P1073" t="s">
        <v>27</v>
      </c>
    </row>
    <row r="1074" spans="1:16" x14ac:dyDescent="0.2">
      <c r="A1074" s="28" t="s">
        <v>57</v>
      </c>
      <c r="E1074" s="29" t="s">
        <v>5</v>
      </c>
    </row>
    <row r="1075" spans="1:16" x14ac:dyDescent="0.2">
      <c r="A1075" s="28" t="s">
        <v>58</v>
      </c>
      <c r="E1075" s="30" t="s">
        <v>5</v>
      </c>
    </row>
    <row r="1076" spans="1:16" x14ac:dyDescent="0.2">
      <c r="E1076" s="29" t="s">
        <v>5</v>
      </c>
    </row>
    <row r="1077" spans="1:16" ht="38.25" x14ac:dyDescent="0.2">
      <c r="A1077" t="s">
        <v>51</v>
      </c>
      <c r="B1077" s="5" t="s">
        <v>3084</v>
      </c>
      <c r="C1077" s="5" t="s">
        <v>3085</v>
      </c>
      <c r="D1077" t="s">
        <v>5</v>
      </c>
      <c r="E1077" s="24" t="s">
        <v>3059</v>
      </c>
      <c r="F1077" s="25" t="s">
        <v>884</v>
      </c>
      <c r="G1077" s="26">
        <v>35</v>
      </c>
      <c r="H1077" s="25">
        <v>0</v>
      </c>
      <c r="I1077" s="25">
        <f>ROUND(G1077*H1077,6)</f>
        <v>0</v>
      </c>
      <c r="L1077" s="27">
        <v>0</v>
      </c>
      <c r="M1077" s="22">
        <f>ROUND(ROUND(L1077,2)*ROUND(G1077,3),2)</f>
        <v>0</v>
      </c>
      <c r="N1077" s="25" t="s">
        <v>126</v>
      </c>
      <c r="O1077">
        <f>(M1077*21)/100</f>
        <v>0</v>
      </c>
      <c r="P1077" t="s">
        <v>27</v>
      </c>
    </row>
    <row r="1078" spans="1:16" ht="25.5" x14ac:dyDescent="0.2">
      <c r="A1078" s="28" t="s">
        <v>57</v>
      </c>
      <c r="E1078" s="29" t="s">
        <v>3060</v>
      </c>
    </row>
    <row r="1079" spans="1:16" ht="38.25" x14ac:dyDescent="0.2">
      <c r="A1079" s="28" t="s">
        <v>58</v>
      </c>
      <c r="E1079" s="30" t="s">
        <v>3061</v>
      </c>
    </row>
    <row r="1080" spans="1:16" x14ac:dyDescent="0.2">
      <c r="E1080" s="29" t="s">
        <v>5</v>
      </c>
    </row>
    <row r="1081" spans="1:16" ht="38.25" x14ac:dyDescent="0.2">
      <c r="A1081" t="s">
        <v>51</v>
      </c>
      <c r="B1081" s="5" t="s">
        <v>3086</v>
      </c>
      <c r="C1081" s="5" t="s">
        <v>3087</v>
      </c>
      <c r="D1081" t="s">
        <v>5</v>
      </c>
      <c r="E1081" s="24" t="s">
        <v>3088</v>
      </c>
      <c r="F1081" s="25" t="s">
        <v>884</v>
      </c>
      <c r="G1081" s="26">
        <v>533.6</v>
      </c>
      <c r="H1081" s="25">
        <v>0</v>
      </c>
      <c r="I1081" s="25">
        <f>ROUND(G1081*H1081,6)</f>
        <v>0</v>
      </c>
      <c r="L1081" s="27">
        <v>0</v>
      </c>
      <c r="M1081" s="22">
        <f>ROUND(ROUND(L1081,2)*ROUND(G1081,3),2)</f>
        <v>0</v>
      </c>
      <c r="N1081" s="25" t="s">
        <v>126</v>
      </c>
      <c r="O1081">
        <f>(M1081*21)/100</f>
        <v>0</v>
      </c>
      <c r="P1081" t="s">
        <v>27</v>
      </c>
    </row>
    <row r="1082" spans="1:16" ht="25.5" x14ac:dyDescent="0.2">
      <c r="A1082" s="28" t="s">
        <v>57</v>
      </c>
      <c r="E1082" s="29" t="s">
        <v>3089</v>
      </c>
    </row>
    <row r="1083" spans="1:16" ht="38.25" x14ac:dyDescent="0.2">
      <c r="A1083" s="28" t="s">
        <v>58</v>
      </c>
      <c r="E1083" s="30" t="s">
        <v>3090</v>
      </c>
    </row>
    <row r="1084" spans="1:16" x14ac:dyDescent="0.2">
      <c r="E1084" s="29" t="s">
        <v>5</v>
      </c>
    </row>
    <row r="1085" spans="1:16" ht="38.25" x14ac:dyDescent="0.2">
      <c r="A1085" t="s">
        <v>51</v>
      </c>
      <c r="B1085" s="5" t="s">
        <v>3091</v>
      </c>
      <c r="C1085" s="5" t="s">
        <v>3092</v>
      </c>
      <c r="D1085" t="s">
        <v>5</v>
      </c>
      <c r="E1085" s="24" t="s">
        <v>3059</v>
      </c>
      <c r="F1085" s="25" t="s">
        <v>884</v>
      </c>
      <c r="G1085" s="26">
        <v>35</v>
      </c>
      <c r="H1085" s="25">
        <v>0</v>
      </c>
      <c r="I1085" s="25">
        <f>ROUND(G1085*H1085,6)</f>
        <v>0</v>
      </c>
      <c r="L1085" s="27">
        <v>0</v>
      </c>
      <c r="M1085" s="22">
        <f>ROUND(ROUND(L1085,2)*ROUND(G1085,3),2)</f>
        <v>0</v>
      </c>
      <c r="N1085" s="25" t="s">
        <v>126</v>
      </c>
      <c r="O1085">
        <f>(M1085*21)/100</f>
        <v>0</v>
      </c>
      <c r="P1085" t="s">
        <v>27</v>
      </c>
    </row>
    <row r="1086" spans="1:16" ht="25.5" x14ac:dyDescent="0.2">
      <c r="A1086" s="28" t="s">
        <v>57</v>
      </c>
      <c r="E1086" s="29" t="s">
        <v>3060</v>
      </c>
    </row>
    <row r="1087" spans="1:16" ht="38.25" x14ac:dyDescent="0.2">
      <c r="A1087" s="28" t="s">
        <v>58</v>
      </c>
      <c r="E1087" s="30" t="s">
        <v>3061</v>
      </c>
    </row>
    <row r="1088" spans="1:16" x14ac:dyDescent="0.2">
      <c r="E1088" s="29" t="s">
        <v>5</v>
      </c>
    </row>
    <row r="1089" spans="1:16" x14ac:dyDescent="0.2">
      <c r="A1089" t="s">
        <v>51</v>
      </c>
      <c r="B1089" s="5" t="s">
        <v>3093</v>
      </c>
      <c r="C1089" s="5" t="s">
        <v>3094</v>
      </c>
      <c r="D1089" t="s">
        <v>5</v>
      </c>
      <c r="E1089" s="24" t="s">
        <v>3095</v>
      </c>
      <c r="F1089" s="25" t="s">
        <v>884</v>
      </c>
      <c r="G1089" s="26">
        <v>250</v>
      </c>
      <c r="H1089" s="25">
        <v>0</v>
      </c>
      <c r="I1089" s="25">
        <f>ROUND(G1089*H1089,6)</f>
        <v>0</v>
      </c>
      <c r="L1089" s="27">
        <v>0</v>
      </c>
      <c r="M1089" s="22">
        <f>ROUND(ROUND(L1089,2)*ROUND(G1089,3),2)</f>
        <v>0</v>
      </c>
      <c r="N1089" s="25" t="s">
        <v>126</v>
      </c>
      <c r="O1089">
        <f>(M1089*21)/100</f>
        <v>0</v>
      </c>
      <c r="P1089" t="s">
        <v>27</v>
      </c>
    </row>
    <row r="1090" spans="1:16" x14ac:dyDescent="0.2">
      <c r="A1090" s="28" t="s">
        <v>57</v>
      </c>
      <c r="E1090" s="29" t="s">
        <v>5</v>
      </c>
    </row>
    <row r="1091" spans="1:16" x14ac:dyDescent="0.2">
      <c r="A1091" s="28" t="s">
        <v>58</v>
      </c>
      <c r="E1091" s="30" t="s">
        <v>5</v>
      </c>
    </row>
    <row r="1092" spans="1:16" x14ac:dyDescent="0.2">
      <c r="E1092" s="29" t="s">
        <v>5</v>
      </c>
    </row>
    <row r="1093" spans="1:16" ht="25.5" x14ac:dyDescent="0.2">
      <c r="A1093" t="s">
        <v>51</v>
      </c>
      <c r="B1093" s="5" t="s">
        <v>3096</v>
      </c>
      <c r="C1093" s="5" t="s">
        <v>3097</v>
      </c>
      <c r="D1093" t="s">
        <v>5</v>
      </c>
      <c r="E1093" s="24" t="s">
        <v>3098</v>
      </c>
      <c r="F1093" s="25" t="s">
        <v>884</v>
      </c>
      <c r="G1093" s="26">
        <v>28</v>
      </c>
      <c r="H1093" s="25">
        <v>0</v>
      </c>
      <c r="I1093" s="25">
        <f>ROUND(G1093*H1093,6)</f>
        <v>0</v>
      </c>
      <c r="L1093" s="27">
        <v>0</v>
      </c>
      <c r="M1093" s="22">
        <f>ROUND(ROUND(L1093,2)*ROUND(G1093,3),2)</f>
        <v>0</v>
      </c>
      <c r="N1093" s="25" t="s">
        <v>126</v>
      </c>
      <c r="O1093">
        <f>(M1093*21)/100</f>
        <v>0</v>
      </c>
      <c r="P1093" t="s">
        <v>27</v>
      </c>
    </row>
    <row r="1094" spans="1:16" x14ac:dyDescent="0.2">
      <c r="A1094" s="28" t="s">
        <v>57</v>
      </c>
      <c r="E1094" s="29" t="s">
        <v>5</v>
      </c>
    </row>
    <row r="1095" spans="1:16" x14ac:dyDescent="0.2">
      <c r="A1095" s="28" t="s">
        <v>58</v>
      </c>
      <c r="E1095" s="30" t="s">
        <v>5</v>
      </c>
    </row>
    <row r="1096" spans="1:16" x14ac:dyDescent="0.2">
      <c r="E1096" s="29" t="s">
        <v>5</v>
      </c>
    </row>
    <row r="1097" spans="1:16" ht="25.5" x14ac:dyDescent="0.2">
      <c r="A1097" t="s">
        <v>51</v>
      </c>
      <c r="B1097" s="5" t="s">
        <v>3099</v>
      </c>
      <c r="C1097" s="5" t="s">
        <v>3100</v>
      </c>
      <c r="D1097" t="s">
        <v>5</v>
      </c>
      <c r="E1097" s="24" t="s">
        <v>3101</v>
      </c>
      <c r="F1097" s="25" t="s">
        <v>884</v>
      </c>
      <c r="G1097" s="26">
        <v>500</v>
      </c>
      <c r="H1097" s="25">
        <v>0</v>
      </c>
      <c r="I1097" s="25">
        <f>ROUND(G1097*H1097,6)</f>
        <v>0</v>
      </c>
      <c r="L1097" s="27">
        <v>0</v>
      </c>
      <c r="M1097" s="22">
        <f>ROUND(ROUND(L1097,2)*ROUND(G1097,3),2)</f>
        <v>0</v>
      </c>
      <c r="N1097" s="25" t="s">
        <v>126</v>
      </c>
      <c r="O1097">
        <f>(M1097*21)/100</f>
        <v>0</v>
      </c>
      <c r="P1097" t="s">
        <v>27</v>
      </c>
    </row>
    <row r="1098" spans="1:16" x14ac:dyDescent="0.2">
      <c r="A1098" s="28" t="s">
        <v>57</v>
      </c>
      <c r="E1098" s="29" t="s">
        <v>5</v>
      </c>
    </row>
    <row r="1099" spans="1:16" x14ac:dyDescent="0.2">
      <c r="A1099" s="28" t="s">
        <v>58</v>
      </c>
      <c r="E1099" s="30" t="s">
        <v>5</v>
      </c>
    </row>
    <row r="1100" spans="1:16" x14ac:dyDescent="0.2">
      <c r="E1100" s="29" t="s">
        <v>5</v>
      </c>
    </row>
    <row r="1101" spans="1:16" ht="25.5" x14ac:dyDescent="0.2">
      <c r="A1101" t="s">
        <v>51</v>
      </c>
      <c r="B1101" s="5" t="s">
        <v>3102</v>
      </c>
      <c r="C1101" s="5" t="s">
        <v>3103</v>
      </c>
      <c r="D1101" t="s">
        <v>5</v>
      </c>
      <c r="E1101" s="24" t="s">
        <v>3040</v>
      </c>
      <c r="F1101" s="25" t="s">
        <v>884</v>
      </c>
      <c r="G1101" s="26">
        <v>52</v>
      </c>
      <c r="H1101" s="25">
        <v>0</v>
      </c>
      <c r="I1101" s="25">
        <f>ROUND(G1101*H1101,6)</f>
        <v>0</v>
      </c>
      <c r="L1101" s="27">
        <v>0</v>
      </c>
      <c r="M1101" s="22">
        <f>ROUND(ROUND(L1101,2)*ROUND(G1101,3),2)</f>
        <v>0</v>
      </c>
      <c r="N1101" s="25" t="s">
        <v>126</v>
      </c>
      <c r="O1101">
        <f>(M1101*21)/100</f>
        <v>0</v>
      </c>
      <c r="P1101" t="s">
        <v>27</v>
      </c>
    </row>
    <row r="1102" spans="1:16" x14ac:dyDescent="0.2">
      <c r="A1102" s="28" t="s">
        <v>57</v>
      </c>
      <c r="E1102" s="29" t="s">
        <v>5</v>
      </c>
    </row>
    <row r="1103" spans="1:16" ht="38.25" x14ac:dyDescent="0.2">
      <c r="A1103" s="28" t="s">
        <v>58</v>
      </c>
      <c r="E1103" s="30" t="s">
        <v>3041</v>
      </c>
    </row>
    <row r="1104" spans="1:16" x14ac:dyDescent="0.2">
      <c r="E1104" s="29" t="s">
        <v>5</v>
      </c>
    </row>
    <row r="1105" spans="1:16" ht="25.5" x14ac:dyDescent="0.2">
      <c r="A1105" t="s">
        <v>51</v>
      </c>
      <c r="B1105" s="5" t="s">
        <v>3104</v>
      </c>
      <c r="C1105" s="5" t="s">
        <v>3105</v>
      </c>
      <c r="D1105" t="s">
        <v>5</v>
      </c>
      <c r="E1105" s="24" t="s">
        <v>3098</v>
      </c>
      <c r="F1105" s="25" t="s">
        <v>884</v>
      </c>
      <c r="G1105" s="26">
        <v>28</v>
      </c>
      <c r="H1105" s="25">
        <v>0</v>
      </c>
      <c r="I1105" s="25">
        <f>ROUND(G1105*H1105,6)</f>
        <v>0</v>
      </c>
      <c r="L1105" s="27">
        <v>0</v>
      </c>
      <c r="M1105" s="22">
        <f>ROUND(ROUND(L1105,2)*ROUND(G1105,3),2)</f>
        <v>0</v>
      </c>
      <c r="N1105" s="25" t="s">
        <v>126</v>
      </c>
      <c r="O1105">
        <f>(M1105*21)/100</f>
        <v>0</v>
      </c>
      <c r="P1105" t="s">
        <v>27</v>
      </c>
    </row>
    <row r="1106" spans="1:16" x14ac:dyDescent="0.2">
      <c r="A1106" s="28" t="s">
        <v>57</v>
      </c>
      <c r="E1106" s="29" t="s">
        <v>5</v>
      </c>
    </row>
    <row r="1107" spans="1:16" ht="38.25" x14ac:dyDescent="0.2">
      <c r="A1107" s="28" t="s">
        <v>58</v>
      </c>
      <c r="E1107" s="30" t="s">
        <v>3106</v>
      </c>
    </row>
    <row r="1108" spans="1:16" x14ac:dyDescent="0.2">
      <c r="E1108" s="29" t="s">
        <v>5</v>
      </c>
    </row>
    <row r="1109" spans="1:16" ht="25.5" x14ac:dyDescent="0.2">
      <c r="A1109" t="s">
        <v>51</v>
      </c>
      <c r="B1109" s="5" t="s">
        <v>3107</v>
      </c>
      <c r="C1109" s="5" t="s">
        <v>3108</v>
      </c>
      <c r="D1109" t="s">
        <v>5</v>
      </c>
      <c r="E1109" s="24" t="s">
        <v>3109</v>
      </c>
      <c r="F1109" s="25" t="s">
        <v>812</v>
      </c>
      <c r="G1109" s="26">
        <v>2</v>
      </c>
      <c r="H1109" s="25">
        <v>0</v>
      </c>
      <c r="I1109" s="25">
        <f>ROUND(G1109*H1109,6)</f>
        <v>0</v>
      </c>
      <c r="L1109" s="27">
        <v>0</v>
      </c>
      <c r="M1109" s="22">
        <f>ROUND(ROUND(L1109,2)*ROUND(G1109,3),2)</f>
        <v>0</v>
      </c>
      <c r="N1109" s="25" t="s">
        <v>126</v>
      </c>
      <c r="O1109">
        <f>(M1109*21)/100</f>
        <v>0</v>
      </c>
      <c r="P1109" t="s">
        <v>27</v>
      </c>
    </row>
    <row r="1110" spans="1:16" x14ac:dyDescent="0.2">
      <c r="A1110" s="28" t="s">
        <v>57</v>
      </c>
      <c r="E1110" s="29" t="s">
        <v>5</v>
      </c>
    </row>
    <row r="1111" spans="1:16" x14ac:dyDescent="0.2">
      <c r="A1111" s="28" t="s">
        <v>58</v>
      </c>
      <c r="E1111" s="30" t="s">
        <v>5</v>
      </c>
    </row>
    <row r="1112" spans="1:16" x14ac:dyDescent="0.2">
      <c r="E1112" s="29" t="s">
        <v>5</v>
      </c>
    </row>
    <row r="1113" spans="1:16" ht="25.5" x14ac:dyDescent="0.2">
      <c r="A1113" t="s">
        <v>51</v>
      </c>
      <c r="B1113" s="5" t="s">
        <v>3110</v>
      </c>
      <c r="C1113" s="5" t="s">
        <v>3111</v>
      </c>
      <c r="D1113" t="s">
        <v>5</v>
      </c>
      <c r="E1113" s="24" t="s">
        <v>3112</v>
      </c>
      <c r="F1113" s="25" t="s">
        <v>884</v>
      </c>
      <c r="G1113" s="26">
        <v>800</v>
      </c>
      <c r="H1113" s="25">
        <v>0</v>
      </c>
      <c r="I1113" s="25">
        <f>ROUND(G1113*H1113,6)</f>
        <v>0</v>
      </c>
      <c r="L1113" s="27">
        <v>0</v>
      </c>
      <c r="M1113" s="22">
        <f>ROUND(ROUND(L1113,2)*ROUND(G1113,3),2)</f>
        <v>0</v>
      </c>
      <c r="N1113" s="25" t="s">
        <v>126</v>
      </c>
      <c r="O1113">
        <f>(M1113*21)/100</f>
        <v>0</v>
      </c>
      <c r="P1113" t="s">
        <v>27</v>
      </c>
    </row>
    <row r="1114" spans="1:16" x14ac:dyDescent="0.2">
      <c r="A1114" s="28" t="s">
        <v>57</v>
      </c>
      <c r="E1114" s="29" t="s">
        <v>5</v>
      </c>
    </row>
    <row r="1115" spans="1:16" ht="25.5" x14ac:dyDescent="0.2">
      <c r="A1115" s="28" t="s">
        <v>58</v>
      </c>
      <c r="E1115" s="30" t="s">
        <v>3113</v>
      </c>
    </row>
    <row r="1116" spans="1:16" x14ac:dyDescent="0.2">
      <c r="E1116" s="29" t="s">
        <v>5</v>
      </c>
    </row>
    <row r="1117" spans="1:16" ht="25.5" x14ac:dyDescent="0.2">
      <c r="A1117" t="s">
        <v>51</v>
      </c>
      <c r="B1117" s="5" t="s">
        <v>3114</v>
      </c>
      <c r="C1117" s="5" t="s">
        <v>3115</v>
      </c>
      <c r="D1117" t="s">
        <v>5</v>
      </c>
      <c r="E1117" s="24" t="s">
        <v>3116</v>
      </c>
      <c r="F1117" s="25" t="s">
        <v>884</v>
      </c>
      <c r="G1117" s="26">
        <v>80</v>
      </c>
      <c r="H1117" s="25">
        <v>0</v>
      </c>
      <c r="I1117" s="25">
        <f>ROUND(G1117*H1117,6)</f>
        <v>0</v>
      </c>
      <c r="L1117" s="27">
        <v>0</v>
      </c>
      <c r="M1117" s="22">
        <f>ROUND(ROUND(L1117,2)*ROUND(G1117,3),2)</f>
        <v>0</v>
      </c>
      <c r="N1117" s="25" t="s">
        <v>126</v>
      </c>
      <c r="O1117">
        <f>(M1117*21)/100</f>
        <v>0</v>
      </c>
      <c r="P1117" t="s">
        <v>27</v>
      </c>
    </row>
    <row r="1118" spans="1:16" x14ac:dyDescent="0.2">
      <c r="A1118" s="28" t="s">
        <v>57</v>
      </c>
      <c r="E1118" s="29" t="s">
        <v>5</v>
      </c>
    </row>
    <row r="1119" spans="1:16" ht="25.5" x14ac:dyDescent="0.2">
      <c r="A1119" s="28" t="s">
        <v>58</v>
      </c>
      <c r="E1119" s="30" t="s">
        <v>3117</v>
      </c>
    </row>
    <row r="1120" spans="1:16" x14ac:dyDescent="0.2">
      <c r="E1120" s="29" t="s">
        <v>5</v>
      </c>
    </row>
    <row r="1121" spans="1:16" ht="25.5" x14ac:dyDescent="0.2">
      <c r="A1121" t="s">
        <v>51</v>
      </c>
      <c r="B1121" s="5" t="s">
        <v>3118</v>
      </c>
      <c r="C1121" s="5" t="s">
        <v>3119</v>
      </c>
      <c r="D1121" t="s">
        <v>5</v>
      </c>
      <c r="E1121" s="24" t="s">
        <v>3120</v>
      </c>
      <c r="F1121" s="25" t="s">
        <v>884</v>
      </c>
      <c r="G1121" s="26">
        <v>320</v>
      </c>
      <c r="H1121" s="25">
        <v>0</v>
      </c>
      <c r="I1121" s="25">
        <f>ROUND(G1121*H1121,6)</f>
        <v>0</v>
      </c>
      <c r="L1121" s="27">
        <v>0</v>
      </c>
      <c r="M1121" s="22">
        <f>ROUND(ROUND(L1121,2)*ROUND(G1121,3),2)</f>
        <v>0</v>
      </c>
      <c r="N1121" s="25" t="s">
        <v>126</v>
      </c>
      <c r="O1121">
        <f>(M1121*21)/100</f>
        <v>0</v>
      </c>
      <c r="P1121" t="s">
        <v>27</v>
      </c>
    </row>
    <row r="1122" spans="1:16" x14ac:dyDescent="0.2">
      <c r="A1122" s="28" t="s">
        <v>57</v>
      </c>
      <c r="E1122" s="29" t="s">
        <v>5</v>
      </c>
    </row>
    <row r="1123" spans="1:16" ht="25.5" x14ac:dyDescent="0.2">
      <c r="A1123" s="28" t="s">
        <v>58</v>
      </c>
      <c r="E1123" s="30" t="s">
        <v>3121</v>
      </c>
    </row>
    <row r="1124" spans="1:16" x14ac:dyDescent="0.2">
      <c r="E1124" s="29" t="s">
        <v>5</v>
      </c>
    </row>
    <row r="1125" spans="1:16" ht="25.5" x14ac:dyDescent="0.2">
      <c r="A1125" t="s">
        <v>51</v>
      </c>
      <c r="B1125" s="5" t="s">
        <v>3122</v>
      </c>
      <c r="C1125" s="5" t="s">
        <v>3123</v>
      </c>
      <c r="D1125" t="s">
        <v>5</v>
      </c>
      <c r="E1125" s="24" t="s">
        <v>3124</v>
      </c>
      <c r="F1125" s="25" t="s">
        <v>3125</v>
      </c>
      <c r="G1125" s="26">
        <v>35</v>
      </c>
      <c r="H1125" s="25">
        <v>0</v>
      </c>
      <c r="I1125" s="25">
        <f>ROUND(G1125*H1125,6)</f>
        <v>0</v>
      </c>
      <c r="L1125" s="27">
        <v>0</v>
      </c>
      <c r="M1125" s="22">
        <f>ROUND(ROUND(L1125,2)*ROUND(G1125,3),2)</f>
        <v>0</v>
      </c>
      <c r="N1125" s="25" t="s">
        <v>126</v>
      </c>
      <c r="O1125">
        <f>(M1125*21)/100</f>
        <v>0</v>
      </c>
      <c r="P1125" t="s">
        <v>27</v>
      </c>
    </row>
    <row r="1126" spans="1:16" x14ac:dyDescent="0.2">
      <c r="A1126" s="28" t="s">
        <v>57</v>
      </c>
      <c r="E1126" s="29" t="s">
        <v>5</v>
      </c>
    </row>
    <row r="1127" spans="1:16" x14ac:dyDescent="0.2">
      <c r="A1127" s="28" t="s">
        <v>58</v>
      </c>
      <c r="E1127" s="30" t="s">
        <v>5</v>
      </c>
    </row>
    <row r="1128" spans="1:16" x14ac:dyDescent="0.2">
      <c r="E1128" s="29" t="s">
        <v>5</v>
      </c>
    </row>
    <row r="1129" spans="1:16" x14ac:dyDescent="0.2">
      <c r="A1129" t="s">
        <v>51</v>
      </c>
      <c r="B1129" s="5" t="s">
        <v>3126</v>
      </c>
      <c r="C1129" s="5" t="s">
        <v>3127</v>
      </c>
      <c r="D1129" t="s">
        <v>5</v>
      </c>
      <c r="E1129" s="24" t="s">
        <v>3128</v>
      </c>
      <c r="F1129" s="25" t="s">
        <v>884</v>
      </c>
      <c r="G1129" s="26">
        <v>400</v>
      </c>
      <c r="H1129" s="25">
        <v>0</v>
      </c>
      <c r="I1129" s="25">
        <f>ROUND(G1129*H1129,6)</f>
        <v>0</v>
      </c>
      <c r="L1129" s="27">
        <v>0</v>
      </c>
      <c r="M1129" s="22">
        <f>ROUND(ROUND(L1129,2)*ROUND(G1129,3),2)</f>
        <v>0</v>
      </c>
      <c r="N1129" s="25" t="s">
        <v>126</v>
      </c>
      <c r="O1129">
        <f>(M1129*21)/100</f>
        <v>0</v>
      </c>
      <c r="P1129" t="s">
        <v>27</v>
      </c>
    </row>
    <row r="1130" spans="1:16" x14ac:dyDescent="0.2">
      <c r="A1130" s="28" t="s">
        <v>57</v>
      </c>
      <c r="E1130" s="29" t="s">
        <v>5</v>
      </c>
    </row>
    <row r="1131" spans="1:16" x14ac:dyDescent="0.2">
      <c r="A1131" s="28" t="s">
        <v>58</v>
      </c>
      <c r="E1131" s="30" t="s">
        <v>5</v>
      </c>
    </row>
    <row r="1132" spans="1:16" x14ac:dyDescent="0.2">
      <c r="E1132" s="29" t="s">
        <v>5</v>
      </c>
    </row>
    <row r="1133" spans="1:16" ht="25.5" x14ac:dyDescent="0.2">
      <c r="A1133" t="s">
        <v>51</v>
      </c>
      <c r="B1133" s="5" t="s">
        <v>3129</v>
      </c>
      <c r="C1133" s="5" t="s">
        <v>3130</v>
      </c>
      <c r="D1133" t="s">
        <v>5</v>
      </c>
      <c r="E1133" s="24" t="s">
        <v>3131</v>
      </c>
      <c r="F1133" s="25" t="s">
        <v>884</v>
      </c>
      <c r="G1133" s="26">
        <v>40</v>
      </c>
      <c r="H1133" s="25">
        <v>0</v>
      </c>
      <c r="I1133" s="25">
        <f>ROUND(G1133*H1133,6)</f>
        <v>0</v>
      </c>
      <c r="L1133" s="27">
        <v>0</v>
      </c>
      <c r="M1133" s="22">
        <f>ROUND(ROUND(L1133,2)*ROUND(G1133,3),2)</f>
        <v>0</v>
      </c>
      <c r="N1133" s="25" t="s">
        <v>126</v>
      </c>
      <c r="O1133">
        <f>(M1133*21)/100</f>
        <v>0</v>
      </c>
      <c r="P1133" t="s">
        <v>27</v>
      </c>
    </row>
    <row r="1134" spans="1:16" x14ac:dyDescent="0.2">
      <c r="A1134" s="28" t="s">
        <v>57</v>
      </c>
      <c r="E1134" s="29" t="s">
        <v>5</v>
      </c>
    </row>
    <row r="1135" spans="1:16" x14ac:dyDescent="0.2">
      <c r="A1135" s="28" t="s">
        <v>58</v>
      </c>
      <c r="E1135" s="30" t="s">
        <v>5</v>
      </c>
    </row>
    <row r="1136" spans="1:16" x14ac:dyDescent="0.2">
      <c r="E1136" s="29" t="s">
        <v>5</v>
      </c>
    </row>
    <row r="1137" spans="1:16" ht="25.5" x14ac:dyDescent="0.2">
      <c r="A1137" t="s">
        <v>51</v>
      </c>
      <c r="B1137" s="5" t="s">
        <v>3132</v>
      </c>
      <c r="C1137" s="5" t="s">
        <v>3133</v>
      </c>
      <c r="D1137" t="s">
        <v>5</v>
      </c>
      <c r="E1137" s="24" t="s">
        <v>3134</v>
      </c>
      <c r="F1137" s="25" t="s">
        <v>67</v>
      </c>
      <c r="G1137" s="26">
        <v>14.63</v>
      </c>
      <c r="H1137" s="25">
        <v>0</v>
      </c>
      <c r="I1137" s="25">
        <f>ROUND(G1137*H1137,6)</f>
        <v>0</v>
      </c>
      <c r="L1137" s="27">
        <v>0</v>
      </c>
      <c r="M1137" s="22">
        <f>ROUND(ROUND(L1137,2)*ROUND(G1137,3),2)</f>
        <v>0</v>
      </c>
      <c r="N1137" s="25" t="s">
        <v>126</v>
      </c>
      <c r="O1137">
        <f>(M1137*21)/100</f>
        <v>0</v>
      </c>
      <c r="P1137" t="s">
        <v>27</v>
      </c>
    </row>
    <row r="1138" spans="1:16" ht="25.5" x14ac:dyDescent="0.2">
      <c r="A1138" s="28" t="s">
        <v>57</v>
      </c>
      <c r="E1138" s="29" t="s">
        <v>3135</v>
      </c>
    </row>
    <row r="1139" spans="1:16" ht="63.75" x14ac:dyDescent="0.2">
      <c r="A1139" s="28" t="s">
        <v>58</v>
      </c>
      <c r="E1139" s="30" t="s">
        <v>3136</v>
      </c>
    </row>
    <row r="1140" spans="1:16" x14ac:dyDescent="0.2">
      <c r="E1140" s="29" t="s">
        <v>5</v>
      </c>
    </row>
    <row r="1141" spans="1:16" ht="25.5" x14ac:dyDescent="0.2">
      <c r="A1141" t="s">
        <v>51</v>
      </c>
      <c r="B1141" s="5" t="s">
        <v>3137</v>
      </c>
      <c r="C1141" s="5" t="s">
        <v>3138</v>
      </c>
      <c r="D1141" t="s">
        <v>5</v>
      </c>
      <c r="E1141" s="24" t="s">
        <v>3139</v>
      </c>
      <c r="F1141" s="25" t="s">
        <v>67</v>
      </c>
      <c r="G1141" s="26">
        <v>23.87</v>
      </c>
      <c r="H1141" s="25">
        <v>0</v>
      </c>
      <c r="I1141" s="25">
        <f>ROUND(G1141*H1141,6)</f>
        <v>0</v>
      </c>
      <c r="L1141" s="27">
        <v>0</v>
      </c>
      <c r="M1141" s="22">
        <f>ROUND(ROUND(L1141,2)*ROUND(G1141,3),2)</f>
        <v>0</v>
      </c>
      <c r="N1141" s="25" t="s">
        <v>126</v>
      </c>
      <c r="O1141">
        <f>(M1141*21)/100</f>
        <v>0</v>
      </c>
      <c r="P1141" t="s">
        <v>27</v>
      </c>
    </row>
    <row r="1142" spans="1:16" ht="25.5" x14ac:dyDescent="0.2">
      <c r="A1142" s="28" t="s">
        <v>57</v>
      </c>
      <c r="E1142" s="29" t="s">
        <v>3140</v>
      </c>
    </row>
    <row r="1143" spans="1:16" ht="63.75" x14ac:dyDescent="0.2">
      <c r="A1143" s="28" t="s">
        <v>58</v>
      </c>
      <c r="E1143" s="30" t="s">
        <v>3141</v>
      </c>
    </row>
    <row r="1144" spans="1:16" x14ac:dyDescent="0.2">
      <c r="E1144" s="29" t="s">
        <v>5</v>
      </c>
    </row>
    <row r="1145" spans="1:16" ht="25.5" x14ac:dyDescent="0.2">
      <c r="A1145" t="s">
        <v>51</v>
      </c>
      <c r="B1145" s="5" t="s">
        <v>3142</v>
      </c>
      <c r="C1145" s="5" t="s">
        <v>3143</v>
      </c>
      <c r="D1145" t="s">
        <v>5</v>
      </c>
      <c r="E1145" s="24" t="s">
        <v>3144</v>
      </c>
      <c r="F1145" s="25" t="s">
        <v>67</v>
      </c>
      <c r="G1145" s="26">
        <v>6.76</v>
      </c>
      <c r="H1145" s="25">
        <v>0</v>
      </c>
      <c r="I1145" s="25">
        <f>ROUND(G1145*H1145,6)</f>
        <v>0</v>
      </c>
      <c r="L1145" s="27">
        <v>0</v>
      </c>
      <c r="M1145" s="22">
        <f>ROUND(ROUND(L1145,2)*ROUND(G1145,3),2)</f>
        <v>0</v>
      </c>
      <c r="N1145" s="25" t="s">
        <v>126</v>
      </c>
      <c r="O1145">
        <f>(M1145*21)/100</f>
        <v>0</v>
      </c>
      <c r="P1145" t="s">
        <v>27</v>
      </c>
    </row>
    <row r="1146" spans="1:16" x14ac:dyDescent="0.2">
      <c r="A1146" s="28" t="s">
        <v>57</v>
      </c>
      <c r="E1146" s="29" t="s">
        <v>5</v>
      </c>
    </row>
    <row r="1147" spans="1:16" ht="38.25" x14ac:dyDescent="0.2">
      <c r="A1147" s="28" t="s">
        <v>58</v>
      </c>
      <c r="E1147" s="30" t="s">
        <v>3145</v>
      </c>
    </row>
    <row r="1148" spans="1:16" x14ac:dyDescent="0.2">
      <c r="E1148" s="29" t="s">
        <v>5</v>
      </c>
    </row>
    <row r="1149" spans="1:16" ht="25.5" x14ac:dyDescent="0.2">
      <c r="A1149" t="s">
        <v>51</v>
      </c>
      <c r="B1149" s="5" t="s">
        <v>3146</v>
      </c>
      <c r="C1149" s="5" t="s">
        <v>3147</v>
      </c>
      <c r="D1149" t="s">
        <v>5</v>
      </c>
      <c r="E1149" s="24" t="s">
        <v>3148</v>
      </c>
      <c r="F1149" s="25" t="s">
        <v>67</v>
      </c>
      <c r="G1149" s="26">
        <v>13.52</v>
      </c>
      <c r="H1149" s="25">
        <v>0</v>
      </c>
      <c r="I1149" s="25">
        <f>ROUND(G1149*H1149,6)</f>
        <v>0</v>
      </c>
      <c r="L1149" s="27">
        <v>0</v>
      </c>
      <c r="M1149" s="22">
        <f>ROUND(ROUND(L1149,2)*ROUND(G1149,3),2)</f>
        <v>0</v>
      </c>
      <c r="N1149" s="25" t="s">
        <v>126</v>
      </c>
      <c r="O1149">
        <f>(M1149*21)/100</f>
        <v>0</v>
      </c>
      <c r="P1149" t="s">
        <v>27</v>
      </c>
    </row>
    <row r="1150" spans="1:16" ht="25.5" x14ac:dyDescent="0.2">
      <c r="A1150" s="28" t="s">
        <v>57</v>
      </c>
      <c r="E1150" s="29" t="s">
        <v>3140</v>
      </c>
    </row>
    <row r="1151" spans="1:16" ht="63.75" x14ac:dyDescent="0.2">
      <c r="A1151" s="28" t="s">
        <v>58</v>
      </c>
      <c r="E1151" s="30" t="s">
        <v>3149</v>
      </c>
    </row>
    <row r="1152" spans="1:16" x14ac:dyDescent="0.2">
      <c r="E1152" s="29" t="s">
        <v>5</v>
      </c>
    </row>
    <row r="1153" spans="1:16" ht="25.5" x14ac:dyDescent="0.2">
      <c r="A1153" t="s">
        <v>51</v>
      </c>
      <c r="B1153" s="5" t="s">
        <v>3150</v>
      </c>
      <c r="C1153" s="5" t="s">
        <v>3151</v>
      </c>
      <c r="D1153" t="s">
        <v>5</v>
      </c>
      <c r="E1153" s="24" t="s">
        <v>3152</v>
      </c>
      <c r="F1153" s="25" t="s">
        <v>67</v>
      </c>
      <c r="G1153" s="26">
        <v>15.21</v>
      </c>
      <c r="H1153" s="25">
        <v>0</v>
      </c>
      <c r="I1153" s="25">
        <f>ROUND(G1153*H1153,6)</f>
        <v>0</v>
      </c>
      <c r="L1153" s="27">
        <v>0</v>
      </c>
      <c r="M1153" s="22">
        <f>ROUND(ROUND(L1153,2)*ROUND(G1153,3),2)</f>
        <v>0</v>
      </c>
      <c r="N1153" s="25" t="s">
        <v>126</v>
      </c>
      <c r="O1153">
        <f>(M1153*21)/100</f>
        <v>0</v>
      </c>
      <c r="P1153" t="s">
        <v>27</v>
      </c>
    </row>
    <row r="1154" spans="1:16" ht="25.5" x14ac:dyDescent="0.2">
      <c r="A1154" s="28" t="s">
        <v>57</v>
      </c>
      <c r="E1154" s="29" t="s">
        <v>3153</v>
      </c>
    </row>
    <row r="1155" spans="1:16" ht="63.75" x14ac:dyDescent="0.2">
      <c r="A1155" s="28" t="s">
        <v>58</v>
      </c>
      <c r="E1155" s="30" t="s">
        <v>3154</v>
      </c>
    </row>
    <row r="1156" spans="1:16" x14ac:dyDescent="0.2">
      <c r="E1156" s="29" t="s">
        <v>5</v>
      </c>
    </row>
    <row r="1157" spans="1:16" x14ac:dyDescent="0.2">
      <c r="A1157" t="s">
        <v>48</v>
      </c>
      <c r="C1157" s="6" t="s">
        <v>3155</v>
      </c>
      <c r="E1157" s="23" t="s">
        <v>3156</v>
      </c>
      <c r="J1157" s="22">
        <f>0</f>
        <v>0</v>
      </c>
      <c r="K1157" s="22">
        <f>0</f>
        <v>0</v>
      </c>
      <c r="L1157" s="22">
        <f>0+L1158+L1162+L1166+L1170</f>
        <v>0</v>
      </c>
      <c r="M1157" s="22">
        <f>0+M1158+M1162+M1166+M1170</f>
        <v>0</v>
      </c>
    </row>
    <row r="1158" spans="1:16" ht="25.5" x14ac:dyDescent="0.2">
      <c r="A1158" t="s">
        <v>51</v>
      </c>
      <c r="B1158" s="5" t="s">
        <v>3157</v>
      </c>
      <c r="C1158" s="5" t="s">
        <v>3158</v>
      </c>
      <c r="D1158" t="s">
        <v>5</v>
      </c>
      <c r="E1158" s="24" t="s">
        <v>3159</v>
      </c>
      <c r="F1158" s="25" t="s">
        <v>67</v>
      </c>
      <c r="G1158" s="26">
        <v>794.2</v>
      </c>
      <c r="H1158" s="25">
        <v>5.8799999999999998E-3</v>
      </c>
      <c r="I1158" s="25">
        <f>ROUND(G1158*H1158,6)</f>
        <v>4.6698959999999996</v>
      </c>
      <c r="L1158" s="27">
        <v>0</v>
      </c>
      <c r="M1158" s="22">
        <f>ROUND(ROUND(L1158,2)*ROUND(G1158,3),2)</f>
        <v>0</v>
      </c>
      <c r="N1158" s="25" t="s">
        <v>1836</v>
      </c>
      <c r="O1158">
        <f>(M1158*21)/100</f>
        <v>0</v>
      </c>
      <c r="P1158" t="s">
        <v>27</v>
      </c>
    </row>
    <row r="1159" spans="1:16" x14ac:dyDescent="0.2">
      <c r="A1159" s="28" t="s">
        <v>57</v>
      </c>
      <c r="E1159" s="29" t="s">
        <v>5</v>
      </c>
    </row>
    <row r="1160" spans="1:16" x14ac:dyDescent="0.2">
      <c r="A1160" s="28" t="s">
        <v>58</v>
      </c>
      <c r="E1160" s="30" t="s">
        <v>3160</v>
      </c>
    </row>
    <row r="1161" spans="1:16" x14ac:dyDescent="0.2">
      <c r="E1161" s="29" t="s">
        <v>159</v>
      </c>
    </row>
    <row r="1162" spans="1:16" ht="25.5" x14ac:dyDescent="0.2">
      <c r="A1162" t="s">
        <v>51</v>
      </c>
      <c r="B1162" s="5" t="s">
        <v>3161</v>
      </c>
      <c r="C1162" s="5" t="s">
        <v>3162</v>
      </c>
      <c r="D1162" t="s">
        <v>5</v>
      </c>
      <c r="E1162" s="24" t="s">
        <v>3163</v>
      </c>
      <c r="F1162" s="25" t="s">
        <v>67</v>
      </c>
      <c r="G1162" s="26">
        <v>873.62</v>
      </c>
      <c r="H1162" s="25">
        <v>1.9199999999999998E-2</v>
      </c>
      <c r="I1162" s="25">
        <f>ROUND(G1162*H1162,6)</f>
        <v>16.773503999999999</v>
      </c>
      <c r="L1162" s="27">
        <v>0</v>
      </c>
      <c r="M1162" s="22">
        <f>ROUND(ROUND(L1162,2)*ROUND(G1162,3),2)</f>
        <v>0</v>
      </c>
      <c r="N1162" s="25" t="s">
        <v>1836</v>
      </c>
      <c r="O1162">
        <f>(M1162*21)/100</f>
        <v>0</v>
      </c>
      <c r="P1162" t="s">
        <v>27</v>
      </c>
    </row>
    <row r="1163" spans="1:16" x14ac:dyDescent="0.2">
      <c r="A1163" s="28" t="s">
        <v>57</v>
      </c>
      <c r="E1163" s="29" t="s">
        <v>5</v>
      </c>
    </row>
    <row r="1164" spans="1:16" x14ac:dyDescent="0.2">
      <c r="A1164" s="28" t="s">
        <v>58</v>
      </c>
      <c r="E1164" s="30" t="s">
        <v>5</v>
      </c>
    </row>
    <row r="1165" spans="1:16" x14ac:dyDescent="0.2">
      <c r="E1165" s="29" t="s">
        <v>159</v>
      </c>
    </row>
    <row r="1166" spans="1:16" ht="38.25" x14ac:dyDescent="0.2">
      <c r="A1166" t="s">
        <v>51</v>
      </c>
      <c r="B1166" s="5" t="s">
        <v>3164</v>
      </c>
      <c r="C1166" s="5" t="s">
        <v>3165</v>
      </c>
      <c r="D1166" t="s">
        <v>5</v>
      </c>
      <c r="E1166" s="24" t="s">
        <v>3166</v>
      </c>
      <c r="F1166" s="25" t="s">
        <v>67</v>
      </c>
      <c r="G1166" s="26">
        <v>171.4</v>
      </c>
      <c r="H1166" s="25">
        <v>5.8799999999999998E-3</v>
      </c>
      <c r="I1166" s="25">
        <f>ROUND(G1166*H1166,6)</f>
        <v>1.0078320000000001</v>
      </c>
      <c r="L1166" s="27">
        <v>0</v>
      </c>
      <c r="M1166" s="22">
        <f>ROUND(ROUND(L1166,2)*ROUND(G1166,3),2)</f>
        <v>0</v>
      </c>
      <c r="N1166" s="25" t="s">
        <v>1836</v>
      </c>
      <c r="O1166">
        <f>(M1166*21)/100</f>
        <v>0</v>
      </c>
      <c r="P1166" t="s">
        <v>27</v>
      </c>
    </row>
    <row r="1167" spans="1:16" ht="25.5" x14ac:dyDescent="0.2">
      <c r="A1167" s="28" t="s">
        <v>57</v>
      </c>
      <c r="E1167" s="29" t="s">
        <v>3167</v>
      </c>
    </row>
    <row r="1168" spans="1:16" x14ac:dyDescent="0.2">
      <c r="A1168" s="28" t="s">
        <v>58</v>
      </c>
      <c r="E1168" s="30" t="s">
        <v>2549</v>
      </c>
    </row>
    <row r="1169" spans="1:16" x14ac:dyDescent="0.2">
      <c r="E1169" s="29" t="s">
        <v>159</v>
      </c>
    </row>
    <row r="1170" spans="1:16" ht="25.5" x14ac:dyDescent="0.2">
      <c r="A1170" t="s">
        <v>51</v>
      </c>
      <c r="B1170" s="5" t="s">
        <v>3168</v>
      </c>
      <c r="C1170" s="5" t="s">
        <v>3169</v>
      </c>
      <c r="D1170" t="s">
        <v>5</v>
      </c>
      <c r="E1170" s="24" t="s">
        <v>3170</v>
      </c>
      <c r="F1170" s="25" t="s">
        <v>67</v>
      </c>
      <c r="G1170" s="26">
        <v>188.54</v>
      </c>
      <c r="H1170" s="25">
        <v>1.9199999999999998E-2</v>
      </c>
      <c r="I1170" s="25">
        <f>ROUND(G1170*H1170,6)</f>
        <v>3.6199680000000001</v>
      </c>
      <c r="L1170" s="27">
        <v>0</v>
      </c>
      <c r="M1170" s="22">
        <f>ROUND(ROUND(L1170,2)*ROUND(G1170,3),2)</f>
        <v>0</v>
      </c>
      <c r="N1170" s="25" t="s">
        <v>1836</v>
      </c>
      <c r="O1170">
        <f>(M1170*21)/100</f>
        <v>0</v>
      </c>
      <c r="P1170" t="s">
        <v>27</v>
      </c>
    </row>
    <row r="1171" spans="1:16" x14ac:dyDescent="0.2">
      <c r="A1171" s="28" t="s">
        <v>57</v>
      </c>
      <c r="E1171" s="29" t="s">
        <v>5</v>
      </c>
    </row>
    <row r="1172" spans="1:16" x14ac:dyDescent="0.2">
      <c r="A1172" s="28" t="s">
        <v>58</v>
      </c>
      <c r="E1172" s="30" t="s">
        <v>5</v>
      </c>
    </row>
    <row r="1173" spans="1:16" x14ac:dyDescent="0.2">
      <c r="E1173" s="29" t="s">
        <v>159</v>
      </c>
    </row>
    <row r="1174" spans="1:16" x14ac:dyDescent="0.2">
      <c r="A1174" t="s">
        <v>48</v>
      </c>
      <c r="C1174" s="6" t="s">
        <v>3171</v>
      </c>
      <c r="E1174" s="23" t="s">
        <v>3172</v>
      </c>
      <c r="J1174" s="22">
        <f>0</f>
        <v>0</v>
      </c>
      <c r="K1174" s="22">
        <f>0</f>
        <v>0</v>
      </c>
      <c r="L1174" s="22">
        <f>0+L1175+L1179</f>
        <v>0</v>
      </c>
      <c r="M1174" s="22">
        <f>0+M1175+M1179</f>
        <v>0</v>
      </c>
    </row>
    <row r="1175" spans="1:16" ht="25.5" x14ac:dyDescent="0.2">
      <c r="A1175" t="s">
        <v>51</v>
      </c>
      <c r="B1175" s="5" t="s">
        <v>3173</v>
      </c>
      <c r="C1175" s="5" t="s">
        <v>3174</v>
      </c>
      <c r="D1175" t="s">
        <v>5</v>
      </c>
      <c r="E1175" s="24" t="s">
        <v>3175</v>
      </c>
      <c r="F1175" s="25" t="s">
        <v>67</v>
      </c>
      <c r="G1175" s="26">
        <v>1140.7</v>
      </c>
      <c r="H1175" s="25">
        <v>1.7299999999999999E-2</v>
      </c>
      <c r="I1175" s="25">
        <f>ROUND(G1175*H1175,6)</f>
        <v>19.734110000000001</v>
      </c>
      <c r="L1175" s="27">
        <v>0</v>
      </c>
      <c r="M1175" s="22">
        <f>ROUND(ROUND(L1175,2)*ROUND(G1175,3),2)</f>
        <v>0</v>
      </c>
      <c r="N1175" s="25" t="s">
        <v>1836</v>
      </c>
      <c r="O1175">
        <f>(M1175*21)/100</f>
        <v>0</v>
      </c>
      <c r="P1175" t="s">
        <v>27</v>
      </c>
    </row>
    <row r="1176" spans="1:16" ht="25.5" x14ac:dyDescent="0.2">
      <c r="A1176" s="28" t="s">
        <v>57</v>
      </c>
      <c r="E1176" s="29" t="s">
        <v>3176</v>
      </c>
    </row>
    <row r="1177" spans="1:16" x14ac:dyDescent="0.2">
      <c r="A1177" s="28" t="s">
        <v>58</v>
      </c>
      <c r="E1177" s="30" t="s">
        <v>3177</v>
      </c>
    </row>
    <row r="1178" spans="1:16" x14ac:dyDescent="0.2">
      <c r="E1178" s="29" t="s">
        <v>159</v>
      </c>
    </row>
    <row r="1179" spans="1:16" x14ac:dyDescent="0.2">
      <c r="A1179" t="s">
        <v>51</v>
      </c>
      <c r="B1179" s="5" t="s">
        <v>3178</v>
      </c>
      <c r="C1179" s="5" t="s">
        <v>3179</v>
      </c>
      <c r="D1179" t="s">
        <v>5</v>
      </c>
      <c r="E1179" s="24" t="s">
        <v>3180</v>
      </c>
      <c r="F1179" s="25" t="s">
        <v>55</v>
      </c>
      <c r="G1179" s="26">
        <v>45.628</v>
      </c>
      <c r="H1179" s="25">
        <v>1</v>
      </c>
      <c r="I1179" s="25">
        <f>ROUND(G1179*H1179,6)</f>
        <v>45.628</v>
      </c>
      <c r="L1179" s="27">
        <v>0</v>
      </c>
      <c r="M1179" s="22">
        <f>ROUND(ROUND(L1179,2)*ROUND(G1179,3),2)</f>
        <v>0</v>
      </c>
      <c r="N1179" s="25" t="s">
        <v>1836</v>
      </c>
      <c r="O1179">
        <f>(M1179*21)/100</f>
        <v>0</v>
      </c>
      <c r="P1179" t="s">
        <v>27</v>
      </c>
    </row>
    <row r="1180" spans="1:16" x14ac:dyDescent="0.2">
      <c r="A1180" s="28" t="s">
        <v>57</v>
      </c>
      <c r="E1180" s="29" t="s">
        <v>5</v>
      </c>
    </row>
    <row r="1181" spans="1:16" x14ac:dyDescent="0.2">
      <c r="A1181" s="28" t="s">
        <v>58</v>
      </c>
      <c r="E1181" s="30" t="s">
        <v>5</v>
      </c>
    </row>
    <row r="1182" spans="1:16" x14ac:dyDescent="0.2">
      <c r="E1182" s="29" t="s">
        <v>159</v>
      </c>
    </row>
    <row r="1183" spans="1:16" x14ac:dyDescent="0.2">
      <c r="A1183" t="s">
        <v>48</v>
      </c>
      <c r="C1183" s="6" t="s">
        <v>3181</v>
      </c>
      <c r="E1183" s="23" t="s">
        <v>3182</v>
      </c>
      <c r="J1183" s="22">
        <f>0</f>
        <v>0</v>
      </c>
      <c r="K1183" s="22">
        <f>0</f>
        <v>0</v>
      </c>
      <c r="L1183" s="22">
        <f>0+L1184</f>
        <v>0</v>
      </c>
      <c r="M1183" s="22">
        <f>0+M1184</f>
        <v>0</v>
      </c>
    </row>
    <row r="1184" spans="1:16" x14ac:dyDescent="0.2">
      <c r="A1184" t="s">
        <v>51</v>
      </c>
      <c r="B1184" s="5" t="s">
        <v>3183</v>
      </c>
      <c r="C1184" s="5" t="s">
        <v>3184</v>
      </c>
      <c r="D1184" t="s">
        <v>5</v>
      </c>
      <c r="E1184" s="24" t="s">
        <v>3185</v>
      </c>
      <c r="F1184" s="25" t="s">
        <v>67</v>
      </c>
      <c r="G1184" s="26">
        <v>330.4</v>
      </c>
      <c r="H1184" s="25">
        <v>0</v>
      </c>
      <c r="I1184" s="25">
        <f>ROUND(G1184*H1184,6)</f>
        <v>0</v>
      </c>
      <c r="L1184" s="27">
        <v>0</v>
      </c>
      <c r="M1184" s="22">
        <f>ROUND(ROUND(L1184,2)*ROUND(G1184,3),2)</f>
        <v>0</v>
      </c>
      <c r="N1184" s="25" t="s">
        <v>1836</v>
      </c>
      <c r="O1184">
        <f>(M1184*21)/100</f>
        <v>0</v>
      </c>
      <c r="P1184" t="s">
        <v>27</v>
      </c>
    </row>
    <row r="1185" spans="1:16" x14ac:dyDescent="0.2">
      <c r="A1185" s="28" t="s">
        <v>57</v>
      </c>
      <c r="E1185" s="29" t="s">
        <v>5</v>
      </c>
    </row>
    <row r="1186" spans="1:16" x14ac:dyDescent="0.2">
      <c r="A1186" s="28" t="s">
        <v>58</v>
      </c>
      <c r="E1186" s="30" t="s">
        <v>3186</v>
      </c>
    </row>
    <row r="1187" spans="1:16" x14ac:dyDescent="0.2">
      <c r="E1187" s="29" t="s">
        <v>159</v>
      </c>
    </row>
    <row r="1188" spans="1:16" x14ac:dyDescent="0.2">
      <c r="A1188" t="s">
        <v>48</v>
      </c>
      <c r="C1188" s="6" t="s">
        <v>3187</v>
      </c>
      <c r="E1188" s="23" t="s">
        <v>3188</v>
      </c>
      <c r="J1188" s="22">
        <f>0</f>
        <v>0</v>
      </c>
      <c r="K1188" s="22">
        <f>0</f>
        <v>0</v>
      </c>
      <c r="L1188" s="22">
        <f>0+L1189+L1193+L1197+L1201+L1205</f>
        <v>0</v>
      </c>
      <c r="M1188" s="22">
        <f>0+M1189+M1193+M1197+M1201+M1205</f>
        <v>0</v>
      </c>
    </row>
    <row r="1189" spans="1:16" x14ac:dyDescent="0.2">
      <c r="A1189" t="s">
        <v>51</v>
      </c>
      <c r="B1189" s="5" t="s">
        <v>3189</v>
      </c>
      <c r="C1189" s="5" t="s">
        <v>3190</v>
      </c>
      <c r="D1189" t="s">
        <v>5</v>
      </c>
      <c r="E1189" s="24" t="s">
        <v>3191</v>
      </c>
      <c r="F1189" s="25" t="s">
        <v>67</v>
      </c>
      <c r="G1189" s="26">
        <v>1693.31</v>
      </c>
      <c r="H1189" s="25">
        <v>0</v>
      </c>
      <c r="I1189" s="25">
        <f>ROUND(G1189*H1189,6)</f>
        <v>0</v>
      </c>
      <c r="L1189" s="27">
        <v>0</v>
      </c>
      <c r="M1189" s="22">
        <f>ROUND(ROUND(L1189,2)*ROUND(G1189,3),2)</f>
        <v>0</v>
      </c>
      <c r="N1189" s="25" t="s">
        <v>1836</v>
      </c>
      <c r="O1189">
        <f>(M1189*21)/100</f>
        <v>0</v>
      </c>
      <c r="P1189" t="s">
        <v>27</v>
      </c>
    </row>
    <row r="1190" spans="1:16" x14ac:dyDescent="0.2">
      <c r="A1190" s="28" t="s">
        <v>57</v>
      </c>
      <c r="E1190" s="29" t="s">
        <v>5</v>
      </c>
    </row>
    <row r="1191" spans="1:16" ht="102" x14ac:dyDescent="0.2">
      <c r="A1191" s="28" t="s">
        <v>58</v>
      </c>
      <c r="E1191" s="30" t="s">
        <v>3192</v>
      </c>
    </row>
    <row r="1192" spans="1:16" x14ac:dyDescent="0.2">
      <c r="E1192" s="29" t="s">
        <v>159</v>
      </c>
    </row>
    <row r="1193" spans="1:16" ht="25.5" x14ac:dyDescent="0.2">
      <c r="A1193" t="s">
        <v>51</v>
      </c>
      <c r="B1193" s="5" t="s">
        <v>3193</v>
      </c>
      <c r="C1193" s="5" t="s">
        <v>3194</v>
      </c>
      <c r="D1193" t="s">
        <v>5</v>
      </c>
      <c r="E1193" s="24" t="s">
        <v>3195</v>
      </c>
      <c r="F1193" s="25" t="s">
        <v>67</v>
      </c>
      <c r="G1193" s="26">
        <v>1092.0999999999999</v>
      </c>
      <c r="H1193" s="25">
        <v>3.0000000000000001E-5</v>
      </c>
      <c r="I1193" s="25">
        <f>ROUND(G1193*H1193,6)</f>
        <v>3.2763E-2</v>
      </c>
      <c r="L1193" s="27">
        <v>0</v>
      </c>
      <c r="M1193" s="22">
        <f>ROUND(ROUND(L1193,2)*ROUND(G1193,3),2)</f>
        <v>0</v>
      </c>
      <c r="N1193" s="25" t="s">
        <v>1836</v>
      </c>
      <c r="O1193">
        <f>(M1193*21)/100</f>
        <v>0</v>
      </c>
      <c r="P1193" t="s">
        <v>27</v>
      </c>
    </row>
    <row r="1194" spans="1:16" x14ac:dyDescent="0.2">
      <c r="A1194" s="28" t="s">
        <v>57</v>
      </c>
      <c r="E1194" s="29" t="s">
        <v>5</v>
      </c>
    </row>
    <row r="1195" spans="1:16" x14ac:dyDescent="0.2">
      <c r="A1195" s="28" t="s">
        <v>58</v>
      </c>
      <c r="E1195" s="30" t="s">
        <v>3196</v>
      </c>
    </row>
    <row r="1196" spans="1:16" x14ac:dyDescent="0.2">
      <c r="E1196" s="29" t="s">
        <v>159</v>
      </c>
    </row>
    <row r="1197" spans="1:16" ht="25.5" x14ac:dyDescent="0.2">
      <c r="A1197" t="s">
        <v>51</v>
      </c>
      <c r="B1197" s="5" t="s">
        <v>3197</v>
      </c>
      <c r="C1197" s="5" t="s">
        <v>3198</v>
      </c>
      <c r="D1197" t="s">
        <v>5</v>
      </c>
      <c r="E1197" s="24" t="s">
        <v>3199</v>
      </c>
      <c r="F1197" s="25" t="s">
        <v>67</v>
      </c>
      <c r="G1197" s="26">
        <v>1092.0999999999999</v>
      </c>
      <c r="H1197" s="25">
        <v>4.4999999999999997E-3</v>
      </c>
      <c r="I1197" s="25">
        <f>ROUND(G1197*H1197,6)</f>
        <v>4.9144500000000004</v>
      </c>
      <c r="L1197" s="27">
        <v>0</v>
      </c>
      <c r="M1197" s="22">
        <f>ROUND(ROUND(L1197,2)*ROUND(G1197,3),2)</f>
        <v>0</v>
      </c>
      <c r="N1197" s="25" t="s">
        <v>1836</v>
      </c>
      <c r="O1197">
        <f>(M1197*21)/100</f>
        <v>0</v>
      </c>
      <c r="P1197" t="s">
        <v>27</v>
      </c>
    </row>
    <row r="1198" spans="1:16" x14ac:dyDescent="0.2">
      <c r="A1198" s="28" t="s">
        <v>57</v>
      </c>
      <c r="E1198" s="29" t="s">
        <v>5</v>
      </c>
    </row>
    <row r="1199" spans="1:16" x14ac:dyDescent="0.2">
      <c r="A1199" s="28" t="s">
        <v>58</v>
      </c>
      <c r="E1199" s="30" t="s">
        <v>3196</v>
      </c>
    </row>
    <row r="1200" spans="1:16" x14ac:dyDescent="0.2">
      <c r="E1200" s="29" t="s">
        <v>159</v>
      </c>
    </row>
    <row r="1201" spans="1:16" ht="25.5" x14ac:dyDescent="0.2">
      <c r="A1201" t="s">
        <v>51</v>
      </c>
      <c r="B1201" s="5" t="s">
        <v>3200</v>
      </c>
      <c r="C1201" s="5" t="s">
        <v>3201</v>
      </c>
      <c r="D1201" t="s">
        <v>5</v>
      </c>
      <c r="E1201" s="24" t="s">
        <v>3202</v>
      </c>
      <c r="F1201" s="25" t="s">
        <v>67</v>
      </c>
      <c r="G1201" s="26">
        <v>1092.0999999999999</v>
      </c>
      <c r="H1201" s="25">
        <v>4.0000000000000002E-4</v>
      </c>
      <c r="I1201" s="25">
        <f>ROUND(G1201*H1201,6)</f>
        <v>0.43684000000000001</v>
      </c>
      <c r="L1201" s="27">
        <v>0</v>
      </c>
      <c r="M1201" s="22">
        <f>ROUND(ROUND(L1201,2)*ROUND(G1201,3),2)</f>
        <v>0</v>
      </c>
      <c r="N1201" s="25" t="s">
        <v>1836</v>
      </c>
      <c r="O1201">
        <f>(M1201*21)/100</f>
        <v>0</v>
      </c>
      <c r="P1201" t="s">
        <v>27</v>
      </c>
    </row>
    <row r="1202" spans="1:16" x14ac:dyDescent="0.2">
      <c r="A1202" s="28" t="s">
        <v>57</v>
      </c>
      <c r="E1202" s="29" t="s">
        <v>5</v>
      </c>
    </row>
    <row r="1203" spans="1:16" x14ac:dyDescent="0.2">
      <c r="A1203" s="28" t="s">
        <v>58</v>
      </c>
      <c r="E1203" s="30" t="s">
        <v>3196</v>
      </c>
    </row>
    <row r="1204" spans="1:16" x14ac:dyDescent="0.2">
      <c r="E1204" s="29" t="s">
        <v>159</v>
      </c>
    </row>
    <row r="1205" spans="1:16" x14ac:dyDescent="0.2">
      <c r="A1205" t="s">
        <v>51</v>
      </c>
      <c r="B1205" s="5" t="s">
        <v>3203</v>
      </c>
      <c r="C1205" s="5" t="s">
        <v>3204</v>
      </c>
      <c r="D1205" t="s">
        <v>5</v>
      </c>
      <c r="E1205" s="24" t="s">
        <v>3205</v>
      </c>
      <c r="F1205" s="25" t="s">
        <v>67</v>
      </c>
      <c r="G1205" s="26">
        <v>1201.31</v>
      </c>
      <c r="H1205" s="25">
        <v>9.3200000000000002E-3</v>
      </c>
      <c r="I1205" s="25">
        <f>ROUND(G1205*H1205,6)</f>
        <v>11.196209</v>
      </c>
      <c r="L1205" s="27">
        <v>0</v>
      </c>
      <c r="M1205" s="22">
        <f>ROUND(ROUND(L1205,2)*ROUND(G1205,3),2)</f>
        <v>0</v>
      </c>
      <c r="N1205" s="25" t="s">
        <v>1836</v>
      </c>
      <c r="O1205">
        <f>(M1205*21)/100</f>
        <v>0</v>
      </c>
      <c r="P1205" t="s">
        <v>27</v>
      </c>
    </row>
    <row r="1206" spans="1:16" x14ac:dyDescent="0.2">
      <c r="A1206" s="28" t="s">
        <v>57</v>
      </c>
      <c r="E1206" s="29" t="s">
        <v>5</v>
      </c>
    </row>
    <row r="1207" spans="1:16" x14ac:dyDescent="0.2">
      <c r="A1207" s="28" t="s">
        <v>58</v>
      </c>
      <c r="E1207" s="30" t="s">
        <v>5</v>
      </c>
    </row>
    <row r="1208" spans="1:16" x14ac:dyDescent="0.2">
      <c r="E1208" s="29" t="s">
        <v>159</v>
      </c>
    </row>
    <row r="1209" spans="1:16" x14ac:dyDescent="0.2">
      <c r="A1209" t="s">
        <v>48</v>
      </c>
      <c r="C1209" s="6" t="s">
        <v>3206</v>
      </c>
      <c r="E1209" s="23" t="s">
        <v>3207</v>
      </c>
      <c r="J1209" s="22">
        <f>0</f>
        <v>0</v>
      </c>
      <c r="K1209" s="22">
        <f>0</f>
        <v>0</v>
      </c>
      <c r="L1209" s="22">
        <f>0+L1210</f>
        <v>0</v>
      </c>
      <c r="M1209" s="22">
        <f>0+M1210</f>
        <v>0</v>
      </c>
    </row>
    <row r="1210" spans="1:16" ht="25.5" x14ac:dyDescent="0.2">
      <c r="A1210" t="s">
        <v>51</v>
      </c>
      <c r="B1210" s="5" t="s">
        <v>3208</v>
      </c>
      <c r="C1210" s="5" t="s">
        <v>3209</v>
      </c>
      <c r="D1210" t="s">
        <v>5</v>
      </c>
      <c r="E1210" s="24" t="s">
        <v>3210</v>
      </c>
      <c r="F1210" s="25" t="s">
        <v>67</v>
      </c>
      <c r="G1210" s="26">
        <v>1112</v>
      </c>
      <c r="H1210" s="25">
        <v>3.3999999999999998E-3</v>
      </c>
      <c r="I1210" s="25">
        <f>ROUND(G1210*H1210,6)</f>
        <v>3.7808000000000002</v>
      </c>
      <c r="L1210" s="27">
        <v>0</v>
      </c>
      <c r="M1210" s="22">
        <f>ROUND(ROUND(L1210,2)*ROUND(G1210,3),2)</f>
        <v>0</v>
      </c>
      <c r="N1210" s="25" t="s">
        <v>1836</v>
      </c>
      <c r="O1210">
        <f>(M1210*21)/100</f>
        <v>0</v>
      </c>
      <c r="P1210" t="s">
        <v>27</v>
      </c>
    </row>
    <row r="1211" spans="1:16" x14ac:dyDescent="0.2">
      <c r="A1211" s="28" t="s">
        <v>57</v>
      </c>
      <c r="E1211" s="29" t="s">
        <v>5</v>
      </c>
    </row>
    <row r="1212" spans="1:16" x14ac:dyDescent="0.2">
      <c r="A1212" s="28" t="s">
        <v>58</v>
      </c>
      <c r="E1212" s="30" t="s">
        <v>3211</v>
      </c>
    </row>
    <row r="1213" spans="1:16" x14ac:dyDescent="0.2">
      <c r="E1213" s="29" t="s">
        <v>159</v>
      </c>
    </row>
    <row r="1214" spans="1:16" x14ac:dyDescent="0.2">
      <c r="A1214" t="s">
        <v>48</v>
      </c>
      <c r="C1214" s="6" t="s">
        <v>3212</v>
      </c>
      <c r="E1214" s="23" t="s">
        <v>3213</v>
      </c>
      <c r="J1214" s="22">
        <f>0</f>
        <v>0</v>
      </c>
      <c r="K1214" s="22">
        <f>0</f>
        <v>0</v>
      </c>
      <c r="L1214" s="22">
        <f>0+L1215+L1219+L1223</f>
        <v>0</v>
      </c>
      <c r="M1214" s="22">
        <f>0+M1215+M1219+M1223</f>
        <v>0</v>
      </c>
    </row>
    <row r="1215" spans="1:16" ht="25.5" x14ac:dyDescent="0.2">
      <c r="A1215" t="s">
        <v>51</v>
      </c>
      <c r="B1215" s="5" t="s">
        <v>3214</v>
      </c>
      <c r="C1215" s="5" t="s">
        <v>3215</v>
      </c>
      <c r="D1215" t="s">
        <v>5</v>
      </c>
      <c r="E1215" s="24" t="s">
        <v>3216</v>
      </c>
      <c r="F1215" s="25" t="s">
        <v>67</v>
      </c>
      <c r="G1215" s="26">
        <v>927</v>
      </c>
      <c r="H1215" s="25">
        <v>5.3E-3</v>
      </c>
      <c r="I1215" s="25">
        <f>ROUND(G1215*H1215,6)</f>
        <v>4.9131</v>
      </c>
      <c r="L1215" s="27">
        <v>0</v>
      </c>
      <c r="M1215" s="22">
        <f>ROUND(ROUND(L1215,2)*ROUND(G1215,3),2)</f>
        <v>0</v>
      </c>
      <c r="N1215" s="25" t="s">
        <v>1836</v>
      </c>
      <c r="O1215">
        <f>(M1215*21)/100</f>
        <v>0</v>
      </c>
      <c r="P1215" t="s">
        <v>27</v>
      </c>
    </row>
    <row r="1216" spans="1:16" x14ac:dyDescent="0.2">
      <c r="A1216" s="28" t="s">
        <v>57</v>
      </c>
      <c r="E1216" s="29" t="s">
        <v>5</v>
      </c>
    </row>
    <row r="1217" spans="1:16" x14ac:dyDescent="0.2">
      <c r="A1217" s="28" t="s">
        <v>58</v>
      </c>
      <c r="E1217" s="30" t="s">
        <v>5</v>
      </c>
    </row>
    <row r="1218" spans="1:16" x14ac:dyDescent="0.2">
      <c r="E1218" s="29" t="s">
        <v>159</v>
      </c>
    </row>
    <row r="1219" spans="1:16" x14ac:dyDescent="0.2">
      <c r="A1219" t="s">
        <v>51</v>
      </c>
      <c r="B1219" s="5" t="s">
        <v>3217</v>
      </c>
      <c r="C1219" s="5" t="s">
        <v>3218</v>
      </c>
      <c r="D1219" t="s">
        <v>5</v>
      </c>
      <c r="E1219" s="24" t="s">
        <v>3219</v>
      </c>
      <c r="F1219" s="25" t="s">
        <v>67</v>
      </c>
      <c r="G1219" s="26">
        <v>559.9</v>
      </c>
      <c r="H1219" s="25">
        <v>1.26E-2</v>
      </c>
      <c r="I1219" s="25">
        <f>ROUND(G1219*H1219,6)</f>
        <v>7.0547399999999998</v>
      </c>
      <c r="L1219" s="27">
        <v>0</v>
      </c>
      <c r="M1219" s="22">
        <f>ROUND(ROUND(L1219,2)*ROUND(G1219,3),2)</f>
        <v>0</v>
      </c>
      <c r="N1219" s="25" t="s">
        <v>126</v>
      </c>
      <c r="O1219">
        <f>(M1219*21)/100</f>
        <v>0</v>
      </c>
      <c r="P1219" t="s">
        <v>27</v>
      </c>
    </row>
    <row r="1220" spans="1:16" x14ac:dyDescent="0.2">
      <c r="A1220" s="28" t="s">
        <v>57</v>
      </c>
      <c r="E1220" s="29" t="s">
        <v>5</v>
      </c>
    </row>
    <row r="1221" spans="1:16" x14ac:dyDescent="0.2">
      <c r="A1221" s="28" t="s">
        <v>58</v>
      </c>
      <c r="E1221" s="30" t="s">
        <v>3220</v>
      </c>
    </row>
    <row r="1222" spans="1:16" x14ac:dyDescent="0.2">
      <c r="E1222" s="29" t="s">
        <v>5</v>
      </c>
    </row>
    <row r="1223" spans="1:16" x14ac:dyDescent="0.2">
      <c r="A1223" t="s">
        <v>51</v>
      </c>
      <c r="B1223" s="5" t="s">
        <v>3221</v>
      </c>
      <c r="C1223" s="5" t="s">
        <v>3222</v>
      </c>
      <c r="D1223" t="s">
        <v>5</v>
      </c>
      <c r="E1223" s="24" t="s">
        <v>3223</v>
      </c>
      <c r="F1223" s="25" t="s">
        <v>67</v>
      </c>
      <c r="G1223" s="26">
        <v>459.8</v>
      </c>
      <c r="H1223" s="25">
        <v>1.26E-2</v>
      </c>
      <c r="I1223" s="25">
        <f>ROUND(G1223*H1223,6)</f>
        <v>5.7934799999999997</v>
      </c>
      <c r="L1223" s="27">
        <v>0</v>
      </c>
      <c r="M1223" s="22">
        <f>ROUND(ROUND(L1223,2)*ROUND(G1223,3),2)</f>
        <v>0</v>
      </c>
      <c r="N1223" s="25" t="s">
        <v>126</v>
      </c>
      <c r="O1223">
        <f>(M1223*21)/100</f>
        <v>0</v>
      </c>
      <c r="P1223" t="s">
        <v>27</v>
      </c>
    </row>
    <row r="1224" spans="1:16" x14ac:dyDescent="0.2">
      <c r="A1224" s="28" t="s">
        <v>57</v>
      </c>
      <c r="E1224" s="29" t="s">
        <v>5</v>
      </c>
    </row>
    <row r="1225" spans="1:16" x14ac:dyDescent="0.2">
      <c r="A1225" s="28" t="s">
        <v>58</v>
      </c>
      <c r="E1225" s="30" t="s">
        <v>3224</v>
      </c>
    </row>
    <row r="1226" spans="1:16" x14ac:dyDescent="0.2">
      <c r="E1226" s="29" t="s">
        <v>5</v>
      </c>
    </row>
    <row r="1227" spans="1:16" x14ac:dyDescent="0.2">
      <c r="A1227" t="s">
        <v>48</v>
      </c>
      <c r="C1227" s="6" t="s">
        <v>3225</v>
      </c>
      <c r="E1227" s="23" t="s">
        <v>3226</v>
      </c>
      <c r="J1227" s="22">
        <f>0</f>
        <v>0</v>
      </c>
      <c r="K1227" s="22">
        <f>0</f>
        <v>0</v>
      </c>
      <c r="L1227" s="22">
        <f>0+L1228</f>
        <v>0</v>
      </c>
      <c r="M1227" s="22">
        <f>0+M1228</f>
        <v>0</v>
      </c>
    </row>
    <row r="1228" spans="1:16" ht="25.5" x14ac:dyDescent="0.2">
      <c r="A1228" t="s">
        <v>51</v>
      </c>
      <c r="B1228" s="5" t="s">
        <v>3227</v>
      </c>
      <c r="C1228" s="5" t="s">
        <v>3228</v>
      </c>
      <c r="D1228" t="s">
        <v>5</v>
      </c>
      <c r="E1228" s="24" t="s">
        <v>3229</v>
      </c>
      <c r="F1228" s="25" t="s">
        <v>67</v>
      </c>
      <c r="G1228" s="26">
        <v>449.08100000000002</v>
      </c>
      <c r="H1228" s="25">
        <v>2.6290000000000001E-2</v>
      </c>
      <c r="I1228" s="25">
        <f>ROUND(G1228*H1228,6)</f>
        <v>11.806338999999999</v>
      </c>
      <c r="L1228" s="27">
        <v>0</v>
      </c>
      <c r="M1228" s="22">
        <f>ROUND(ROUND(L1228,2)*ROUND(G1228,3),2)</f>
        <v>0</v>
      </c>
      <c r="N1228" s="25" t="s">
        <v>126</v>
      </c>
      <c r="O1228">
        <f>(M1228*21)/100</f>
        <v>0</v>
      </c>
      <c r="P1228" t="s">
        <v>27</v>
      </c>
    </row>
    <row r="1229" spans="1:16" x14ac:dyDescent="0.2">
      <c r="A1229" s="28" t="s">
        <v>57</v>
      </c>
      <c r="E1229" s="29" t="s">
        <v>5</v>
      </c>
    </row>
    <row r="1230" spans="1:16" ht="38.25" x14ac:dyDescent="0.2">
      <c r="A1230" s="28" t="s">
        <v>58</v>
      </c>
      <c r="E1230" s="30" t="s">
        <v>3230</v>
      </c>
    </row>
    <row r="1231" spans="1:16" x14ac:dyDescent="0.2">
      <c r="E1231" s="29" t="s">
        <v>5</v>
      </c>
    </row>
    <row r="1232" spans="1:16" x14ac:dyDescent="0.2">
      <c r="A1232" t="s">
        <v>48</v>
      </c>
      <c r="C1232" s="6" t="s">
        <v>3231</v>
      </c>
      <c r="E1232" s="23" t="s">
        <v>3232</v>
      </c>
      <c r="J1232" s="22">
        <f>0</f>
        <v>0</v>
      </c>
      <c r="K1232" s="22">
        <f>0</f>
        <v>0</v>
      </c>
      <c r="L1232" s="22">
        <f>0+L1233+L1237+L1241</f>
        <v>0</v>
      </c>
      <c r="M1232" s="22">
        <f>0+M1233+M1237+M1241</f>
        <v>0</v>
      </c>
    </row>
    <row r="1233" spans="1:16" x14ac:dyDescent="0.2">
      <c r="A1233" t="s">
        <v>51</v>
      </c>
      <c r="B1233" s="5" t="s">
        <v>3233</v>
      </c>
      <c r="C1233" s="5" t="s">
        <v>3234</v>
      </c>
      <c r="D1233" t="s">
        <v>5</v>
      </c>
      <c r="E1233" s="24" t="s">
        <v>3235</v>
      </c>
      <c r="F1233" s="25" t="s">
        <v>67</v>
      </c>
      <c r="G1233" s="26">
        <v>12164.9</v>
      </c>
      <c r="H1233" s="25">
        <v>1E-3</v>
      </c>
      <c r="I1233" s="25">
        <f>ROUND(G1233*H1233,6)</f>
        <v>12.164899999999999</v>
      </c>
      <c r="L1233" s="27">
        <v>0</v>
      </c>
      <c r="M1233" s="22">
        <f>ROUND(ROUND(L1233,2)*ROUND(G1233,3),2)</f>
        <v>0</v>
      </c>
      <c r="N1233" s="25" t="s">
        <v>1836</v>
      </c>
      <c r="O1233">
        <f>(M1233*21)/100</f>
        <v>0</v>
      </c>
      <c r="P1233" t="s">
        <v>27</v>
      </c>
    </row>
    <row r="1234" spans="1:16" x14ac:dyDescent="0.2">
      <c r="A1234" s="28" t="s">
        <v>57</v>
      </c>
      <c r="E1234" s="29" t="s">
        <v>5</v>
      </c>
    </row>
    <row r="1235" spans="1:16" x14ac:dyDescent="0.2">
      <c r="A1235" s="28" t="s">
        <v>58</v>
      </c>
      <c r="E1235" s="30" t="s">
        <v>5</v>
      </c>
    </row>
    <row r="1236" spans="1:16" x14ac:dyDescent="0.2">
      <c r="E1236" s="29" t="s">
        <v>159</v>
      </c>
    </row>
    <row r="1237" spans="1:16" ht="25.5" x14ac:dyDescent="0.2">
      <c r="A1237" t="s">
        <v>51</v>
      </c>
      <c r="B1237" s="5" t="s">
        <v>3236</v>
      </c>
      <c r="C1237" s="5" t="s">
        <v>3237</v>
      </c>
      <c r="D1237" t="s">
        <v>5</v>
      </c>
      <c r="E1237" s="24" t="s">
        <v>3238</v>
      </c>
      <c r="F1237" s="25" t="s">
        <v>67</v>
      </c>
      <c r="G1237" s="26">
        <v>12164.9</v>
      </c>
      <c r="H1237" s="25">
        <v>0</v>
      </c>
      <c r="I1237" s="25">
        <f>ROUND(G1237*H1237,6)</f>
        <v>0</v>
      </c>
      <c r="L1237" s="27">
        <v>0</v>
      </c>
      <c r="M1237" s="22">
        <f>ROUND(ROUND(L1237,2)*ROUND(G1237,3),2)</f>
        <v>0</v>
      </c>
      <c r="N1237" s="25" t="s">
        <v>1836</v>
      </c>
      <c r="O1237">
        <f>(M1237*21)/100</f>
        <v>0</v>
      </c>
      <c r="P1237" t="s">
        <v>27</v>
      </c>
    </row>
    <row r="1238" spans="1:16" x14ac:dyDescent="0.2">
      <c r="A1238" s="28" t="s">
        <v>57</v>
      </c>
      <c r="E1238" s="29" t="s">
        <v>5</v>
      </c>
    </row>
    <row r="1239" spans="1:16" x14ac:dyDescent="0.2">
      <c r="A1239" s="28" t="s">
        <v>58</v>
      </c>
      <c r="E1239" s="30" t="s">
        <v>5</v>
      </c>
    </row>
    <row r="1240" spans="1:16" x14ac:dyDescent="0.2">
      <c r="E1240" s="29" t="s">
        <v>159</v>
      </c>
    </row>
    <row r="1241" spans="1:16" ht="25.5" x14ac:dyDescent="0.2">
      <c r="A1241" t="s">
        <v>51</v>
      </c>
      <c r="B1241" s="5" t="s">
        <v>3239</v>
      </c>
      <c r="C1241" s="5" t="s">
        <v>3240</v>
      </c>
      <c r="D1241" t="s">
        <v>5</v>
      </c>
      <c r="E1241" s="24" t="s">
        <v>3241</v>
      </c>
      <c r="F1241" s="25" t="s">
        <v>67</v>
      </c>
      <c r="G1241" s="26">
        <v>21712.1</v>
      </c>
      <c r="H1241" s="25">
        <v>2.9E-4</v>
      </c>
      <c r="I1241" s="25">
        <f>ROUND(G1241*H1241,6)</f>
        <v>6.2965090000000004</v>
      </c>
      <c r="L1241" s="27">
        <v>0</v>
      </c>
      <c r="M1241" s="22">
        <f>ROUND(ROUND(L1241,2)*ROUND(G1241,3),2)</f>
        <v>0</v>
      </c>
      <c r="N1241" s="25" t="s">
        <v>1836</v>
      </c>
      <c r="O1241">
        <f>(M1241*21)/100</f>
        <v>0</v>
      </c>
      <c r="P1241" t="s">
        <v>27</v>
      </c>
    </row>
    <row r="1242" spans="1:16" x14ac:dyDescent="0.2">
      <c r="A1242" s="28" t="s">
        <v>57</v>
      </c>
      <c r="E1242" s="29" t="s">
        <v>5</v>
      </c>
    </row>
    <row r="1243" spans="1:16" ht="63.75" x14ac:dyDescent="0.2">
      <c r="A1243" s="28" t="s">
        <v>58</v>
      </c>
      <c r="E1243" s="30" t="s">
        <v>3242</v>
      </c>
    </row>
    <row r="1244" spans="1:16" x14ac:dyDescent="0.2">
      <c r="E1244" s="29" t="s">
        <v>159</v>
      </c>
    </row>
    <row r="1245" spans="1:16" x14ac:dyDescent="0.2">
      <c r="A1245" t="s">
        <v>48</v>
      </c>
      <c r="C1245" s="6" t="s">
        <v>83</v>
      </c>
      <c r="E1245" s="23" t="s">
        <v>2079</v>
      </c>
      <c r="J1245" s="22">
        <f>0</f>
        <v>0</v>
      </c>
      <c r="K1245" s="22">
        <f>0</f>
        <v>0</v>
      </c>
      <c r="L1245" s="22">
        <f>0+L1246+L1250+L1254+L1258+L1262+L1266+L1270+L1274+L1278+L1282+L1286+L1290+L1294+L1298+L1302+L1306+L1310+L1314+L1318+L1322+L1326+L1330+L1334+L1338+L1342+L1346+L1350+L1354+L1358+L1362+L1366+L1370+L1374+L1378+L1382+L1386+L1390+L1394+L1398+L1402+L1406+L1410+L1414+L1418+L1422+L1426+L1430+L1434+L1438+L1442+L1446+L1450+L1454+L1458+L1462+L1466+L1470+L1474+L1478+L1482+L1486+L1490+L1494+L1498+L1502+L1506+L1510+L1514+L1518+L1522+L1526+L1530</f>
        <v>0</v>
      </c>
      <c r="M1245" s="22">
        <f>0+M1246+M1250+M1254+M1258+M1262+M1266+M1270+M1274+M1278+M1282+M1286+M1290+M1294+M1298+M1302+M1306+M1310+M1314+M1318+M1322+M1326+M1330+M1334+M1338+M1342+M1346+M1350+M1354+M1358+M1362+M1366+M1370+M1374+M1378+M1382+M1386+M1390+M1394+M1398+M1402+M1406+M1410+M1414+M1418+M1422+M1426+M1430+M1434+M1438+M1442+M1446+M1450+M1454+M1458+M1462+M1466+M1470+M1474+M1478+M1482+M1486+M1490+M1494+M1498+M1502+M1506+M1510+M1514+M1518+M1522+M1526+M1530</f>
        <v>0</v>
      </c>
    </row>
    <row r="1246" spans="1:16" ht="25.5" x14ac:dyDescent="0.2">
      <c r="A1246" t="s">
        <v>51</v>
      </c>
      <c r="B1246" s="5" t="s">
        <v>225</v>
      </c>
      <c r="C1246" s="5" t="s">
        <v>3243</v>
      </c>
      <c r="D1246" t="s">
        <v>5</v>
      </c>
      <c r="E1246" s="24" t="s">
        <v>3244</v>
      </c>
      <c r="F1246" s="25" t="s">
        <v>67</v>
      </c>
      <c r="G1246" s="26">
        <v>4444.8999999999996</v>
      </c>
      <c r="H1246" s="25">
        <v>2.1000000000000001E-4</v>
      </c>
      <c r="I1246" s="25">
        <f>ROUND(G1246*H1246,6)</f>
        <v>0.93342899999999995</v>
      </c>
      <c r="L1246" s="27">
        <v>0</v>
      </c>
      <c r="M1246" s="22">
        <f>ROUND(ROUND(L1246,2)*ROUND(G1246,3),2)</f>
        <v>0</v>
      </c>
      <c r="N1246" s="25" t="s">
        <v>1836</v>
      </c>
      <c r="O1246">
        <f>(M1246*21)/100</f>
        <v>0</v>
      </c>
      <c r="P1246" t="s">
        <v>27</v>
      </c>
    </row>
    <row r="1247" spans="1:16" x14ac:dyDescent="0.2">
      <c r="A1247" s="28" t="s">
        <v>57</v>
      </c>
      <c r="E1247" s="29" t="s">
        <v>5</v>
      </c>
    </row>
    <row r="1248" spans="1:16" x14ac:dyDescent="0.2">
      <c r="A1248" s="28" t="s">
        <v>58</v>
      </c>
      <c r="E1248" s="30" t="s">
        <v>5</v>
      </c>
    </row>
    <row r="1249" spans="1:16" x14ac:dyDescent="0.2">
      <c r="E1249" s="29" t="s">
        <v>159</v>
      </c>
    </row>
    <row r="1250" spans="1:16" x14ac:dyDescent="0.2">
      <c r="A1250" t="s">
        <v>51</v>
      </c>
      <c r="B1250" s="5" t="s">
        <v>226</v>
      </c>
      <c r="C1250" s="5" t="s">
        <v>3245</v>
      </c>
      <c r="D1250" t="s">
        <v>5</v>
      </c>
      <c r="E1250" s="24" t="s">
        <v>3246</v>
      </c>
      <c r="F1250" s="25" t="s">
        <v>136</v>
      </c>
      <c r="G1250" s="26">
        <v>15</v>
      </c>
      <c r="H1250" s="25">
        <v>0</v>
      </c>
      <c r="I1250" s="25">
        <f>ROUND(G1250*H1250,6)</f>
        <v>0</v>
      </c>
      <c r="L1250" s="27">
        <v>0</v>
      </c>
      <c r="M1250" s="22">
        <f>ROUND(ROUND(L1250,2)*ROUND(G1250,3),2)</f>
        <v>0</v>
      </c>
      <c r="N1250" s="25" t="s">
        <v>1836</v>
      </c>
      <c r="O1250">
        <f>(M1250*21)/100</f>
        <v>0</v>
      </c>
      <c r="P1250" t="s">
        <v>27</v>
      </c>
    </row>
    <row r="1251" spans="1:16" x14ac:dyDescent="0.2">
      <c r="A1251" s="28" t="s">
        <v>57</v>
      </c>
      <c r="E1251" s="29" t="s">
        <v>5</v>
      </c>
    </row>
    <row r="1252" spans="1:16" x14ac:dyDescent="0.2">
      <c r="A1252" s="28" t="s">
        <v>58</v>
      </c>
      <c r="E1252" s="30" t="s">
        <v>5</v>
      </c>
    </row>
    <row r="1253" spans="1:16" x14ac:dyDescent="0.2">
      <c r="E1253" s="29" t="s">
        <v>159</v>
      </c>
    </row>
    <row r="1254" spans="1:16" x14ac:dyDescent="0.2">
      <c r="A1254" t="s">
        <v>51</v>
      </c>
      <c r="B1254" s="5" t="s">
        <v>227</v>
      </c>
      <c r="C1254" s="5" t="s">
        <v>3247</v>
      </c>
      <c r="D1254" t="s">
        <v>5</v>
      </c>
      <c r="E1254" s="24" t="s">
        <v>3248</v>
      </c>
      <c r="F1254" s="25" t="s">
        <v>136</v>
      </c>
      <c r="G1254" s="26">
        <v>25</v>
      </c>
      <c r="H1254" s="25">
        <v>0</v>
      </c>
      <c r="I1254" s="25">
        <f>ROUND(G1254*H1254,6)</f>
        <v>0</v>
      </c>
      <c r="L1254" s="27">
        <v>0</v>
      </c>
      <c r="M1254" s="22">
        <f>ROUND(ROUND(L1254,2)*ROUND(G1254,3),2)</f>
        <v>0</v>
      </c>
      <c r="N1254" s="25" t="s">
        <v>1836</v>
      </c>
      <c r="O1254">
        <f>(M1254*21)/100</f>
        <v>0</v>
      </c>
      <c r="P1254" t="s">
        <v>27</v>
      </c>
    </row>
    <row r="1255" spans="1:16" x14ac:dyDescent="0.2">
      <c r="A1255" s="28" t="s">
        <v>57</v>
      </c>
      <c r="E1255" s="29" t="s">
        <v>5</v>
      </c>
    </row>
    <row r="1256" spans="1:16" x14ac:dyDescent="0.2">
      <c r="A1256" s="28" t="s">
        <v>58</v>
      </c>
      <c r="E1256" s="30" t="s">
        <v>3249</v>
      </c>
    </row>
    <row r="1257" spans="1:16" x14ac:dyDescent="0.2">
      <c r="E1257" s="29" t="s">
        <v>159</v>
      </c>
    </row>
    <row r="1258" spans="1:16" ht="25.5" x14ac:dyDescent="0.2">
      <c r="A1258" t="s">
        <v>51</v>
      </c>
      <c r="B1258" s="5" t="s">
        <v>232</v>
      </c>
      <c r="C1258" s="5" t="s">
        <v>3250</v>
      </c>
      <c r="D1258" t="s">
        <v>5</v>
      </c>
      <c r="E1258" s="24" t="s">
        <v>3251</v>
      </c>
      <c r="F1258" s="25" t="s">
        <v>136</v>
      </c>
      <c r="G1258" s="26">
        <v>259.88900000000001</v>
      </c>
      <c r="H1258" s="25">
        <v>0</v>
      </c>
      <c r="I1258" s="25">
        <f>ROUND(G1258*H1258,6)</f>
        <v>0</v>
      </c>
      <c r="L1258" s="27">
        <v>0</v>
      </c>
      <c r="M1258" s="22">
        <f>ROUND(ROUND(L1258,2)*ROUND(G1258,3),2)</f>
        <v>0</v>
      </c>
      <c r="N1258" s="25" t="s">
        <v>1836</v>
      </c>
      <c r="O1258">
        <f>(M1258*21)/100</f>
        <v>0</v>
      </c>
      <c r="P1258" t="s">
        <v>27</v>
      </c>
    </row>
    <row r="1259" spans="1:16" x14ac:dyDescent="0.2">
      <c r="A1259" s="28" t="s">
        <v>57</v>
      </c>
      <c r="E1259" s="29" t="s">
        <v>5</v>
      </c>
    </row>
    <row r="1260" spans="1:16" x14ac:dyDescent="0.2">
      <c r="A1260" s="28" t="s">
        <v>58</v>
      </c>
      <c r="E1260" s="30" t="s">
        <v>5</v>
      </c>
    </row>
    <row r="1261" spans="1:16" ht="25.5" x14ac:dyDescent="0.2">
      <c r="E1261" s="29" t="s">
        <v>3252</v>
      </c>
    </row>
    <row r="1262" spans="1:16" ht="25.5" x14ac:dyDescent="0.2">
      <c r="A1262" t="s">
        <v>51</v>
      </c>
      <c r="B1262" s="5" t="s">
        <v>235</v>
      </c>
      <c r="C1262" s="5" t="s">
        <v>3253</v>
      </c>
      <c r="D1262" t="s">
        <v>5</v>
      </c>
      <c r="E1262" s="24" t="s">
        <v>3254</v>
      </c>
      <c r="F1262" s="25" t="s">
        <v>67</v>
      </c>
      <c r="G1262" s="26">
        <v>823.2</v>
      </c>
      <c r="H1262" s="25">
        <v>0</v>
      </c>
      <c r="I1262" s="25">
        <f>ROUND(G1262*H1262,6)</f>
        <v>0</v>
      </c>
      <c r="L1262" s="27">
        <v>0</v>
      </c>
      <c r="M1262" s="22">
        <f>ROUND(ROUND(L1262,2)*ROUND(G1262,3),2)</f>
        <v>0</v>
      </c>
      <c r="N1262" s="25" t="s">
        <v>1836</v>
      </c>
      <c r="O1262">
        <f>(M1262*21)/100</f>
        <v>0</v>
      </c>
      <c r="P1262" t="s">
        <v>27</v>
      </c>
    </row>
    <row r="1263" spans="1:16" x14ac:dyDescent="0.2">
      <c r="A1263" s="28" t="s">
        <v>57</v>
      </c>
      <c r="E1263" s="29" t="s">
        <v>5</v>
      </c>
    </row>
    <row r="1264" spans="1:16" x14ac:dyDescent="0.2">
      <c r="A1264" s="28" t="s">
        <v>58</v>
      </c>
      <c r="E1264" s="30" t="s">
        <v>5</v>
      </c>
    </row>
    <row r="1265" spans="1:16" x14ac:dyDescent="0.2">
      <c r="E1265" s="29" t="s">
        <v>159</v>
      </c>
    </row>
    <row r="1266" spans="1:16" ht="25.5" x14ac:dyDescent="0.2">
      <c r="A1266" t="s">
        <v>51</v>
      </c>
      <c r="B1266" s="5" t="s">
        <v>238</v>
      </c>
      <c r="C1266" s="5" t="s">
        <v>3255</v>
      </c>
      <c r="D1266" t="s">
        <v>5</v>
      </c>
      <c r="E1266" s="24" t="s">
        <v>3256</v>
      </c>
      <c r="F1266" s="25" t="s">
        <v>136</v>
      </c>
      <c r="G1266" s="26">
        <v>20</v>
      </c>
      <c r="H1266" s="25">
        <v>0</v>
      </c>
      <c r="I1266" s="25">
        <f>ROUND(G1266*H1266,6)</f>
        <v>0</v>
      </c>
      <c r="L1266" s="27">
        <v>0</v>
      </c>
      <c r="M1266" s="22">
        <f>ROUND(ROUND(L1266,2)*ROUND(G1266,3),2)</f>
        <v>0</v>
      </c>
      <c r="N1266" s="25" t="s">
        <v>1836</v>
      </c>
      <c r="O1266">
        <f>(M1266*21)/100</f>
        <v>0</v>
      </c>
      <c r="P1266" t="s">
        <v>27</v>
      </c>
    </row>
    <row r="1267" spans="1:16" x14ac:dyDescent="0.2">
      <c r="A1267" s="28" t="s">
        <v>57</v>
      </c>
      <c r="E1267" s="29" t="s">
        <v>5</v>
      </c>
    </row>
    <row r="1268" spans="1:16" x14ac:dyDescent="0.2">
      <c r="A1268" s="28" t="s">
        <v>58</v>
      </c>
      <c r="E1268" s="30" t="s">
        <v>5</v>
      </c>
    </row>
    <row r="1269" spans="1:16" x14ac:dyDescent="0.2">
      <c r="E1269" s="29" t="s">
        <v>159</v>
      </c>
    </row>
    <row r="1270" spans="1:16" ht="25.5" x14ac:dyDescent="0.2">
      <c r="A1270" t="s">
        <v>51</v>
      </c>
      <c r="B1270" s="5" t="s">
        <v>239</v>
      </c>
      <c r="C1270" s="5" t="s">
        <v>3257</v>
      </c>
      <c r="D1270" t="s">
        <v>5</v>
      </c>
      <c r="E1270" s="24" t="s">
        <v>3258</v>
      </c>
      <c r="F1270" s="25" t="s">
        <v>67</v>
      </c>
      <c r="G1270" s="26">
        <v>24</v>
      </c>
      <c r="H1270" s="25">
        <v>0</v>
      </c>
      <c r="I1270" s="25">
        <f>ROUND(G1270*H1270,6)</f>
        <v>0</v>
      </c>
      <c r="L1270" s="27">
        <v>0</v>
      </c>
      <c r="M1270" s="22">
        <f>ROUND(ROUND(L1270,2)*ROUND(G1270,3),2)</f>
        <v>0</v>
      </c>
      <c r="N1270" s="25" t="s">
        <v>1836</v>
      </c>
      <c r="O1270">
        <f>(M1270*21)/100</f>
        <v>0</v>
      </c>
      <c r="P1270" t="s">
        <v>27</v>
      </c>
    </row>
    <row r="1271" spans="1:16" x14ac:dyDescent="0.2">
      <c r="A1271" s="28" t="s">
        <v>57</v>
      </c>
      <c r="E1271" s="29" t="s">
        <v>5</v>
      </c>
    </row>
    <row r="1272" spans="1:16" x14ac:dyDescent="0.2">
      <c r="A1272" s="28" t="s">
        <v>58</v>
      </c>
      <c r="E1272" s="30" t="s">
        <v>5</v>
      </c>
    </row>
    <row r="1273" spans="1:16" x14ac:dyDescent="0.2">
      <c r="E1273" s="29" t="s">
        <v>159</v>
      </c>
    </row>
    <row r="1274" spans="1:16" x14ac:dyDescent="0.2">
      <c r="A1274" t="s">
        <v>51</v>
      </c>
      <c r="B1274" s="5" t="s">
        <v>240</v>
      </c>
      <c r="C1274" s="5" t="s">
        <v>3259</v>
      </c>
      <c r="D1274" t="s">
        <v>5</v>
      </c>
      <c r="E1274" s="24" t="s">
        <v>3260</v>
      </c>
      <c r="F1274" s="25" t="s">
        <v>136</v>
      </c>
      <c r="G1274" s="26">
        <v>141.25</v>
      </c>
      <c r="H1274" s="25">
        <v>0</v>
      </c>
      <c r="I1274" s="25">
        <f>ROUND(G1274*H1274,6)</f>
        <v>0</v>
      </c>
      <c r="L1274" s="27">
        <v>0</v>
      </c>
      <c r="M1274" s="22">
        <f>ROUND(ROUND(L1274,2)*ROUND(G1274,3),2)</f>
        <v>0</v>
      </c>
      <c r="N1274" s="25" t="s">
        <v>1836</v>
      </c>
      <c r="O1274">
        <f>(M1274*21)/100</f>
        <v>0</v>
      </c>
      <c r="P1274" t="s">
        <v>27</v>
      </c>
    </row>
    <row r="1275" spans="1:16" x14ac:dyDescent="0.2">
      <c r="A1275" s="28" t="s">
        <v>57</v>
      </c>
      <c r="E1275" s="29" t="s">
        <v>5</v>
      </c>
    </row>
    <row r="1276" spans="1:16" ht="38.25" x14ac:dyDescent="0.2">
      <c r="A1276" s="28" t="s">
        <v>58</v>
      </c>
      <c r="E1276" s="30" t="s">
        <v>3261</v>
      </c>
    </row>
    <row r="1277" spans="1:16" x14ac:dyDescent="0.2">
      <c r="E1277" s="29" t="s">
        <v>159</v>
      </c>
    </row>
    <row r="1278" spans="1:16" x14ac:dyDescent="0.2">
      <c r="A1278" t="s">
        <v>51</v>
      </c>
      <c r="B1278" s="5" t="s">
        <v>241</v>
      </c>
      <c r="C1278" s="5" t="s">
        <v>3262</v>
      </c>
      <c r="D1278" t="s">
        <v>5</v>
      </c>
      <c r="E1278" s="24" t="s">
        <v>3263</v>
      </c>
      <c r="F1278" s="25" t="s">
        <v>67</v>
      </c>
      <c r="G1278" s="26">
        <v>25.58</v>
      </c>
      <c r="H1278" s="25">
        <v>0</v>
      </c>
      <c r="I1278" s="25">
        <f>ROUND(G1278*H1278,6)</f>
        <v>0</v>
      </c>
      <c r="L1278" s="27">
        <v>0</v>
      </c>
      <c r="M1278" s="22">
        <f>ROUND(ROUND(L1278,2)*ROUND(G1278,3),2)</f>
        <v>0</v>
      </c>
      <c r="N1278" s="25" t="s">
        <v>1836</v>
      </c>
      <c r="O1278">
        <f>(M1278*21)/100</f>
        <v>0</v>
      </c>
      <c r="P1278" t="s">
        <v>27</v>
      </c>
    </row>
    <row r="1279" spans="1:16" x14ac:dyDescent="0.2">
      <c r="A1279" s="28" t="s">
        <v>57</v>
      </c>
      <c r="E1279" s="29" t="s">
        <v>5</v>
      </c>
    </row>
    <row r="1280" spans="1:16" x14ac:dyDescent="0.2">
      <c r="A1280" s="28" t="s">
        <v>58</v>
      </c>
      <c r="E1280" s="30" t="s">
        <v>3264</v>
      </c>
    </row>
    <row r="1281" spans="1:16" x14ac:dyDescent="0.2">
      <c r="E1281" s="29" t="s">
        <v>159</v>
      </c>
    </row>
    <row r="1282" spans="1:16" ht="25.5" x14ac:dyDescent="0.2">
      <c r="A1282" t="s">
        <v>51</v>
      </c>
      <c r="B1282" s="5" t="s">
        <v>242</v>
      </c>
      <c r="C1282" s="5" t="s">
        <v>3265</v>
      </c>
      <c r="D1282" t="s">
        <v>5</v>
      </c>
      <c r="E1282" s="24" t="s">
        <v>3266</v>
      </c>
      <c r="F1282" s="25" t="s">
        <v>67</v>
      </c>
      <c r="G1282" s="26">
        <v>2122.86</v>
      </c>
      <c r="H1282" s="25">
        <v>0</v>
      </c>
      <c r="I1282" s="25">
        <f>ROUND(G1282*H1282,6)</f>
        <v>0</v>
      </c>
      <c r="L1282" s="27">
        <v>0</v>
      </c>
      <c r="M1282" s="22">
        <f>ROUND(ROUND(L1282,2)*ROUND(G1282,3),2)</f>
        <v>0</v>
      </c>
      <c r="N1282" s="25" t="s">
        <v>1836</v>
      </c>
      <c r="O1282">
        <f>(M1282*21)/100</f>
        <v>0</v>
      </c>
      <c r="P1282" t="s">
        <v>27</v>
      </c>
    </row>
    <row r="1283" spans="1:16" x14ac:dyDescent="0.2">
      <c r="A1283" s="28" t="s">
        <v>57</v>
      </c>
      <c r="E1283" s="29" t="s">
        <v>5</v>
      </c>
    </row>
    <row r="1284" spans="1:16" ht="63.75" x14ac:dyDescent="0.2">
      <c r="A1284" s="28" t="s">
        <v>58</v>
      </c>
      <c r="E1284" s="30" t="s">
        <v>3267</v>
      </c>
    </row>
    <row r="1285" spans="1:16" x14ac:dyDescent="0.2">
      <c r="E1285" s="29" t="s">
        <v>159</v>
      </c>
    </row>
    <row r="1286" spans="1:16" ht="25.5" x14ac:dyDescent="0.2">
      <c r="A1286" t="s">
        <v>51</v>
      </c>
      <c r="B1286" s="5" t="s">
        <v>243</v>
      </c>
      <c r="C1286" s="5" t="s">
        <v>3268</v>
      </c>
      <c r="D1286" t="s">
        <v>5</v>
      </c>
      <c r="E1286" s="24" t="s">
        <v>3269</v>
      </c>
      <c r="F1286" s="25" t="s">
        <v>136</v>
      </c>
      <c r="G1286" s="26">
        <v>1878.8679999999999</v>
      </c>
      <c r="H1286" s="25">
        <v>0</v>
      </c>
      <c r="I1286" s="25">
        <f>ROUND(G1286*H1286,6)</f>
        <v>0</v>
      </c>
      <c r="L1286" s="27">
        <v>0</v>
      </c>
      <c r="M1286" s="22">
        <f>ROUND(ROUND(L1286,2)*ROUND(G1286,3),2)</f>
        <v>0</v>
      </c>
      <c r="N1286" s="25" t="s">
        <v>1836</v>
      </c>
      <c r="O1286">
        <f>(M1286*21)/100</f>
        <v>0</v>
      </c>
      <c r="P1286" t="s">
        <v>27</v>
      </c>
    </row>
    <row r="1287" spans="1:16" x14ac:dyDescent="0.2">
      <c r="A1287" s="28" t="s">
        <v>57</v>
      </c>
      <c r="E1287" s="29" t="s">
        <v>5</v>
      </c>
    </row>
    <row r="1288" spans="1:16" ht="204" x14ac:dyDescent="0.2">
      <c r="A1288" s="28" t="s">
        <v>58</v>
      </c>
      <c r="E1288" s="30" t="s">
        <v>3270</v>
      </c>
    </row>
    <row r="1289" spans="1:16" x14ac:dyDescent="0.2">
      <c r="E1289" s="29" t="s">
        <v>159</v>
      </c>
    </row>
    <row r="1290" spans="1:16" ht="25.5" x14ac:dyDescent="0.2">
      <c r="A1290" t="s">
        <v>51</v>
      </c>
      <c r="B1290" s="5" t="s">
        <v>244</v>
      </c>
      <c r="C1290" s="5" t="s">
        <v>3271</v>
      </c>
      <c r="D1290" t="s">
        <v>5</v>
      </c>
      <c r="E1290" s="24" t="s">
        <v>3272</v>
      </c>
      <c r="F1290" s="25" t="s">
        <v>67</v>
      </c>
      <c r="G1290" s="26">
        <v>420.59</v>
      </c>
      <c r="H1290" s="25">
        <v>0</v>
      </c>
      <c r="I1290" s="25">
        <f>ROUND(G1290*H1290,6)</f>
        <v>0</v>
      </c>
      <c r="L1290" s="27">
        <v>0</v>
      </c>
      <c r="M1290" s="22">
        <f>ROUND(ROUND(L1290,2)*ROUND(G1290,3),2)</f>
        <v>0</v>
      </c>
      <c r="N1290" s="25" t="s">
        <v>1836</v>
      </c>
      <c r="O1290">
        <f>(M1290*21)/100</f>
        <v>0</v>
      </c>
      <c r="P1290" t="s">
        <v>27</v>
      </c>
    </row>
    <row r="1291" spans="1:16" x14ac:dyDescent="0.2">
      <c r="A1291" s="28" t="s">
        <v>57</v>
      </c>
      <c r="E1291" s="29" t="s">
        <v>5</v>
      </c>
    </row>
    <row r="1292" spans="1:16" x14ac:dyDescent="0.2">
      <c r="A1292" s="28" t="s">
        <v>58</v>
      </c>
      <c r="E1292" s="30" t="s">
        <v>3273</v>
      </c>
    </row>
    <row r="1293" spans="1:16" x14ac:dyDescent="0.2">
      <c r="E1293" s="29" t="s">
        <v>159</v>
      </c>
    </row>
    <row r="1294" spans="1:16" ht="25.5" x14ac:dyDescent="0.2">
      <c r="A1294" t="s">
        <v>51</v>
      </c>
      <c r="B1294" s="5" t="s">
        <v>249</v>
      </c>
      <c r="C1294" s="5" t="s">
        <v>3274</v>
      </c>
      <c r="D1294" t="s">
        <v>5</v>
      </c>
      <c r="E1294" s="24" t="s">
        <v>3275</v>
      </c>
      <c r="F1294" s="25" t="s">
        <v>67</v>
      </c>
      <c r="G1294" s="26">
        <v>604.19000000000005</v>
      </c>
      <c r="H1294" s="25">
        <v>0</v>
      </c>
      <c r="I1294" s="25">
        <f>ROUND(G1294*H1294,6)</f>
        <v>0</v>
      </c>
      <c r="L1294" s="27">
        <v>0</v>
      </c>
      <c r="M1294" s="22">
        <f>ROUND(ROUND(L1294,2)*ROUND(G1294,3),2)</f>
        <v>0</v>
      </c>
      <c r="N1294" s="25" t="s">
        <v>1836</v>
      </c>
      <c r="O1294">
        <f>(M1294*21)/100</f>
        <v>0</v>
      </c>
      <c r="P1294" t="s">
        <v>27</v>
      </c>
    </row>
    <row r="1295" spans="1:16" x14ac:dyDescent="0.2">
      <c r="A1295" s="28" t="s">
        <v>57</v>
      </c>
      <c r="E1295" s="29" t="s">
        <v>5</v>
      </c>
    </row>
    <row r="1296" spans="1:16" ht="51" x14ac:dyDescent="0.2">
      <c r="A1296" s="28" t="s">
        <v>58</v>
      </c>
      <c r="E1296" s="30" t="s">
        <v>3276</v>
      </c>
    </row>
    <row r="1297" spans="1:16" x14ac:dyDescent="0.2">
      <c r="E1297" s="29" t="s">
        <v>159</v>
      </c>
    </row>
    <row r="1298" spans="1:16" ht="25.5" x14ac:dyDescent="0.2">
      <c r="A1298" t="s">
        <v>51</v>
      </c>
      <c r="B1298" s="5" t="s">
        <v>254</v>
      </c>
      <c r="C1298" s="5" t="s">
        <v>3277</v>
      </c>
      <c r="D1298" t="s">
        <v>5</v>
      </c>
      <c r="E1298" s="24" t="s">
        <v>3278</v>
      </c>
      <c r="F1298" s="25" t="s">
        <v>67</v>
      </c>
      <c r="G1298" s="26">
        <v>281.60000000000002</v>
      </c>
      <c r="H1298" s="25">
        <v>0</v>
      </c>
      <c r="I1298" s="25">
        <f>ROUND(G1298*H1298,6)</f>
        <v>0</v>
      </c>
      <c r="L1298" s="27">
        <v>0</v>
      </c>
      <c r="M1298" s="22">
        <f>ROUND(ROUND(L1298,2)*ROUND(G1298,3),2)</f>
        <v>0</v>
      </c>
      <c r="N1298" s="25" t="s">
        <v>1836</v>
      </c>
      <c r="O1298">
        <f>(M1298*21)/100</f>
        <v>0</v>
      </c>
      <c r="P1298" t="s">
        <v>27</v>
      </c>
    </row>
    <row r="1299" spans="1:16" ht="25.5" x14ac:dyDescent="0.2">
      <c r="A1299" s="28" t="s">
        <v>57</v>
      </c>
      <c r="E1299" s="29" t="s">
        <v>3279</v>
      </c>
    </row>
    <row r="1300" spans="1:16" ht="25.5" x14ac:dyDescent="0.2">
      <c r="A1300" s="28" t="s">
        <v>58</v>
      </c>
      <c r="E1300" s="30" t="s">
        <v>3280</v>
      </c>
    </row>
    <row r="1301" spans="1:16" x14ac:dyDescent="0.2">
      <c r="E1301" s="29" t="s">
        <v>159</v>
      </c>
    </row>
    <row r="1302" spans="1:16" ht="25.5" x14ac:dyDescent="0.2">
      <c r="A1302" t="s">
        <v>51</v>
      </c>
      <c r="B1302" s="5" t="s">
        <v>258</v>
      </c>
      <c r="C1302" s="5" t="s">
        <v>3281</v>
      </c>
      <c r="D1302" t="s">
        <v>5</v>
      </c>
      <c r="E1302" s="24" t="s">
        <v>3282</v>
      </c>
      <c r="F1302" s="25" t="s">
        <v>136</v>
      </c>
      <c r="G1302" s="26">
        <v>79.760999999999996</v>
      </c>
      <c r="H1302" s="25">
        <v>0</v>
      </c>
      <c r="I1302" s="25">
        <f>ROUND(G1302*H1302,6)</f>
        <v>0</v>
      </c>
      <c r="L1302" s="27">
        <v>0</v>
      </c>
      <c r="M1302" s="22">
        <f>ROUND(ROUND(L1302,2)*ROUND(G1302,3),2)</f>
        <v>0</v>
      </c>
      <c r="N1302" s="25" t="s">
        <v>1836</v>
      </c>
      <c r="O1302">
        <f>(M1302*21)/100</f>
        <v>0</v>
      </c>
      <c r="P1302" t="s">
        <v>27</v>
      </c>
    </row>
    <row r="1303" spans="1:16" x14ac:dyDescent="0.2">
      <c r="A1303" s="28" t="s">
        <v>57</v>
      </c>
      <c r="E1303" s="29" t="s">
        <v>5</v>
      </c>
    </row>
    <row r="1304" spans="1:16" ht="63.75" x14ac:dyDescent="0.2">
      <c r="A1304" s="28" t="s">
        <v>58</v>
      </c>
      <c r="E1304" s="30" t="s">
        <v>3283</v>
      </c>
    </row>
    <row r="1305" spans="1:16" x14ac:dyDescent="0.2">
      <c r="E1305" s="29" t="s">
        <v>159</v>
      </c>
    </row>
    <row r="1306" spans="1:16" ht="25.5" x14ac:dyDescent="0.2">
      <c r="A1306" t="s">
        <v>51</v>
      </c>
      <c r="B1306" s="5" t="s">
        <v>262</v>
      </c>
      <c r="C1306" s="5" t="s">
        <v>3284</v>
      </c>
      <c r="D1306" t="s">
        <v>5</v>
      </c>
      <c r="E1306" s="24" t="s">
        <v>3285</v>
      </c>
      <c r="F1306" s="25" t="s">
        <v>136</v>
      </c>
      <c r="G1306" s="26">
        <v>229.245</v>
      </c>
      <c r="H1306" s="25">
        <v>0</v>
      </c>
      <c r="I1306" s="25">
        <f>ROUND(G1306*H1306,6)</f>
        <v>0</v>
      </c>
      <c r="L1306" s="27">
        <v>0</v>
      </c>
      <c r="M1306" s="22">
        <f>ROUND(ROUND(L1306,2)*ROUND(G1306,3),2)</f>
        <v>0</v>
      </c>
      <c r="N1306" s="25" t="s">
        <v>1836</v>
      </c>
      <c r="O1306">
        <f>(M1306*21)/100</f>
        <v>0</v>
      </c>
      <c r="P1306" t="s">
        <v>27</v>
      </c>
    </row>
    <row r="1307" spans="1:16" x14ac:dyDescent="0.2">
      <c r="A1307" s="28" t="s">
        <v>57</v>
      </c>
      <c r="E1307" s="29" t="s">
        <v>5</v>
      </c>
    </row>
    <row r="1308" spans="1:16" ht="89.25" x14ac:dyDescent="0.2">
      <c r="A1308" s="28" t="s">
        <v>58</v>
      </c>
      <c r="E1308" s="30" t="s">
        <v>3286</v>
      </c>
    </row>
    <row r="1309" spans="1:16" x14ac:dyDescent="0.2">
      <c r="E1309" s="29" t="s">
        <v>159</v>
      </c>
    </row>
    <row r="1310" spans="1:16" ht="25.5" x14ac:dyDescent="0.2">
      <c r="A1310" t="s">
        <v>51</v>
      </c>
      <c r="B1310" s="5" t="s">
        <v>263</v>
      </c>
      <c r="C1310" s="5" t="s">
        <v>3287</v>
      </c>
      <c r="D1310" t="s">
        <v>5</v>
      </c>
      <c r="E1310" s="24" t="s">
        <v>3288</v>
      </c>
      <c r="F1310" s="25" t="s">
        <v>136</v>
      </c>
      <c r="G1310" s="26">
        <v>594.899</v>
      </c>
      <c r="H1310" s="25">
        <v>0</v>
      </c>
      <c r="I1310" s="25">
        <f>ROUND(G1310*H1310,6)</f>
        <v>0</v>
      </c>
      <c r="L1310" s="27">
        <v>0</v>
      </c>
      <c r="M1310" s="22">
        <f>ROUND(ROUND(L1310,2)*ROUND(G1310,3),2)</f>
        <v>0</v>
      </c>
      <c r="N1310" s="25" t="s">
        <v>1836</v>
      </c>
      <c r="O1310">
        <f>(M1310*21)/100</f>
        <v>0</v>
      </c>
      <c r="P1310" t="s">
        <v>27</v>
      </c>
    </row>
    <row r="1311" spans="1:16" x14ac:dyDescent="0.2">
      <c r="A1311" s="28" t="s">
        <v>57</v>
      </c>
      <c r="E1311" s="29" t="s">
        <v>5</v>
      </c>
    </row>
    <row r="1312" spans="1:16" ht="63.75" x14ac:dyDescent="0.2">
      <c r="A1312" s="28" t="s">
        <v>58</v>
      </c>
      <c r="E1312" s="30" t="s">
        <v>3289</v>
      </c>
    </row>
    <row r="1313" spans="1:16" x14ac:dyDescent="0.2">
      <c r="E1313" s="29" t="s">
        <v>159</v>
      </c>
    </row>
    <row r="1314" spans="1:16" ht="25.5" x14ac:dyDescent="0.2">
      <c r="A1314" t="s">
        <v>51</v>
      </c>
      <c r="B1314" s="5" t="s">
        <v>264</v>
      </c>
      <c r="C1314" s="5" t="s">
        <v>3290</v>
      </c>
      <c r="D1314" t="s">
        <v>5</v>
      </c>
      <c r="E1314" s="24" t="s">
        <v>3291</v>
      </c>
      <c r="F1314" s="25" t="s">
        <v>67</v>
      </c>
      <c r="G1314" s="26">
        <v>101.58</v>
      </c>
      <c r="H1314" s="25">
        <v>0</v>
      </c>
      <c r="I1314" s="25">
        <f>ROUND(G1314*H1314,6)</f>
        <v>0</v>
      </c>
      <c r="L1314" s="27">
        <v>0</v>
      </c>
      <c r="M1314" s="22">
        <f>ROUND(ROUND(L1314,2)*ROUND(G1314,3),2)</f>
        <v>0</v>
      </c>
      <c r="N1314" s="25" t="s">
        <v>1836</v>
      </c>
      <c r="O1314">
        <f>(M1314*21)/100</f>
        <v>0</v>
      </c>
      <c r="P1314" t="s">
        <v>27</v>
      </c>
    </row>
    <row r="1315" spans="1:16" ht="25.5" x14ac:dyDescent="0.2">
      <c r="A1315" s="28" t="s">
        <v>57</v>
      </c>
      <c r="E1315" s="29" t="s">
        <v>3292</v>
      </c>
    </row>
    <row r="1316" spans="1:16" x14ac:dyDescent="0.2">
      <c r="A1316" s="28" t="s">
        <v>58</v>
      </c>
      <c r="E1316" s="30" t="s">
        <v>5</v>
      </c>
    </row>
    <row r="1317" spans="1:16" x14ac:dyDescent="0.2">
      <c r="E1317" s="29" t="s">
        <v>159</v>
      </c>
    </row>
    <row r="1318" spans="1:16" x14ac:dyDescent="0.2">
      <c r="A1318" t="s">
        <v>51</v>
      </c>
      <c r="B1318" s="5" t="s">
        <v>265</v>
      </c>
      <c r="C1318" s="5" t="s">
        <v>3293</v>
      </c>
      <c r="D1318" t="s">
        <v>5</v>
      </c>
      <c r="E1318" s="24" t="s">
        <v>3294</v>
      </c>
      <c r="F1318" s="25" t="s">
        <v>73</v>
      </c>
      <c r="G1318" s="26">
        <v>2</v>
      </c>
      <c r="H1318" s="25">
        <v>0</v>
      </c>
      <c r="I1318" s="25">
        <f>ROUND(G1318*H1318,6)</f>
        <v>0</v>
      </c>
      <c r="L1318" s="27">
        <v>0</v>
      </c>
      <c r="M1318" s="22">
        <f>ROUND(ROUND(L1318,2)*ROUND(G1318,3),2)</f>
        <v>0</v>
      </c>
      <c r="N1318" s="25" t="s">
        <v>126</v>
      </c>
      <c r="O1318">
        <f>(M1318*21)/100</f>
        <v>0</v>
      </c>
      <c r="P1318" t="s">
        <v>27</v>
      </c>
    </row>
    <row r="1319" spans="1:16" x14ac:dyDescent="0.2">
      <c r="A1319" s="28" t="s">
        <v>57</v>
      </c>
      <c r="E1319" s="29" t="s">
        <v>5</v>
      </c>
    </row>
    <row r="1320" spans="1:16" x14ac:dyDescent="0.2">
      <c r="A1320" s="28" t="s">
        <v>58</v>
      </c>
      <c r="E1320" s="30" t="s">
        <v>5</v>
      </c>
    </row>
    <row r="1321" spans="1:16" x14ac:dyDescent="0.2">
      <c r="E1321" s="29" t="s">
        <v>5</v>
      </c>
    </row>
    <row r="1322" spans="1:16" x14ac:dyDescent="0.2">
      <c r="A1322" t="s">
        <v>51</v>
      </c>
      <c r="B1322" s="5" t="s">
        <v>266</v>
      </c>
      <c r="C1322" s="5" t="s">
        <v>3295</v>
      </c>
      <c r="D1322" t="s">
        <v>5</v>
      </c>
      <c r="E1322" s="24" t="s">
        <v>3296</v>
      </c>
      <c r="F1322" s="25" t="s">
        <v>73</v>
      </c>
      <c r="G1322" s="26">
        <v>5</v>
      </c>
      <c r="H1322" s="25">
        <v>0</v>
      </c>
      <c r="I1322" s="25">
        <f>ROUND(G1322*H1322,6)</f>
        <v>0</v>
      </c>
      <c r="L1322" s="27">
        <v>0</v>
      </c>
      <c r="M1322" s="22">
        <f>ROUND(ROUND(L1322,2)*ROUND(G1322,3),2)</f>
        <v>0</v>
      </c>
      <c r="N1322" s="25" t="s">
        <v>126</v>
      </c>
      <c r="O1322">
        <f>(M1322*21)/100</f>
        <v>0</v>
      </c>
      <c r="P1322" t="s">
        <v>27</v>
      </c>
    </row>
    <row r="1323" spans="1:16" x14ac:dyDescent="0.2">
      <c r="A1323" s="28" t="s">
        <v>57</v>
      </c>
      <c r="E1323" s="29" t="s">
        <v>5</v>
      </c>
    </row>
    <row r="1324" spans="1:16" x14ac:dyDescent="0.2">
      <c r="A1324" s="28" t="s">
        <v>58</v>
      </c>
      <c r="E1324" s="30" t="s">
        <v>5</v>
      </c>
    </row>
    <row r="1325" spans="1:16" x14ac:dyDescent="0.2">
      <c r="E1325" s="29" t="s">
        <v>5</v>
      </c>
    </row>
    <row r="1326" spans="1:16" ht="25.5" x14ac:dyDescent="0.2">
      <c r="A1326" t="s">
        <v>51</v>
      </c>
      <c r="B1326" s="5" t="s">
        <v>267</v>
      </c>
      <c r="C1326" s="5" t="s">
        <v>3297</v>
      </c>
      <c r="D1326" t="s">
        <v>5</v>
      </c>
      <c r="E1326" s="24" t="s">
        <v>3298</v>
      </c>
      <c r="F1326" s="25" t="s">
        <v>67</v>
      </c>
      <c r="G1326" s="26">
        <v>284</v>
      </c>
      <c r="H1326" s="25">
        <v>0</v>
      </c>
      <c r="I1326" s="25">
        <f>ROUND(G1326*H1326,6)</f>
        <v>0</v>
      </c>
      <c r="L1326" s="27">
        <v>0</v>
      </c>
      <c r="M1326" s="22">
        <f>ROUND(ROUND(L1326,2)*ROUND(G1326,3),2)</f>
        <v>0</v>
      </c>
      <c r="N1326" s="25" t="s">
        <v>1836</v>
      </c>
      <c r="O1326">
        <f>(M1326*21)/100</f>
        <v>0</v>
      </c>
      <c r="P1326" t="s">
        <v>27</v>
      </c>
    </row>
    <row r="1327" spans="1:16" x14ac:dyDescent="0.2">
      <c r="A1327" s="28" t="s">
        <v>57</v>
      </c>
      <c r="E1327" s="29" t="s">
        <v>5</v>
      </c>
    </row>
    <row r="1328" spans="1:16" x14ac:dyDescent="0.2">
      <c r="A1328" s="28" t="s">
        <v>58</v>
      </c>
      <c r="E1328" s="30" t="s">
        <v>3299</v>
      </c>
    </row>
    <row r="1329" spans="1:16" x14ac:dyDescent="0.2">
      <c r="E1329" s="29" t="s">
        <v>159</v>
      </c>
    </row>
    <row r="1330" spans="1:16" ht="25.5" x14ac:dyDescent="0.2">
      <c r="A1330" t="s">
        <v>51</v>
      </c>
      <c r="B1330" s="5" t="s">
        <v>270</v>
      </c>
      <c r="C1330" s="5" t="s">
        <v>3300</v>
      </c>
      <c r="D1330" t="s">
        <v>5</v>
      </c>
      <c r="E1330" s="24" t="s">
        <v>3301</v>
      </c>
      <c r="F1330" s="25" t="s">
        <v>136</v>
      </c>
      <c r="G1330" s="26">
        <v>22.6</v>
      </c>
      <c r="H1330" s="25">
        <v>0</v>
      </c>
      <c r="I1330" s="25">
        <f>ROUND(G1330*H1330,6)</f>
        <v>0</v>
      </c>
      <c r="L1330" s="27">
        <v>0</v>
      </c>
      <c r="M1330" s="22">
        <f>ROUND(ROUND(L1330,2)*ROUND(G1330,3),2)</f>
        <v>0</v>
      </c>
      <c r="N1330" s="25" t="s">
        <v>1836</v>
      </c>
      <c r="O1330">
        <f>(M1330*21)/100</f>
        <v>0</v>
      </c>
      <c r="P1330" t="s">
        <v>27</v>
      </c>
    </row>
    <row r="1331" spans="1:16" ht="25.5" x14ac:dyDescent="0.2">
      <c r="A1331" s="28" t="s">
        <v>57</v>
      </c>
      <c r="E1331" s="29" t="s">
        <v>3302</v>
      </c>
    </row>
    <row r="1332" spans="1:16" x14ac:dyDescent="0.2">
      <c r="A1332" s="28" t="s">
        <v>58</v>
      </c>
      <c r="E1332" s="30" t="s">
        <v>5</v>
      </c>
    </row>
    <row r="1333" spans="1:16" x14ac:dyDescent="0.2">
      <c r="E1333" s="29" t="s">
        <v>159</v>
      </c>
    </row>
    <row r="1334" spans="1:16" ht="25.5" x14ac:dyDescent="0.2">
      <c r="A1334" t="s">
        <v>51</v>
      </c>
      <c r="B1334" s="5" t="s">
        <v>273</v>
      </c>
      <c r="C1334" s="5" t="s">
        <v>3303</v>
      </c>
      <c r="D1334" t="s">
        <v>5</v>
      </c>
      <c r="E1334" s="24" t="s">
        <v>3304</v>
      </c>
      <c r="F1334" s="25" t="s">
        <v>136</v>
      </c>
      <c r="G1334" s="26">
        <v>17.413</v>
      </c>
      <c r="H1334" s="25">
        <v>0</v>
      </c>
      <c r="I1334" s="25">
        <f>ROUND(G1334*H1334,6)</f>
        <v>0</v>
      </c>
      <c r="L1334" s="27">
        <v>0</v>
      </c>
      <c r="M1334" s="22">
        <f>ROUND(ROUND(L1334,2)*ROUND(G1334,3),2)</f>
        <v>0</v>
      </c>
      <c r="N1334" s="25" t="s">
        <v>1836</v>
      </c>
      <c r="O1334">
        <f>(M1334*21)/100</f>
        <v>0</v>
      </c>
      <c r="P1334" t="s">
        <v>27</v>
      </c>
    </row>
    <row r="1335" spans="1:16" x14ac:dyDescent="0.2">
      <c r="A1335" s="28" t="s">
        <v>57</v>
      </c>
      <c r="E1335" s="29" t="s">
        <v>5</v>
      </c>
    </row>
    <row r="1336" spans="1:16" x14ac:dyDescent="0.2">
      <c r="A1336" s="28" t="s">
        <v>58</v>
      </c>
      <c r="E1336" s="30" t="s">
        <v>3305</v>
      </c>
    </row>
    <row r="1337" spans="1:16" x14ac:dyDescent="0.2">
      <c r="E1337" s="29" t="s">
        <v>159</v>
      </c>
    </row>
    <row r="1338" spans="1:16" ht="25.5" x14ac:dyDescent="0.2">
      <c r="A1338" t="s">
        <v>51</v>
      </c>
      <c r="B1338" s="5" t="s">
        <v>276</v>
      </c>
      <c r="C1338" s="5" t="s">
        <v>3306</v>
      </c>
      <c r="D1338" t="s">
        <v>5</v>
      </c>
      <c r="E1338" s="24" t="s">
        <v>3307</v>
      </c>
      <c r="F1338" s="25" t="s">
        <v>77</v>
      </c>
      <c r="G1338" s="26">
        <v>24</v>
      </c>
      <c r="H1338" s="25">
        <v>1.2199999999999999E-3</v>
      </c>
      <c r="I1338" s="25">
        <f>ROUND(G1338*H1338,6)</f>
        <v>2.928E-2</v>
      </c>
      <c r="L1338" s="27">
        <v>0</v>
      </c>
      <c r="M1338" s="22">
        <f>ROUND(ROUND(L1338,2)*ROUND(G1338,3),2)</f>
        <v>0</v>
      </c>
      <c r="N1338" s="25" t="s">
        <v>1836</v>
      </c>
      <c r="O1338">
        <f>(M1338*21)/100</f>
        <v>0</v>
      </c>
      <c r="P1338" t="s">
        <v>27</v>
      </c>
    </row>
    <row r="1339" spans="1:16" x14ac:dyDescent="0.2">
      <c r="A1339" s="28" t="s">
        <v>57</v>
      </c>
      <c r="E1339" s="29" t="s">
        <v>5</v>
      </c>
    </row>
    <row r="1340" spans="1:16" x14ac:dyDescent="0.2">
      <c r="A1340" s="28" t="s">
        <v>58</v>
      </c>
      <c r="E1340" s="30" t="s">
        <v>5</v>
      </c>
    </row>
    <row r="1341" spans="1:16" x14ac:dyDescent="0.2">
      <c r="E1341" s="29" t="s">
        <v>159</v>
      </c>
    </row>
    <row r="1342" spans="1:16" ht="25.5" x14ac:dyDescent="0.2">
      <c r="A1342" t="s">
        <v>51</v>
      </c>
      <c r="B1342" s="5" t="s">
        <v>279</v>
      </c>
      <c r="C1342" s="5" t="s">
        <v>3308</v>
      </c>
      <c r="D1342" t="s">
        <v>5</v>
      </c>
      <c r="E1342" s="24" t="s">
        <v>3309</v>
      </c>
      <c r="F1342" s="25" t="s">
        <v>77</v>
      </c>
      <c r="G1342" s="26">
        <v>52.3</v>
      </c>
      <c r="H1342" s="25">
        <v>3.63E-3</v>
      </c>
      <c r="I1342" s="25">
        <f>ROUND(G1342*H1342,6)</f>
        <v>0.18984899999999999</v>
      </c>
      <c r="L1342" s="27">
        <v>0</v>
      </c>
      <c r="M1342" s="22">
        <f>ROUND(ROUND(L1342,2)*ROUND(G1342,3),2)</f>
        <v>0</v>
      </c>
      <c r="N1342" s="25" t="s">
        <v>1836</v>
      </c>
      <c r="O1342">
        <f>(M1342*21)/100</f>
        <v>0</v>
      </c>
      <c r="P1342" t="s">
        <v>27</v>
      </c>
    </row>
    <row r="1343" spans="1:16" x14ac:dyDescent="0.2">
      <c r="A1343" s="28" t="s">
        <v>57</v>
      </c>
      <c r="E1343" s="29" t="s">
        <v>5</v>
      </c>
    </row>
    <row r="1344" spans="1:16" x14ac:dyDescent="0.2">
      <c r="A1344" s="28" t="s">
        <v>58</v>
      </c>
      <c r="E1344" s="30" t="s">
        <v>5</v>
      </c>
    </row>
    <row r="1345" spans="1:16" x14ac:dyDescent="0.2">
      <c r="E1345" s="29" t="s">
        <v>159</v>
      </c>
    </row>
    <row r="1346" spans="1:16" ht="25.5" x14ac:dyDescent="0.2">
      <c r="A1346" t="s">
        <v>51</v>
      </c>
      <c r="B1346" s="5" t="s">
        <v>589</v>
      </c>
      <c r="C1346" s="5" t="s">
        <v>3310</v>
      </c>
      <c r="D1346" t="s">
        <v>5</v>
      </c>
      <c r="E1346" s="24" t="s">
        <v>3311</v>
      </c>
      <c r="F1346" s="25" t="s">
        <v>77</v>
      </c>
      <c r="G1346" s="26">
        <v>32</v>
      </c>
      <c r="H1346" s="25">
        <v>4.7699999999999999E-3</v>
      </c>
      <c r="I1346" s="25">
        <f>ROUND(G1346*H1346,6)</f>
        <v>0.15264</v>
      </c>
      <c r="L1346" s="27">
        <v>0</v>
      </c>
      <c r="M1346" s="22">
        <f>ROUND(ROUND(L1346,2)*ROUND(G1346,3),2)</f>
        <v>0</v>
      </c>
      <c r="N1346" s="25" t="s">
        <v>1836</v>
      </c>
      <c r="O1346">
        <f>(M1346*21)/100</f>
        <v>0</v>
      </c>
      <c r="P1346" t="s">
        <v>27</v>
      </c>
    </row>
    <row r="1347" spans="1:16" x14ac:dyDescent="0.2">
      <c r="A1347" s="28" t="s">
        <v>57</v>
      </c>
      <c r="E1347" s="29" t="s">
        <v>5</v>
      </c>
    </row>
    <row r="1348" spans="1:16" x14ac:dyDescent="0.2">
      <c r="A1348" s="28" t="s">
        <v>58</v>
      </c>
      <c r="E1348" s="30" t="s">
        <v>5</v>
      </c>
    </row>
    <row r="1349" spans="1:16" x14ac:dyDescent="0.2">
      <c r="E1349" s="29" t="s">
        <v>159</v>
      </c>
    </row>
    <row r="1350" spans="1:16" ht="25.5" x14ac:dyDescent="0.2">
      <c r="A1350" t="s">
        <v>51</v>
      </c>
      <c r="B1350" s="5" t="s">
        <v>282</v>
      </c>
      <c r="C1350" s="5" t="s">
        <v>3312</v>
      </c>
      <c r="D1350" t="s">
        <v>5</v>
      </c>
      <c r="E1350" s="24" t="s">
        <v>3313</v>
      </c>
      <c r="F1350" s="25" t="s">
        <v>77</v>
      </c>
      <c r="G1350" s="26">
        <v>745</v>
      </c>
      <c r="H1350" s="25">
        <v>2.0000000000000001E-4</v>
      </c>
      <c r="I1350" s="25">
        <f>ROUND(G1350*H1350,6)</f>
        <v>0.14899999999999999</v>
      </c>
      <c r="L1350" s="27">
        <v>0</v>
      </c>
      <c r="M1350" s="22">
        <f>ROUND(ROUND(L1350,2)*ROUND(G1350,3),2)</f>
        <v>0</v>
      </c>
      <c r="N1350" s="25" t="s">
        <v>1836</v>
      </c>
      <c r="O1350">
        <f>(M1350*21)/100</f>
        <v>0</v>
      </c>
      <c r="P1350" t="s">
        <v>27</v>
      </c>
    </row>
    <row r="1351" spans="1:16" x14ac:dyDescent="0.2">
      <c r="A1351" s="28" t="s">
        <v>57</v>
      </c>
      <c r="E1351" s="29" t="s">
        <v>5</v>
      </c>
    </row>
    <row r="1352" spans="1:16" x14ac:dyDescent="0.2">
      <c r="A1352" s="28" t="s">
        <v>58</v>
      </c>
      <c r="E1352" s="30" t="s">
        <v>3314</v>
      </c>
    </row>
    <row r="1353" spans="1:16" x14ac:dyDescent="0.2">
      <c r="E1353" s="29" t="s">
        <v>159</v>
      </c>
    </row>
    <row r="1354" spans="1:16" ht="25.5" x14ac:dyDescent="0.2">
      <c r="A1354" t="s">
        <v>51</v>
      </c>
      <c r="B1354" s="5" t="s">
        <v>287</v>
      </c>
      <c r="C1354" s="5" t="s">
        <v>3315</v>
      </c>
      <c r="D1354" t="s">
        <v>5</v>
      </c>
      <c r="E1354" s="24" t="s">
        <v>3316</v>
      </c>
      <c r="F1354" s="25" t="s">
        <v>67</v>
      </c>
      <c r="G1354" s="26">
        <v>1189.71</v>
      </c>
      <c r="H1354" s="25">
        <v>0</v>
      </c>
      <c r="I1354" s="25">
        <f>ROUND(G1354*H1354,6)</f>
        <v>0</v>
      </c>
      <c r="L1354" s="27">
        <v>0</v>
      </c>
      <c r="M1354" s="22">
        <f>ROUND(ROUND(L1354,2)*ROUND(G1354,3),2)</f>
        <v>0</v>
      </c>
      <c r="N1354" s="25" t="s">
        <v>1836</v>
      </c>
      <c r="O1354">
        <f>(M1354*21)/100</f>
        <v>0</v>
      </c>
      <c r="P1354" t="s">
        <v>27</v>
      </c>
    </row>
    <row r="1355" spans="1:16" x14ac:dyDescent="0.2">
      <c r="A1355" s="28" t="s">
        <v>57</v>
      </c>
      <c r="E1355" s="29" t="s">
        <v>5</v>
      </c>
    </row>
    <row r="1356" spans="1:16" ht="38.25" x14ac:dyDescent="0.2">
      <c r="A1356" s="28" t="s">
        <v>58</v>
      </c>
      <c r="E1356" s="30" t="s">
        <v>3317</v>
      </c>
    </row>
    <row r="1357" spans="1:16" x14ac:dyDescent="0.2">
      <c r="E1357" s="29" t="s">
        <v>159</v>
      </c>
    </row>
    <row r="1358" spans="1:16" ht="25.5" x14ac:dyDescent="0.2">
      <c r="A1358" t="s">
        <v>51</v>
      </c>
      <c r="B1358" s="5" t="s">
        <v>288</v>
      </c>
      <c r="C1358" s="5" t="s">
        <v>3318</v>
      </c>
      <c r="D1358" t="s">
        <v>5</v>
      </c>
      <c r="E1358" s="24" t="s">
        <v>3319</v>
      </c>
      <c r="F1358" s="25" t="s">
        <v>67</v>
      </c>
      <c r="G1358" s="26">
        <v>12164.9</v>
      </c>
      <c r="H1358" s="25">
        <v>0</v>
      </c>
      <c r="I1358" s="25">
        <f>ROUND(G1358*H1358,6)</f>
        <v>0</v>
      </c>
      <c r="L1358" s="27">
        <v>0</v>
      </c>
      <c r="M1358" s="22">
        <f>ROUND(ROUND(L1358,2)*ROUND(G1358,3),2)</f>
        <v>0</v>
      </c>
      <c r="N1358" s="25" t="s">
        <v>1836</v>
      </c>
      <c r="O1358">
        <f>(M1358*21)/100</f>
        <v>0</v>
      </c>
      <c r="P1358" t="s">
        <v>27</v>
      </c>
    </row>
    <row r="1359" spans="1:16" x14ac:dyDescent="0.2">
      <c r="A1359" s="28" t="s">
        <v>57</v>
      </c>
      <c r="E1359" s="29" t="s">
        <v>5</v>
      </c>
    </row>
    <row r="1360" spans="1:16" x14ac:dyDescent="0.2">
      <c r="A1360" s="28" t="s">
        <v>58</v>
      </c>
      <c r="E1360" s="30" t="s">
        <v>2489</v>
      </c>
    </row>
    <row r="1361" spans="1:16" x14ac:dyDescent="0.2">
      <c r="E1361" s="29" t="s">
        <v>159</v>
      </c>
    </row>
    <row r="1362" spans="1:16" ht="25.5" x14ac:dyDescent="0.2">
      <c r="A1362" t="s">
        <v>51</v>
      </c>
      <c r="B1362" s="5" t="s">
        <v>289</v>
      </c>
      <c r="C1362" s="5" t="s">
        <v>3320</v>
      </c>
      <c r="D1362" t="s">
        <v>5</v>
      </c>
      <c r="E1362" s="24" t="s">
        <v>3321</v>
      </c>
      <c r="F1362" s="25" t="s">
        <v>67</v>
      </c>
      <c r="G1362" s="26">
        <v>1807.3</v>
      </c>
      <c r="H1362" s="25">
        <v>0</v>
      </c>
      <c r="I1362" s="25">
        <f>ROUND(G1362*H1362,6)</f>
        <v>0</v>
      </c>
      <c r="L1362" s="27">
        <v>0</v>
      </c>
      <c r="M1362" s="22">
        <f>ROUND(ROUND(L1362,2)*ROUND(G1362,3),2)</f>
        <v>0</v>
      </c>
      <c r="N1362" s="25" t="s">
        <v>1836</v>
      </c>
      <c r="O1362">
        <f>(M1362*21)/100</f>
        <v>0</v>
      </c>
      <c r="P1362" t="s">
        <v>27</v>
      </c>
    </row>
    <row r="1363" spans="1:16" x14ac:dyDescent="0.2">
      <c r="A1363" s="28" t="s">
        <v>57</v>
      </c>
      <c r="E1363" s="29" t="s">
        <v>5</v>
      </c>
    </row>
    <row r="1364" spans="1:16" x14ac:dyDescent="0.2">
      <c r="A1364" s="28" t="s">
        <v>58</v>
      </c>
      <c r="E1364" s="30" t="s">
        <v>3322</v>
      </c>
    </row>
    <row r="1365" spans="1:16" x14ac:dyDescent="0.2">
      <c r="E1365" s="29" t="s">
        <v>159</v>
      </c>
    </row>
    <row r="1366" spans="1:16" ht="25.5" x14ac:dyDescent="0.2">
      <c r="A1366" t="s">
        <v>51</v>
      </c>
      <c r="B1366" s="5" t="s">
        <v>292</v>
      </c>
      <c r="C1366" s="5" t="s">
        <v>3323</v>
      </c>
      <c r="D1366" t="s">
        <v>5</v>
      </c>
      <c r="E1366" s="24" t="s">
        <v>3324</v>
      </c>
      <c r="F1366" s="25" t="s">
        <v>67</v>
      </c>
      <c r="G1366" s="26">
        <v>197.15</v>
      </c>
      <c r="H1366" s="25">
        <v>0.1197</v>
      </c>
      <c r="I1366" s="25">
        <f>ROUND(G1366*H1366,6)</f>
        <v>23.598855</v>
      </c>
      <c r="L1366" s="27">
        <v>0</v>
      </c>
      <c r="M1366" s="22">
        <f>ROUND(ROUND(L1366,2)*ROUND(G1366,3),2)</f>
        <v>0</v>
      </c>
      <c r="N1366" s="25" t="s">
        <v>126</v>
      </c>
      <c r="O1366">
        <f>(M1366*21)/100</f>
        <v>0</v>
      </c>
      <c r="P1366" t="s">
        <v>27</v>
      </c>
    </row>
    <row r="1367" spans="1:16" x14ac:dyDescent="0.2">
      <c r="A1367" s="28" t="s">
        <v>57</v>
      </c>
      <c r="E1367" s="29" t="s">
        <v>5</v>
      </c>
    </row>
    <row r="1368" spans="1:16" ht="38.25" x14ac:dyDescent="0.2">
      <c r="A1368" s="28" t="s">
        <v>58</v>
      </c>
      <c r="E1368" s="30" t="s">
        <v>3325</v>
      </c>
    </row>
    <row r="1369" spans="1:16" x14ac:dyDescent="0.2">
      <c r="E1369" s="29" t="s">
        <v>5</v>
      </c>
    </row>
    <row r="1370" spans="1:16" x14ac:dyDescent="0.2">
      <c r="A1370" t="s">
        <v>51</v>
      </c>
      <c r="B1370" s="5" t="s">
        <v>295</v>
      </c>
      <c r="C1370" s="5" t="s">
        <v>3326</v>
      </c>
      <c r="D1370" t="s">
        <v>5</v>
      </c>
      <c r="E1370" s="24" t="s">
        <v>3327</v>
      </c>
      <c r="F1370" s="25" t="s">
        <v>67</v>
      </c>
      <c r="G1370" s="26">
        <v>1609.683</v>
      </c>
      <c r="H1370" s="25">
        <v>1.9429999999999999E-2</v>
      </c>
      <c r="I1370" s="25">
        <f>ROUND(G1370*H1370,6)</f>
        <v>31.276140999999999</v>
      </c>
      <c r="L1370" s="27">
        <v>0</v>
      </c>
      <c r="M1370" s="22">
        <f>ROUND(ROUND(L1370,2)*ROUND(G1370,3),2)</f>
        <v>0</v>
      </c>
      <c r="N1370" s="25" t="s">
        <v>1836</v>
      </c>
      <c r="O1370">
        <f>(M1370*21)/100</f>
        <v>0</v>
      </c>
      <c r="P1370" t="s">
        <v>27</v>
      </c>
    </row>
    <row r="1371" spans="1:16" x14ac:dyDescent="0.2">
      <c r="A1371" s="28" t="s">
        <v>57</v>
      </c>
      <c r="E1371" s="29" t="s">
        <v>5</v>
      </c>
    </row>
    <row r="1372" spans="1:16" ht="76.5" x14ac:dyDescent="0.2">
      <c r="A1372" s="28" t="s">
        <v>58</v>
      </c>
      <c r="E1372" s="30" t="s">
        <v>3328</v>
      </c>
    </row>
    <row r="1373" spans="1:16" ht="127.5" x14ac:dyDescent="0.2">
      <c r="E1373" s="29" t="s">
        <v>3329</v>
      </c>
    </row>
    <row r="1374" spans="1:16" x14ac:dyDescent="0.2">
      <c r="A1374" t="s">
        <v>51</v>
      </c>
      <c r="B1374" s="5" t="s">
        <v>298</v>
      </c>
      <c r="C1374" s="5" t="s">
        <v>3330</v>
      </c>
      <c r="D1374" t="s">
        <v>5</v>
      </c>
      <c r="E1374" s="24" t="s">
        <v>3331</v>
      </c>
      <c r="F1374" s="25" t="s">
        <v>67</v>
      </c>
      <c r="G1374" s="26">
        <v>1609.683</v>
      </c>
      <c r="H1374" s="25">
        <v>3.15E-3</v>
      </c>
      <c r="I1374" s="25">
        <f>ROUND(G1374*H1374,6)</f>
        <v>5.0705010000000001</v>
      </c>
      <c r="L1374" s="27">
        <v>0</v>
      </c>
      <c r="M1374" s="22">
        <f>ROUND(ROUND(L1374,2)*ROUND(G1374,3),2)</f>
        <v>0</v>
      </c>
      <c r="N1374" s="25" t="s">
        <v>1836</v>
      </c>
      <c r="O1374">
        <f>(M1374*21)/100</f>
        <v>0</v>
      </c>
      <c r="P1374" t="s">
        <v>27</v>
      </c>
    </row>
    <row r="1375" spans="1:16" x14ac:dyDescent="0.2">
      <c r="A1375" s="28" t="s">
        <v>57</v>
      </c>
      <c r="E1375" s="29" t="s">
        <v>5</v>
      </c>
    </row>
    <row r="1376" spans="1:16" ht="76.5" x14ac:dyDescent="0.2">
      <c r="A1376" s="28" t="s">
        <v>58</v>
      </c>
      <c r="E1376" s="30" t="s">
        <v>3328</v>
      </c>
    </row>
    <row r="1377" spans="1:16" x14ac:dyDescent="0.2">
      <c r="E1377" s="29" t="s">
        <v>159</v>
      </c>
    </row>
    <row r="1378" spans="1:16" ht="25.5" x14ac:dyDescent="0.2">
      <c r="A1378" t="s">
        <v>51</v>
      </c>
      <c r="B1378" s="5" t="s">
        <v>3332</v>
      </c>
      <c r="C1378" s="5" t="s">
        <v>3333</v>
      </c>
      <c r="D1378" t="s">
        <v>5</v>
      </c>
      <c r="E1378" s="24" t="s">
        <v>3334</v>
      </c>
      <c r="F1378" s="25" t="s">
        <v>136</v>
      </c>
      <c r="G1378" s="26">
        <v>8038.84</v>
      </c>
      <c r="H1378" s="25">
        <v>0</v>
      </c>
      <c r="I1378" s="25">
        <f>ROUND(G1378*H1378,6)</f>
        <v>0</v>
      </c>
      <c r="L1378" s="27">
        <v>0</v>
      </c>
      <c r="M1378" s="22">
        <f>ROUND(ROUND(L1378,2)*ROUND(G1378,3),2)</f>
        <v>0</v>
      </c>
      <c r="N1378" s="25" t="s">
        <v>1836</v>
      </c>
      <c r="O1378">
        <f>(M1378*21)/100</f>
        <v>0</v>
      </c>
      <c r="P1378" t="s">
        <v>27</v>
      </c>
    </row>
    <row r="1379" spans="1:16" x14ac:dyDescent="0.2">
      <c r="A1379" s="28" t="s">
        <v>57</v>
      </c>
      <c r="E1379" s="29" t="s">
        <v>5</v>
      </c>
    </row>
    <row r="1380" spans="1:16" x14ac:dyDescent="0.2">
      <c r="A1380" s="28" t="s">
        <v>58</v>
      </c>
      <c r="E1380" s="30" t="s">
        <v>3335</v>
      </c>
    </row>
    <row r="1381" spans="1:16" x14ac:dyDescent="0.2">
      <c r="E1381" s="29" t="s">
        <v>159</v>
      </c>
    </row>
    <row r="1382" spans="1:16" ht="25.5" x14ac:dyDescent="0.2">
      <c r="A1382" t="s">
        <v>51</v>
      </c>
      <c r="B1382" s="5" t="s">
        <v>3336</v>
      </c>
      <c r="C1382" s="5" t="s">
        <v>3337</v>
      </c>
      <c r="D1382" t="s">
        <v>5</v>
      </c>
      <c r="E1382" s="24" t="s">
        <v>3338</v>
      </c>
      <c r="F1382" s="25" t="s">
        <v>136</v>
      </c>
      <c r="G1382" s="26">
        <v>2893982.4</v>
      </c>
      <c r="H1382" s="25">
        <v>0</v>
      </c>
      <c r="I1382" s="25">
        <f>ROUND(G1382*H1382,6)</f>
        <v>0</v>
      </c>
      <c r="L1382" s="27">
        <v>0</v>
      </c>
      <c r="M1382" s="22">
        <f>ROUND(ROUND(L1382,2)*ROUND(G1382,3),2)</f>
        <v>0</v>
      </c>
      <c r="N1382" s="25" t="s">
        <v>1836</v>
      </c>
      <c r="O1382">
        <f>(M1382*21)/100</f>
        <v>0</v>
      </c>
      <c r="P1382" t="s">
        <v>27</v>
      </c>
    </row>
    <row r="1383" spans="1:16" x14ac:dyDescent="0.2">
      <c r="A1383" s="28" t="s">
        <v>57</v>
      </c>
      <c r="E1383" s="29" t="s">
        <v>5</v>
      </c>
    </row>
    <row r="1384" spans="1:16" x14ac:dyDescent="0.2">
      <c r="A1384" s="28" t="s">
        <v>58</v>
      </c>
      <c r="E1384" s="30" t="s">
        <v>3339</v>
      </c>
    </row>
    <row r="1385" spans="1:16" x14ac:dyDescent="0.2">
      <c r="E1385" s="29" t="s">
        <v>159</v>
      </c>
    </row>
    <row r="1386" spans="1:16" ht="25.5" x14ac:dyDescent="0.2">
      <c r="A1386" t="s">
        <v>51</v>
      </c>
      <c r="B1386" s="5" t="s">
        <v>3340</v>
      </c>
      <c r="C1386" s="5" t="s">
        <v>3341</v>
      </c>
      <c r="D1386" t="s">
        <v>5</v>
      </c>
      <c r="E1386" s="24" t="s">
        <v>3342</v>
      </c>
      <c r="F1386" s="25" t="s">
        <v>136</v>
      </c>
      <c r="G1386" s="26">
        <v>8038.84</v>
      </c>
      <c r="H1386" s="25">
        <v>0</v>
      </c>
      <c r="I1386" s="25">
        <f>ROUND(G1386*H1386,6)</f>
        <v>0</v>
      </c>
      <c r="L1386" s="27">
        <v>0</v>
      </c>
      <c r="M1386" s="22">
        <f>ROUND(ROUND(L1386,2)*ROUND(G1386,3),2)</f>
        <v>0</v>
      </c>
      <c r="N1386" s="25" t="s">
        <v>1836</v>
      </c>
      <c r="O1386">
        <f>(M1386*21)/100</f>
        <v>0</v>
      </c>
      <c r="P1386" t="s">
        <v>27</v>
      </c>
    </row>
    <row r="1387" spans="1:16" x14ac:dyDescent="0.2">
      <c r="A1387" s="28" t="s">
        <v>57</v>
      </c>
      <c r="E1387" s="29" t="s">
        <v>5</v>
      </c>
    </row>
    <row r="1388" spans="1:16" x14ac:dyDescent="0.2">
      <c r="A1388" s="28" t="s">
        <v>58</v>
      </c>
      <c r="E1388" s="30" t="s">
        <v>5</v>
      </c>
    </row>
    <row r="1389" spans="1:16" x14ac:dyDescent="0.2">
      <c r="E1389" s="29" t="s">
        <v>159</v>
      </c>
    </row>
    <row r="1390" spans="1:16" x14ac:dyDescent="0.2">
      <c r="A1390" t="s">
        <v>51</v>
      </c>
      <c r="B1390" s="5" t="s">
        <v>3343</v>
      </c>
      <c r="C1390" s="5" t="s">
        <v>3344</v>
      </c>
      <c r="D1390" t="s">
        <v>5</v>
      </c>
      <c r="E1390" s="24" t="s">
        <v>3345</v>
      </c>
      <c r="F1390" s="25" t="s">
        <v>67</v>
      </c>
      <c r="G1390" s="26">
        <v>661.48699999999997</v>
      </c>
      <c r="H1390" s="25">
        <v>0</v>
      </c>
      <c r="I1390" s="25">
        <f>ROUND(G1390*H1390,6)</f>
        <v>0</v>
      </c>
      <c r="L1390" s="27">
        <v>0</v>
      </c>
      <c r="M1390" s="22">
        <f>ROUND(ROUND(L1390,2)*ROUND(G1390,3),2)</f>
        <v>0</v>
      </c>
      <c r="N1390" s="25" t="s">
        <v>1836</v>
      </c>
      <c r="O1390">
        <f>(M1390*21)/100</f>
        <v>0</v>
      </c>
      <c r="P1390" t="s">
        <v>27</v>
      </c>
    </row>
    <row r="1391" spans="1:16" x14ac:dyDescent="0.2">
      <c r="A1391" s="28" t="s">
        <v>57</v>
      </c>
      <c r="E1391" s="29" t="s">
        <v>5</v>
      </c>
    </row>
    <row r="1392" spans="1:16" x14ac:dyDescent="0.2">
      <c r="A1392" s="28" t="s">
        <v>58</v>
      </c>
      <c r="E1392" s="30" t="s">
        <v>3346</v>
      </c>
    </row>
    <row r="1393" spans="1:16" x14ac:dyDescent="0.2">
      <c r="E1393" s="29" t="s">
        <v>159</v>
      </c>
    </row>
    <row r="1394" spans="1:16" ht="25.5" x14ac:dyDescent="0.2">
      <c r="A1394" t="s">
        <v>51</v>
      </c>
      <c r="B1394" s="5" t="s">
        <v>3347</v>
      </c>
      <c r="C1394" s="5" t="s">
        <v>3348</v>
      </c>
      <c r="D1394" t="s">
        <v>5</v>
      </c>
      <c r="E1394" s="24" t="s">
        <v>3349</v>
      </c>
      <c r="F1394" s="25" t="s">
        <v>67</v>
      </c>
      <c r="G1394" s="26">
        <v>238135.32</v>
      </c>
      <c r="H1394" s="25">
        <v>0</v>
      </c>
      <c r="I1394" s="25">
        <f>ROUND(G1394*H1394,6)</f>
        <v>0</v>
      </c>
      <c r="L1394" s="27">
        <v>0</v>
      </c>
      <c r="M1394" s="22">
        <f>ROUND(ROUND(L1394,2)*ROUND(G1394,3),2)</f>
        <v>0</v>
      </c>
      <c r="N1394" s="25" t="s">
        <v>1836</v>
      </c>
      <c r="O1394">
        <f>(M1394*21)/100</f>
        <v>0</v>
      </c>
      <c r="P1394" t="s">
        <v>27</v>
      </c>
    </row>
    <row r="1395" spans="1:16" x14ac:dyDescent="0.2">
      <c r="A1395" s="28" t="s">
        <v>57</v>
      </c>
      <c r="E1395" s="29" t="s">
        <v>5</v>
      </c>
    </row>
    <row r="1396" spans="1:16" x14ac:dyDescent="0.2">
      <c r="A1396" s="28" t="s">
        <v>58</v>
      </c>
      <c r="E1396" s="30" t="s">
        <v>3350</v>
      </c>
    </row>
    <row r="1397" spans="1:16" x14ac:dyDescent="0.2">
      <c r="E1397" s="29" t="s">
        <v>159</v>
      </c>
    </row>
    <row r="1398" spans="1:16" x14ac:dyDescent="0.2">
      <c r="A1398" t="s">
        <v>51</v>
      </c>
      <c r="B1398" s="5" t="s">
        <v>3351</v>
      </c>
      <c r="C1398" s="5" t="s">
        <v>3352</v>
      </c>
      <c r="D1398" t="s">
        <v>5</v>
      </c>
      <c r="E1398" s="24" t="s">
        <v>3353</v>
      </c>
      <c r="F1398" s="25" t="s">
        <v>67</v>
      </c>
      <c r="G1398" s="26">
        <v>661.48699999999997</v>
      </c>
      <c r="H1398" s="25">
        <v>0</v>
      </c>
      <c r="I1398" s="25">
        <f>ROUND(G1398*H1398,6)</f>
        <v>0</v>
      </c>
      <c r="L1398" s="27">
        <v>0</v>
      </c>
      <c r="M1398" s="22">
        <f>ROUND(ROUND(L1398,2)*ROUND(G1398,3),2)</f>
        <v>0</v>
      </c>
      <c r="N1398" s="25" t="s">
        <v>1836</v>
      </c>
      <c r="O1398">
        <f>(M1398*21)/100</f>
        <v>0</v>
      </c>
      <c r="P1398" t="s">
        <v>27</v>
      </c>
    </row>
    <row r="1399" spans="1:16" x14ac:dyDescent="0.2">
      <c r="A1399" s="28" t="s">
        <v>57</v>
      </c>
      <c r="E1399" s="29" t="s">
        <v>5</v>
      </c>
    </row>
    <row r="1400" spans="1:16" x14ac:dyDescent="0.2">
      <c r="A1400" s="28" t="s">
        <v>58</v>
      </c>
      <c r="E1400" s="30" t="s">
        <v>5</v>
      </c>
    </row>
    <row r="1401" spans="1:16" x14ac:dyDescent="0.2">
      <c r="E1401" s="29" t="s">
        <v>159</v>
      </c>
    </row>
    <row r="1402" spans="1:16" x14ac:dyDescent="0.2">
      <c r="A1402" t="s">
        <v>51</v>
      </c>
      <c r="B1402" s="5" t="s">
        <v>3354</v>
      </c>
      <c r="C1402" s="5" t="s">
        <v>3355</v>
      </c>
      <c r="D1402" t="s">
        <v>5</v>
      </c>
      <c r="E1402" s="24" t="s">
        <v>3356</v>
      </c>
      <c r="F1402" s="25" t="s">
        <v>77</v>
      </c>
      <c r="G1402" s="26">
        <v>135</v>
      </c>
      <c r="H1402" s="25">
        <v>0</v>
      </c>
      <c r="I1402" s="25">
        <f>ROUND(G1402*H1402,6)</f>
        <v>0</v>
      </c>
      <c r="L1402" s="27">
        <v>0</v>
      </c>
      <c r="M1402" s="22">
        <f>ROUND(ROUND(L1402,2)*ROUND(G1402,3),2)</f>
        <v>0</v>
      </c>
      <c r="N1402" s="25" t="s">
        <v>515</v>
      </c>
      <c r="O1402">
        <f>(M1402*21)/100</f>
        <v>0</v>
      </c>
      <c r="P1402" t="s">
        <v>27</v>
      </c>
    </row>
    <row r="1403" spans="1:16" x14ac:dyDescent="0.2">
      <c r="A1403" s="28" t="s">
        <v>57</v>
      </c>
      <c r="E1403" s="29" t="s">
        <v>5</v>
      </c>
    </row>
    <row r="1404" spans="1:16" ht="25.5" x14ac:dyDescent="0.2">
      <c r="A1404" s="28" t="s">
        <v>58</v>
      </c>
      <c r="E1404" s="30" t="s">
        <v>3357</v>
      </c>
    </row>
    <row r="1405" spans="1:16" x14ac:dyDescent="0.2">
      <c r="E1405" s="29" t="s">
        <v>5</v>
      </c>
    </row>
    <row r="1406" spans="1:16" x14ac:dyDescent="0.2">
      <c r="A1406" t="s">
        <v>51</v>
      </c>
      <c r="B1406" s="5" t="s">
        <v>3358</v>
      </c>
      <c r="C1406" s="5" t="s">
        <v>3359</v>
      </c>
      <c r="D1406" t="s">
        <v>5</v>
      </c>
      <c r="E1406" s="24" t="s">
        <v>3360</v>
      </c>
      <c r="F1406" s="25" t="s">
        <v>77</v>
      </c>
      <c r="G1406" s="26">
        <v>135</v>
      </c>
      <c r="H1406" s="25">
        <v>0</v>
      </c>
      <c r="I1406" s="25">
        <f>ROUND(G1406*H1406,6)</f>
        <v>0</v>
      </c>
      <c r="L1406" s="27">
        <v>0</v>
      </c>
      <c r="M1406" s="22">
        <f>ROUND(ROUND(L1406,2)*ROUND(G1406,3),2)</f>
        <v>0</v>
      </c>
      <c r="N1406" s="25" t="s">
        <v>515</v>
      </c>
      <c r="O1406">
        <f>(M1406*21)/100</f>
        <v>0</v>
      </c>
      <c r="P1406" t="s">
        <v>27</v>
      </c>
    </row>
    <row r="1407" spans="1:16" x14ac:dyDescent="0.2">
      <c r="A1407" s="28" t="s">
        <v>57</v>
      </c>
      <c r="E1407" s="29" t="s">
        <v>5</v>
      </c>
    </row>
    <row r="1408" spans="1:16" ht="25.5" x14ac:dyDescent="0.2">
      <c r="A1408" s="28" t="s">
        <v>58</v>
      </c>
      <c r="E1408" s="30" t="s">
        <v>3361</v>
      </c>
    </row>
    <row r="1409" spans="1:16" x14ac:dyDescent="0.2">
      <c r="E1409" s="29" t="s">
        <v>5</v>
      </c>
    </row>
    <row r="1410" spans="1:16" ht="25.5" x14ac:dyDescent="0.2">
      <c r="A1410" t="s">
        <v>51</v>
      </c>
      <c r="B1410" s="5" t="s">
        <v>3362</v>
      </c>
      <c r="C1410" s="5" t="s">
        <v>3363</v>
      </c>
      <c r="D1410" t="s">
        <v>376</v>
      </c>
      <c r="E1410" s="24" t="s">
        <v>3364</v>
      </c>
      <c r="F1410" s="25" t="s">
        <v>3365</v>
      </c>
      <c r="G1410" s="26">
        <v>210</v>
      </c>
      <c r="H1410" s="25">
        <v>0</v>
      </c>
      <c r="I1410" s="25">
        <f>ROUND(G1410*H1410,6)</f>
        <v>0</v>
      </c>
      <c r="L1410" s="27">
        <v>0</v>
      </c>
      <c r="M1410" s="22">
        <f>ROUND(ROUND(L1410,2)*ROUND(G1410,3),2)</f>
        <v>0</v>
      </c>
      <c r="N1410" s="25" t="s">
        <v>515</v>
      </c>
      <c r="O1410">
        <f>(M1410*21)/100</f>
        <v>0</v>
      </c>
      <c r="P1410" t="s">
        <v>27</v>
      </c>
    </row>
    <row r="1411" spans="1:16" x14ac:dyDescent="0.2">
      <c r="A1411" s="28" t="s">
        <v>57</v>
      </c>
      <c r="E1411" s="29" t="s">
        <v>5</v>
      </c>
    </row>
    <row r="1412" spans="1:16" x14ac:dyDescent="0.2">
      <c r="A1412" s="28" t="s">
        <v>58</v>
      </c>
      <c r="E1412" s="30" t="s">
        <v>5</v>
      </c>
    </row>
    <row r="1413" spans="1:16" x14ac:dyDescent="0.2">
      <c r="E1413" s="29" t="s">
        <v>3366</v>
      </c>
    </row>
    <row r="1414" spans="1:16" ht="25.5" x14ac:dyDescent="0.2">
      <c r="A1414" t="s">
        <v>51</v>
      </c>
      <c r="B1414" s="5" t="s">
        <v>3367</v>
      </c>
      <c r="C1414" s="5" t="s">
        <v>3368</v>
      </c>
      <c r="D1414" t="s">
        <v>378</v>
      </c>
      <c r="E1414" s="24" t="s">
        <v>3369</v>
      </c>
      <c r="F1414" s="25" t="s">
        <v>67</v>
      </c>
      <c r="G1414" s="26">
        <v>50.113</v>
      </c>
      <c r="H1414" s="25">
        <v>0</v>
      </c>
      <c r="I1414" s="25">
        <f>ROUND(G1414*H1414,6)</f>
        <v>0</v>
      </c>
      <c r="L1414" s="27">
        <v>0</v>
      </c>
      <c r="M1414" s="22">
        <f>ROUND(ROUND(L1414,2)*ROUND(G1414,3),2)</f>
        <v>0</v>
      </c>
      <c r="N1414" s="25" t="s">
        <v>515</v>
      </c>
      <c r="O1414">
        <f>(M1414*21)/100</f>
        <v>0</v>
      </c>
      <c r="P1414" t="s">
        <v>27</v>
      </c>
    </row>
    <row r="1415" spans="1:16" x14ac:dyDescent="0.2">
      <c r="A1415" s="28" t="s">
        <v>57</v>
      </c>
      <c r="E1415" s="29" t="s">
        <v>5</v>
      </c>
    </row>
    <row r="1416" spans="1:16" x14ac:dyDescent="0.2">
      <c r="A1416" s="28" t="s">
        <v>58</v>
      </c>
      <c r="E1416" s="30" t="s">
        <v>5</v>
      </c>
    </row>
    <row r="1417" spans="1:16" ht="38.25" x14ac:dyDescent="0.2">
      <c r="E1417" s="29" t="s">
        <v>3370</v>
      </c>
    </row>
    <row r="1418" spans="1:16" ht="25.5" x14ac:dyDescent="0.2">
      <c r="A1418" t="s">
        <v>51</v>
      </c>
      <c r="B1418" s="5" t="s">
        <v>3371</v>
      </c>
      <c r="C1418" s="5" t="s">
        <v>3372</v>
      </c>
      <c r="D1418" t="s">
        <v>381</v>
      </c>
      <c r="E1418" s="24" t="s">
        <v>3373</v>
      </c>
      <c r="F1418" s="25" t="s">
        <v>67</v>
      </c>
      <c r="G1418" s="26">
        <v>2.15</v>
      </c>
      <c r="H1418" s="25">
        <v>0</v>
      </c>
      <c r="I1418" s="25">
        <f>ROUND(G1418*H1418,6)</f>
        <v>0</v>
      </c>
      <c r="L1418" s="27">
        <v>0</v>
      </c>
      <c r="M1418" s="22">
        <f>ROUND(ROUND(L1418,2)*ROUND(G1418,3),2)</f>
        <v>0</v>
      </c>
      <c r="N1418" s="25" t="s">
        <v>515</v>
      </c>
      <c r="O1418">
        <f>(M1418*21)/100</f>
        <v>0</v>
      </c>
      <c r="P1418" t="s">
        <v>27</v>
      </c>
    </row>
    <row r="1419" spans="1:16" x14ac:dyDescent="0.2">
      <c r="A1419" s="28" t="s">
        <v>57</v>
      </c>
      <c r="E1419" s="29" t="s">
        <v>5</v>
      </c>
    </row>
    <row r="1420" spans="1:16" x14ac:dyDescent="0.2">
      <c r="A1420" s="28" t="s">
        <v>58</v>
      </c>
      <c r="E1420" s="30" t="s">
        <v>5</v>
      </c>
    </row>
    <row r="1421" spans="1:16" ht="38.25" x14ac:dyDescent="0.2">
      <c r="E1421" s="29" t="s">
        <v>3370</v>
      </c>
    </row>
    <row r="1422" spans="1:16" ht="25.5" x14ac:dyDescent="0.2">
      <c r="A1422" t="s">
        <v>51</v>
      </c>
      <c r="B1422" s="5" t="s">
        <v>3374</v>
      </c>
      <c r="C1422" s="5" t="s">
        <v>3375</v>
      </c>
      <c r="D1422" t="s">
        <v>384</v>
      </c>
      <c r="E1422" s="24" t="s">
        <v>3376</v>
      </c>
      <c r="F1422" s="25" t="s">
        <v>67</v>
      </c>
      <c r="G1422" s="26">
        <v>3</v>
      </c>
      <c r="H1422" s="25">
        <v>0</v>
      </c>
      <c r="I1422" s="25">
        <f>ROUND(G1422*H1422,6)</f>
        <v>0</v>
      </c>
      <c r="L1422" s="27">
        <v>0</v>
      </c>
      <c r="M1422" s="22">
        <f>ROUND(ROUND(L1422,2)*ROUND(G1422,3),2)</f>
        <v>0</v>
      </c>
      <c r="N1422" s="25" t="s">
        <v>515</v>
      </c>
      <c r="O1422">
        <f>(M1422*21)/100</f>
        <v>0</v>
      </c>
      <c r="P1422" t="s">
        <v>27</v>
      </c>
    </row>
    <row r="1423" spans="1:16" x14ac:dyDescent="0.2">
      <c r="A1423" s="28" t="s">
        <v>57</v>
      </c>
      <c r="E1423" s="29" t="s">
        <v>5</v>
      </c>
    </row>
    <row r="1424" spans="1:16" x14ac:dyDescent="0.2">
      <c r="A1424" s="28" t="s">
        <v>58</v>
      </c>
      <c r="E1424" s="30" t="s">
        <v>5</v>
      </c>
    </row>
    <row r="1425" spans="1:16" x14ac:dyDescent="0.2">
      <c r="E1425" s="29" t="s">
        <v>5</v>
      </c>
    </row>
    <row r="1426" spans="1:16" x14ac:dyDescent="0.2">
      <c r="A1426" t="s">
        <v>51</v>
      </c>
      <c r="B1426" s="5" t="s">
        <v>3377</v>
      </c>
      <c r="C1426" s="5" t="s">
        <v>3378</v>
      </c>
      <c r="D1426" t="s">
        <v>385</v>
      </c>
      <c r="E1426" s="24" t="s">
        <v>3379</v>
      </c>
      <c r="F1426" s="25" t="s">
        <v>67</v>
      </c>
      <c r="G1426" s="26">
        <v>3</v>
      </c>
      <c r="H1426" s="25">
        <v>0</v>
      </c>
      <c r="I1426" s="25">
        <f>ROUND(G1426*H1426,6)</f>
        <v>0</v>
      </c>
      <c r="L1426" s="27">
        <v>0</v>
      </c>
      <c r="M1426" s="22">
        <f>ROUND(ROUND(L1426,2)*ROUND(G1426,3),2)</f>
        <v>0</v>
      </c>
      <c r="N1426" s="25" t="s">
        <v>515</v>
      </c>
      <c r="O1426">
        <f>(M1426*21)/100</f>
        <v>0</v>
      </c>
      <c r="P1426" t="s">
        <v>27</v>
      </c>
    </row>
    <row r="1427" spans="1:16" x14ac:dyDescent="0.2">
      <c r="A1427" s="28" t="s">
        <v>57</v>
      </c>
      <c r="E1427" s="29" t="s">
        <v>5</v>
      </c>
    </row>
    <row r="1428" spans="1:16" x14ac:dyDescent="0.2">
      <c r="A1428" s="28" t="s">
        <v>58</v>
      </c>
      <c r="E1428" s="30" t="s">
        <v>5</v>
      </c>
    </row>
    <row r="1429" spans="1:16" x14ac:dyDescent="0.2">
      <c r="E1429" s="29" t="s">
        <v>5</v>
      </c>
    </row>
    <row r="1430" spans="1:16" ht="25.5" x14ac:dyDescent="0.2">
      <c r="A1430" t="s">
        <v>51</v>
      </c>
      <c r="B1430" s="5" t="s">
        <v>3380</v>
      </c>
      <c r="C1430" s="5" t="s">
        <v>3381</v>
      </c>
      <c r="D1430" t="s">
        <v>388</v>
      </c>
      <c r="E1430" s="24" t="s">
        <v>3382</v>
      </c>
      <c r="F1430" s="25" t="s">
        <v>3365</v>
      </c>
      <c r="G1430" s="26">
        <v>34.880000000000003</v>
      </c>
      <c r="H1430" s="25">
        <v>0</v>
      </c>
      <c r="I1430" s="25">
        <f>ROUND(G1430*H1430,6)</f>
        <v>0</v>
      </c>
      <c r="L1430" s="27">
        <v>0</v>
      </c>
      <c r="M1430" s="22">
        <f>ROUND(ROUND(L1430,2)*ROUND(G1430,3),2)</f>
        <v>0</v>
      </c>
      <c r="N1430" s="25" t="s">
        <v>515</v>
      </c>
      <c r="O1430">
        <f>(M1430*21)/100</f>
        <v>0</v>
      </c>
      <c r="P1430" t="s">
        <v>27</v>
      </c>
    </row>
    <row r="1431" spans="1:16" x14ac:dyDescent="0.2">
      <c r="A1431" s="28" t="s">
        <v>57</v>
      </c>
      <c r="E1431" s="29" t="s">
        <v>5</v>
      </c>
    </row>
    <row r="1432" spans="1:16" x14ac:dyDescent="0.2">
      <c r="A1432" s="28" t="s">
        <v>58</v>
      </c>
      <c r="E1432" s="30" t="s">
        <v>3383</v>
      </c>
    </row>
    <row r="1433" spans="1:16" ht="38.25" x14ac:dyDescent="0.2">
      <c r="E1433" s="29" t="s">
        <v>3384</v>
      </c>
    </row>
    <row r="1434" spans="1:16" ht="25.5" x14ac:dyDescent="0.2">
      <c r="A1434" t="s">
        <v>51</v>
      </c>
      <c r="B1434" s="5" t="s">
        <v>3385</v>
      </c>
      <c r="C1434" s="5" t="s">
        <v>3386</v>
      </c>
      <c r="D1434" t="s">
        <v>391</v>
      </c>
      <c r="E1434" s="24" t="s">
        <v>3387</v>
      </c>
      <c r="F1434" s="25" t="s">
        <v>3365</v>
      </c>
      <c r="G1434" s="26">
        <v>24.04</v>
      </c>
      <c r="H1434" s="25">
        <v>0</v>
      </c>
      <c r="I1434" s="25">
        <f>ROUND(G1434*H1434,6)</f>
        <v>0</v>
      </c>
      <c r="L1434" s="27">
        <v>0</v>
      </c>
      <c r="M1434" s="22">
        <f>ROUND(ROUND(L1434,2)*ROUND(G1434,3),2)</f>
        <v>0</v>
      </c>
      <c r="N1434" s="25" t="s">
        <v>515</v>
      </c>
      <c r="O1434">
        <f>(M1434*21)/100</f>
        <v>0</v>
      </c>
      <c r="P1434" t="s">
        <v>27</v>
      </c>
    </row>
    <row r="1435" spans="1:16" x14ac:dyDescent="0.2">
      <c r="A1435" s="28" t="s">
        <v>57</v>
      </c>
      <c r="E1435" s="29" t="s">
        <v>5</v>
      </c>
    </row>
    <row r="1436" spans="1:16" x14ac:dyDescent="0.2">
      <c r="A1436" s="28" t="s">
        <v>58</v>
      </c>
      <c r="E1436" s="30" t="s">
        <v>3388</v>
      </c>
    </row>
    <row r="1437" spans="1:16" ht="38.25" x14ac:dyDescent="0.2">
      <c r="E1437" s="29" t="s">
        <v>3384</v>
      </c>
    </row>
    <row r="1438" spans="1:16" ht="25.5" x14ac:dyDescent="0.2">
      <c r="A1438" t="s">
        <v>51</v>
      </c>
      <c r="B1438" s="5" t="s">
        <v>3389</v>
      </c>
      <c r="C1438" s="5" t="s">
        <v>3390</v>
      </c>
      <c r="D1438" t="s">
        <v>394</v>
      </c>
      <c r="E1438" s="24" t="s">
        <v>3391</v>
      </c>
      <c r="F1438" s="25" t="s">
        <v>3365</v>
      </c>
      <c r="G1438" s="26">
        <v>8.76</v>
      </c>
      <c r="H1438" s="25">
        <v>0</v>
      </c>
      <c r="I1438" s="25">
        <f>ROUND(G1438*H1438,6)</f>
        <v>0</v>
      </c>
      <c r="L1438" s="27">
        <v>0</v>
      </c>
      <c r="M1438" s="22">
        <f>ROUND(ROUND(L1438,2)*ROUND(G1438,3),2)</f>
        <v>0</v>
      </c>
      <c r="N1438" s="25" t="s">
        <v>515</v>
      </c>
      <c r="O1438">
        <f>(M1438*21)/100</f>
        <v>0</v>
      </c>
      <c r="P1438" t="s">
        <v>27</v>
      </c>
    </row>
    <row r="1439" spans="1:16" x14ac:dyDescent="0.2">
      <c r="A1439" s="28" t="s">
        <v>57</v>
      </c>
      <c r="E1439" s="29" t="s">
        <v>5</v>
      </c>
    </row>
    <row r="1440" spans="1:16" x14ac:dyDescent="0.2">
      <c r="A1440" s="28" t="s">
        <v>58</v>
      </c>
      <c r="E1440" s="30" t="s">
        <v>3392</v>
      </c>
    </row>
    <row r="1441" spans="1:16" ht="38.25" x14ac:dyDescent="0.2">
      <c r="E1441" s="29" t="s">
        <v>3384</v>
      </c>
    </row>
    <row r="1442" spans="1:16" ht="25.5" x14ac:dyDescent="0.2">
      <c r="A1442" t="s">
        <v>51</v>
      </c>
      <c r="B1442" s="5" t="s">
        <v>3393</v>
      </c>
      <c r="C1442" s="5" t="s">
        <v>3394</v>
      </c>
      <c r="D1442" t="s">
        <v>397</v>
      </c>
      <c r="E1442" s="24" t="s">
        <v>3395</v>
      </c>
      <c r="F1442" s="25" t="s">
        <v>3365</v>
      </c>
      <c r="G1442" s="26">
        <v>5.6580000000000004</v>
      </c>
      <c r="H1442" s="25">
        <v>0</v>
      </c>
      <c r="I1442" s="25">
        <f>ROUND(G1442*H1442,6)</f>
        <v>0</v>
      </c>
      <c r="L1442" s="27">
        <v>0</v>
      </c>
      <c r="M1442" s="22">
        <f>ROUND(ROUND(L1442,2)*ROUND(G1442,3),2)</f>
        <v>0</v>
      </c>
      <c r="N1442" s="25" t="s">
        <v>515</v>
      </c>
      <c r="O1442">
        <f>(M1442*21)/100</f>
        <v>0</v>
      </c>
      <c r="P1442" t="s">
        <v>27</v>
      </c>
    </row>
    <row r="1443" spans="1:16" x14ac:dyDescent="0.2">
      <c r="A1443" s="28" t="s">
        <v>57</v>
      </c>
      <c r="E1443" s="29" t="s">
        <v>5</v>
      </c>
    </row>
    <row r="1444" spans="1:16" x14ac:dyDescent="0.2">
      <c r="A1444" s="28" t="s">
        <v>58</v>
      </c>
      <c r="E1444" s="30" t="s">
        <v>3396</v>
      </c>
    </row>
    <row r="1445" spans="1:16" ht="38.25" x14ac:dyDescent="0.2">
      <c r="E1445" s="29" t="s">
        <v>3384</v>
      </c>
    </row>
    <row r="1446" spans="1:16" ht="25.5" x14ac:dyDescent="0.2">
      <c r="A1446" t="s">
        <v>51</v>
      </c>
      <c r="B1446" s="5" t="s">
        <v>3397</v>
      </c>
      <c r="C1446" s="5" t="s">
        <v>3398</v>
      </c>
      <c r="D1446" t="s">
        <v>400</v>
      </c>
      <c r="E1446" s="24" t="s">
        <v>3399</v>
      </c>
      <c r="F1446" s="25" t="s">
        <v>3365</v>
      </c>
      <c r="G1446" s="26">
        <v>34.880000000000003</v>
      </c>
      <c r="H1446" s="25">
        <v>0</v>
      </c>
      <c r="I1446" s="25">
        <f>ROUND(G1446*H1446,6)</f>
        <v>0</v>
      </c>
      <c r="L1446" s="27">
        <v>0</v>
      </c>
      <c r="M1446" s="22">
        <f>ROUND(ROUND(L1446,2)*ROUND(G1446,3),2)</f>
        <v>0</v>
      </c>
      <c r="N1446" s="25" t="s">
        <v>515</v>
      </c>
      <c r="O1446">
        <f>(M1446*21)/100</f>
        <v>0</v>
      </c>
      <c r="P1446" t="s">
        <v>27</v>
      </c>
    </row>
    <row r="1447" spans="1:16" x14ac:dyDescent="0.2">
      <c r="A1447" s="28" t="s">
        <v>57</v>
      </c>
      <c r="E1447" s="29" t="s">
        <v>5</v>
      </c>
    </row>
    <row r="1448" spans="1:16" x14ac:dyDescent="0.2">
      <c r="A1448" s="28" t="s">
        <v>58</v>
      </c>
      <c r="E1448" s="30" t="s">
        <v>5</v>
      </c>
    </row>
    <row r="1449" spans="1:16" ht="38.25" x14ac:dyDescent="0.2">
      <c r="E1449" s="29" t="s">
        <v>3384</v>
      </c>
    </row>
    <row r="1450" spans="1:16" ht="25.5" x14ac:dyDescent="0.2">
      <c r="A1450" t="s">
        <v>51</v>
      </c>
      <c r="B1450" s="5" t="s">
        <v>3400</v>
      </c>
      <c r="C1450" s="5" t="s">
        <v>3401</v>
      </c>
      <c r="D1450" t="s">
        <v>403</v>
      </c>
      <c r="E1450" s="24" t="s">
        <v>3402</v>
      </c>
      <c r="F1450" s="25" t="s">
        <v>3365</v>
      </c>
      <c r="G1450" s="26">
        <v>24.04</v>
      </c>
      <c r="H1450" s="25">
        <v>0</v>
      </c>
      <c r="I1450" s="25">
        <f>ROUND(G1450*H1450,6)</f>
        <v>0</v>
      </c>
      <c r="L1450" s="27">
        <v>0</v>
      </c>
      <c r="M1450" s="22">
        <f>ROUND(ROUND(L1450,2)*ROUND(G1450,3),2)</f>
        <v>0</v>
      </c>
      <c r="N1450" s="25" t="s">
        <v>515</v>
      </c>
      <c r="O1450">
        <f>(M1450*21)/100</f>
        <v>0</v>
      </c>
      <c r="P1450" t="s">
        <v>27</v>
      </c>
    </row>
    <row r="1451" spans="1:16" x14ac:dyDescent="0.2">
      <c r="A1451" s="28" t="s">
        <v>57</v>
      </c>
      <c r="E1451" s="29" t="s">
        <v>5</v>
      </c>
    </row>
    <row r="1452" spans="1:16" x14ac:dyDescent="0.2">
      <c r="A1452" s="28" t="s">
        <v>58</v>
      </c>
      <c r="E1452" s="30" t="s">
        <v>5</v>
      </c>
    </row>
    <row r="1453" spans="1:16" ht="38.25" x14ac:dyDescent="0.2">
      <c r="E1453" s="29" t="s">
        <v>3384</v>
      </c>
    </row>
    <row r="1454" spans="1:16" ht="25.5" x14ac:dyDescent="0.2">
      <c r="A1454" t="s">
        <v>51</v>
      </c>
      <c r="B1454" s="5" t="s">
        <v>3403</v>
      </c>
      <c r="C1454" s="5" t="s">
        <v>3404</v>
      </c>
      <c r="D1454" t="s">
        <v>406</v>
      </c>
      <c r="E1454" s="24" t="s">
        <v>3405</v>
      </c>
      <c r="F1454" s="25" t="s">
        <v>3365</v>
      </c>
      <c r="G1454" s="26">
        <v>8.76</v>
      </c>
      <c r="H1454" s="25">
        <v>0</v>
      </c>
      <c r="I1454" s="25">
        <f>ROUND(G1454*H1454,6)</f>
        <v>0</v>
      </c>
      <c r="L1454" s="27">
        <v>0</v>
      </c>
      <c r="M1454" s="22">
        <f>ROUND(ROUND(L1454,2)*ROUND(G1454,3),2)</f>
        <v>0</v>
      </c>
      <c r="N1454" s="25" t="s">
        <v>515</v>
      </c>
      <c r="O1454">
        <f>(M1454*21)/100</f>
        <v>0</v>
      </c>
      <c r="P1454" t="s">
        <v>27</v>
      </c>
    </row>
    <row r="1455" spans="1:16" x14ac:dyDescent="0.2">
      <c r="A1455" s="28" t="s">
        <v>57</v>
      </c>
      <c r="E1455" s="29" t="s">
        <v>5</v>
      </c>
    </row>
    <row r="1456" spans="1:16" x14ac:dyDescent="0.2">
      <c r="A1456" s="28" t="s">
        <v>58</v>
      </c>
      <c r="E1456" s="30" t="s">
        <v>5</v>
      </c>
    </row>
    <row r="1457" spans="1:16" ht="38.25" x14ac:dyDescent="0.2">
      <c r="E1457" s="29" t="s">
        <v>3384</v>
      </c>
    </row>
    <row r="1458" spans="1:16" ht="25.5" x14ac:dyDescent="0.2">
      <c r="A1458" t="s">
        <v>51</v>
      </c>
      <c r="B1458" s="5" t="s">
        <v>3406</v>
      </c>
      <c r="C1458" s="5" t="s">
        <v>3407</v>
      </c>
      <c r="D1458" t="s">
        <v>409</v>
      </c>
      <c r="E1458" s="24" t="s">
        <v>3408</v>
      </c>
      <c r="F1458" s="25" t="s">
        <v>3365</v>
      </c>
      <c r="G1458" s="26">
        <v>5.6580000000000004</v>
      </c>
      <c r="H1458" s="25">
        <v>0</v>
      </c>
      <c r="I1458" s="25">
        <f>ROUND(G1458*H1458,6)</f>
        <v>0</v>
      </c>
      <c r="L1458" s="27">
        <v>0</v>
      </c>
      <c r="M1458" s="22">
        <f>ROUND(ROUND(L1458,2)*ROUND(G1458,3),2)</f>
        <v>0</v>
      </c>
      <c r="N1458" s="25" t="s">
        <v>515</v>
      </c>
      <c r="O1458">
        <f>(M1458*21)/100</f>
        <v>0</v>
      </c>
      <c r="P1458" t="s">
        <v>27</v>
      </c>
    </row>
    <row r="1459" spans="1:16" x14ac:dyDescent="0.2">
      <c r="A1459" s="28" t="s">
        <v>57</v>
      </c>
      <c r="E1459" s="29" t="s">
        <v>5</v>
      </c>
    </row>
    <row r="1460" spans="1:16" x14ac:dyDescent="0.2">
      <c r="A1460" s="28" t="s">
        <v>58</v>
      </c>
      <c r="E1460" s="30" t="s">
        <v>5</v>
      </c>
    </row>
    <row r="1461" spans="1:16" ht="38.25" x14ac:dyDescent="0.2">
      <c r="E1461" s="29" t="s">
        <v>3384</v>
      </c>
    </row>
    <row r="1462" spans="1:16" ht="25.5" x14ac:dyDescent="0.2">
      <c r="A1462" t="s">
        <v>51</v>
      </c>
      <c r="B1462" s="5" t="s">
        <v>3409</v>
      </c>
      <c r="C1462" s="5" t="s">
        <v>3410</v>
      </c>
      <c r="D1462" t="s">
        <v>412</v>
      </c>
      <c r="E1462" s="24" t="s">
        <v>3411</v>
      </c>
      <c r="F1462" s="25" t="s">
        <v>3365</v>
      </c>
      <c r="G1462" s="26">
        <v>2.8</v>
      </c>
      <c r="H1462" s="25">
        <v>0</v>
      </c>
      <c r="I1462" s="25">
        <f>ROUND(G1462*H1462,6)</f>
        <v>0</v>
      </c>
      <c r="L1462" s="27">
        <v>0</v>
      </c>
      <c r="M1462" s="22">
        <f>ROUND(ROUND(L1462,2)*ROUND(G1462,3),2)</f>
        <v>0</v>
      </c>
      <c r="N1462" s="25" t="s">
        <v>515</v>
      </c>
      <c r="O1462">
        <f>(M1462*21)/100</f>
        <v>0</v>
      </c>
      <c r="P1462" t="s">
        <v>27</v>
      </c>
    </row>
    <row r="1463" spans="1:16" x14ac:dyDescent="0.2">
      <c r="A1463" s="28" t="s">
        <v>57</v>
      </c>
      <c r="E1463" s="29" t="s">
        <v>5</v>
      </c>
    </row>
    <row r="1464" spans="1:16" x14ac:dyDescent="0.2">
      <c r="A1464" s="28" t="s">
        <v>58</v>
      </c>
      <c r="E1464" s="30" t="s">
        <v>3412</v>
      </c>
    </row>
    <row r="1465" spans="1:16" ht="38.25" x14ac:dyDescent="0.2">
      <c r="E1465" s="29" t="s">
        <v>3384</v>
      </c>
    </row>
    <row r="1466" spans="1:16" x14ac:dyDescent="0.2">
      <c r="A1466" t="s">
        <v>51</v>
      </c>
      <c r="B1466" s="5" t="s">
        <v>3413</v>
      </c>
      <c r="C1466" s="5" t="s">
        <v>3414</v>
      </c>
      <c r="D1466" t="s">
        <v>416</v>
      </c>
      <c r="E1466" s="24" t="s">
        <v>3415</v>
      </c>
      <c r="F1466" s="25" t="s">
        <v>812</v>
      </c>
      <c r="G1466" s="26">
        <v>10</v>
      </c>
      <c r="H1466" s="25">
        <v>0</v>
      </c>
      <c r="I1466" s="25">
        <f>ROUND(G1466*H1466,6)</f>
        <v>0</v>
      </c>
      <c r="L1466" s="27">
        <v>0</v>
      </c>
      <c r="M1466" s="22">
        <f>ROUND(ROUND(L1466,2)*ROUND(G1466,3),2)</f>
        <v>0</v>
      </c>
      <c r="N1466" s="25" t="s">
        <v>515</v>
      </c>
      <c r="O1466">
        <f>(M1466*21)/100</f>
        <v>0</v>
      </c>
      <c r="P1466" t="s">
        <v>27</v>
      </c>
    </row>
    <row r="1467" spans="1:16" x14ac:dyDescent="0.2">
      <c r="A1467" s="28" t="s">
        <v>57</v>
      </c>
      <c r="E1467" s="29" t="s">
        <v>5</v>
      </c>
    </row>
    <row r="1468" spans="1:16" x14ac:dyDescent="0.2">
      <c r="A1468" s="28" t="s">
        <v>58</v>
      </c>
      <c r="E1468" s="30" t="s">
        <v>5</v>
      </c>
    </row>
    <row r="1469" spans="1:16" ht="38.25" x14ac:dyDescent="0.2">
      <c r="E1469" s="29" t="s">
        <v>3384</v>
      </c>
    </row>
    <row r="1470" spans="1:16" x14ac:dyDescent="0.2">
      <c r="A1470" t="s">
        <v>51</v>
      </c>
      <c r="B1470" s="5" t="s">
        <v>3416</v>
      </c>
      <c r="C1470" s="5" t="s">
        <v>3417</v>
      </c>
      <c r="D1470" t="s">
        <v>421</v>
      </c>
      <c r="E1470" s="24" t="s">
        <v>3418</v>
      </c>
      <c r="F1470" s="25" t="s">
        <v>812</v>
      </c>
      <c r="G1470" s="26">
        <v>10</v>
      </c>
      <c r="H1470" s="25">
        <v>0</v>
      </c>
      <c r="I1470" s="25">
        <f>ROUND(G1470*H1470,6)</f>
        <v>0</v>
      </c>
      <c r="L1470" s="27">
        <v>0</v>
      </c>
      <c r="M1470" s="22">
        <f>ROUND(ROUND(L1470,2)*ROUND(G1470,3),2)</f>
        <v>0</v>
      </c>
      <c r="N1470" s="25" t="s">
        <v>515</v>
      </c>
      <c r="O1470">
        <f>(M1470*21)/100</f>
        <v>0</v>
      </c>
      <c r="P1470" t="s">
        <v>27</v>
      </c>
    </row>
    <row r="1471" spans="1:16" x14ac:dyDescent="0.2">
      <c r="A1471" s="28" t="s">
        <v>57</v>
      </c>
      <c r="E1471" s="29" t="s">
        <v>5</v>
      </c>
    </row>
    <row r="1472" spans="1:16" x14ac:dyDescent="0.2">
      <c r="A1472" s="28" t="s">
        <v>58</v>
      </c>
      <c r="E1472" s="30" t="s">
        <v>5</v>
      </c>
    </row>
    <row r="1473" spans="1:16" ht="38.25" x14ac:dyDescent="0.2">
      <c r="E1473" s="29" t="s">
        <v>3384</v>
      </c>
    </row>
    <row r="1474" spans="1:16" ht="25.5" x14ac:dyDescent="0.2">
      <c r="A1474" t="s">
        <v>51</v>
      </c>
      <c r="B1474" s="5" t="s">
        <v>3419</v>
      </c>
      <c r="C1474" s="5" t="s">
        <v>3420</v>
      </c>
      <c r="D1474" t="s">
        <v>422</v>
      </c>
      <c r="E1474" s="24" t="s">
        <v>3421</v>
      </c>
      <c r="F1474" s="25" t="s">
        <v>812</v>
      </c>
      <c r="G1474" s="26">
        <v>14</v>
      </c>
      <c r="H1474" s="25">
        <v>0</v>
      </c>
      <c r="I1474" s="25">
        <f>ROUND(G1474*H1474,6)</f>
        <v>0</v>
      </c>
      <c r="L1474" s="27">
        <v>0</v>
      </c>
      <c r="M1474" s="22">
        <f>ROUND(ROUND(L1474,2)*ROUND(G1474,3),2)</f>
        <v>0</v>
      </c>
      <c r="N1474" s="25" t="s">
        <v>515</v>
      </c>
      <c r="O1474">
        <f>(M1474*21)/100</f>
        <v>0</v>
      </c>
      <c r="P1474" t="s">
        <v>27</v>
      </c>
    </row>
    <row r="1475" spans="1:16" x14ac:dyDescent="0.2">
      <c r="A1475" s="28" t="s">
        <v>57</v>
      </c>
      <c r="E1475" s="29" t="s">
        <v>5</v>
      </c>
    </row>
    <row r="1476" spans="1:16" x14ac:dyDescent="0.2">
      <c r="A1476" s="28" t="s">
        <v>58</v>
      </c>
      <c r="E1476" s="30" t="s">
        <v>5</v>
      </c>
    </row>
    <row r="1477" spans="1:16" ht="38.25" x14ac:dyDescent="0.2">
      <c r="E1477" s="29" t="s">
        <v>3384</v>
      </c>
    </row>
    <row r="1478" spans="1:16" ht="25.5" x14ac:dyDescent="0.2">
      <c r="A1478" t="s">
        <v>51</v>
      </c>
      <c r="B1478" s="5" t="s">
        <v>3422</v>
      </c>
      <c r="C1478" s="5" t="s">
        <v>3423</v>
      </c>
      <c r="D1478" t="s">
        <v>423</v>
      </c>
      <c r="E1478" s="24" t="s">
        <v>3424</v>
      </c>
      <c r="F1478" s="25" t="s">
        <v>67</v>
      </c>
      <c r="G1478" s="26">
        <v>16.126999999999999</v>
      </c>
      <c r="H1478" s="25">
        <v>0</v>
      </c>
      <c r="I1478" s="25">
        <f>ROUND(G1478*H1478,6)</f>
        <v>0</v>
      </c>
      <c r="L1478" s="27">
        <v>0</v>
      </c>
      <c r="M1478" s="22">
        <f>ROUND(ROUND(L1478,2)*ROUND(G1478,3),2)</f>
        <v>0</v>
      </c>
      <c r="N1478" s="25" t="s">
        <v>515</v>
      </c>
      <c r="O1478">
        <f>(M1478*21)/100</f>
        <v>0</v>
      </c>
      <c r="P1478" t="s">
        <v>27</v>
      </c>
    </row>
    <row r="1479" spans="1:16" x14ac:dyDescent="0.2">
      <c r="A1479" s="28" t="s">
        <v>57</v>
      </c>
      <c r="E1479" s="29" t="s">
        <v>5</v>
      </c>
    </row>
    <row r="1480" spans="1:16" x14ac:dyDescent="0.2">
      <c r="A1480" s="28" t="s">
        <v>58</v>
      </c>
      <c r="E1480" s="30" t="s">
        <v>5</v>
      </c>
    </row>
    <row r="1481" spans="1:16" ht="38.25" x14ac:dyDescent="0.2">
      <c r="E1481" s="29" t="s">
        <v>3370</v>
      </c>
    </row>
    <row r="1482" spans="1:16" ht="25.5" x14ac:dyDescent="0.2">
      <c r="A1482" t="s">
        <v>51</v>
      </c>
      <c r="B1482" s="5" t="s">
        <v>3425</v>
      </c>
      <c r="C1482" s="5" t="s">
        <v>3426</v>
      </c>
      <c r="D1482" t="s">
        <v>424</v>
      </c>
      <c r="E1482" s="24" t="s">
        <v>3427</v>
      </c>
      <c r="F1482" s="25" t="s">
        <v>67</v>
      </c>
      <c r="G1482" s="26">
        <v>5.4320000000000004</v>
      </c>
      <c r="H1482" s="25">
        <v>0</v>
      </c>
      <c r="I1482" s="25">
        <f>ROUND(G1482*H1482,6)</f>
        <v>0</v>
      </c>
      <c r="L1482" s="27">
        <v>0</v>
      </c>
      <c r="M1482" s="22">
        <f>ROUND(ROUND(L1482,2)*ROUND(G1482,3),2)</f>
        <v>0</v>
      </c>
      <c r="N1482" s="25" t="s">
        <v>515</v>
      </c>
      <c r="O1482">
        <f>(M1482*21)/100</f>
        <v>0</v>
      </c>
      <c r="P1482" t="s">
        <v>27</v>
      </c>
    </row>
    <row r="1483" spans="1:16" x14ac:dyDescent="0.2">
      <c r="A1483" s="28" t="s">
        <v>57</v>
      </c>
      <c r="E1483" s="29" t="s">
        <v>5</v>
      </c>
    </row>
    <row r="1484" spans="1:16" x14ac:dyDescent="0.2">
      <c r="A1484" s="28" t="s">
        <v>58</v>
      </c>
      <c r="E1484" s="30" t="s">
        <v>5</v>
      </c>
    </row>
    <row r="1485" spans="1:16" ht="38.25" x14ac:dyDescent="0.2">
      <c r="E1485" s="29" t="s">
        <v>3370</v>
      </c>
    </row>
    <row r="1486" spans="1:16" ht="25.5" x14ac:dyDescent="0.2">
      <c r="A1486" t="s">
        <v>51</v>
      </c>
      <c r="B1486" s="5" t="s">
        <v>3428</v>
      </c>
      <c r="C1486" s="5" t="s">
        <v>3429</v>
      </c>
      <c r="D1486" t="s">
        <v>425</v>
      </c>
      <c r="E1486" s="24" t="s">
        <v>3430</v>
      </c>
      <c r="F1486" s="25" t="s">
        <v>67</v>
      </c>
      <c r="G1486" s="26">
        <v>8.7149999999999999</v>
      </c>
      <c r="H1486" s="25">
        <v>0</v>
      </c>
      <c r="I1486" s="25">
        <f>ROUND(G1486*H1486,6)</f>
        <v>0</v>
      </c>
      <c r="L1486" s="27">
        <v>0</v>
      </c>
      <c r="M1486" s="22">
        <f>ROUND(ROUND(L1486,2)*ROUND(G1486,3),2)</f>
        <v>0</v>
      </c>
      <c r="N1486" s="25" t="s">
        <v>515</v>
      </c>
      <c r="O1486">
        <f>(M1486*21)/100</f>
        <v>0</v>
      </c>
      <c r="P1486" t="s">
        <v>27</v>
      </c>
    </row>
    <row r="1487" spans="1:16" x14ac:dyDescent="0.2">
      <c r="A1487" s="28" t="s">
        <v>57</v>
      </c>
      <c r="E1487" s="29" t="s">
        <v>5</v>
      </c>
    </row>
    <row r="1488" spans="1:16" x14ac:dyDescent="0.2">
      <c r="A1488" s="28" t="s">
        <v>58</v>
      </c>
      <c r="E1488" s="30" t="s">
        <v>5</v>
      </c>
    </row>
    <row r="1489" spans="1:16" x14ac:dyDescent="0.2">
      <c r="E1489" s="29" t="s">
        <v>5</v>
      </c>
    </row>
    <row r="1490" spans="1:16" ht="25.5" x14ac:dyDescent="0.2">
      <c r="A1490" t="s">
        <v>51</v>
      </c>
      <c r="B1490" s="5" t="s">
        <v>3431</v>
      </c>
      <c r="C1490" s="5" t="s">
        <v>3432</v>
      </c>
      <c r="D1490" t="s">
        <v>426</v>
      </c>
      <c r="E1490" s="24" t="s">
        <v>3433</v>
      </c>
      <c r="F1490" s="25" t="s">
        <v>67</v>
      </c>
      <c r="G1490" s="26">
        <v>7.7359999999999998</v>
      </c>
      <c r="H1490" s="25">
        <v>0</v>
      </c>
      <c r="I1490" s="25">
        <f>ROUND(G1490*H1490,6)</f>
        <v>0</v>
      </c>
      <c r="L1490" s="27">
        <v>0</v>
      </c>
      <c r="M1490" s="22">
        <f>ROUND(ROUND(L1490,2)*ROUND(G1490,3),2)</f>
        <v>0</v>
      </c>
      <c r="N1490" s="25" t="s">
        <v>515</v>
      </c>
      <c r="O1490">
        <f>(M1490*21)/100</f>
        <v>0</v>
      </c>
      <c r="P1490" t="s">
        <v>27</v>
      </c>
    </row>
    <row r="1491" spans="1:16" x14ac:dyDescent="0.2">
      <c r="A1491" s="28" t="s">
        <v>57</v>
      </c>
      <c r="E1491" s="29" t="s">
        <v>5</v>
      </c>
    </row>
    <row r="1492" spans="1:16" x14ac:dyDescent="0.2">
      <c r="A1492" s="28" t="s">
        <v>58</v>
      </c>
      <c r="E1492" s="30" t="s">
        <v>5</v>
      </c>
    </row>
    <row r="1493" spans="1:16" x14ac:dyDescent="0.2">
      <c r="E1493" s="29" t="s">
        <v>5</v>
      </c>
    </row>
    <row r="1494" spans="1:16" ht="25.5" x14ac:dyDescent="0.2">
      <c r="A1494" t="s">
        <v>51</v>
      </c>
      <c r="B1494" s="5" t="s">
        <v>3434</v>
      </c>
      <c r="C1494" s="5" t="s">
        <v>3435</v>
      </c>
      <c r="D1494" t="s">
        <v>427</v>
      </c>
      <c r="E1494" s="24" t="s">
        <v>3436</v>
      </c>
      <c r="F1494" s="25" t="s">
        <v>67</v>
      </c>
      <c r="G1494" s="26">
        <v>5</v>
      </c>
      <c r="H1494" s="25">
        <v>0</v>
      </c>
      <c r="I1494" s="25">
        <f>ROUND(G1494*H1494,6)</f>
        <v>0</v>
      </c>
      <c r="L1494" s="27">
        <v>0</v>
      </c>
      <c r="M1494" s="22">
        <f>ROUND(ROUND(L1494,2)*ROUND(G1494,3),2)</f>
        <v>0</v>
      </c>
      <c r="N1494" s="25" t="s">
        <v>515</v>
      </c>
      <c r="O1494">
        <f>(M1494*21)/100</f>
        <v>0</v>
      </c>
      <c r="P1494" t="s">
        <v>27</v>
      </c>
    </row>
    <row r="1495" spans="1:16" x14ac:dyDescent="0.2">
      <c r="A1495" s="28" t="s">
        <v>57</v>
      </c>
      <c r="E1495" s="29" t="s">
        <v>5</v>
      </c>
    </row>
    <row r="1496" spans="1:16" x14ac:dyDescent="0.2">
      <c r="A1496" s="28" t="s">
        <v>58</v>
      </c>
      <c r="E1496" s="30" t="s">
        <v>5</v>
      </c>
    </row>
    <row r="1497" spans="1:16" x14ac:dyDescent="0.2">
      <c r="E1497" s="29" t="s">
        <v>3437</v>
      </c>
    </row>
    <row r="1498" spans="1:16" ht="25.5" x14ac:dyDescent="0.2">
      <c r="A1498" t="s">
        <v>51</v>
      </c>
      <c r="B1498" s="5" t="s">
        <v>3438</v>
      </c>
      <c r="C1498" s="5" t="s">
        <v>3439</v>
      </c>
      <c r="D1498" t="s">
        <v>428</v>
      </c>
      <c r="E1498" s="24" t="s">
        <v>3440</v>
      </c>
      <c r="F1498" s="25" t="s">
        <v>67</v>
      </c>
      <c r="G1498" s="26">
        <v>0.85399999999999998</v>
      </c>
      <c r="H1498" s="25">
        <v>0</v>
      </c>
      <c r="I1498" s="25">
        <f>ROUND(G1498*H1498,6)</f>
        <v>0</v>
      </c>
      <c r="L1498" s="27">
        <v>0</v>
      </c>
      <c r="M1498" s="22">
        <f>ROUND(ROUND(L1498,2)*ROUND(G1498,3),2)</f>
        <v>0</v>
      </c>
      <c r="N1498" s="25" t="s">
        <v>515</v>
      </c>
      <c r="O1498">
        <f>(M1498*21)/100</f>
        <v>0</v>
      </c>
      <c r="P1498" t="s">
        <v>27</v>
      </c>
    </row>
    <row r="1499" spans="1:16" x14ac:dyDescent="0.2">
      <c r="A1499" s="28" t="s">
        <v>57</v>
      </c>
      <c r="E1499" s="29" t="s">
        <v>5</v>
      </c>
    </row>
    <row r="1500" spans="1:16" x14ac:dyDescent="0.2">
      <c r="A1500" s="28" t="s">
        <v>58</v>
      </c>
      <c r="E1500" s="30" t="s">
        <v>5</v>
      </c>
    </row>
    <row r="1501" spans="1:16" x14ac:dyDescent="0.2">
      <c r="E1501" s="29" t="s">
        <v>3441</v>
      </c>
    </row>
    <row r="1502" spans="1:16" ht="25.5" x14ac:dyDescent="0.2">
      <c r="A1502" t="s">
        <v>51</v>
      </c>
      <c r="B1502" s="5" t="s">
        <v>3442</v>
      </c>
      <c r="C1502" s="5" t="s">
        <v>3443</v>
      </c>
      <c r="D1502" t="s">
        <v>429</v>
      </c>
      <c r="E1502" s="24" t="s">
        <v>3444</v>
      </c>
      <c r="F1502" s="25" t="s">
        <v>812</v>
      </c>
      <c r="G1502" s="26">
        <v>2</v>
      </c>
      <c r="H1502" s="25">
        <v>0</v>
      </c>
      <c r="I1502" s="25">
        <f>ROUND(G1502*H1502,6)</f>
        <v>0</v>
      </c>
      <c r="L1502" s="27">
        <v>0</v>
      </c>
      <c r="M1502" s="22">
        <f>ROUND(ROUND(L1502,2)*ROUND(G1502,3),2)</f>
        <v>0</v>
      </c>
      <c r="N1502" s="25" t="s">
        <v>515</v>
      </c>
      <c r="O1502">
        <f>(M1502*21)/100</f>
        <v>0</v>
      </c>
      <c r="P1502" t="s">
        <v>27</v>
      </c>
    </row>
    <row r="1503" spans="1:16" x14ac:dyDescent="0.2">
      <c r="A1503" s="28" t="s">
        <v>57</v>
      </c>
      <c r="E1503" s="29" t="s">
        <v>5</v>
      </c>
    </row>
    <row r="1504" spans="1:16" x14ac:dyDescent="0.2">
      <c r="A1504" s="28" t="s">
        <v>58</v>
      </c>
      <c r="E1504" s="30" t="s">
        <v>5</v>
      </c>
    </row>
    <row r="1505" spans="1:16" ht="25.5" x14ac:dyDescent="0.2">
      <c r="E1505" s="29" t="s">
        <v>3445</v>
      </c>
    </row>
    <row r="1506" spans="1:16" ht="25.5" x14ac:dyDescent="0.2">
      <c r="A1506" t="s">
        <v>51</v>
      </c>
      <c r="B1506" s="5" t="s">
        <v>3446</v>
      </c>
      <c r="C1506" s="5" t="s">
        <v>3447</v>
      </c>
      <c r="D1506" t="s">
        <v>430</v>
      </c>
      <c r="E1506" s="24" t="s">
        <v>3448</v>
      </c>
      <c r="F1506" s="25" t="s">
        <v>812</v>
      </c>
      <c r="G1506" s="26">
        <v>2</v>
      </c>
      <c r="H1506" s="25">
        <v>0</v>
      </c>
      <c r="I1506" s="25">
        <f>ROUND(G1506*H1506,6)</f>
        <v>0</v>
      </c>
      <c r="L1506" s="27">
        <v>0</v>
      </c>
      <c r="M1506" s="22">
        <f>ROUND(ROUND(L1506,2)*ROUND(G1506,3),2)</f>
        <v>0</v>
      </c>
      <c r="N1506" s="25" t="s">
        <v>515</v>
      </c>
      <c r="O1506">
        <f>(M1506*21)/100</f>
        <v>0</v>
      </c>
      <c r="P1506" t="s">
        <v>27</v>
      </c>
    </row>
    <row r="1507" spans="1:16" x14ac:dyDescent="0.2">
      <c r="A1507" s="28" t="s">
        <v>57</v>
      </c>
      <c r="E1507" s="29" t="s">
        <v>5</v>
      </c>
    </row>
    <row r="1508" spans="1:16" x14ac:dyDescent="0.2">
      <c r="A1508" s="28" t="s">
        <v>58</v>
      </c>
      <c r="E1508" s="30" t="s">
        <v>5</v>
      </c>
    </row>
    <row r="1509" spans="1:16" x14ac:dyDescent="0.2">
      <c r="E1509" s="29" t="s">
        <v>3449</v>
      </c>
    </row>
    <row r="1510" spans="1:16" ht="25.5" x14ac:dyDescent="0.2">
      <c r="A1510" t="s">
        <v>51</v>
      </c>
      <c r="B1510" s="5" t="s">
        <v>3450</v>
      </c>
      <c r="C1510" s="5" t="s">
        <v>3451</v>
      </c>
      <c r="D1510" t="s">
        <v>432</v>
      </c>
      <c r="E1510" s="24" t="s">
        <v>3452</v>
      </c>
      <c r="F1510" s="25" t="s">
        <v>812</v>
      </c>
      <c r="G1510" s="26">
        <v>4</v>
      </c>
      <c r="H1510" s="25">
        <v>0</v>
      </c>
      <c r="I1510" s="25">
        <f>ROUND(G1510*H1510,6)</f>
        <v>0</v>
      </c>
      <c r="L1510" s="27">
        <v>0</v>
      </c>
      <c r="M1510" s="22">
        <f>ROUND(ROUND(L1510,2)*ROUND(G1510,3),2)</f>
        <v>0</v>
      </c>
      <c r="N1510" s="25" t="s">
        <v>515</v>
      </c>
      <c r="O1510">
        <f>(M1510*21)/100</f>
        <v>0</v>
      </c>
      <c r="P1510" t="s">
        <v>27</v>
      </c>
    </row>
    <row r="1511" spans="1:16" x14ac:dyDescent="0.2">
      <c r="A1511" s="28" t="s">
        <v>57</v>
      </c>
      <c r="E1511" s="29" t="s">
        <v>5</v>
      </c>
    </row>
    <row r="1512" spans="1:16" x14ac:dyDescent="0.2">
      <c r="A1512" s="28" t="s">
        <v>58</v>
      </c>
      <c r="E1512" s="30" t="s">
        <v>5</v>
      </c>
    </row>
    <row r="1513" spans="1:16" ht="25.5" x14ac:dyDescent="0.2">
      <c r="E1513" s="29" t="s">
        <v>3453</v>
      </c>
    </row>
    <row r="1514" spans="1:16" ht="25.5" x14ac:dyDescent="0.2">
      <c r="A1514" t="s">
        <v>51</v>
      </c>
      <c r="B1514" s="5" t="s">
        <v>3454</v>
      </c>
      <c r="C1514" s="5" t="s">
        <v>3455</v>
      </c>
      <c r="D1514" t="s">
        <v>435</v>
      </c>
      <c r="E1514" s="24" t="s">
        <v>3456</v>
      </c>
      <c r="F1514" s="25" t="s">
        <v>812</v>
      </c>
      <c r="G1514" s="26">
        <v>2</v>
      </c>
      <c r="H1514" s="25">
        <v>0</v>
      </c>
      <c r="I1514" s="25">
        <f>ROUND(G1514*H1514,6)</f>
        <v>0</v>
      </c>
      <c r="L1514" s="27">
        <v>0</v>
      </c>
      <c r="M1514" s="22">
        <f>ROUND(ROUND(L1514,2)*ROUND(G1514,3),2)</f>
        <v>0</v>
      </c>
      <c r="N1514" s="25" t="s">
        <v>515</v>
      </c>
      <c r="O1514">
        <f>(M1514*21)/100</f>
        <v>0</v>
      </c>
      <c r="P1514" t="s">
        <v>27</v>
      </c>
    </row>
    <row r="1515" spans="1:16" x14ac:dyDescent="0.2">
      <c r="A1515" s="28" t="s">
        <v>57</v>
      </c>
      <c r="E1515" s="29" t="s">
        <v>5</v>
      </c>
    </row>
    <row r="1516" spans="1:16" x14ac:dyDescent="0.2">
      <c r="A1516" s="28" t="s">
        <v>58</v>
      </c>
      <c r="E1516" s="30" t="s">
        <v>5</v>
      </c>
    </row>
    <row r="1517" spans="1:16" ht="25.5" x14ac:dyDescent="0.2">
      <c r="E1517" s="29" t="s">
        <v>3457</v>
      </c>
    </row>
    <row r="1518" spans="1:16" ht="25.5" x14ac:dyDescent="0.2">
      <c r="A1518" t="s">
        <v>51</v>
      </c>
      <c r="B1518" s="5" t="s">
        <v>3458</v>
      </c>
      <c r="C1518" s="5" t="s">
        <v>3459</v>
      </c>
      <c r="D1518" t="s">
        <v>436</v>
      </c>
      <c r="E1518" s="24" t="s">
        <v>3460</v>
      </c>
      <c r="F1518" s="25" t="s">
        <v>812</v>
      </c>
      <c r="G1518" s="26">
        <v>4</v>
      </c>
      <c r="H1518" s="25">
        <v>0</v>
      </c>
      <c r="I1518" s="25">
        <f>ROUND(G1518*H1518,6)</f>
        <v>0</v>
      </c>
      <c r="L1518" s="27">
        <v>0</v>
      </c>
      <c r="M1518" s="22">
        <f>ROUND(ROUND(L1518,2)*ROUND(G1518,3),2)</f>
        <v>0</v>
      </c>
      <c r="N1518" s="25" t="s">
        <v>515</v>
      </c>
      <c r="O1518">
        <f>(M1518*21)/100</f>
        <v>0</v>
      </c>
      <c r="P1518" t="s">
        <v>27</v>
      </c>
    </row>
    <row r="1519" spans="1:16" x14ac:dyDescent="0.2">
      <c r="A1519" s="28" t="s">
        <v>57</v>
      </c>
      <c r="E1519" s="29" t="s">
        <v>5</v>
      </c>
    </row>
    <row r="1520" spans="1:16" x14ac:dyDescent="0.2">
      <c r="A1520" s="28" t="s">
        <v>58</v>
      </c>
      <c r="E1520" s="30" t="s">
        <v>5</v>
      </c>
    </row>
    <row r="1521" spans="1:16" ht="25.5" x14ac:dyDescent="0.2">
      <c r="E1521" s="29" t="s">
        <v>3461</v>
      </c>
    </row>
    <row r="1522" spans="1:16" x14ac:dyDescent="0.2">
      <c r="A1522" t="s">
        <v>51</v>
      </c>
      <c r="B1522" s="5" t="s">
        <v>3462</v>
      </c>
      <c r="C1522" s="5" t="s">
        <v>3463</v>
      </c>
      <c r="D1522" t="s">
        <v>439</v>
      </c>
      <c r="E1522" s="24" t="s">
        <v>3464</v>
      </c>
      <c r="F1522" s="25" t="s">
        <v>3365</v>
      </c>
      <c r="G1522" s="26">
        <v>1.95</v>
      </c>
      <c r="H1522" s="25">
        <v>0</v>
      </c>
      <c r="I1522" s="25">
        <f>ROUND(G1522*H1522,6)</f>
        <v>0</v>
      </c>
      <c r="L1522" s="27">
        <v>0</v>
      </c>
      <c r="M1522" s="22">
        <f>ROUND(ROUND(L1522,2)*ROUND(G1522,3),2)</f>
        <v>0</v>
      </c>
      <c r="N1522" s="25" t="s">
        <v>515</v>
      </c>
      <c r="O1522">
        <f>(M1522*21)/100</f>
        <v>0</v>
      </c>
      <c r="P1522" t="s">
        <v>27</v>
      </c>
    </row>
    <row r="1523" spans="1:16" x14ac:dyDescent="0.2">
      <c r="A1523" s="28" t="s">
        <v>57</v>
      </c>
      <c r="E1523" s="29" t="s">
        <v>5</v>
      </c>
    </row>
    <row r="1524" spans="1:16" x14ac:dyDescent="0.2">
      <c r="A1524" s="28" t="s">
        <v>58</v>
      </c>
      <c r="E1524" s="30" t="s">
        <v>5</v>
      </c>
    </row>
    <row r="1525" spans="1:16" x14ac:dyDescent="0.2">
      <c r="E1525" s="29" t="s">
        <v>5</v>
      </c>
    </row>
    <row r="1526" spans="1:16" x14ac:dyDescent="0.2">
      <c r="A1526" t="s">
        <v>51</v>
      </c>
      <c r="B1526" s="5" t="s">
        <v>3465</v>
      </c>
      <c r="C1526" s="5" t="s">
        <v>3466</v>
      </c>
      <c r="D1526" t="s">
        <v>442</v>
      </c>
      <c r="E1526" s="24" t="s">
        <v>3464</v>
      </c>
      <c r="F1526" s="25" t="s">
        <v>3365</v>
      </c>
      <c r="G1526" s="26">
        <v>1.4</v>
      </c>
      <c r="H1526" s="25">
        <v>0</v>
      </c>
      <c r="I1526" s="25">
        <f>ROUND(G1526*H1526,6)</f>
        <v>0</v>
      </c>
      <c r="L1526" s="27">
        <v>0</v>
      </c>
      <c r="M1526" s="22">
        <f>ROUND(ROUND(L1526,2)*ROUND(G1526,3),2)</f>
        <v>0</v>
      </c>
      <c r="N1526" s="25" t="s">
        <v>515</v>
      </c>
      <c r="O1526">
        <f>(M1526*21)/100</f>
        <v>0</v>
      </c>
      <c r="P1526" t="s">
        <v>27</v>
      </c>
    </row>
    <row r="1527" spans="1:16" x14ac:dyDescent="0.2">
      <c r="A1527" s="28" t="s">
        <v>57</v>
      </c>
      <c r="E1527" s="29" t="s">
        <v>5</v>
      </c>
    </row>
    <row r="1528" spans="1:16" x14ac:dyDescent="0.2">
      <c r="A1528" s="28" t="s">
        <v>58</v>
      </c>
      <c r="E1528" s="30" t="s">
        <v>5</v>
      </c>
    </row>
    <row r="1529" spans="1:16" x14ac:dyDescent="0.2">
      <c r="E1529" s="29" t="s">
        <v>5</v>
      </c>
    </row>
    <row r="1530" spans="1:16" x14ac:dyDescent="0.2">
      <c r="A1530" t="s">
        <v>51</v>
      </c>
      <c r="B1530" s="5" t="s">
        <v>3467</v>
      </c>
      <c r="C1530" s="5" t="s">
        <v>3468</v>
      </c>
      <c r="D1530" t="s">
        <v>445</v>
      </c>
      <c r="E1530" s="24" t="s">
        <v>3469</v>
      </c>
      <c r="F1530" s="25" t="s">
        <v>812</v>
      </c>
      <c r="G1530" s="26">
        <v>2</v>
      </c>
      <c r="H1530" s="25">
        <v>0</v>
      </c>
      <c r="I1530" s="25">
        <f>ROUND(G1530*H1530,6)</f>
        <v>0</v>
      </c>
      <c r="L1530" s="27">
        <v>0</v>
      </c>
      <c r="M1530" s="22">
        <f>ROUND(ROUND(L1530,2)*ROUND(G1530,3),2)</f>
        <v>0</v>
      </c>
      <c r="N1530" s="25" t="s">
        <v>515</v>
      </c>
      <c r="O1530">
        <f>(M1530*21)/100</f>
        <v>0</v>
      </c>
      <c r="P1530" t="s">
        <v>27</v>
      </c>
    </row>
    <row r="1531" spans="1:16" x14ac:dyDescent="0.2">
      <c r="A1531" s="28" t="s">
        <v>57</v>
      </c>
      <c r="E1531" s="29" t="s">
        <v>5</v>
      </c>
    </row>
    <row r="1532" spans="1:16" x14ac:dyDescent="0.2">
      <c r="A1532" s="28" t="s">
        <v>58</v>
      </c>
      <c r="E1532" s="30" t="s">
        <v>5</v>
      </c>
    </row>
    <row r="1533" spans="1:16" x14ac:dyDescent="0.2">
      <c r="E1533" s="29" t="s">
        <v>3470</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9"/>
  <dimension ref="A1:T841"/>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COUNTIFS(L8:L838,"=0",A8:A838,"P")+COUNTIFS(L8:L838,"",A8:A838,"P")+SUM(Q8:Q838)</f>
        <v>206</v>
      </c>
    </row>
    <row r="8" spans="1:20" x14ac:dyDescent="0.2">
      <c r="A8" t="s">
        <v>45</v>
      </c>
      <c r="C8" s="19" t="s">
        <v>3473</v>
      </c>
      <c r="E8" s="21" t="s">
        <v>3474</v>
      </c>
      <c r="J8" s="20">
        <f>0+J9+J54+J87+J148+J501+J754+J775+J804+J821</f>
        <v>0</v>
      </c>
      <c r="K8" s="20">
        <f>0+K9+K54+K87+K148+K501+K754+K775+K804+K821</f>
        <v>0</v>
      </c>
      <c r="L8" s="20">
        <f>0+L9+L54+L87+L148+L501+L754+L775+L804+L821</f>
        <v>0</v>
      </c>
      <c r="M8" s="20">
        <f>0+M9+M54+M87+M148+M501+M754+M775+M804+M821</f>
        <v>0</v>
      </c>
    </row>
    <row r="9" spans="1:20" x14ac:dyDescent="0.2">
      <c r="A9" t="s">
        <v>48</v>
      </c>
      <c r="C9" s="6" t="s">
        <v>3475</v>
      </c>
      <c r="E9" s="23" t="s">
        <v>3476</v>
      </c>
      <c r="J9" s="22">
        <f>0</f>
        <v>0</v>
      </c>
      <c r="K9" s="22">
        <f>0</f>
        <v>0</v>
      </c>
      <c r="L9" s="22">
        <f>0+L10+L14+L18+L22+L26+L30+L34+L38+L42+L46+L50</f>
        <v>0</v>
      </c>
      <c r="M9" s="22">
        <f>0+M10+M14+M18+M22+M26+M30+M34+M38+M42+M46+M50</f>
        <v>0</v>
      </c>
    </row>
    <row r="10" spans="1:20" ht="25.5" x14ac:dyDescent="0.2">
      <c r="A10" t="s">
        <v>51</v>
      </c>
      <c r="B10" s="5" t="s">
        <v>62</v>
      </c>
      <c r="C10" s="5" t="s">
        <v>3477</v>
      </c>
      <c r="D10" t="s">
        <v>5</v>
      </c>
      <c r="E10" s="24" t="s">
        <v>3478</v>
      </c>
      <c r="F10" s="25" t="s">
        <v>67</v>
      </c>
      <c r="G10" s="26">
        <v>44.265999999999998</v>
      </c>
      <c r="H10" s="25">
        <v>0</v>
      </c>
      <c r="I10" s="25">
        <f>ROUND(G10*H10,6)</f>
        <v>0</v>
      </c>
      <c r="L10" s="27">
        <v>0</v>
      </c>
      <c r="M10" s="22">
        <f>ROUND(ROUND(L10,2)*ROUND(G10,3),2)</f>
        <v>0</v>
      </c>
      <c r="N10" s="25" t="s">
        <v>1836</v>
      </c>
      <c r="O10">
        <f>(M10*21)/100</f>
        <v>0</v>
      </c>
      <c r="P10" t="s">
        <v>27</v>
      </c>
    </row>
    <row r="11" spans="1:20" x14ac:dyDescent="0.2">
      <c r="A11" s="28" t="s">
        <v>57</v>
      </c>
      <c r="E11" s="29" t="s">
        <v>5</v>
      </c>
    </row>
    <row r="12" spans="1:20" ht="63.75" x14ac:dyDescent="0.2">
      <c r="A12" s="28" t="s">
        <v>58</v>
      </c>
      <c r="E12" s="30" t="s">
        <v>3479</v>
      </c>
    </row>
    <row r="13" spans="1:20" x14ac:dyDescent="0.2">
      <c r="E13" s="29" t="s">
        <v>159</v>
      </c>
    </row>
    <row r="14" spans="1:20" x14ac:dyDescent="0.2">
      <c r="A14" t="s">
        <v>51</v>
      </c>
      <c r="B14" s="5" t="s">
        <v>69</v>
      </c>
      <c r="C14" s="5" t="s">
        <v>3480</v>
      </c>
      <c r="D14" t="s">
        <v>5</v>
      </c>
      <c r="E14" s="24" t="s">
        <v>3481</v>
      </c>
      <c r="F14" s="25" t="s">
        <v>55</v>
      </c>
      <c r="G14" s="26">
        <v>1.2999999999999999E-2</v>
      </c>
      <c r="H14" s="25">
        <v>1</v>
      </c>
      <c r="I14" s="25">
        <f>ROUND(G14*H14,6)</f>
        <v>1.2999999999999999E-2</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v>
      </c>
    </row>
    <row r="17" spans="1:16" x14ac:dyDescent="0.2">
      <c r="E17" s="29" t="s">
        <v>159</v>
      </c>
    </row>
    <row r="18" spans="1:16" ht="25.5" x14ac:dyDescent="0.2">
      <c r="A18" t="s">
        <v>51</v>
      </c>
      <c r="B18" s="5" t="s">
        <v>79</v>
      </c>
      <c r="C18" s="5" t="s">
        <v>3482</v>
      </c>
      <c r="D18" t="s">
        <v>5</v>
      </c>
      <c r="E18" s="24" t="s">
        <v>3483</v>
      </c>
      <c r="F18" s="25" t="s">
        <v>67</v>
      </c>
      <c r="G18" s="26">
        <v>63.432000000000002</v>
      </c>
      <c r="H18" s="25">
        <v>0</v>
      </c>
      <c r="I18" s="25">
        <f>ROUND(G18*H18,6)</f>
        <v>0</v>
      </c>
      <c r="L18" s="27">
        <v>0</v>
      </c>
      <c r="M18" s="22">
        <f>ROUND(ROUND(L18,2)*ROUND(G18,3),2)</f>
        <v>0</v>
      </c>
      <c r="N18" s="25" t="s">
        <v>1836</v>
      </c>
      <c r="O18">
        <f>(M18*21)/100</f>
        <v>0</v>
      </c>
      <c r="P18" t="s">
        <v>27</v>
      </c>
    </row>
    <row r="19" spans="1:16" x14ac:dyDescent="0.2">
      <c r="A19" s="28" t="s">
        <v>57</v>
      </c>
      <c r="E19" s="29" t="s">
        <v>5</v>
      </c>
    </row>
    <row r="20" spans="1:16" ht="76.5" x14ac:dyDescent="0.2">
      <c r="A20" s="28" t="s">
        <v>58</v>
      </c>
      <c r="E20" s="30" t="s">
        <v>3484</v>
      </c>
    </row>
    <row r="21" spans="1:16" x14ac:dyDescent="0.2">
      <c r="E21" s="29" t="s">
        <v>159</v>
      </c>
    </row>
    <row r="22" spans="1:16" x14ac:dyDescent="0.2">
      <c r="A22" t="s">
        <v>51</v>
      </c>
      <c r="B22" s="5" t="s">
        <v>83</v>
      </c>
      <c r="C22" s="5" t="s">
        <v>3485</v>
      </c>
      <c r="D22" t="s">
        <v>5</v>
      </c>
      <c r="E22" s="24" t="s">
        <v>3486</v>
      </c>
      <c r="F22" s="25" t="s">
        <v>67</v>
      </c>
      <c r="G22" s="26">
        <v>72.947000000000003</v>
      </c>
      <c r="H22" s="25">
        <v>1E-3</v>
      </c>
      <c r="I22" s="25">
        <f>ROUND(G22*H22,6)</f>
        <v>7.2946999999999998E-2</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ht="25.5" x14ac:dyDescent="0.2">
      <c r="A26" t="s">
        <v>51</v>
      </c>
      <c r="B26" s="5" t="s">
        <v>88</v>
      </c>
      <c r="C26" s="5" t="s">
        <v>3487</v>
      </c>
      <c r="D26" t="s">
        <v>5</v>
      </c>
      <c r="E26" s="24" t="s">
        <v>3488</v>
      </c>
      <c r="F26" s="25" t="s">
        <v>67</v>
      </c>
      <c r="G26" s="26">
        <v>440.75</v>
      </c>
      <c r="H26" s="25">
        <v>5.9000000000000003E-4</v>
      </c>
      <c r="I26" s="25">
        <f>ROUND(G26*H26,6)</f>
        <v>0.26004300000000002</v>
      </c>
      <c r="L26" s="27">
        <v>0</v>
      </c>
      <c r="M26" s="22">
        <f>ROUND(ROUND(L26,2)*ROUND(G26,3),2)</f>
        <v>0</v>
      </c>
      <c r="N26" s="25" t="s">
        <v>1836</v>
      </c>
      <c r="O26">
        <f>(M26*21)/100</f>
        <v>0</v>
      </c>
      <c r="P26" t="s">
        <v>27</v>
      </c>
    </row>
    <row r="27" spans="1:16" x14ac:dyDescent="0.2">
      <c r="A27" s="28" t="s">
        <v>57</v>
      </c>
      <c r="E27" s="29" t="s">
        <v>5</v>
      </c>
    </row>
    <row r="28" spans="1:16" ht="38.25" x14ac:dyDescent="0.2">
      <c r="A28" s="28" t="s">
        <v>58</v>
      </c>
      <c r="E28" s="30" t="s">
        <v>3489</v>
      </c>
    </row>
    <row r="29" spans="1:16" x14ac:dyDescent="0.2">
      <c r="E29" s="29" t="s">
        <v>159</v>
      </c>
    </row>
    <row r="30" spans="1:16" ht="25.5" x14ac:dyDescent="0.2">
      <c r="A30" t="s">
        <v>51</v>
      </c>
      <c r="B30" s="5" t="s">
        <v>178</v>
      </c>
      <c r="C30" s="5" t="s">
        <v>3490</v>
      </c>
      <c r="D30" t="s">
        <v>5</v>
      </c>
      <c r="E30" s="24" t="s">
        <v>3491</v>
      </c>
      <c r="F30" s="25" t="s">
        <v>67</v>
      </c>
      <c r="G30" s="26">
        <v>66.635000000000005</v>
      </c>
      <c r="H30" s="25">
        <v>8.3000000000000001E-4</v>
      </c>
      <c r="I30" s="25">
        <f>ROUND(G30*H30,6)</f>
        <v>5.5307000000000002E-2</v>
      </c>
      <c r="L30" s="27">
        <v>0</v>
      </c>
      <c r="M30" s="22">
        <f>ROUND(ROUND(L30,2)*ROUND(G30,3),2)</f>
        <v>0</v>
      </c>
      <c r="N30" s="25" t="s">
        <v>1836</v>
      </c>
      <c r="O30">
        <f>(M30*21)/100</f>
        <v>0</v>
      </c>
      <c r="P30" t="s">
        <v>27</v>
      </c>
    </row>
    <row r="31" spans="1:16" x14ac:dyDescent="0.2">
      <c r="A31" s="28" t="s">
        <v>57</v>
      </c>
      <c r="E31" s="29" t="s">
        <v>5</v>
      </c>
    </row>
    <row r="32" spans="1:16" ht="76.5" x14ac:dyDescent="0.2">
      <c r="A32" s="28" t="s">
        <v>58</v>
      </c>
      <c r="E32" s="30" t="s">
        <v>3492</v>
      </c>
    </row>
    <row r="33" spans="1:16" x14ac:dyDescent="0.2">
      <c r="E33" s="29" t="s">
        <v>159</v>
      </c>
    </row>
    <row r="34" spans="1:16" x14ac:dyDescent="0.2">
      <c r="A34" t="s">
        <v>51</v>
      </c>
      <c r="B34" s="5" t="s">
        <v>92</v>
      </c>
      <c r="C34" s="5" t="s">
        <v>3493</v>
      </c>
      <c r="D34" t="s">
        <v>5</v>
      </c>
      <c r="E34" s="24" t="s">
        <v>3494</v>
      </c>
      <c r="F34" s="25" t="s">
        <v>67</v>
      </c>
      <c r="G34" s="26">
        <v>76.63</v>
      </c>
      <c r="H34" s="25">
        <v>5.0000000000000001E-4</v>
      </c>
      <c r="I34" s="25">
        <f>ROUND(G34*H34,6)</f>
        <v>3.8315000000000002E-2</v>
      </c>
      <c r="L34" s="27">
        <v>0</v>
      </c>
      <c r="M34" s="22">
        <f>ROUND(ROUND(L34,2)*ROUND(G34,3),2)</f>
        <v>0</v>
      </c>
      <c r="N34" s="25" t="s">
        <v>1836</v>
      </c>
      <c r="O34">
        <f>(M34*21)/100</f>
        <v>0</v>
      </c>
      <c r="P34" t="s">
        <v>27</v>
      </c>
    </row>
    <row r="35" spans="1:16" x14ac:dyDescent="0.2">
      <c r="A35" s="28" t="s">
        <v>57</v>
      </c>
      <c r="E35" s="29" t="s">
        <v>5</v>
      </c>
    </row>
    <row r="36" spans="1:16" x14ac:dyDescent="0.2">
      <c r="A36" s="28" t="s">
        <v>58</v>
      </c>
      <c r="E36" s="30" t="s">
        <v>5</v>
      </c>
    </row>
    <row r="37" spans="1:16" x14ac:dyDescent="0.2">
      <c r="E37" s="29" t="s">
        <v>159</v>
      </c>
    </row>
    <row r="38" spans="1:16" ht="25.5" x14ac:dyDescent="0.2">
      <c r="A38" t="s">
        <v>51</v>
      </c>
      <c r="B38" s="5" t="s">
        <v>96</v>
      </c>
      <c r="C38" s="5" t="s">
        <v>3495</v>
      </c>
      <c r="D38" t="s">
        <v>5</v>
      </c>
      <c r="E38" s="24" t="s">
        <v>3496</v>
      </c>
      <c r="F38" s="25" t="s">
        <v>67</v>
      </c>
      <c r="G38" s="26">
        <v>53.040999999999997</v>
      </c>
      <c r="H38" s="25">
        <v>0</v>
      </c>
      <c r="I38" s="25">
        <f>ROUND(G38*H38,6)</f>
        <v>0</v>
      </c>
      <c r="L38" s="27">
        <v>0</v>
      </c>
      <c r="M38" s="22">
        <f>ROUND(ROUND(L38,2)*ROUND(G38,3),2)</f>
        <v>0</v>
      </c>
      <c r="N38" s="25" t="s">
        <v>1836</v>
      </c>
      <c r="O38">
        <f>(M38*21)/100</f>
        <v>0</v>
      </c>
      <c r="P38" t="s">
        <v>27</v>
      </c>
    </row>
    <row r="39" spans="1:16" x14ac:dyDescent="0.2">
      <c r="A39" s="28" t="s">
        <v>57</v>
      </c>
      <c r="E39" s="29" t="s">
        <v>5</v>
      </c>
    </row>
    <row r="40" spans="1:16" ht="89.25" x14ac:dyDescent="0.2">
      <c r="A40" s="28" t="s">
        <v>58</v>
      </c>
      <c r="E40" s="30" t="s">
        <v>3497</v>
      </c>
    </row>
    <row r="41" spans="1:16" x14ac:dyDescent="0.2">
      <c r="E41" s="29" t="s">
        <v>159</v>
      </c>
    </row>
    <row r="42" spans="1:16" x14ac:dyDescent="0.2">
      <c r="A42" t="s">
        <v>51</v>
      </c>
      <c r="B42" s="5" t="s">
        <v>100</v>
      </c>
      <c r="C42" s="5" t="s">
        <v>3498</v>
      </c>
      <c r="D42" t="s">
        <v>5</v>
      </c>
      <c r="E42" s="24" t="s">
        <v>3499</v>
      </c>
      <c r="F42" s="25" t="s">
        <v>67</v>
      </c>
      <c r="G42" s="26">
        <v>56.944000000000003</v>
      </c>
      <c r="H42" s="25">
        <v>2.9999999999999997E-4</v>
      </c>
      <c r="I42" s="25">
        <f>ROUND(G42*H42,6)</f>
        <v>1.7083000000000001E-2</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5</v>
      </c>
    </row>
    <row r="45" spans="1:16" x14ac:dyDescent="0.2">
      <c r="E45" s="29" t="s">
        <v>159</v>
      </c>
    </row>
    <row r="46" spans="1:16" ht="25.5" x14ac:dyDescent="0.2">
      <c r="A46" t="s">
        <v>51</v>
      </c>
      <c r="B46" s="5" t="s">
        <v>105</v>
      </c>
      <c r="C46" s="5" t="s">
        <v>3500</v>
      </c>
      <c r="D46" t="s">
        <v>5</v>
      </c>
      <c r="E46" s="24" t="s">
        <v>3501</v>
      </c>
      <c r="F46" s="25" t="s">
        <v>73</v>
      </c>
      <c r="G46" s="26">
        <v>63</v>
      </c>
      <c r="H46" s="25">
        <v>0</v>
      </c>
      <c r="I46" s="25">
        <f>ROUND(G46*H46,6)</f>
        <v>0</v>
      </c>
      <c r="L46" s="27">
        <v>0</v>
      </c>
      <c r="M46" s="22">
        <f>ROUND(ROUND(L46,2)*ROUND(G46,3),2)</f>
        <v>0</v>
      </c>
      <c r="N46" s="25" t="s">
        <v>126</v>
      </c>
      <c r="O46">
        <f>(M46*21)/100</f>
        <v>0</v>
      </c>
      <c r="P46" t="s">
        <v>27</v>
      </c>
    </row>
    <row r="47" spans="1:16" ht="25.5" x14ac:dyDescent="0.2">
      <c r="A47" s="28" t="s">
        <v>57</v>
      </c>
      <c r="E47" s="29" t="s">
        <v>3502</v>
      </c>
    </row>
    <row r="48" spans="1:16" x14ac:dyDescent="0.2">
      <c r="A48" s="28" t="s">
        <v>58</v>
      </c>
      <c r="E48" s="30" t="s">
        <v>3503</v>
      </c>
    </row>
    <row r="49" spans="1:16" x14ac:dyDescent="0.2">
      <c r="E49" s="29" t="s">
        <v>5</v>
      </c>
    </row>
    <row r="50" spans="1:16" ht="25.5" x14ac:dyDescent="0.2">
      <c r="A50" t="s">
        <v>51</v>
      </c>
      <c r="B50" s="5" t="s">
        <v>110</v>
      </c>
      <c r="C50" s="5" t="s">
        <v>3504</v>
      </c>
      <c r="D50" t="s">
        <v>5</v>
      </c>
      <c r="E50" s="24" t="s">
        <v>3505</v>
      </c>
      <c r="F50" s="25" t="s">
        <v>77</v>
      </c>
      <c r="G50" s="26">
        <v>18.22</v>
      </c>
      <c r="H50" s="25">
        <v>0</v>
      </c>
      <c r="I50" s="25">
        <f>ROUND(G50*H50,6)</f>
        <v>0</v>
      </c>
      <c r="L50" s="27">
        <v>0</v>
      </c>
      <c r="M50" s="22">
        <f>ROUND(ROUND(L50,2)*ROUND(G50,3),2)</f>
        <v>0</v>
      </c>
      <c r="N50" s="25" t="s">
        <v>126</v>
      </c>
      <c r="O50">
        <f>(M50*21)/100</f>
        <v>0</v>
      </c>
      <c r="P50" t="s">
        <v>27</v>
      </c>
    </row>
    <row r="51" spans="1:16" x14ac:dyDescent="0.2">
      <c r="A51" s="28" t="s">
        <v>57</v>
      </c>
      <c r="E51" s="29" t="s">
        <v>5</v>
      </c>
    </row>
    <row r="52" spans="1:16" x14ac:dyDescent="0.2">
      <c r="A52" s="28" t="s">
        <v>58</v>
      </c>
      <c r="E52" s="30" t="s">
        <v>3506</v>
      </c>
    </row>
    <row r="53" spans="1:16" x14ac:dyDescent="0.2">
      <c r="E53" s="29" t="s">
        <v>5</v>
      </c>
    </row>
    <row r="54" spans="1:16" x14ac:dyDescent="0.2">
      <c r="A54" t="s">
        <v>48</v>
      </c>
      <c r="C54" s="6" t="s">
        <v>2566</v>
      </c>
      <c r="E54" s="23" t="s">
        <v>2567</v>
      </c>
      <c r="J54" s="22">
        <f>0</f>
        <v>0</v>
      </c>
      <c r="K54" s="22">
        <f>0</f>
        <v>0</v>
      </c>
      <c r="L54" s="22">
        <f>0+L55+L59+L63+L67+L71+L75+L79+L83</f>
        <v>0</v>
      </c>
      <c r="M54" s="22">
        <f>0+M55+M59+M63+M67+M71+M75+M79+M83</f>
        <v>0</v>
      </c>
    </row>
    <row r="55" spans="1:16" ht="25.5" x14ac:dyDescent="0.2">
      <c r="A55" t="s">
        <v>51</v>
      </c>
      <c r="B55" s="5" t="s">
        <v>114</v>
      </c>
      <c r="C55" s="5" t="s">
        <v>3507</v>
      </c>
      <c r="D55" t="s">
        <v>5</v>
      </c>
      <c r="E55" s="24" t="s">
        <v>3508</v>
      </c>
      <c r="F55" s="25" t="s">
        <v>67</v>
      </c>
      <c r="G55" s="26">
        <v>7.24</v>
      </c>
      <c r="H55" s="25">
        <v>0</v>
      </c>
      <c r="I55" s="25">
        <f>ROUND(G55*H55,6)</f>
        <v>0</v>
      </c>
      <c r="L55" s="27">
        <v>0</v>
      </c>
      <c r="M55" s="22">
        <f>ROUND(ROUND(L55,2)*ROUND(G55,3),2)</f>
        <v>0</v>
      </c>
      <c r="N55" s="25" t="s">
        <v>1836</v>
      </c>
      <c r="O55">
        <f>(M55*21)/100</f>
        <v>0</v>
      </c>
      <c r="P55" t="s">
        <v>27</v>
      </c>
    </row>
    <row r="56" spans="1:16" x14ac:dyDescent="0.2">
      <c r="A56" s="28" t="s">
        <v>57</v>
      </c>
      <c r="E56" s="29" t="s">
        <v>5</v>
      </c>
    </row>
    <row r="57" spans="1:16" ht="38.25" x14ac:dyDescent="0.2">
      <c r="A57" s="28" t="s">
        <v>58</v>
      </c>
      <c r="E57" s="30" t="s">
        <v>3509</v>
      </c>
    </row>
    <row r="58" spans="1:16" x14ac:dyDescent="0.2">
      <c r="E58" s="29" t="s">
        <v>159</v>
      </c>
    </row>
    <row r="59" spans="1:16" ht="25.5" x14ac:dyDescent="0.2">
      <c r="A59" t="s">
        <v>51</v>
      </c>
      <c r="B59" s="5" t="s">
        <v>118</v>
      </c>
      <c r="C59" s="5" t="s">
        <v>3510</v>
      </c>
      <c r="D59" t="s">
        <v>5</v>
      </c>
      <c r="E59" s="24" t="s">
        <v>3511</v>
      </c>
      <c r="F59" s="25" t="s">
        <v>67</v>
      </c>
      <c r="G59" s="26">
        <v>3.948</v>
      </c>
      <c r="H59" s="25">
        <v>6.0000000000000001E-3</v>
      </c>
      <c r="I59" s="25">
        <f>ROUND(G59*H59,6)</f>
        <v>2.3688000000000001E-2</v>
      </c>
      <c r="L59" s="27">
        <v>0</v>
      </c>
      <c r="M59" s="22">
        <f>ROUND(ROUND(L59,2)*ROUND(G59,3),2)</f>
        <v>0</v>
      </c>
      <c r="N59" s="25" t="s">
        <v>1836</v>
      </c>
      <c r="O59">
        <f>(M59*21)/100</f>
        <v>0</v>
      </c>
      <c r="P59" t="s">
        <v>27</v>
      </c>
    </row>
    <row r="60" spans="1:16" x14ac:dyDescent="0.2">
      <c r="A60" s="28" t="s">
        <v>57</v>
      </c>
      <c r="E60" s="29" t="s">
        <v>5</v>
      </c>
    </row>
    <row r="61" spans="1:16" x14ac:dyDescent="0.2">
      <c r="A61" s="28" t="s">
        <v>58</v>
      </c>
      <c r="E61" s="30" t="s">
        <v>5</v>
      </c>
    </row>
    <row r="62" spans="1:16" x14ac:dyDescent="0.2">
      <c r="E62" s="29" t="s">
        <v>159</v>
      </c>
    </row>
    <row r="63" spans="1:16" ht="25.5" x14ac:dyDescent="0.2">
      <c r="A63" t="s">
        <v>51</v>
      </c>
      <c r="B63" s="5" t="s">
        <v>123</v>
      </c>
      <c r="C63" s="5" t="s">
        <v>3512</v>
      </c>
      <c r="D63" t="s">
        <v>5</v>
      </c>
      <c r="E63" s="24" t="s">
        <v>3513</v>
      </c>
      <c r="F63" s="25" t="s">
        <v>67</v>
      </c>
      <c r="G63" s="26">
        <v>81.191999999999993</v>
      </c>
      <c r="H63" s="25">
        <v>5.8E-4</v>
      </c>
      <c r="I63" s="25">
        <f>ROUND(G63*H63,6)</f>
        <v>4.7091000000000001E-2</v>
      </c>
      <c r="L63" s="27">
        <v>0</v>
      </c>
      <c r="M63" s="22">
        <f>ROUND(ROUND(L63,2)*ROUND(G63,3),2)</f>
        <v>0</v>
      </c>
      <c r="N63" s="25" t="s">
        <v>1836</v>
      </c>
      <c r="O63">
        <f>(M63*21)/100</f>
        <v>0</v>
      </c>
      <c r="P63" t="s">
        <v>27</v>
      </c>
    </row>
    <row r="64" spans="1:16" ht="25.5" x14ac:dyDescent="0.2">
      <c r="A64" s="28" t="s">
        <v>57</v>
      </c>
      <c r="E64" s="29" t="s">
        <v>3514</v>
      </c>
    </row>
    <row r="65" spans="1:16" ht="63.75" x14ac:dyDescent="0.2">
      <c r="A65" s="28" t="s">
        <v>58</v>
      </c>
      <c r="E65" s="30" t="s">
        <v>3515</v>
      </c>
    </row>
    <row r="66" spans="1:16" x14ac:dyDescent="0.2">
      <c r="E66" s="29" t="s">
        <v>159</v>
      </c>
    </row>
    <row r="67" spans="1:16" ht="25.5" x14ac:dyDescent="0.2">
      <c r="A67" t="s">
        <v>51</v>
      </c>
      <c r="B67" s="5" t="s">
        <v>128</v>
      </c>
      <c r="C67" s="5" t="s">
        <v>3516</v>
      </c>
      <c r="D67" t="s">
        <v>5</v>
      </c>
      <c r="E67" s="24" t="s">
        <v>3517</v>
      </c>
      <c r="F67" s="25" t="s">
        <v>67</v>
      </c>
      <c r="G67" s="26">
        <v>33.491999999999997</v>
      </c>
      <c r="H67" s="25">
        <v>1.8720000000000001E-2</v>
      </c>
      <c r="I67" s="25">
        <f>ROUND(G67*H67,6)</f>
        <v>0.62697000000000003</v>
      </c>
      <c r="L67" s="27">
        <v>0</v>
      </c>
      <c r="M67" s="22">
        <f>ROUND(ROUND(L67,2)*ROUND(G67,3),2)</f>
        <v>0</v>
      </c>
      <c r="N67" s="25" t="s">
        <v>1836</v>
      </c>
      <c r="O67">
        <f>(M67*21)/100</f>
        <v>0</v>
      </c>
      <c r="P67" t="s">
        <v>27</v>
      </c>
    </row>
    <row r="68" spans="1:16" x14ac:dyDescent="0.2">
      <c r="A68" s="28" t="s">
        <v>57</v>
      </c>
      <c r="E68" s="29" t="s">
        <v>5</v>
      </c>
    </row>
    <row r="69" spans="1:16" ht="51" x14ac:dyDescent="0.2">
      <c r="A69" s="28" t="s">
        <v>58</v>
      </c>
      <c r="E69" s="30" t="s">
        <v>3518</v>
      </c>
    </row>
    <row r="70" spans="1:16" x14ac:dyDescent="0.2">
      <c r="E70" s="29" t="s">
        <v>159</v>
      </c>
    </row>
    <row r="71" spans="1:16" ht="25.5" x14ac:dyDescent="0.2">
      <c r="A71" t="s">
        <v>51</v>
      </c>
      <c r="B71" s="5" t="s">
        <v>133</v>
      </c>
      <c r="C71" s="5" t="s">
        <v>3519</v>
      </c>
      <c r="D71" t="s">
        <v>5</v>
      </c>
      <c r="E71" s="24" t="s">
        <v>3520</v>
      </c>
      <c r="F71" s="25" t="s">
        <v>136</v>
      </c>
      <c r="G71" s="26">
        <v>3.13</v>
      </c>
      <c r="H71" s="25">
        <v>0.1</v>
      </c>
      <c r="I71" s="25">
        <f>ROUND(G71*H71,6)</f>
        <v>0.313</v>
      </c>
      <c r="L71" s="27">
        <v>0</v>
      </c>
      <c r="M71" s="22">
        <f>ROUND(ROUND(L71,2)*ROUND(G71,3),2)</f>
        <v>0</v>
      </c>
      <c r="N71" s="25" t="s">
        <v>1836</v>
      </c>
      <c r="O71">
        <f>(M71*21)/100</f>
        <v>0</v>
      </c>
      <c r="P71" t="s">
        <v>27</v>
      </c>
    </row>
    <row r="72" spans="1:16" x14ac:dyDescent="0.2">
      <c r="A72" s="28" t="s">
        <v>57</v>
      </c>
      <c r="E72" s="29" t="s">
        <v>5</v>
      </c>
    </row>
    <row r="73" spans="1:16" ht="51" x14ac:dyDescent="0.2">
      <c r="A73" s="28" t="s">
        <v>58</v>
      </c>
      <c r="E73" s="30" t="s">
        <v>3521</v>
      </c>
    </row>
    <row r="74" spans="1:16" x14ac:dyDescent="0.2">
      <c r="E74" s="29" t="s">
        <v>159</v>
      </c>
    </row>
    <row r="75" spans="1:16" ht="25.5" x14ac:dyDescent="0.2">
      <c r="A75" t="s">
        <v>51</v>
      </c>
      <c r="B75" s="5" t="s">
        <v>197</v>
      </c>
      <c r="C75" s="5" t="s">
        <v>3522</v>
      </c>
      <c r="D75" t="s">
        <v>5</v>
      </c>
      <c r="E75" s="24" t="s">
        <v>3523</v>
      </c>
      <c r="F75" s="25" t="s">
        <v>67</v>
      </c>
      <c r="G75" s="26">
        <v>13.872</v>
      </c>
      <c r="H75" s="25">
        <v>1.4999999999999999E-2</v>
      </c>
      <c r="I75" s="25">
        <f>ROUND(G75*H75,6)</f>
        <v>0.20807999999999999</v>
      </c>
      <c r="L75" s="27">
        <v>0</v>
      </c>
      <c r="M75" s="22">
        <f>ROUND(ROUND(L75,2)*ROUND(G75,3),2)</f>
        <v>0</v>
      </c>
      <c r="N75" s="25" t="s">
        <v>1836</v>
      </c>
      <c r="O75">
        <f>(M75*21)/100</f>
        <v>0</v>
      </c>
      <c r="P75" t="s">
        <v>27</v>
      </c>
    </row>
    <row r="76" spans="1:16" x14ac:dyDescent="0.2">
      <c r="A76" s="28" t="s">
        <v>57</v>
      </c>
      <c r="E76" s="29" t="s">
        <v>5</v>
      </c>
    </row>
    <row r="77" spans="1:16" ht="25.5" x14ac:dyDescent="0.2">
      <c r="A77" s="28" t="s">
        <v>58</v>
      </c>
      <c r="E77" s="30" t="s">
        <v>3524</v>
      </c>
    </row>
    <row r="78" spans="1:16" x14ac:dyDescent="0.2">
      <c r="E78" s="29" t="s">
        <v>159</v>
      </c>
    </row>
    <row r="79" spans="1:16" ht="25.5" x14ac:dyDescent="0.2">
      <c r="A79" t="s">
        <v>51</v>
      </c>
      <c r="B79" s="5" t="s">
        <v>198</v>
      </c>
      <c r="C79" s="5" t="s">
        <v>2601</v>
      </c>
      <c r="D79" t="s">
        <v>5</v>
      </c>
      <c r="E79" s="24" t="s">
        <v>2602</v>
      </c>
      <c r="F79" s="25" t="s">
        <v>67</v>
      </c>
      <c r="G79" s="26">
        <v>12.343</v>
      </c>
      <c r="H79" s="25">
        <v>0</v>
      </c>
      <c r="I79" s="25">
        <f>ROUND(G79*H79,6)</f>
        <v>0</v>
      </c>
      <c r="L79" s="27">
        <v>0</v>
      </c>
      <c r="M79" s="22">
        <f>ROUND(ROUND(L79,2)*ROUND(G79,3),2)</f>
        <v>0</v>
      </c>
      <c r="N79" s="25" t="s">
        <v>1836</v>
      </c>
      <c r="O79">
        <f>(M79*21)/100</f>
        <v>0</v>
      </c>
      <c r="P79" t="s">
        <v>27</v>
      </c>
    </row>
    <row r="80" spans="1:16" x14ac:dyDescent="0.2">
      <c r="A80" s="28" t="s">
        <v>57</v>
      </c>
      <c r="E80" s="29" t="s">
        <v>5</v>
      </c>
    </row>
    <row r="81" spans="1:16" ht="38.25" x14ac:dyDescent="0.2">
      <c r="A81" s="28" t="s">
        <v>58</v>
      </c>
      <c r="E81" s="30" t="s">
        <v>3525</v>
      </c>
    </row>
    <row r="82" spans="1:16" x14ac:dyDescent="0.2">
      <c r="E82" s="29" t="s">
        <v>159</v>
      </c>
    </row>
    <row r="83" spans="1:16" x14ac:dyDescent="0.2">
      <c r="A83" t="s">
        <v>51</v>
      </c>
      <c r="B83" s="5" t="s">
        <v>199</v>
      </c>
      <c r="C83" s="5" t="s">
        <v>2604</v>
      </c>
      <c r="D83" t="s">
        <v>5</v>
      </c>
      <c r="E83" s="24" t="s">
        <v>2605</v>
      </c>
      <c r="F83" s="25" t="s">
        <v>67</v>
      </c>
      <c r="G83" s="26">
        <v>13.577</v>
      </c>
      <c r="H83" s="25">
        <v>4.0000000000000002E-4</v>
      </c>
      <c r="I83" s="25">
        <f>ROUND(G83*H83,6)</f>
        <v>5.4310000000000001E-3</v>
      </c>
      <c r="L83" s="27">
        <v>0</v>
      </c>
      <c r="M83" s="22">
        <f>ROUND(ROUND(L83,2)*ROUND(G83,3),2)</f>
        <v>0</v>
      </c>
      <c r="N83" s="25" t="s">
        <v>1836</v>
      </c>
      <c r="O83">
        <f>(M83*21)/100</f>
        <v>0</v>
      </c>
      <c r="P83" t="s">
        <v>27</v>
      </c>
    </row>
    <row r="84" spans="1:16" x14ac:dyDescent="0.2">
      <c r="A84" s="28" t="s">
        <v>57</v>
      </c>
      <c r="E84" s="29" t="s">
        <v>5</v>
      </c>
    </row>
    <row r="85" spans="1:16" x14ac:dyDescent="0.2">
      <c r="A85" s="28" t="s">
        <v>58</v>
      </c>
      <c r="E85" s="30" t="s">
        <v>5</v>
      </c>
    </row>
    <row r="86" spans="1:16" x14ac:dyDescent="0.2">
      <c r="E86" s="29" t="s">
        <v>159</v>
      </c>
    </row>
    <row r="87" spans="1:16" x14ac:dyDescent="0.2">
      <c r="A87" t="s">
        <v>48</v>
      </c>
      <c r="C87" s="6" t="s">
        <v>2622</v>
      </c>
      <c r="E87" s="23" t="s">
        <v>2623</v>
      </c>
      <c r="J87" s="22">
        <f>0</f>
        <v>0</v>
      </c>
      <c r="K87" s="22">
        <f>0</f>
        <v>0</v>
      </c>
      <c r="L87" s="22">
        <f>0+L88+L92+L96+L100+L104+L108+L112+L116+L120+L124+L128+L132+L136+L140+L144</f>
        <v>0</v>
      </c>
      <c r="M87" s="22">
        <f>0+M88+M92+M96+M100+M104+M108+M112+M116+M120+M124+M128+M132+M136+M140+M144</f>
        <v>0</v>
      </c>
    </row>
    <row r="88" spans="1:16" x14ac:dyDescent="0.2">
      <c r="A88" t="s">
        <v>51</v>
      </c>
      <c r="B88" s="5" t="s">
        <v>200</v>
      </c>
      <c r="C88" s="5" t="s">
        <v>3526</v>
      </c>
      <c r="D88" t="s">
        <v>5</v>
      </c>
      <c r="E88" s="24" t="s">
        <v>3527</v>
      </c>
      <c r="F88" s="25" t="s">
        <v>67</v>
      </c>
      <c r="G88" s="26">
        <v>771.71199999999999</v>
      </c>
      <c r="H88" s="25">
        <v>0</v>
      </c>
      <c r="I88" s="25">
        <f>ROUND(G88*H88,6)</f>
        <v>0</v>
      </c>
      <c r="L88" s="27">
        <v>0</v>
      </c>
      <c r="M88" s="22">
        <f>ROUND(ROUND(L88,2)*ROUND(G88,3),2)</f>
        <v>0</v>
      </c>
      <c r="N88" s="25" t="s">
        <v>126</v>
      </c>
      <c r="O88">
        <f>(M88*21)/100</f>
        <v>0</v>
      </c>
      <c r="P88" t="s">
        <v>27</v>
      </c>
    </row>
    <row r="89" spans="1:16" x14ac:dyDescent="0.2">
      <c r="A89" s="28" t="s">
        <v>57</v>
      </c>
      <c r="E89" s="29" t="s">
        <v>5</v>
      </c>
    </row>
    <row r="90" spans="1:16" ht="76.5" x14ac:dyDescent="0.2">
      <c r="A90" s="28" t="s">
        <v>58</v>
      </c>
      <c r="E90" s="30" t="s">
        <v>3528</v>
      </c>
    </row>
    <row r="91" spans="1:16" x14ac:dyDescent="0.2">
      <c r="E91" s="29" t="s">
        <v>5</v>
      </c>
    </row>
    <row r="92" spans="1:16" ht="25.5" x14ac:dyDescent="0.2">
      <c r="A92" t="s">
        <v>51</v>
      </c>
      <c r="B92" s="5" t="s">
        <v>201</v>
      </c>
      <c r="C92" s="5" t="s">
        <v>3529</v>
      </c>
      <c r="D92" t="s">
        <v>5</v>
      </c>
      <c r="E92" s="24" t="s">
        <v>3530</v>
      </c>
      <c r="F92" s="25" t="s">
        <v>77</v>
      </c>
      <c r="G92" s="26">
        <v>17.05</v>
      </c>
      <c r="H92" s="25">
        <v>0</v>
      </c>
      <c r="I92" s="25">
        <f>ROUND(G92*H92,6)</f>
        <v>0</v>
      </c>
      <c r="L92" s="27">
        <v>0</v>
      </c>
      <c r="M92" s="22">
        <f>ROUND(ROUND(L92,2)*ROUND(G92,3),2)</f>
        <v>0</v>
      </c>
      <c r="N92" s="25" t="s">
        <v>1836</v>
      </c>
      <c r="O92">
        <f>(M92*21)/100</f>
        <v>0</v>
      </c>
      <c r="P92" t="s">
        <v>27</v>
      </c>
    </row>
    <row r="93" spans="1:16" ht="25.5" x14ac:dyDescent="0.2">
      <c r="A93" s="28" t="s">
        <v>57</v>
      </c>
      <c r="E93" s="29" t="s">
        <v>3531</v>
      </c>
    </row>
    <row r="94" spans="1:16" ht="63.75" x14ac:dyDescent="0.2">
      <c r="A94" s="28" t="s">
        <v>58</v>
      </c>
      <c r="E94" s="30" t="s">
        <v>3532</v>
      </c>
    </row>
    <row r="95" spans="1:16" x14ac:dyDescent="0.2">
      <c r="E95" s="29" t="s">
        <v>159</v>
      </c>
    </row>
    <row r="96" spans="1:16" x14ac:dyDescent="0.2">
      <c r="A96" t="s">
        <v>51</v>
      </c>
      <c r="B96" s="5" t="s">
        <v>202</v>
      </c>
      <c r="C96" s="5" t="s">
        <v>3533</v>
      </c>
      <c r="D96" t="s">
        <v>5</v>
      </c>
      <c r="E96" s="24" t="s">
        <v>3534</v>
      </c>
      <c r="F96" s="25" t="s">
        <v>136</v>
      </c>
      <c r="G96" s="26">
        <v>0.16400000000000001</v>
      </c>
      <c r="H96" s="25">
        <v>0.55000000000000004</v>
      </c>
      <c r="I96" s="25">
        <f>ROUND(G96*H96,6)</f>
        <v>9.0200000000000002E-2</v>
      </c>
      <c r="L96" s="27">
        <v>0</v>
      </c>
      <c r="M96" s="22">
        <f>ROUND(ROUND(L96,2)*ROUND(G96,3),2)</f>
        <v>0</v>
      </c>
      <c r="N96" s="25" t="s">
        <v>1836</v>
      </c>
      <c r="O96">
        <f>(M96*21)/100</f>
        <v>0</v>
      </c>
      <c r="P96" t="s">
        <v>27</v>
      </c>
    </row>
    <row r="97" spans="1:16" x14ac:dyDescent="0.2">
      <c r="A97" s="28" t="s">
        <v>57</v>
      </c>
      <c r="E97" s="29" t="s">
        <v>5</v>
      </c>
    </row>
    <row r="98" spans="1:16" x14ac:dyDescent="0.2">
      <c r="A98" s="28" t="s">
        <v>58</v>
      </c>
      <c r="E98" s="30" t="s">
        <v>3535</v>
      </c>
    </row>
    <row r="99" spans="1:16" x14ac:dyDescent="0.2">
      <c r="E99" s="29" t="s">
        <v>159</v>
      </c>
    </row>
    <row r="100" spans="1:16" ht="25.5" x14ac:dyDescent="0.2">
      <c r="A100" t="s">
        <v>51</v>
      </c>
      <c r="B100" s="5" t="s">
        <v>203</v>
      </c>
      <c r="C100" s="5" t="s">
        <v>3536</v>
      </c>
      <c r="D100" t="s">
        <v>5</v>
      </c>
      <c r="E100" s="24" t="s">
        <v>3537</v>
      </c>
      <c r="F100" s="25" t="s">
        <v>67</v>
      </c>
      <c r="G100" s="26">
        <v>1661.07</v>
      </c>
      <c r="H100" s="25">
        <v>0</v>
      </c>
      <c r="I100" s="25">
        <f>ROUND(G100*H100,6)</f>
        <v>0</v>
      </c>
      <c r="L100" s="27">
        <v>0</v>
      </c>
      <c r="M100" s="22">
        <f>ROUND(ROUND(L100,2)*ROUND(G100,3),2)</f>
        <v>0</v>
      </c>
      <c r="N100" s="25" t="s">
        <v>1836</v>
      </c>
      <c r="O100">
        <f>(M100*21)/100</f>
        <v>0</v>
      </c>
      <c r="P100" t="s">
        <v>27</v>
      </c>
    </row>
    <row r="101" spans="1:16" x14ac:dyDescent="0.2">
      <c r="A101" s="28" t="s">
        <v>57</v>
      </c>
      <c r="E101" s="29" t="s">
        <v>5</v>
      </c>
    </row>
    <row r="102" spans="1:16" ht="102" x14ac:dyDescent="0.2">
      <c r="A102" s="28" t="s">
        <v>58</v>
      </c>
      <c r="E102" s="30" t="s">
        <v>3538</v>
      </c>
    </row>
    <row r="103" spans="1:16" x14ac:dyDescent="0.2">
      <c r="E103" s="29" t="s">
        <v>159</v>
      </c>
    </row>
    <row r="104" spans="1:16" x14ac:dyDescent="0.2">
      <c r="A104" t="s">
        <v>51</v>
      </c>
      <c r="B104" s="5" t="s">
        <v>204</v>
      </c>
      <c r="C104" s="5" t="s">
        <v>2639</v>
      </c>
      <c r="D104" t="s">
        <v>5</v>
      </c>
      <c r="E104" s="24" t="s">
        <v>2640</v>
      </c>
      <c r="F104" s="25" t="s">
        <v>136</v>
      </c>
      <c r="G104" s="26">
        <v>41.527000000000001</v>
      </c>
      <c r="H104" s="25">
        <v>0.55000000000000004</v>
      </c>
      <c r="I104" s="25">
        <f>ROUND(G104*H104,6)</f>
        <v>22.839849999999998</v>
      </c>
      <c r="L104" s="27">
        <v>0</v>
      </c>
      <c r="M104" s="22">
        <f>ROUND(ROUND(L104,2)*ROUND(G104,3),2)</f>
        <v>0</v>
      </c>
      <c r="N104" s="25" t="s">
        <v>1836</v>
      </c>
      <c r="O104">
        <f>(M104*21)/100</f>
        <v>0</v>
      </c>
      <c r="P104" t="s">
        <v>27</v>
      </c>
    </row>
    <row r="105" spans="1:16" x14ac:dyDescent="0.2">
      <c r="A105" s="28" t="s">
        <v>57</v>
      </c>
      <c r="E105" s="29" t="s">
        <v>5</v>
      </c>
    </row>
    <row r="106" spans="1:16" x14ac:dyDescent="0.2">
      <c r="A106" s="28" t="s">
        <v>58</v>
      </c>
      <c r="E106" s="30" t="s">
        <v>3539</v>
      </c>
    </row>
    <row r="107" spans="1:16" x14ac:dyDescent="0.2">
      <c r="E107" s="29" t="s">
        <v>159</v>
      </c>
    </row>
    <row r="108" spans="1:16" ht="25.5" x14ac:dyDescent="0.2">
      <c r="A108" t="s">
        <v>51</v>
      </c>
      <c r="B108" s="5" t="s">
        <v>205</v>
      </c>
      <c r="C108" s="5" t="s">
        <v>3540</v>
      </c>
      <c r="D108" t="s">
        <v>5</v>
      </c>
      <c r="E108" s="24" t="s">
        <v>3541</v>
      </c>
      <c r="F108" s="25" t="s">
        <v>67</v>
      </c>
      <c r="G108" s="26">
        <v>1108.21</v>
      </c>
      <c r="H108" s="25">
        <v>0</v>
      </c>
      <c r="I108" s="25">
        <f>ROUND(G108*H108,6)</f>
        <v>0</v>
      </c>
      <c r="L108" s="27">
        <v>0</v>
      </c>
      <c r="M108" s="22">
        <f>ROUND(ROUND(L108,2)*ROUND(G108,3),2)</f>
        <v>0</v>
      </c>
      <c r="N108" s="25" t="s">
        <v>1836</v>
      </c>
      <c r="O108">
        <f>(M108*21)/100</f>
        <v>0</v>
      </c>
      <c r="P108" t="s">
        <v>27</v>
      </c>
    </row>
    <row r="109" spans="1:16" ht="25.5" x14ac:dyDescent="0.2">
      <c r="A109" s="28" t="s">
        <v>57</v>
      </c>
      <c r="E109" s="29" t="s">
        <v>3542</v>
      </c>
    </row>
    <row r="110" spans="1:16" ht="76.5" x14ac:dyDescent="0.2">
      <c r="A110" s="28" t="s">
        <v>58</v>
      </c>
      <c r="E110" s="30" t="s">
        <v>3543</v>
      </c>
    </row>
    <row r="111" spans="1:16" x14ac:dyDescent="0.2">
      <c r="E111" s="29" t="s">
        <v>159</v>
      </c>
    </row>
    <row r="112" spans="1:16" ht="25.5" x14ac:dyDescent="0.2">
      <c r="A112" t="s">
        <v>51</v>
      </c>
      <c r="B112" s="5" t="s">
        <v>206</v>
      </c>
      <c r="C112" s="5" t="s">
        <v>3544</v>
      </c>
      <c r="D112" t="s">
        <v>5</v>
      </c>
      <c r="E112" s="24" t="s">
        <v>3545</v>
      </c>
      <c r="F112" s="25" t="s">
        <v>67</v>
      </c>
      <c r="G112" s="26">
        <v>1569.106</v>
      </c>
      <c r="H112" s="25">
        <v>0</v>
      </c>
      <c r="I112" s="25">
        <f>ROUND(G112*H112,6)</f>
        <v>0</v>
      </c>
      <c r="L112" s="27">
        <v>0</v>
      </c>
      <c r="M112" s="22">
        <f>ROUND(ROUND(L112,2)*ROUND(G112,3),2)</f>
        <v>0</v>
      </c>
      <c r="N112" s="25" t="s">
        <v>1836</v>
      </c>
      <c r="O112">
        <f>(M112*21)/100</f>
        <v>0</v>
      </c>
      <c r="P112" t="s">
        <v>27</v>
      </c>
    </row>
    <row r="113" spans="1:16" x14ac:dyDescent="0.2">
      <c r="A113" s="28" t="s">
        <v>57</v>
      </c>
      <c r="E113" s="29" t="s">
        <v>5</v>
      </c>
    </row>
    <row r="114" spans="1:16" ht="63.75" x14ac:dyDescent="0.2">
      <c r="A114" s="28" t="s">
        <v>58</v>
      </c>
      <c r="E114" s="30" t="s">
        <v>3546</v>
      </c>
    </row>
    <row r="115" spans="1:16" x14ac:dyDescent="0.2">
      <c r="E115" s="29" t="s">
        <v>159</v>
      </c>
    </row>
    <row r="116" spans="1:16" x14ac:dyDescent="0.2">
      <c r="A116" t="s">
        <v>51</v>
      </c>
      <c r="B116" s="5" t="s">
        <v>207</v>
      </c>
      <c r="C116" s="5" t="s">
        <v>3547</v>
      </c>
      <c r="D116" t="s">
        <v>5</v>
      </c>
      <c r="E116" s="24" t="s">
        <v>3548</v>
      </c>
      <c r="F116" s="25" t="s">
        <v>77</v>
      </c>
      <c r="G116" s="26">
        <v>1722.22</v>
      </c>
      <c r="H116" s="25">
        <v>0</v>
      </c>
      <c r="I116" s="25">
        <f>ROUND(G116*H116,6)</f>
        <v>0</v>
      </c>
      <c r="L116" s="27">
        <v>0</v>
      </c>
      <c r="M116" s="22">
        <f>ROUND(ROUND(L116,2)*ROUND(G116,3),2)</f>
        <v>0</v>
      </c>
      <c r="N116" s="25" t="s">
        <v>1836</v>
      </c>
      <c r="O116">
        <f>(M116*21)/100</f>
        <v>0</v>
      </c>
      <c r="P116" t="s">
        <v>27</v>
      </c>
    </row>
    <row r="117" spans="1:16" x14ac:dyDescent="0.2">
      <c r="A117" s="28" t="s">
        <v>57</v>
      </c>
      <c r="E117" s="29" t="s">
        <v>5</v>
      </c>
    </row>
    <row r="118" spans="1:16" ht="38.25" x14ac:dyDescent="0.2">
      <c r="A118" s="28" t="s">
        <v>58</v>
      </c>
      <c r="E118" s="30" t="s">
        <v>3549</v>
      </c>
    </row>
    <row r="119" spans="1:16" x14ac:dyDescent="0.2">
      <c r="E119" s="29" t="s">
        <v>159</v>
      </c>
    </row>
    <row r="120" spans="1:16" x14ac:dyDescent="0.2">
      <c r="A120" t="s">
        <v>51</v>
      </c>
      <c r="B120" s="5" t="s">
        <v>208</v>
      </c>
      <c r="C120" s="5" t="s">
        <v>3550</v>
      </c>
      <c r="D120" t="s">
        <v>5</v>
      </c>
      <c r="E120" s="24" t="s">
        <v>3551</v>
      </c>
      <c r="F120" s="25" t="s">
        <v>136</v>
      </c>
      <c r="G120" s="26">
        <v>22.962</v>
      </c>
      <c r="H120" s="25">
        <v>0.55000000000000004</v>
      </c>
      <c r="I120" s="25">
        <f>ROUND(G120*H120,6)</f>
        <v>12.629099999999999</v>
      </c>
      <c r="L120" s="27">
        <v>0</v>
      </c>
      <c r="M120" s="22">
        <f>ROUND(ROUND(L120,2)*ROUND(G120,3),2)</f>
        <v>0</v>
      </c>
      <c r="N120" s="25" t="s">
        <v>1836</v>
      </c>
      <c r="O120">
        <f>(M120*21)/100</f>
        <v>0</v>
      </c>
      <c r="P120" t="s">
        <v>27</v>
      </c>
    </row>
    <row r="121" spans="1:16" x14ac:dyDescent="0.2">
      <c r="A121" s="28" t="s">
        <v>57</v>
      </c>
      <c r="E121" s="29" t="s">
        <v>5</v>
      </c>
    </row>
    <row r="122" spans="1:16" x14ac:dyDescent="0.2">
      <c r="A122" s="28" t="s">
        <v>58</v>
      </c>
      <c r="E122" s="30" t="s">
        <v>3552</v>
      </c>
    </row>
    <row r="123" spans="1:16" x14ac:dyDescent="0.2">
      <c r="E123" s="29" t="s">
        <v>159</v>
      </c>
    </row>
    <row r="124" spans="1:16" ht="25.5" x14ac:dyDescent="0.2">
      <c r="A124" t="s">
        <v>51</v>
      </c>
      <c r="B124" s="5" t="s">
        <v>211</v>
      </c>
      <c r="C124" s="5" t="s">
        <v>3553</v>
      </c>
      <c r="D124" t="s">
        <v>5</v>
      </c>
      <c r="E124" s="24" t="s">
        <v>3554</v>
      </c>
      <c r="F124" s="25" t="s">
        <v>136</v>
      </c>
      <c r="G124" s="26">
        <v>64.653000000000006</v>
      </c>
      <c r="H124" s="25">
        <v>2.3369999999999998E-2</v>
      </c>
      <c r="I124" s="25">
        <f>ROUND(G124*H124,6)</f>
        <v>1.5109410000000001</v>
      </c>
      <c r="L124" s="27">
        <v>0</v>
      </c>
      <c r="M124" s="22">
        <f>ROUND(ROUND(L124,2)*ROUND(G124,3),2)</f>
        <v>0</v>
      </c>
      <c r="N124" s="25" t="s">
        <v>1836</v>
      </c>
      <c r="O124">
        <f>(M124*21)/100</f>
        <v>0</v>
      </c>
      <c r="P124" t="s">
        <v>27</v>
      </c>
    </row>
    <row r="125" spans="1:16" x14ac:dyDescent="0.2">
      <c r="A125" s="28" t="s">
        <v>57</v>
      </c>
      <c r="E125" s="29" t="s">
        <v>5</v>
      </c>
    </row>
    <row r="126" spans="1:16" x14ac:dyDescent="0.2">
      <c r="A126" s="28" t="s">
        <v>58</v>
      </c>
      <c r="E126" s="30" t="s">
        <v>3555</v>
      </c>
    </row>
    <row r="127" spans="1:16" x14ac:dyDescent="0.2">
      <c r="E127" s="29" t="s">
        <v>159</v>
      </c>
    </row>
    <row r="128" spans="1:16" x14ac:dyDescent="0.2">
      <c r="A128" t="s">
        <v>51</v>
      </c>
      <c r="B128" s="5" t="s">
        <v>212</v>
      </c>
      <c r="C128" s="5" t="s">
        <v>3556</v>
      </c>
      <c r="D128" t="s">
        <v>5</v>
      </c>
      <c r="E128" s="24" t="s">
        <v>3557</v>
      </c>
      <c r="F128" s="25" t="s">
        <v>73</v>
      </c>
      <c r="G128" s="26">
        <v>20</v>
      </c>
      <c r="H128" s="25">
        <v>2.3369999999999998E-2</v>
      </c>
      <c r="I128" s="25">
        <f>ROUND(G128*H128,6)</f>
        <v>0.46739999999999998</v>
      </c>
      <c r="L128" s="27">
        <v>0</v>
      </c>
      <c r="M128" s="22">
        <f>ROUND(ROUND(L128,2)*ROUND(G128,3),2)</f>
        <v>0</v>
      </c>
      <c r="N128" s="25" t="s">
        <v>126</v>
      </c>
      <c r="O128">
        <f>(M128*21)/100</f>
        <v>0</v>
      </c>
      <c r="P128" t="s">
        <v>27</v>
      </c>
    </row>
    <row r="129" spans="1:16" x14ac:dyDescent="0.2">
      <c r="A129" s="28" t="s">
        <v>57</v>
      </c>
      <c r="E129" s="29" t="s">
        <v>5</v>
      </c>
    </row>
    <row r="130" spans="1:16" ht="38.25" x14ac:dyDescent="0.2">
      <c r="A130" s="28" t="s">
        <v>58</v>
      </c>
      <c r="E130" s="30" t="s">
        <v>3558</v>
      </c>
    </row>
    <row r="131" spans="1:16" x14ac:dyDescent="0.2">
      <c r="E131" s="29" t="s">
        <v>5</v>
      </c>
    </row>
    <row r="132" spans="1:16" x14ac:dyDescent="0.2">
      <c r="A132" t="s">
        <v>51</v>
      </c>
      <c r="B132" s="5" t="s">
        <v>213</v>
      </c>
      <c r="C132" s="5" t="s">
        <v>3559</v>
      </c>
      <c r="D132" t="s">
        <v>5</v>
      </c>
      <c r="E132" s="24" t="s">
        <v>3560</v>
      </c>
      <c r="F132" s="25" t="s">
        <v>73</v>
      </c>
      <c r="G132" s="26">
        <v>20</v>
      </c>
      <c r="H132" s="25">
        <v>2.3369999999999998E-2</v>
      </c>
      <c r="I132" s="25">
        <f>ROUND(G132*H132,6)</f>
        <v>0.46739999999999998</v>
      </c>
      <c r="L132" s="27">
        <v>0</v>
      </c>
      <c r="M132" s="22">
        <f>ROUND(ROUND(L132,2)*ROUND(G132,3),2)</f>
        <v>0</v>
      </c>
      <c r="N132" s="25" t="s">
        <v>126</v>
      </c>
      <c r="O132">
        <f>(M132*21)/100</f>
        <v>0</v>
      </c>
      <c r="P132" t="s">
        <v>27</v>
      </c>
    </row>
    <row r="133" spans="1:16" x14ac:dyDescent="0.2">
      <c r="A133" s="28" t="s">
        <v>57</v>
      </c>
      <c r="E133" s="29" t="s">
        <v>5</v>
      </c>
    </row>
    <row r="134" spans="1:16" ht="38.25" x14ac:dyDescent="0.2">
      <c r="A134" s="28" t="s">
        <v>58</v>
      </c>
      <c r="E134" s="30" t="s">
        <v>3558</v>
      </c>
    </row>
    <row r="135" spans="1:16" x14ac:dyDescent="0.2">
      <c r="E135" s="29" t="s">
        <v>5</v>
      </c>
    </row>
    <row r="136" spans="1:16" x14ac:dyDescent="0.2">
      <c r="A136" t="s">
        <v>51</v>
      </c>
      <c r="B136" s="5" t="s">
        <v>214</v>
      </c>
      <c r="C136" s="5" t="s">
        <v>3561</v>
      </c>
      <c r="D136" t="s">
        <v>5</v>
      </c>
      <c r="E136" s="24" t="s">
        <v>3562</v>
      </c>
      <c r="F136" s="25" t="s">
        <v>73</v>
      </c>
      <c r="G136" s="26">
        <v>20</v>
      </c>
      <c r="H136" s="25">
        <v>2.3369999999999998E-2</v>
      </c>
      <c r="I136" s="25">
        <f>ROUND(G136*H136,6)</f>
        <v>0.46739999999999998</v>
      </c>
      <c r="L136" s="27">
        <v>0</v>
      </c>
      <c r="M136" s="22">
        <f>ROUND(ROUND(L136,2)*ROUND(G136,3),2)</f>
        <v>0</v>
      </c>
      <c r="N136" s="25" t="s">
        <v>126</v>
      </c>
      <c r="O136">
        <f>(M136*21)/100</f>
        <v>0</v>
      </c>
      <c r="P136" t="s">
        <v>27</v>
      </c>
    </row>
    <row r="137" spans="1:16" x14ac:dyDescent="0.2">
      <c r="A137" s="28" t="s">
        <v>57</v>
      </c>
      <c r="E137" s="29" t="s">
        <v>5</v>
      </c>
    </row>
    <row r="138" spans="1:16" ht="38.25" x14ac:dyDescent="0.2">
      <c r="A138" s="28" t="s">
        <v>58</v>
      </c>
      <c r="E138" s="30" t="s">
        <v>3558</v>
      </c>
    </row>
    <row r="139" spans="1:16" x14ac:dyDescent="0.2">
      <c r="E139" s="29" t="s">
        <v>5</v>
      </c>
    </row>
    <row r="140" spans="1:16" ht="38.25" x14ac:dyDescent="0.2">
      <c r="A140" t="s">
        <v>51</v>
      </c>
      <c r="B140" s="5" t="s">
        <v>215</v>
      </c>
      <c r="C140" s="5" t="s">
        <v>3563</v>
      </c>
      <c r="D140" t="s">
        <v>5</v>
      </c>
      <c r="E140" s="24" t="s">
        <v>3564</v>
      </c>
      <c r="F140" s="25" t="s">
        <v>77</v>
      </c>
      <c r="G140" s="26">
        <v>19.82</v>
      </c>
      <c r="H140" s="25">
        <v>2.3369999999999998E-2</v>
      </c>
      <c r="I140" s="25">
        <f>ROUND(G140*H140,6)</f>
        <v>0.46319300000000002</v>
      </c>
      <c r="L140" s="27">
        <v>0</v>
      </c>
      <c r="M140" s="22">
        <f>ROUND(ROUND(L140,2)*ROUND(G140,3),2)</f>
        <v>0</v>
      </c>
      <c r="N140" s="25" t="s">
        <v>126</v>
      </c>
      <c r="O140">
        <f>(M140*21)/100</f>
        <v>0</v>
      </c>
      <c r="P140" t="s">
        <v>27</v>
      </c>
    </row>
    <row r="141" spans="1:16" ht="25.5" x14ac:dyDescent="0.2">
      <c r="A141" s="28" t="s">
        <v>57</v>
      </c>
      <c r="E141" s="29" t="s">
        <v>3565</v>
      </c>
    </row>
    <row r="142" spans="1:16" ht="38.25" x14ac:dyDescent="0.2">
      <c r="A142" s="28" t="s">
        <v>58</v>
      </c>
      <c r="E142" s="30" t="s">
        <v>3566</v>
      </c>
    </row>
    <row r="143" spans="1:16" x14ac:dyDescent="0.2">
      <c r="E143" s="29" t="s">
        <v>5</v>
      </c>
    </row>
    <row r="144" spans="1:16" x14ac:dyDescent="0.2">
      <c r="A144" t="s">
        <v>51</v>
      </c>
      <c r="B144" s="5" t="s">
        <v>216</v>
      </c>
      <c r="C144" s="5" t="s">
        <v>3567</v>
      </c>
      <c r="D144" t="s">
        <v>5</v>
      </c>
      <c r="E144" s="24" t="s">
        <v>3568</v>
      </c>
      <c r="F144" s="25" t="s">
        <v>67</v>
      </c>
      <c r="G144" s="26">
        <v>12.74</v>
      </c>
      <c r="H144" s="25">
        <v>0</v>
      </c>
      <c r="I144" s="25">
        <f>ROUND(G144*H144,6)</f>
        <v>0</v>
      </c>
      <c r="L144" s="27">
        <v>0</v>
      </c>
      <c r="M144" s="22">
        <f>ROUND(ROUND(L144,2)*ROUND(G144,3),2)</f>
        <v>0</v>
      </c>
      <c r="N144" s="25" t="s">
        <v>126</v>
      </c>
      <c r="O144">
        <f>(M144*21)/100</f>
        <v>0</v>
      </c>
      <c r="P144" t="s">
        <v>27</v>
      </c>
    </row>
    <row r="145" spans="1:16" x14ac:dyDescent="0.2">
      <c r="A145" s="28" t="s">
        <v>57</v>
      </c>
      <c r="E145" s="29" t="s">
        <v>5</v>
      </c>
    </row>
    <row r="146" spans="1:16" x14ac:dyDescent="0.2">
      <c r="A146" s="28" t="s">
        <v>58</v>
      </c>
      <c r="E146" s="30" t="s">
        <v>3569</v>
      </c>
    </row>
    <row r="147" spans="1:16" x14ac:dyDescent="0.2">
      <c r="E147" s="29" t="s">
        <v>5</v>
      </c>
    </row>
    <row r="148" spans="1:16" x14ac:dyDescent="0.2">
      <c r="A148" t="s">
        <v>48</v>
      </c>
      <c r="C148" s="6" t="s">
        <v>3570</v>
      </c>
      <c r="E148" s="23" t="s">
        <v>3571</v>
      </c>
      <c r="J148" s="22">
        <f>0</f>
        <v>0</v>
      </c>
      <c r="K148" s="22">
        <f>0</f>
        <v>0</v>
      </c>
      <c r="L148" s="22">
        <f>0+L149+L153+L157+L161+L165+L169+L173+L177+L181+L185+L189+L193+L197+L201+L205+L209+L213+L217+L221+L225+L229+L233+L237+L241+L245+L249+L253+L257+L261+L265+L269+L273+L277+L281+L285+L289+L293+L297+L301+L305+L309+L313+L317+L321+L325+L329+L333+L337+L341+L345+L349+L353+L357+L361+L365+L369+L373+L377+L381+L385+L389+L393+L397+L401+L405+L409+L413+L417+L421+L425+L429+L433+L437+L441+L445+L449+L453+L457+L461+L465+L469+L473+L477+L481+L485+L489+L493+L497</f>
        <v>0</v>
      </c>
      <c r="M148" s="22">
        <f>0+M149+M153+M157+M161+M165+M169+M173+M177+M181+M185+M189+M193+M197+M201+M205+M209+M213+M217+M221+M225+M229+M233+M237+M241+M245+M249+M253+M257+M261+M265+M269+M273+M277+M281+M285+M289+M293+M297+M301+M305+M309+M313+M317+M321+M325+M329+M333+M337+M341+M345+M349+M353+M357+M361+M365+M369+M373+M377+M381+M385+M389+M393+M397+M401+M405+M409+M413+M417+M421+M425+M429+M433+M437+M441+M445+M449+M453+M457+M461+M465+M469+M473+M477+M481+M485+M489+M493+M497</f>
        <v>0</v>
      </c>
    </row>
    <row r="149" spans="1:16" ht="25.5" x14ac:dyDescent="0.2">
      <c r="A149" t="s">
        <v>51</v>
      </c>
      <c r="B149" s="5" t="s">
        <v>217</v>
      </c>
      <c r="C149" s="5" t="s">
        <v>3572</v>
      </c>
      <c r="D149" t="s">
        <v>5</v>
      </c>
      <c r="E149" s="24" t="s">
        <v>3573</v>
      </c>
      <c r="F149" s="25" t="s">
        <v>812</v>
      </c>
      <c r="G149" s="26">
        <v>6</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ht="25.5" x14ac:dyDescent="0.2">
      <c r="A153" t="s">
        <v>51</v>
      </c>
      <c r="B153" s="5" t="s">
        <v>218</v>
      </c>
      <c r="C153" s="5" t="s">
        <v>3574</v>
      </c>
      <c r="D153" t="s">
        <v>5</v>
      </c>
      <c r="E153" s="24" t="s">
        <v>3575</v>
      </c>
      <c r="F153" s="25" t="s">
        <v>812</v>
      </c>
      <c r="G153" s="26">
        <v>25</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ht="25.5" x14ac:dyDescent="0.2">
      <c r="A157" t="s">
        <v>51</v>
      </c>
      <c r="B157" s="5" t="s">
        <v>219</v>
      </c>
      <c r="C157" s="5" t="s">
        <v>3576</v>
      </c>
      <c r="D157" t="s">
        <v>5</v>
      </c>
      <c r="E157" s="24" t="s">
        <v>3577</v>
      </c>
      <c r="F157" s="25" t="s">
        <v>3365</v>
      </c>
      <c r="G157" s="26">
        <v>12.7</v>
      </c>
      <c r="H157" s="25">
        <v>0</v>
      </c>
      <c r="I157" s="25">
        <f>ROUND(G157*H157,6)</f>
        <v>0</v>
      </c>
      <c r="L157" s="27">
        <v>0</v>
      </c>
      <c r="M157" s="22">
        <f>ROUND(ROUND(L157,2)*ROUND(G157,3),2)</f>
        <v>0</v>
      </c>
      <c r="N157" s="25" t="s">
        <v>126</v>
      </c>
      <c r="O157">
        <f>(M157*21)/100</f>
        <v>0</v>
      </c>
      <c r="P157" t="s">
        <v>27</v>
      </c>
    </row>
    <row r="158" spans="1:16" ht="25.5" x14ac:dyDescent="0.2">
      <c r="A158" s="28" t="s">
        <v>57</v>
      </c>
      <c r="E158" s="29" t="s">
        <v>3578</v>
      </c>
    </row>
    <row r="159" spans="1:16" x14ac:dyDescent="0.2">
      <c r="A159" s="28" t="s">
        <v>58</v>
      </c>
      <c r="E159" s="30" t="s">
        <v>5</v>
      </c>
    </row>
    <row r="160" spans="1:16" x14ac:dyDescent="0.2">
      <c r="E160" s="29" t="s">
        <v>5</v>
      </c>
    </row>
    <row r="161" spans="1:16" ht="25.5" x14ac:dyDescent="0.2">
      <c r="A161" t="s">
        <v>51</v>
      </c>
      <c r="B161" s="5" t="s">
        <v>220</v>
      </c>
      <c r="C161" s="5" t="s">
        <v>3579</v>
      </c>
      <c r="D161" t="s">
        <v>5</v>
      </c>
      <c r="E161" s="24" t="s">
        <v>3580</v>
      </c>
      <c r="F161" s="25" t="s">
        <v>3365</v>
      </c>
      <c r="G161" s="26">
        <v>56.35</v>
      </c>
      <c r="H161" s="25">
        <v>0</v>
      </c>
      <c r="I161" s="25">
        <f>ROUND(G161*H161,6)</f>
        <v>0</v>
      </c>
      <c r="L161" s="27">
        <v>0</v>
      </c>
      <c r="M161" s="22">
        <f>ROUND(ROUND(L161,2)*ROUND(G161,3),2)</f>
        <v>0</v>
      </c>
      <c r="N161" s="25" t="s">
        <v>126</v>
      </c>
      <c r="O161">
        <f>(M161*21)/100</f>
        <v>0</v>
      </c>
      <c r="P161" t="s">
        <v>27</v>
      </c>
    </row>
    <row r="162" spans="1:16" ht="38.25" x14ac:dyDescent="0.2">
      <c r="A162" s="28" t="s">
        <v>57</v>
      </c>
      <c r="E162" s="29" t="s">
        <v>3581</v>
      </c>
    </row>
    <row r="163" spans="1:16" x14ac:dyDescent="0.2">
      <c r="A163" s="28" t="s">
        <v>58</v>
      </c>
      <c r="E163" s="30" t="s">
        <v>5</v>
      </c>
    </row>
    <row r="164" spans="1:16" x14ac:dyDescent="0.2">
      <c r="E164" s="29" t="s">
        <v>5</v>
      </c>
    </row>
    <row r="165" spans="1:16" ht="25.5" x14ac:dyDescent="0.2">
      <c r="A165" t="s">
        <v>51</v>
      </c>
      <c r="B165" s="5" t="s">
        <v>223</v>
      </c>
      <c r="C165" s="5" t="s">
        <v>3582</v>
      </c>
      <c r="D165" t="s">
        <v>5</v>
      </c>
      <c r="E165" s="24" t="s">
        <v>3583</v>
      </c>
      <c r="F165" s="25" t="s">
        <v>3365</v>
      </c>
      <c r="G165" s="26">
        <v>40.020000000000003</v>
      </c>
      <c r="H165" s="25">
        <v>0</v>
      </c>
      <c r="I165" s="25">
        <f>ROUND(G165*H165,6)</f>
        <v>0</v>
      </c>
      <c r="L165" s="27">
        <v>0</v>
      </c>
      <c r="M165" s="22">
        <f>ROUND(ROUND(L165,2)*ROUND(G165,3),2)</f>
        <v>0</v>
      </c>
      <c r="N165" s="25" t="s">
        <v>126</v>
      </c>
      <c r="O165">
        <f>(M165*21)/100</f>
        <v>0</v>
      </c>
      <c r="P165" t="s">
        <v>27</v>
      </c>
    </row>
    <row r="166" spans="1:16" ht="25.5" x14ac:dyDescent="0.2">
      <c r="A166" s="28" t="s">
        <v>57</v>
      </c>
      <c r="E166" s="29" t="s">
        <v>3578</v>
      </c>
    </row>
    <row r="167" spans="1:16" x14ac:dyDescent="0.2">
      <c r="A167" s="28" t="s">
        <v>58</v>
      </c>
      <c r="E167" s="30" t="s">
        <v>5</v>
      </c>
    </row>
    <row r="168" spans="1:16" x14ac:dyDescent="0.2">
      <c r="E168" s="29" t="s">
        <v>5</v>
      </c>
    </row>
    <row r="169" spans="1:16" ht="25.5" x14ac:dyDescent="0.2">
      <c r="A169" t="s">
        <v>51</v>
      </c>
      <c r="B169" s="5" t="s">
        <v>224</v>
      </c>
      <c r="C169" s="5" t="s">
        <v>3584</v>
      </c>
      <c r="D169" t="s">
        <v>5</v>
      </c>
      <c r="E169" s="24" t="s">
        <v>3585</v>
      </c>
      <c r="F169" s="25" t="s">
        <v>3365</v>
      </c>
      <c r="G169" s="26">
        <v>12.7</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x14ac:dyDescent="0.2">
      <c r="A171" s="28" t="s">
        <v>58</v>
      </c>
      <c r="E171" s="30" t="s">
        <v>5</v>
      </c>
    </row>
    <row r="172" spans="1:16" x14ac:dyDescent="0.2">
      <c r="E172" s="29" t="s">
        <v>5</v>
      </c>
    </row>
    <row r="173" spans="1:16" x14ac:dyDescent="0.2">
      <c r="A173" t="s">
        <v>51</v>
      </c>
      <c r="B173" s="5" t="s">
        <v>225</v>
      </c>
      <c r="C173" s="5" t="s">
        <v>3586</v>
      </c>
      <c r="D173" t="s">
        <v>5</v>
      </c>
      <c r="E173" s="24" t="s">
        <v>3587</v>
      </c>
      <c r="F173" s="25" t="s">
        <v>67</v>
      </c>
      <c r="G173" s="26">
        <v>37.799999999999997</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x14ac:dyDescent="0.2">
      <c r="E176" s="29" t="s">
        <v>5</v>
      </c>
    </row>
    <row r="177" spans="1:16" ht="25.5" x14ac:dyDescent="0.2">
      <c r="A177" t="s">
        <v>51</v>
      </c>
      <c r="B177" s="5" t="s">
        <v>226</v>
      </c>
      <c r="C177" s="5" t="s">
        <v>3588</v>
      </c>
      <c r="D177" t="s">
        <v>5</v>
      </c>
      <c r="E177" s="24" t="s">
        <v>3589</v>
      </c>
      <c r="F177" s="25" t="s">
        <v>3365</v>
      </c>
      <c r="G177" s="26">
        <v>73.2</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x14ac:dyDescent="0.2">
      <c r="A179" s="28" t="s">
        <v>58</v>
      </c>
      <c r="E179" s="30" t="s">
        <v>5</v>
      </c>
    </row>
    <row r="180" spans="1:16" x14ac:dyDescent="0.2">
      <c r="E180" s="29" t="s">
        <v>5</v>
      </c>
    </row>
    <row r="181" spans="1:16" ht="25.5" x14ac:dyDescent="0.2">
      <c r="A181" t="s">
        <v>51</v>
      </c>
      <c r="B181" s="5" t="s">
        <v>227</v>
      </c>
      <c r="C181" s="5" t="s">
        <v>3590</v>
      </c>
      <c r="D181" t="s">
        <v>5</v>
      </c>
      <c r="E181" s="24" t="s">
        <v>3591</v>
      </c>
      <c r="F181" s="25" t="s">
        <v>3365</v>
      </c>
      <c r="G181" s="26">
        <v>37.200000000000003</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x14ac:dyDescent="0.2">
      <c r="A183" s="28" t="s">
        <v>58</v>
      </c>
      <c r="E183" s="30" t="s">
        <v>5</v>
      </c>
    </row>
    <row r="184" spans="1:16" x14ac:dyDescent="0.2">
      <c r="E184" s="29" t="s">
        <v>5</v>
      </c>
    </row>
    <row r="185" spans="1:16" ht="25.5" x14ac:dyDescent="0.2">
      <c r="A185" t="s">
        <v>51</v>
      </c>
      <c r="B185" s="5" t="s">
        <v>232</v>
      </c>
      <c r="C185" s="5" t="s">
        <v>3592</v>
      </c>
      <c r="D185" t="s">
        <v>5</v>
      </c>
      <c r="E185" s="24" t="s">
        <v>3593</v>
      </c>
      <c r="F185" s="25" t="s">
        <v>3365</v>
      </c>
      <c r="G185" s="26">
        <v>129.69999999999999</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x14ac:dyDescent="0.2">
      <c r="A187" s="28" t="s">
        <v>58</v>
      </c>
      <c r="E187" s="30" t="s">
        <v>5</v>
      </c>
    </row>
    <row r="188" spans="1:16" x14ac:dyDescent="0.2">
      <c r="E188" s="29" t="s">
        <v>5</v>
      </c>
    </row>
    <row r="189" spans="1:16" ht="25.5" x14ac:dyDescent="0.2">
      <c r="A189" t="s">
        <v>51</v>
      </c>
      <c r="B189" s="5" t="s">
        <v>235</v>
      </c>
      <c r="C189" s="5" t="s">
        <v>3594</v>
      </c>
      <c r="D189" t="s">
        <v>5</v>
      </c>
      <c r="E189" s="24" t="s">
        <v>3595</v>
      </c>
      <c r="F189" s="25" t="s">
        <v>3365</v>
      </c>
      <c r="G189" s="26">
        <v>62.2</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x14ac:dyDescent="0.2">
      <c r="A191" s="28" t="s">
        <v>58</v>
      </c>
      <c r="E191" s="30" t="s">
        <v>5</v>
      </c>
    </row>
    <row r="192" spans="1:16" x14ac:dyDescent="0.2">
      <c r="E192" s="29" t="s">
        <v>5</v>
      </c>
    </row>
    <row r="193" spans="1:16" ht="25.5" x14ac:dyDescent="0.2">
      <c r="A193" t="s">
        <v>51</v>
      </c>
      <c r="B193" s="5" t="s">
        <v>238</v>
      </c>
      <c r="C193" s="5" t="s">
        <v>3596</v>
      </c>
      <c r="D193" t="s">
        <v>5</v>
      </c>
      <c r="E193" s="24" t="s">
        <v>3597</v>
      </c>
      <c r="F193" s="25" t="s">
        <v>3365</v>
      </c>
      <c r="G193" s="26">
        <v>21.7</v>
      </c>
      <c r="H193" s="25">
        <v>0</v>
      </c>
      <c r="I193" s="25">
        <f>ROUND(G193*H193,6)</f>
        <v>0</v>
      </c>
      <c r="L193" s="27">
        <v>0</v>
      </c>
      <c r="M193" s="22">
        <f>ROUND(ROUND(L193,2)*ROUND(G193,3),2)</f>
        <v>0</v>
      </c>
      <c r="N193" s="25" t="s">
        <v>126</v>
      </c>
      <c r="O193">
        <f>(M193*21)/100</f>
        <v>0</v>
      </c>
      <c r="P193" t="s">
        <v>27</v>
      </c>
    </row>
    <row r="194" spans="1:16" x14ac:dyDescent="0.2">
      <c r="A194" s="28" t="s">
        <v>57</v>
      </c>
      <c r="E194" s="29" t="s">
        <v>5</v>
      </c>
    </row>
    <row r="195" spans="1:16" x14ac:dyDescent="0.2">
      <c r="A195" s="28" t="s">
        <v>58</v>
      </c>
      <c r="E195" s="30" t="s">
        <v>5</v>
      </c>
    </row>
    <row r="196" spans="1:16" x14ac:dyDescent="0.2">
      <c r="E196" s="29" t="s">
        <v>5</v>
      </c>
    </row>
    <row r="197" spans="1:16" ht="25.5" x14ac:dyDescent="0.2">
      <c r="A197" t="s">
        <v>51</v>
      </c>
      <c r="B197" s="5" t="s">
        <v>239</v>
      </c>
      <c r="C197" s="5" t="s">
        <v>3598</v>
      </c>
      <c r="D197" t="s">
        <v>5</v>
      </c>
      <c r="E197" s="24" t="s">
        <v>3599</v>
      </c>
      <c r="F197" s="25" t="s">
        <v>3365</v>
      </c>
      <c r="G197" s="26">
        <v>93.8</v>
      </c>
      <c r="H197" s="25">
        <v>0</v>
      </c>
      <c r="I197" s="25">
        <f>ROUND(G197*H197,6)</f>
        <v>0</v>
      </c>
      <c r="L197" s="27">
        <v>0</v>
      </c>
      <c r="M197" s="22">
        <f>ROUND(ROUND(L197,2)*ROUND(G197,3),2)</f>
        <v>0</v>
      </c>
      <c r="N197" s="25" t="s">
        <v>126</v>
      </c>
      <c r="O197">
        <f>(M197*21)/100</f>
        <v>0</v>
      </c>
      <c r="P197" t="s">
        <v>27</v>
      </c>
    </row>
    <row r="198" spans="1:16" x14ac:dyDescent="0.2">
      <c r="A198" s="28" t="s">
        <v>57</v>
      </c>
      <c r="E198" s="29" t="s">
        <v>5</v>
      </c>
    </row>
    <row r="199" spans="1:16" x14ac:dyDescent="0.2">
      <c r="A199" s="28" t="s">
        <v>58</v>
      </c>
      <c r="E199" s="30" t="s">
        <v>5</v>
      </c>
    </row>
    <row r="200" spans="1:16" x14ac:dyDescent="0.2">
      <c r="E200" s="29" t="s">
        <v>5</v>
      </c>
    </row>
    <row r="201" spans="1:16" ht="25.5" x14ac:dyDescent="0.2">
      <c r="A201" t="s">
        <v>51</v>
      </c>
      <c r="B201" s="5" t="s">
        <v>240</v>
      </c>
      <c r="C201" s="5" t="s">
        <v>3600</v>
      </c>
      <c r="D201" t="s">
        <v>5</v>
      </c>
      <c r="E201" s="24" t="s">
        <v>3601</v>
      </c>
      <c r="F201" s="25" t="s">
        <v>3365</v>
      </c>
      <c r="G201" s="26">
        <v>80.5</v>
      </c>
      <c r="H201" s="25">
        <v>0</v>
      </c>
      <c r="I201" s="25">
        <f>ROUND(G201*H201,6)</f>
        <v>0</v>
      </c>
      <c r="L201" s="27">
        <v>0</v>
      </c>
      <c r="M201" s="22">
        <f>ROUND(ROUND(L201,2)*ROUND(G201,3),2)</f>
        <v>0</v>
      </c>
      <c r="N201" s="25" t="s">
        <v>126</v>
      </c>
      <c r="O201">
        <f>(M201*21)/100</f>
        <v>0</v>
      </c>
      <c r="P201" t="s">
        <v>27</v>
      </c>
    </row>
    <row r="202" spans="1:16" x14ac:dyDescent="0.2">
      <c r="A202" s="28" t="s">
        <v>57</v>
      </c>
      <c r="E202" s="29" t="s">
        <v>5</v>
      </c>
    </row>
    <row r="203" spans="1:16" x14ac:dyDescent="0.2">
      <c r="A203" s="28" t="s">
        <v>58</v>
      </c>
      <c r="E203" s="30" t="s">
        <v>5</v>
      </c>
    </row>
    <row r="204" spans="1:16" x14ac:dyDescent="0.2">
      <c r="E204" s="29" t="s">
        <v>5</v>
      </c>
    </row>
    <row r="205" spans="1:16" ht="25.5" x14ac:dyDescent="0.2">
      <c r="A205" t="s">
        <v>51</v>
      </c>
      <c r="B205" s="5" t="s">
        <v>241</v>
      </c>
      <c r="C205" s="5" t="s">
        <v>3602</v>
      </c>
      <c r="D205" t="s">
        <v>5</v>
      </c>
      <c r="E205" s="24" t="s">
        <v>3603</v>
      </c>
      <c r="F205" s="25" t="s">
        <v>3365</v>
      </c>
      <c r="G205" s="26">
        <v>80.5</v>
      </c>
      <c r="H205" s="25">
        <v>0</v>
      </c>
      <c r="I205" s="25">
        <f>ROUND(G205*H205,6)</f>
        <v>0</v>
      </c>
      <c r="L205" s="27">
        <v>0</v>
      </c>
      <c r="M205" s="22">
        <f>ROUND(ROUND(L205,2)*ROUND(G205,3),2)</f>
        <v>0</v>
      </c>
      <c r="N205" s="25" t="s">
        <v>126</v>
      </c>
      <c r="O205">
        <f>(M205*21)/100</f>
        <v>0</v>
      </c>
      <c r="P205" t="s">
        <v>27</v>
      </c>
    </row>
    <row r="206" spans="1:16" x14ac:dyDescent="0.2">
      <c r="A206" s="28" t="s">
        <v>57</v>
      </c>
      <c r="E206" s="29" t="s">
        <v>5</v>
      </c>
    </row>
    <row r="207" spans="1:16" x14ac:dyDescent="0.2">
      <c r="A207" s="28" t="s">
        <v>58</v>
      </c>
      <c r="E207" s="30" t="s">
        <v>5</v>
      </c>
    </row>
    <row r="208" spans="1:16" x14ac:dyDescent="0.2">
      <c r="E208" s="29" t="s">
        <v>5</v>
      </c>
    </row>
    <row r="209" spans="1:16" ht="25.5" x14ac:dyDescent="0.2">
      <c r="A209" t="s">
        <v>51</v>
      </c>
      <c r="B209" s="5" t="s">
        <v>242</v>
      </c>
      <c r="C209" s="5" t="s">
        <v>3604</v>
      </c>
      <c r="D209" t="s">
        <v>5</v>
      </c>
      <c r="E209" s="24" t="s">
        <v>3605</v>
      </c>
      <c r="F209" s="25" t="s">
        <v>3365</v>
      </c>
      <c r="G209" s="26">
        <v>39.9</v>
      </c>
      <c r="H209" s="25">
        <v>0</v>
      </c>
      <c r="I209" s="25">
        <f>ROUND(G209*H209,6)</f>
        <v>0</v>
      </c>
      <c r="L209" s="27">
        <v>0</v>
      </c>
      <c r="M209" s="22">
        <f>ROUND(ROUND(L209,2)*ROUND(G209,3),2)</f>
        <v>0</v>
      </c>
      <c r="N209" s="25" t="s">
        <v>126</v>
      </c>
      <c r="O209">
        <f>(M209*21)/100</f>
        <v>0</v>
      </c>
      <c r="P209" t="s">
        <v>27</v>
      </c>
    </row>
    <row r="210" spans="1:16" x14ac:dyDescent="0.2">
      <c r="A210" s="28" t="s">
        <v>57</v>
      </c>
      <c r="E210" s="29" t="s">
        <v>5</v>
      </c>
    </row>
    <row r="211" spans="1:16" x14ac:dyDescent="0.2">
      <c r="A211" s="28" t="s">
        <v>58</v>
      </c>
      <c r="E211" s="30" t="s">
        <v>5</v>
      </c>
    </row>
    <row r="212" spans="1:16" x14ac:dyDescent="0.2">
      <c r="E212" s="29" t="s">
        <v>5</v>
      </c>
    </row>
    <row r="213" spans="1:16" ht="25.5" x14ac:dyDescent="0.2">
      <c r="A213" t="s">
        <v>51</v>
      </c>
      <c r="B213" s="5" t="s">
        <v>243</v>
      </c>
      <c r="C213" s="5" t="s">
        <v>3606</v>
      </c>
      <c r="D213" t="s">
        <v>5</v>
      </c>
      <c r="E213" s="24" t="s">
        <v>3607</v>
      </c>
      <c r="F213" s="25" t="s">
        <v>3365</v>
      </c>
      <c r="G213" s="26">
        <v>39.9</v>
      </c>
      <c r="H213" s="25">
        <v>0</v>
      </c>
      <c r="I213" s="25">
        <f>ROUND(G213*H213,6)</f>
        <v>0</v>
      </c>
      <c r="L213" s="27">
        <v>0</v>
      </c>
      <c r="M213" s="22">
        <f>ROUND(ROUND(L213,2)*ROUND(G213,3),2)</f>
        <v>0</v>
      </c>
      <c r="N213" s="25" t="s">
        <v>126</v>
      </c>
      <c r="O213">
        <f>(M213*21)/100</f>
        <v>0</v>
      </c>
      <c r="P213" t="s">
        <v>27</v>
      </c>
    </row>
    <row r="214" spans="1:16" x14ac:dyDescent="0.2">
      <c r="A214" s="28" t="s">
        <v>57</v>
      </c>
      <c r="E214" s="29" t="s">
        <v>5</v>
      </c>
    </row>
    <row r="215" spans="1:16" x14ac:dyDescent="0.2">
      <c r="A215" s="28" t="s">
        <v>58</v>
      </c>
      <c r="E215" s="30" t="s">
        <v>5</v>
      </c>
    </row>
    <row r="216" spans="1:16" x14ac:dyDescent="0.2">
      <c r="E216" s="29" t="s">
        <v>5</v>
      </c>
    </row>
    <row r="217" spans="1:16" ht="25.5" x14ac:dyDescent="0.2">
      <c r="A217" t="s">
        <v>51</v>
      </c>
      <c r="B217" s="5" t="s">
        <v>244</v>
      </c>
      <c r="C217" s="5" t="s">
        <v>3608</v>
      </c>
      <c r="D217" t="s">
        <v>5</v>
      </c>
      <c r="E217" s="24" t="s">
        <v>3609</v>
      </c>
      <c r="F217" s="25" t="s">
        <v>3365</v>
      </c>
      <c r="G217" s="26">
        <v>56.6</v>
      </c>
      <c r="H217" s="25">
        <v>0</v>
      </c>
      <c r="I217" s="25">
        <f>ROUND(G217*H217,6)</f>
        <v>0</v>
      </c>
      <c r="L217" s="27">
        <v>0</v>
      </c>
      <c r="M217" s="22">
        <f>ROUND(ROUND(L217,2)*ROUND(G217,3),2)</f>
        <v>0</v>
      </c>
      <c r="N217" s="25" t="s">
        <v>126</v>
      </c>
      <c r="O217">
        <f>(M217*21)/100</f>
        <v>0</v>
      </c>
      <c r="P217" t="s">
        <v>27</v>
      </c>
    </row>
    <row r="218" spans="1:16" x14ac:dyDescent="0.2">
      <c r="A218" s="28" t="s">
        <v>57</v>
      </c>
      <c r="E218" s="29" t="s">
        <v>5</v>
      </c>
    </row>
    <row r="219" spans="1:16" x14ac:dyDescent="0.2">
      <c r="A219" s="28" t="s">
        <v>58</v>
      </c>
      <c r="E219" s="30" t="s">
        <v>5</v>
      </c>
    </row>
    <row r="220" spans="1:16" x14ac:dyDescent="0.2">
      <c r="E220" s="29" t="s">
        <v>5</v>
      </c>
    </row>
    <row r="221" spans="1:16" ht="25.5" x14ac:dyDescent="0.2">
      <c r="A221" t="s">
        <v>51</v>
      </c>
      <c r="B221" s="5" t="s">
        <v>249</v>
      </c>
      <c r="C221" s="5" t="s">
        <v>3610</v>
      </c>
      <c r="D221" t="s">
        <v>5</v>
      </c>
      <c r="E221" s="24" t="s">
        <v>3611</v>
      </c>
      <c r="F221" s="25" t="s">
        <v>812</v>
      </c>
      <c r="G221" s="26">
        <v>58</v>
      </c>
      <c r="H221" s="25">
        <v>0</v>
      </c>
      <c r="I221" s="25">
        <f>ROUND(G221*H221,6)</f>
        <v>0</v>
      </c>
      <c r="L221" s="27">
        <v>0</v>
      </c>
      <c r="M221" s="22">
        <f>ROUND(ROUND(L221,2)*ROUND(G221,3),2)</f>
        <v>0</v>
      </c>
      <c r="N221" s="25" t="s">
        <v>126</v>
      </c>
      <c r="O221">
        <f>(M221*21)/100</f>
        <v>0</v>
      </c>
      <c r="P221" t="s">
        <v>27</v>
      </c>
    </row>
    <row r="222" spans="1:16" x14ac:dyDescent="0.2">
      <c r="A222" s="28" t="s">
        <v>57</v>
      </c>
      <c r="E222" s="29" t="s">
        <v>5</v>
      </c>
    </row>
    <row r="223" spans="1:16" x14ac:dyDescent="0.2">
      <c r="A223" s="28" t="s">
        <v>58</v>
      </c>
      <c r="E223" s="30" t="s">
        <v>5</v>
      </c>
    </row>
    <row r="224" spans="1:16" x14ac:dyDescent="0.2">
      <c r="E224" s="29" t="s">
        <v>5</v>
      </c>
    </row>
    <row r="225" spans="1:16" ht="25.5" x14ac:dyDescent="0.2">
      <c r="A225" t="s">
        <v>51</v>
      </c>
      <c r="B225" s="5" t="s">
        <v>254</v>
      </c>
      <c r="C225" s="5" t="s">
        <v>3612</v>
      </c>
      <c r="D225" t="s">
        <v>5</v>
      </c>
      <c r="E225" s="24" t="s">
        <v>3613</v>
      </c>
      <c r="F225" s="25" t="s">
        <v>3365</v>
      </c>
      <c r="G225" s="26">
        <v>56.6</v>
      </c>
      <c r="H225" s="25">
        <v>0</v>
      </c>
      <c r="I225" s="25">
        <f>ROUND(G225*H225,6)</f>
        <v>0</v>
      </c>
      <c r="L225" s="27">
        <v>0</v>
      </c>
      <c r="M225" s="22">
        <f>ROUND(ROUND(L225,2)*ROUND(G225,3),2)</f>
        <v>0</v>
      </c>
      <c r="N225" s="25" t="s">
        <v>126</v>
      </c>
      <c r="O225">
        <f>(M225*21)/100</f>
        <v>0</v>
      </c>
      <c r="P225" t="s">
        <v>27</v>
      </c>
    </row>
    <row r="226" spans="1:16" x14ac:dyDescent="0.2">
      <c r="A226" s="28" t="s">
        <v>57</v>
      </c>
      <c r="E226" s="29" t="s">
        <v>5</v>
      </c>
    </row>
    <row r="227" spans="1:16" x14ac:dyDescent="0.2">
      <c r="A227" s="28" t="s">
        <v>58</v>
      </c>
      <c r="E227" s="30" t="s">
        <v>5</v>
      </c>
    </row>
    <row r="228" spans="1:16" x14ac:dyDescent="0.2">
      <c r="E228" s="29" t="s">
        <v>5</v>
      </c>
    </row>
    <row r="229" spans="1:16" ht="25.5" x14ac:dyDescent="0.2">
      <c r="A229" t="s">
        <v>51</v>
      </c>
      <c r="B229" s="5" t="s">
        <v>258</v>
      </c>
      <c r="C229" s="5" t="s">
        <v>3614</v>
      </c>
      <c r="D229" t="s">
        <v>5</v>
      </c>
      <c r="E229" s="24" t="s">
        <v>3615</v>
      </c>
      <c r="F229" s="25" t="s">
        <v>3365</v>
      </c>
      <c r="G229" s="26">
        <v>9.6</v>
      </c>
      <c r="H229" s="25">
        <v>0</v>
      </c>
      <c r="I229" s="25">
        <f>ROUND(G229*H229,6)</f>
        <v>0</v>
      </c>
      <c r="L229" s="27">
        <v>0</v>
      </c>
      <c r="M229" s="22">
        <f>ROUND(ROUND(L229,2)*ROUND(G229,3),2)</f>
        <v>0</v>
      </c>
      <c r="N229" s="25" t="s">
        <v>126</v>
      </c>
      <c r="O229">
        <f>(M229*21)/100</f>
        <v>0</v>
      </c>
      <c r="P229" t="s">
        <v>27</v>
      </c>
    </row>
    <row r="230" spans="1:16" x14ac:dyDescent="0.2">
      <c r="A230" s="28" t="s">
        <v>57</v>
      </c>
      <c r="E230" s="29" t="s">
        <v>5</v>
      </c>
    </row>
    <row r="231" spans="1:16" x14ac:dyDescent="0.2">
      <c r="A231" s="28" t="s">
        <v>58</v>
      </c>
      <c r="E231" s="30" t="s">
        <v>5</v>
      </c>
    </row>
    <row r="232" spans="1:16" x14ac:dyDescent="0.2">
      <c r="E232" s="29" t="s">
        <v>5</v>
      </c>
    </row>
    <row r="233" spans="1:16" ht="25.5" x14ac:dyDescent="0.2">
      <c r="A233" t="s">
        <v>51</v>
      </c>
      <c r="B233" s="5" t="s">
        <v>262</v>
      </c>
      <c r="C233" s="5" t="s">
        <v>3616</v>
      </c>
      <c r="D233" t="s">
        <v>5</v>
      </c>
      <c r="E233" s="24" t="s">
        <v>3617</v>
      </c>
      <c r="F233" s="25" t="s">
        <v>812</v>
      </c>
      <c r="G233" s="26">
        <v>10</v>
      </c>
      <c r="H233" s="25">
        <v>0</v>
      </c>
      <c r="I233" s="25">
        <f>ROUND(G233*H233,6)</f>
        <v>0</v>
      </c>
      <c r="L233" s="27">
        <v>0</v>
      </c>
      <c r="M233" s="22">
        <f>ROUND(ROUND(L233,2)*ROUND(G233,3),2)</f>
        <v>0</v>
      </c>
      <c r="N233" s="25" t="s">
        <v>126</v>
      </c>
      <c r="O233">
        <f>(M233*21)/100</f>
        <v>0</v>
      </c>
      <c r="P233" t="s">
        <v>27</v>
      </c>
    </row>
    <row r="234" spans="1:16" x14ac:dyDescent="0.2">
      <c r="A234" s="28" t="s">
        <v>57</v>
      </c>
      <c r="E234" s="29" t="s">
        <v>5</v>
      </c>
    </row>
    <row r="235" spans="1:16" x14ac:dyDescent="0.2">
      <c r="A235" s="28" t="s">
        <v>58</v>
      </c>
      <c r="E235" s="30" t="s">
        <v>5</v>
      </c>
    </row>
    <row r="236" spans="1:16" x14ac:dyDescent="0.2">
      <c r="E236" s="29" t="s">
        <v>5</v>
      </c>
    </row>
    <row r="237" spans="1:16" ht="25.5" x14ac:dyDescent="0.2">
      <c r="A237" t="s">
        <v>51</v>
      </c>
      <c r="B237" s="5" t="s">
        <v>263</v>
      </c>
      <c r="C237" s="5" t="s">
        <v>3618</v>
      </c>
      <c r="D237" t="s">
        <v>5</v>
      </c>
      <c r="E237" s="24" t="s">
        <v>3619</v>
      </c>
      <c r="F237" s="25" t="s">
        <v>3365</v>
      </c>
      <c r="G237" s="26">
        <v>9.6</v>
      </c>
      <c r="H237" s="25">
        <v>0</v>
      </c>
      <c r="I237" s="25">
        <f>ROUND(G237*H237,6)</f>
        <v>0</v>
      </c>
      <c r="L237" s="27">
        <v>0</v>
      </c>
      <c r="M237" s="22">
        <f>ROUND(ROUND(L237,2)*ROUND(G237,3),2)</f>
        <v>0</v>
      </c>
      <c r="N237" s="25" t="s">
        <v>126</v>
      </c>
      <c r="O237">
        <f>(M237*21)/100</f>
        <v>0</v>
      </c>
      <c r="P237" t="s">
        <v>27</v>
      </c>
    </row>
    <row r="238" spans="1:16" x14ac:dyDescent="0.2">
      <c r="A238" s="28" t="s">
        <v>57</v>
      </c>
      <c r="E238" s="29" t="s">
        <v>5</v>
      </c>
    </row>
    <row r="239" spans="1:16" x14ac:dyDescent="0.2">
      <c r="A239" s="28" t="s">
        <v>58</v>
      </c>
      <c r="E239" s="30" t="s">
        <v>5</v>
      </c>
    </row>
    <row r="240" spans="1:16" x14ac:dyDescent="0.2">
      <c r="E240" s="29" t="s">
        <v>5</v>
      </c>
    </row>
    <row r="241" spans="1:16" ht="25.5" x14ac:dyDescent="0.2">
      <c r="A241" t="s">
        <v>51</v>
      </c>
      <c r="B241" s="5" t="s">
        <v>264</v>
      </c>
      <c r="C241" s="5" t="s">
        <v>3620</v>
      </c>
      <c r="D241" t="s">
        <v>5</v>
      </c>
      <c r="E241" s="24" t="s">
        <v>3621</v>
      </c>
      <c r="F241" s="25" t="s">
        <v>3365</v>
      </c>
      <c r="G241" s="26">
        <v>9</v>
      </c>
      <c r="H241" s="25">
        <v>0</v>
      </c>
      <c r="I241" s="25">
        <f>ROUND(G241*H241,6)</f>
        <v>0</v>
      </c>
      <c r="L241" s="27">
        <v>0</v>
      </c>
      <c r="M241" s="22">
        <f>ROUND(ROUND(L241,2)*ROUND(G241,3),2)</f>
        <v>0</v>
      </c>
      <c r="N241" s="25" t="s">
        <v>126</v>
      </c>
      <c r="O241">
        <f>(M241*21)/100</f>
        <v>0</v>
      </c>
      <c r="P241" t="s">
        <v>27</v>
      </c>
    </row>
    <row r="242" spans="1:16" x14ac:dyDescent="0.2">
      <c r="A242" s="28" t="s">
        <v>57</v>
      </c>
      <c r="E242" s="29" t="s">
        <v>5</v>
      </c>
    </row>
    <row r="243" spans="1:16" x14ac:dyDescent="0.2">
      <c r="A243" s="28" t="s">
        <v>58</v>
      </c>
      <c r="E243" s="30" t="s">
        <v>5</v>
      </c>
    </row>
    <row r="244" spans="1:16" x14ac:dyDescent="0.2">
      <c r="E244" s="29" t="s">
        <v>5</v>
      </c>
    </row>
    <row r="245" spans="1:16" ht="25.5" x14ac:dyDescent="0.2">
      <c r="A245" t="s">
        <v>51</v>
      </c>
      <c r="B245" s="5" t="s">
        <v>265</v>
      </c>
      <c r="C245" s="5" t="s">
        <v>3622</v>
      </c>
      <c r="D245" t="s">
        <v>5</v>
      </c>
      <c r="E245" s="24" t="s">
        <v>3623</v>
      </c>
      <c r="F245" s="25" t="s">
        <v>3365</v>
      </c>
      <c r="G245" s="26">
        <v>19.09</v>
      </c>
      <c r="H245" s="25">
        <v>0</v>
      </c>
      <c r="I245" s="25">
        <f>ROUND(G245*H245,6)</f>
        <v>0</v>
      </c>
      <c r="L245" s="27">
        <v>0</v>
      </c>
      <c r="M245" s="22">
        <f>ROUND(ROUND(L245,2)*ROUND(G245,3),2)</f>
        <v>0</v>
      </c>
      <c r="N245" s="25" t="s">
        <v>126</v>
      </c>
      <c r="O245">
        <f>(M245*21)/100</f>
        <v>0</v>
      </c>
      <c r="P245" t="s">
        <v>27</v>
      </c>
    </row>
    <row r="246" spans="1:16" x14ac:dyDescent="0.2">
      <c r="A246" s="28" t="s">
        <v>57</v>
      </c>
      <c r="E246" s="29" t="s">
        <v>5</v>
      </c>
    </row>
    <row r="247" spans="1:16" x14ac:dyDescent="0.2">
      <c r="A247" s="28" t="s">
        <v>58</v>
      </c>
      <c r="E247" s="30" t="s">
        <v>5</v>
      </c>
    </row>
    <row r="248" spans="1:16" x14ac:dyDescent="0.2">
      <c r="E248" s="29" t="s">
        <v>5</v>
      </c>
    </row>
    <row r="249" spans="1:16" ht="25.5" x14ac:dyDescent="0.2">
      <c r="A249" t="s">
        <v>51</v>
      </c>
      <c r="B249" s="5" t="s">
        <v>266</v>
      </c>
      <c r="C249" s="5" t="s">
        <v>3624</v>
      </c>
      <c r="D249" t="s">
        <v>5</v>
      </c>
      <c r="E249" s="24" t="s">
        <v>3625</v>
      </c>
      <c r="F249" s="25" t="s">
        <v>67</v>
      </c>
      <c r="G249" s="26">
        <v>10.07</v>
      </c>
      <c r="H249" s="25">
        <v>0</v>
      </c>
      <c r="I249" s="25">
        <f>ROUND(G249*H249,6)</f>
        <v>0</v>
      </c>
      <c r="L249" s="27">
        <v>0</v>
      </c>
      <c r="M249" s="22">
        <f>ROUND(ROUND(L249,2)*ROUND(G249,3),2)</f>
        <v>0</v>
      </c>
      <c r="N249" s="25" t="s">
        <v>126</v>
      </c>
      <c r="O249">
        <f>(M249*21)/100</f>
        <v>0</v>
      </c>
      <c r="P249" t="s">
        <v>27</v>
      </c>
    </row>
    <row r="250" spans="1:16" x14ac:dyDescent="0.2">
      <c r="A250" s="28" t="s">
        <v>57</v>
      </c>
      <c r="E250" s="29" t="s">
        <v>5</v>
      </c>
    </row>
    <row r="251" spans="1:16" x14ac:dyDescent="0.2">
      <c r="A251" s="28" t="s">
        <v>58</v>
      </c>
      <c r="E251" s="30" t="s">
        <v>5</v>
      </c>
    </row>
    <row r="252" spans="1:16" x14ac:dyDescent="0.2">
      <c r="E252" s="29" t="s">
        <v>5</v>
      </c>
    </row>
    <row r="253" spans="1:16" ht="25.5" x14ac:dyDescent="0.2">
      <c r="A253" t="s">
        <v>51</v>
      </c>
      <c r="B253" s="5" t="s">
        <v>267</v>
      </c>
      <c r="C253" s="5" t="s">
        <v>3626</v>
      </c>
      <c r="D253" t="s">
        <v>5</v>
      </c>
      <c r="E253" s="24" t="s">
        <v>3627</v>
      </c>
      <c r="F253" s="25" t="s">
        <v>67</v>
      </c>
      <c r="G253" s="26">
        <v>385</v>
      </c>
      <c r="H253" s="25">
        <v>0</v>
      </c>
      <c r="I253" s="25">
        <f>ROUND(G253*H253,6)</f>
        <v>0</v>
      </c>
      <c r="L253" s="27">
        <v>0</v>
      </c>
      <c r="M253" s="22">
        <f>ROUND(ROUND(L253,2)*ROUND(G253,3),2)</f>
        <v>0</v>
      </c>
      <c r="N253" s="25" t="s">
        <v>126</v>
      </c>
      <c r="O253">
        <f>(M253*21)/100</f>
        <v>0</v>
      </c>
      <c r="P253" t="s">
        <v>27</v>
      </c>
    </row>
    <row r="254" spans="1:16" x14ac:dyDescent="0.2">
      <c r="A254" s="28" t="s">
        <v>57</v>
      </c>
      <c r="E254" s="29" t="s">
        <v>5</v>
      </c>
    </row>
    <row r="255" spans="1:16" x14ac:dyDescent="0.2">
      <c r="A255" s="28" t="s">
        <v>58</v>
      </c>
      <c r="E255" s="30" t="s">
        <v>5</v>
      </c>
    </row>
    <row r="256" spans="1:16" x14ac:dyDescent="0.2">
      <c r="E256" s="29" t="s">
        <v>5</v>
      </c>
    </row>
    <row r="257" spans="1:16" ht="25.5" x14ac:dyDescent="0.2">
      <c r="A257" t="s">
        <v>51</v>
      </c>
      <c r="B257" s="5" t="s">
        <v>270</v>
      </c>
      <c r="C257" s="5" t="s">
        <v>3628</v>
      </c>
      <c r="D257" t="s">
        <v>5</v>
      </c>
      <c r="E257" s="24" t="s">
        <v>3629</v>
      </c>
      <c r="F257" s="25" t="s">
        <v>67</v>
      </c>
      <c r="G257" s="26">
        <v>36.340000000000003</v>
      </c>
      <c r="H257" s="25">
        <v>0</v>
      </c>
      <c r="I257" s="25">
        <f>ROUND(G257*H257,6)</f>
        <v>0</v>
      </c>
      <c r="L257" s="27">
        <v>0</v>
      </c>
      <c r="M257" s="22">
        <f>ROUND(ROUND(L257,2)*ROUND(G257,3),2)</f>
        <v>0</v>
      </c>
      <c r="N257" s="25" t="s">
        <v>126</v>
      </c>
      <c r="O257">
        <f>(M257*21)/100</f>
        <v>0</v>
      </c>
      <c r="P257" t="s">
        <v>27</v>
      </c>
    </row>
    <row r="258" spans="1:16" x14ac:dyDescent="0.2">
      <c r="A258" s="28" t="s">
        <v>57</v>
      </c>
      <c r="E258" s="29" t="s">
        <v>5</v>
      </c>
    </row>
    <row r="259" spans="1:16" x14ac:dyDescent="0.2">
      <c r="A259" s="28" t="s">
        <v>58</v>
      </c>
      <c r="E259" s="30" t="s">
        <v>5</v>
      </c>
    </row>
    <row r="260" spans="1:16" x14ac:dyDescent="0.2">
      <c r="E260" s="29" t="s">
        <v>5</v>
      </c>
    </row>
    <row r="261" spans="1:16" ht="25.5" x14ac:dyDescent="0.2">
      <c r="A261" t="s">
        <v>51</v>
      </c>
      <c r="B261" s="5" t="s">
        <v>273</v>
      </c>
      <c r="C261" s="5" t="s">
        <v>3630</v>
      </c>
      <c r="D261" t="s">
        <v>5</v>
      </c>
      <c r="E261" s="24" t="s">
        <v>3631</v>
      </c>
      <c r="F261" s="25" t="s">
        <v>67</v>
      </c>
      <c r="G261" s="26">
        <v>19.41</v>
      </c>
      <c r="H261" s="25">
        <v>0</v>
      </c>
      <c r="I261" s="25">
        <f>ROUND(G261*H261,6)</f>
        <v>0</v>
      </c>
      <c r="L261" s="27">
        <v>0</v>
      </c>
      <c r="M261" s="22">
        <f>ROUND(ROUND(L261,2)*ROUND(G261,3),2)</f>
        <v>0</v>
      </c>
      <c r="N261" s="25" t="s">
        <v>126</v>
      </c>
      <c r="O261">
        <f>(M261*21)/100</f>
        <v>0</v>
      </c>
      <c r="P261" t="s">
        <v>27</v>
      </c>
    </row>
    <row r="262" spans="1:16" x14ac:dyDescent="0.2">
      <c r="A262" s="28" t="s">
        <v>57</v>
      </c>
      <c r="E262" s="29" t="s">
        <v>5</v>
      </c>
    </row>
    <row r="263" spans="1:16" x14ac:dyDescent="0.2">
      <c r="A263" s="28" t="s">
        <v>58</v>
      </c>
      <c r="E263" s="30" t="s">
        <v>5</v>
      </c>
    </row>
    <row r="264" spans="1:16" x14ac:dyDescent="0.2">
      <c r="E264" s="29" t="s">
        <v>5</v>
      </c>
    </row>
    <row r="265" spans="1:16" ht="25.5" x14ac:dyDescent="0.2">
      <c r="A265" t="s">
        <v>51</v>
      </c>
      <c r="B265" s="5" t="s">
        <v>276</v>
      </c>
      <c r="C265" s="5" t="s">
        <v>3632</v>
      </c>
      <c r="D265" t="s">
        <v>5</v>
      </c>
      <c r="E265" s="24" t="s">
        <v>3633</v>
      </c>
      <c r="F265" s="25" t="s">
        <v>3365</v>
      </c>
      <c r="G265" s="26">
        <v>8</v>
      </c>
      <c r="H265" s="25">
        <v>0</v>
      </c>
      <c r="I265" s="25">
        <f>ROUND(G265*H265,6)</f>
        <v>0</v>
      </c>
      <c r="L265" s="27">
        <v>0</v>
      </c>
      <c r="M265" s="22">
        <f>ROUND(ROUND(L265,2)*ROUND(G265,3),2)</f>
        <v>0</v>
      </c>
      <c r="N265" s="25" t="s">
        <v>126</v>
      </c>
      <c r="O265">
        <f>(M265*21)/100</f>
        <v>0</v>
      </c>
      <c r="P265" t="s">
        <v>27</v>
      </c>
    </row>
    <row r="266" spans="1:16" x14ac:dyDescent="0.2">
      <c r="A266" s="28" t="s">
        <v>57</v>
      </c>
      <c r="E266" s="29" t="s">
        <v>5</v>
      </c>
    </row>
    <row r="267" spans="1:16" x14ac:dyDescent="0.2">
      <c r="A267" s="28" t="s">
        <v>58</v>
      </c>
      <c r="E267" s="30" t="s">
        <v>5</v>
      </c>
    </row>
    <row r="268" spans="1:16" x14ac:dyDescent="0.2">
      <c r="E268" s="29" t="s">
        <v>5</v>
      </c>
    </row>
    <row r="269" spans="1:16" ht="25.5" x14ac:dyDescent="0.2">
      <c r="A269" t="s">
        <v>51</v>
      </c>
      <c r="B269" s="5" t="s">
        <v>279</v>
      </c>
      <c r="C269" s="5" t="s">
        <v>3634</v>
      </c>
      <c r="D269" t="s">
        <v>5</v>
      </c>
      <c r="E269" s="24" t="s">
        <v>3635</v>
      </c>
      <c r="F269" s="25" t="s">
        <v>3365</v>
      </c>
      <c r="G269" s="26">
        <v>2.95</v>
      </c>
      <c r="H269" s="25">
        <v>0</v>
      </c>
      <c r="I269" s="25">
        <f>ROUND(G269*H269,6)</f>
        <v>0</v>
      </c>
      <c r="L269" s="27">
        <v>0</v>
      </c>
      <c r="M269" s="22">
        <f>ROUND(ROUND(L269,2)*ROUND(G269,3),2)</f>
        <v>0</v>
      </c>
      <c r="N269" s="25" t="s">
        <v>126</v>
      </c>
      <c r="O269">
        <f>(M269*21)/100</f>
        <v>0</v>
      </c>
      <c r="P269" t="s">
        <v>27</v>
      </c>
    </row>
    <row r="270" spans="1:16" x14ac:dyDescent="0.2">
      <c r="A270" s="28" t="s">
        <v>57</v>
      </c>
      <c r="E270" s="29" t="s">
        <v>5</v>
      </c>
    </row>
    <row r="271" spans="1:16" x14ac:dyDescent="0.2">
      <c r="A271" s="28" t="s">
        <v>58</v>
      </c>
      <c r="E271" s="30" t="s">
        <v>5</v>
      </c>
    </row>
    <row r="272" spans="1:16" x14ac:dyDescent="0.2">
      <c r="E272" s="29" t="s">
        <v>5</v>
      </c>
    </row>
    <row r="273" spans="1:16" ht="25.5" x14ac:dyDescent="0.2">
      <c r="A273" t="s">
        <v>51</v>
      </c>
      <c r="B273" s="5" t="s">
        <v>589</v>
      </c>
      <c r="C273" s="5" t="s">
        <v>3636</v>
      </c>
      <c r="D273" t="s">
        <v>5</v>
      </c>
      <c r="E273" s="24" t="s">
        <v>3637</v>
      </c>
      <c r="F273" s="25" t="s">
        <v>3365</v>
      </c>
      <c r="G273" s="26">
        <v>7.13</v>
      </c>
      <c r="H273" s="25">
        <v>0</v>
      </c>
      <c r="I273" s="25">
        <f>ROUND(G273*H273,6)</f>
        <v>0</v>
      </c>
      <c r="L273" s="27">
        <v>0</v>
      </c>
      <c r="M273" s="22">
        <f>ROUND(ROUND(L273,2)*ROUND(G273,3),2)</f>
        <v>0</v>
      </c>
      <c r="N273" s="25" t="s">
        <v>126</v>
      </c>
      <c r="O273">
        <f>(M273*21)/100</f>
        <v>0</v>
      </c>
      <c r="P273" t="s">
        <v>27</v>
      </c>
    </row>
    <row r="274" spans="1:16" x14ac:dyDescent="0.2">
      <c r="A274" s="28" t="s">
        <v>57</v>
      </c>
      <c r="E274" s="29" t="s">
        <v>5</v>
      </c>
    </row>
    <row r="275" spans="1:16" x14ac:dyDescent="0.2">
      <c r="A275" s="28" t="s">
        <v>58</v>
      </c>
      <c r="E275" s="30" t="s">
        <v>5</v>
      </c>
    </row>
    <row r="276" spans="1:16" x14ac:dyDescent="0.2">
      <c r="E276" s="29" t="s">
        <v>5</v>
      </c>
    </row>
    <row r="277" spans="1:16" ht="25.5" x14ac:dyDescent="0.2">
      <c r="A277" t="s">
        <v>51</v>
      </c>
      <c r="B277" s="5" t="s">
        <v>282</v>
      </c>
      <c r="C277" s="5" t="s">
        <v>3638</v>
      </c>
      <c r="D277" t="s">
        <v>5</v>
      </c>
      <c r="E277" s="24" t="s">
        <v>3639</v>
      </c>
      <c r="F277" s="25" t="s">
        <v>3365</v>
      </c>
      <c r="G277" s="26">
        <v>7.25</v>
      </c>
      <c r="H277" s="25">
        <v>0</v>
      </c>
      <c r="I277" s="25">
        <f>ROUND(G277*H277,6)</f>
        <v>0</v>
      </c>
      <c r="L277" s="27">
        <v>0</v>
      </c>
      <c r="M277" s="22">
        <f>ROUND(ROUND(L277,2)*ROUND(G277,3),2)</f>
        <v>0</v>
      </c>
      <c r="N277" s="25" t="s">
        <v>126</v>
      </c>
      <c r="O277">
        <f>(M277*21)/100</f>
        <v>0</v>
      </c>
      <c r="P277" t="s">
        <v>27</v>
      </c>
    </row>
    <row r="278" spans="1:16" x14ac:dyDescent="0.2">
      <c r="A278" s="28" t="s">
        <v>57</v>
      </c>
      <c r="E278" s="29" t="s">
        <v>5</v>
      </c>
    </row>
    <row r="279" spans="1:16" x14ac:dyDescent="0.2">
      <c r="A279" s="28" t="s">
        <v>58</v>
      </c>
      <c r="E279" s="30" t="s">
        <v>5</v>
      </c>
    </row>
    <row r="280" spans="1:16" x14ac:dyDescent="0.2">
      <c r="E280" s="29" t="s">
        <v>5</v>
      </c>
    </row>
    <row r="281" spans="1:16" ht="25.5" x14ac:dyDescent="0.2">
      <c r="A281" t="s">
        <v>51</v>
      </c>
      <c r="B281" s="5" t="s">
        <v>287</v>
      </c>
      <c r="C281" s="5" t="s">
        <v>3640</v>
      </c>
      <c r="D281" t="s">
        <v>5</v>
      </c>
      <c r="E281" s="24" t="s">
        <v>3641</v>
      </c>
      <c r="F281" s="25" t="s">
        <v>3365</v>
      </c>
      <c r="G281" s="26">
        <v>5.9</v>
      </c>
      <c r="H281" s="25">
        <v>0</v>
      </c>
      <c r="I281" s="25">
        <f>ROUND(G281*H281,6)</f>
        <v>0</v>
      </c>
      <c r="L281" s="27">
        <v>0</v>
      </c>
      <c r="M281" s="22">
        <f>ROUND(ROUND(L281,2)*ROUND(G281,3),2)</f>
        <v>0</v>
      </c>
      <c r="N281" s="25" t="s">
        <v>126</v>
      </c>
      <c r="O281">
        <f>(M281*21)/100</f>
        <v>0</v>
      </c>
      <c r="P281" t="s">
        <v>27</v>
      </c>
    </row>
    <row r="282" spans="1:16" x14ac:dyDescent="0.2">
      <c r="A282" s="28" t="s">
        <v>57</v>
      </c>
      <c r="E282" s="29" t="s">
        <v>5</v>
      </c>
    </row>
    <row r="283" spans="1:16" x14ac:dyDescent="0.2">
      <c r="A283" s="28" t="s">
        <v>58</v>
      </c>
      <c r="E283" s="30" t="s">
        <v>5</v>
      </c>
    </row>
    <row r="284" spans="1:16" x14ac:dyDescent="0.2">
      <c r="E284" s="29" t="s">
        <v>5</v>
      </c>
    </row>
    <row r="285" spans="1:16" ht="25.5" x14ac:dyDescent="0.2">
      <c r="A285" t="s">
        <v>51</v>
      </c>
      <c r="B285" s="5" t="s">
        <v>288</v>
      </c>
      <c r="C285" s="5" t="s">
        <v>3642</v>
      </c>
      <c r="D285" t="s">
        <v>5</v>
      </c>
      <c r="E285" s="24" t="s">
        <v>3643</v>
      </c>
      <c r="F285" s="25" t="s">
        <v>3365</v>
      </c>
      <c r="G285" s="26">
        <v>6.9</v>
      </c>
      <c r="H285" s="25">
        <v>0</v>
      </c>
      <c r="I285" s="25">
        <f>ROUND(G285*H285,6)</f>
        <v>0</v>
      </c>
      <c r="L285" s="27">
        <v>0</v>
      </c>
      <c r="M285" s="22">
        <f>ROUND(ROUND(L285,2)*ROUND(G285,3),2)</f>
        <v>0</v>
      </c>
      <c r="N285" s="25" t="s">
        <v>126</v>
      </c>
      <c r="O285">
        <f>(M285*21)/100</f>
        <v>0</v>
      </c>
      <c r="P285" t="s">
        <v>27</v>
      </c>
    </row>
    <row r="286" spans="1:16" x14ac:dyDescent="0.2">
      <c r="A286" s="28" t="s">
        <v>57</v>
      </c>
      <c r="E286" s="29" t="s">
        <v>5</v>
      </c>
    </row>
    <row r="287" spans="1:16" x14ac:dyDescent="0.2">
      <c r="A287" s="28" t="s">
        <v>58</v>
      </c>
      <c r="E287" s="30" t="s">
        <v>5</v>
      </c>
    </row>
    <row r="288" spans="1:16" x14ac:dyDescent="0.2">
      <c r="E288" s="29" t="s">
        <v>5</v>
      </c>
    </row>
    <row r="289" spans="1:16" ht="25.5" x14ac:dyDescent="0.2">
      <c r="A289" t="s">
        <v>51</v>
      </c>
      <c r="B289" s="5" t="s">
        <v>289</v>
      </c>
      <c r="C289" s="5" t="s">
        <v>3644</v>
      </c>
      <c r="D289" t="s">
        <v>5</v>
      </c>
      <c r="E289" s="24" t="s">
        <v>3645</v>
      </c>
      <c r="F289" s="25" t="s">
        <v>3365</v>
      </c>
      <c r="G289" s="26">
        <v>1</v>
      </c>
      <c r="H289" s="25">
        <v>0</v>
      </c>
      <c r="I289" s="25">
        <f>ROUND(G289*H289,6)</f>
        <v>0</v>
      </c>
      <c r="L289" s="27">
        <v>0</v>
      </c>
      <c r="M289" s="22">
        <f>ROUND(ROUND(L289,2)*ROUND(G289,3),2)</f>
        <v>0</v>
      </c>
      <c r="N289" s="25" t="s">
        <v>126</v>
      </c>
      <c r="O289">
        <f>(M289*21)/100</f>
        <v>0</v>
      </c>
      <c r="P289" t="s">
        <v>27</v>
      </c>
    </row>
    <row r="290" spans="1:16" x14ac:dyDescent="0.2">
      <c r="A290" s="28" t="s">
        <v>57</v>
      </c>
      <c r="E290" s="29" t="s">
        <v>5</v>
      </c>
    </row>
    <row r="291" spans="1:16" x14ac:dyDescent="0.2">
      <c r="A291" s="28" t="s">
        <v>58</v>
      </c>
      <c r="E291" s="30" t="s">
        <v>5</v>
      </c>
    </row>
    <row r="292" spans="1:16" x14ac:dyDescent="0.2">
      <c r="E292" s="29" t="s">
        <v>5</v>
      </c>
    </row>
    <row r="293" spans="1:16" ht="25.5" x14ac:dyDescent="0.2">
      <c r="A293" t="s">
        <v>51</v>
      </c>
      <c r="B293" s="5" t="s">
        <v>292</v>
      </c>
      <c r="C293" s="5" t="s">
        <v>3646</v>
      </c>
      <c r="D293" t="s">
        <v>5</v>
      </c>
      <c r="E293" s="24" t="s">
        <v>3647</v>
      </c>
      <c r="F293" s="25" t="s">
        <v>3365</v>
      </c>
      <c r="G293" s="26">
        <v>9.1999999999999993</v>
      </c>
      <c r="H293" s="25">
        <v>0</v>
      </c>
      <c r="I293" s="25">
        <f>ROUND(G293*H293,6)</f>
        <v>0</v>
      </c>
      <c r="L293" s="27">
        <v>0</v>
      </c>
      <c r="M293" s="22">
        <f>ROUND(ROUND(L293,2)*ROUND(G293,3),2)</f>
        <v>0</v>
      </c>
      <c r="N293" s="25" t="s">
        <v>126</v>
      </c>
      <c r="O293">
        <f>(M293*21)/100</f>
        <v>0</v>
      </c>
      <c r="P293" t="s">
        <v>27</v>
      </c>
    </row>
    <row r="294" spans="1:16" x14ac:dyDescent="0.2">
      <c r="A294" s="28" t="s">
        <v>57</v>
      </c>
      <c r="E294" s="29" t="s">
        <v>5</v>
      </c>
    </row>
    <row r="295" spans="1:16" x14ac:dyDescent="0.2">
      <c r="A295" s="28" t="s">
        <v>58</v>
      </c>
      <c r="E295" s="30" t="s">
        <v>5</v>
      </c>
    </row>
    <row r="296" spans="1:16" x14ac:dyDescent="0.2">
      <c r="E296" s="29" t="s">
        <v>5</v>
      </c>
    </row>
    <row r="297" spans="1:16" ht="25.5" x14ac:dyDescent="0.2">
      <c r="A297" t="s">
        <v>51</v>
      </c>
      <c r="B297" s="5" t="s">
        <v>295</v>
      </c>
      <c r="C297" s="5" t="s">
        <v>3648</v>
      </c>
      <c r="D297" t="s">
        <v>5</v>
      </c>
      <c r="E297" s="24" t="s">
        <v>3649</v>
      </c>
      <c r="F297" s="25" t="s">
        <v>3365</v>
      </c>
      <c r="G297" s="26">
        <v>14.5</v>
      </c>
      <c r="H297" s="25">
        <v>0</v>
      </c>
      <c r="I297" s="25">
        <f>ROUND(G297*H297,6)</f>
        <v>0</v>
      </c>
      <c r="L297" s="27">
        <v>0</v>
      </c>
      <c r="M297" s="22">
        <f>ROUND(ROUND(L297,2)*ROUND(G297,3),2)</f>
        <v>0</v>
      </c>
      <c r="N297" s="25" t="s">
        <v>126</v>
      </c>
      <c r="O297">
        <f>(M297*21)/100</f>
        <v>0</v>
      </c>
      <c r="P297" t="s">
        <v>27</v>
      </c>
    </row>
    <row r="298" spans="1:16" x14ac:dyDescent="0.2">
      <c r="A298" s="28" t="s">
        <v>57</v>
      </c>
      <c r="E298" s="29" t="s">
        <v>5</v>
      </c>
    </row>
    <row r="299" spans="1:16" x14ac:dyDescent="0.2">
      <c r="A299" s="28" t="s">
        <v>58</v>
      </c>
      <c r="E299" s="30" t="s">
        <v>5</v>
      </c>
    </row>
    <row r="300" spans="1:16" x14ac:dyDescent="0.2">
      <c r="E300" s="29" t="s">
        <v>5</v>
      </c>
    </row>
    <row r="301" spans="1:16" ht="25.5" x14ac:dyDescent="0.2">
      <c r="A301" t="s">
        <v>51</v>
      </c>
      <c r="B301" s="5" t="s">
        <v>298</v>
      </c>
      <c r="C301" s="5" t="s">
        <v>3650</v>
      </c>
      <c r="D301" t="s">
        <v>5</v>
      </c>
      <c r="E301" s="24" t="s">
        <v>3651</v>
      </c>
      <c r="F301" s="25" t="s">
        <v>3365</v>
      </c>
      <c r="G301" s="26">
        <v>14.5</v>
      </c>
      <c r="H301" s="25">
        <v>0</v>
      </c>
      <c r="I301" s="25">
        <f>ROUND(G301*H301,6)</f>
        <v>0</v>
      </c>
      <c r="L301" s="27">
        <v>0</v>
      </c>
      <c r="M301" s="22">
        <f>ROUND(ROUND(L301,2)*ROUND(G301,3),2)</f>
        <v>0</v>
      </c>
      <c r="N301" s="25" t="s">
        <v>126</v>
      </c>
      <c r="O301">
        <f>(M301*21)/100</f>
        <v>0</v>
      </c>
      <c r="P301" t="s">
        <v>27</v>
      </c>
    </row>
    <row r="302" spans="1:16" x14ac:dyDescent="0.2">
      <c r="A302" s="28" t="s">
        <v>57</v>
      </c>
      <c r="E302" s="29" t="s">
        <v>5</v>
      </c>
    </row>
    <row r="303" spans="1:16" x14ac:dyDescent="0.2">
      <c r="A303" s="28" t="s">
        <v>58</v>
      </c>
      <c r="E303" s="30" t="s">
        <v>5</v>
      </c>
    </row>
    <row r="304" spans="1:16" x14ac:dyDescent="0.2">
      <c r="E304" s="29" t="s">
        <v>5</v>
      </c>
    </row>
    <row r="305" spans="1:16" ht="25.5" x14ac:dyDescent="0.2">
      <c r="A305" t="s">
        <v>51</v>
      </c>
      <c r="B305" s="5" t="s">
        <v>301</v>
      </c>
      <c r="C305" s="5" t="s">
        <v>3652</v>
      </c>
      <c r="D305" t="s">
        <v>5</v>
      </c>
      <c r="E305" s="24" t="s">
        <v>3653</v>
      </c>
      <c r="F305" s="25" t="s">
        <v>3365</v>
      </c>
      <c r="G305" s="26">
        <v>19.3</v>
      </c>
      <c r="H305" s="25">
        <v>0</v>
      </c>
      <c r="I305" s="25">
        <f>ROUND(G305*H305,6)</f>
        <v>0</v>
      </c>
      <c r="L305" s="27">
        <v>0</v>
      </c>
      <c r="M305" s="22">
        <f>ROUND(ROUND(L305,2)*ROUND(G305,3),2)</f>
        <v>0</v>
      </c>
      <c r="N305" s="25" t="s">
        <v>126</v>
      </c>
      <c r="O305">
        <f>(M305*21)/100</f>
        <v>0</v>
      </c>
      <c r="P305" t="s">
        <v>27</v>
      </c>
    </row>
    <row r="306" spans="1:16" x14ac:dyDescent="0.2">
      <c r="A306" s="28" t="s">
        <v>57</v>
      </c>
      <c r="E306" s="29" t="s">
        <v>5</v>
      </c>
    </row>
    <row r="307" spans="1:16" x14ac:dyDescent="0.2">
      <c r="A307" s="28" t="s">
        <v>58</v>
      </c>
      <c r="E307" s="30" t="s">
        <v>5</v>
      </c>
    </row>
    <row r="308" spans="1:16" x14ac:dyDescent="0.2">
      <c r="E308" s="29" t="s">
        <v>5</v>
      </c>
    </row>
    <row r="309" spans="1:16" ht="25.5" x14ac:dyDescent="0.2">
      <c r="A309" t="s">
        <v>51</v>
      </c>
      <c r="B309" s="5" t="s">
        <v>304</v>
      </c>
      <c r="C309" s="5" t="s">
        <v>3654</v>
      </c>
      <c r="D309" t="s">
        <v>5</v>
      </c>
      <c r="E309" s="24" t="s">
        <v>3655</v>
      </c>
      <c r="F309" s="25" t="s">
        <v>3365</v>
      </c>
      <c r="G309" s="26">
        <v>12.7</v>
      </c>
      <c r="H309" s="25">
        <v>0</v>
      </c>
      <c r="I309" s="25">
        <f>ROUND(G309*H309,6)</f>
        <v>0</v>
      </c>
      <c r="L309" s="27">
        <v>0</v>
      </c>
      <c r="M309" s="22">
        <f>ROUND(ROUND(L309,2)*ROUND(G309,3),2)</f>
        <v>0</v>
      </c>
      <c r="N309" s="25" t="s">
        <v>126</v>
      </c>
      <c r="O309">
        <f>(M309*21)/100</f>
        <v>0</v>
      </c>
      <c r="P309" t="s">
        <v>27</v>
      </c>
    </row>
    <row r="310" spans="1:16" ht="25.5" x14ac:dyDescent="0.2">
      <c r="A310" s="28" t="s">
        <v>57</v>
      </c>
      <c r="E310" s="29" t="s">
        <v>3656</v>
      </c>
    </row>
    <row r="311" spans="1:16" x14ac:dyDescent="0.2">
      <c r="A311" s="28" t="s">
        <v>58</v>
      </c>
      <c r="E311" s="30" t="s">
        <v>5</v>
      </c>
    </row>
    <row r="312" spans="1:16" x14ac:dyDescent="0.2">
      <c r="E312" s="29" t="s">
        <v>5</v>
      </c>
    </row>
    <row r="313" spans="1:16" ht="25.5" x14ac:dyDescent="0.2">
      <c r="A313" t="s">
        <v>51</v>
      </c>
      <c r="B313" s="5" t="s">
        <v>307</v>
      </c>
      <c r="C313" s="5" t="s">
        <v>3657</v>
      </c>
      <c r="D313" t="s">
        <v>5</v>
      </c>
      <c r="E313" s="24" t="s">
        <v>3658</v>
      </c>
      <c r="F313" s="25" t="s">
        <v>3365</v>
      </c>
      <c r="G313" s="26">
        <v>6.5</v>
      </c>
      <c r="H313" s="25">
        <v>0</v>
      </c>
      <c r="I313" s="25">
        <f>ROUND(G313*H313,6)</f>
        <v>0</v>
      </c>
      <c r="L313" s="27">
        <v>0</v>
      </c>
      <c r="M313" s="22">
        <f>ROUND(ROUND(L313,2)*ROUND(G313,3),2)</f>
        <v>0</v>
      </c>
      <c r="N313" s="25" t="s">
        <v>126</v>
      </c>
      <c r="O313">
        <f>(M313*21)/100</f>
        <v>0</v>
      </c>
      <c r="P313" t="s">
        <v>27</v>
      </c>
    </row>
    <row r="314" spans="1:16" ht="25.5" x14ac:dyDescent="0.2">
      <c r="A314" s="28" t="s">
        <v>57</v>
      </c>
      <c r="E314" s="29" t="s">
        <v>3659</v>
      </c>
    </row>
    <row r="315" spans="1:16" x14ac:dyDescent="0.2">
      <c r="A315" s="28" t="s">
        <v>58</v>
      </c>
      <c r="E315" s="30" t="s">
        <v>5</v>
      </c>
    </row>
    <row r="316" spans="1:16" x14ac:dyDescent="0.2">
      <c r="E316" s="29" t="s">
        <v>5</v>
      </c>
    </row>
    <row r="317" spans="1:16" ht="25.5" x14ac:dyDescent="0.2">
      <c r="A317" t="s">
        <v>51</v>
      </c>
      <c r="B317" s="5" t="s">
        <v>311</v>
      </c>
      <c r="C317" s="5" t="s">
        <v>3660</v>
      </c>
      <c r="D317" t="s">
        <v>5</v>
      </c>
      <c r="E317" s="24" t="s">
        <v>3661</v>
      </c>
      <c r="F317" s="25" t="s">
        <v>3365</v>
      </c>
      <c r="G317" s="26">
        <v>6.7</v>
      </c>
      <c r="H317" s="25">
        <v>0</v>
      </c>
      <c r="I317" s="25">
        <f>ROUND(G317*H317,6)</f>
        <v>0</v>
      </c>
      <c r="L317" s="27">
        <v>0</v>
      </c>
      <c r="M317" s="22">
        <f>ROUND(ROUND(L317,2)*ROUND(G317,3),2)</f>
        <v>0</v>
      </c>
      <c r="N317" s="25" t="s">
        <v>126</v>
      </c>
      <c r="O317">
        <f>(M317*21)/100</f>
        <v>0</v>
      </c>
      <c r="P317" t="s">
        <v>27</v>
      </c>
    </row>
    <row r="318" spans="1:16" ht="25.5" x14ac:dyDescent="0.2">
      <c r="A318" s="28" t="s">
        <v>57</v>
      </c>
      <c r="E318" s="29" t="s">
        <v>3662</v>
      </c>
    </row>
    <row r="319" spans="1:16" x14ac:dyDescent="0.2">
      <c r="A319" s="28" t="s">
        <v>58</v>
      </c>
      <c r="E319" s="30" t="s">
        <v>5</v>
      </c>
    </row>
    <row r="320" spans="1:16" x14ac:dyDescent="0.2">
      <c r="E320" s="29" t="s">
        <v>5</v>
      </c>
    </row>
    <row r="321" spans="1:16" ht="25.5" x14ac:dyDescent="0.2">
      <c r="A321" t="s">
        <v>51</v>
      </c>
      <c r="B321" s="5" t="s">
        <v>314</v>
      </c>
      <c r="C321" s="5" t="s">
        <v>3663</v>
      </c>
      <c r="D321" t="s">
        <v>5</v>
      </c>
      <c r="E321" s="24" t="s">
        <v>3664</v>
      </c>
      <c r="F321" s="25" t="s">
        <v>3365</v>
      </c>
      <c r="G321" s="26">
        <v>9.1999999999999993</v>
      </c>
      <c r="H321" s="25">
        <v>0</v>
      </c>
      <c r="I321" s="25">
        <f>ROUND(G321*H321,6)</f>
        <v>0</v>
      </c>
      <c r="L321" s="27">
        <v>0</v>
      </c>
      <c r="M321" s="22">
        <f>ROUND(ROUND(L321,2)*ROUND(G321,3),2)</f>
        <v>0</v>
      </c>
      <c r="N321" s="25" t="s">
        <v>126</v>
      </c>
      <c r="O321">
        <f>(M321*21)/100</f>
        <v>0</v>
      </c>
      <c r="P321" t="s">
        <v>27</v>
      </c>
    </row>
    <row r="322" spans="1:16" ht="25.5" x14ac:dyDescent="0.2">
      <c r="A322" s="28" t="s">
        <v>57</v>
      </c>
      <c r="E322" s="29" t="s">
        <v>3665</v>
      </c>
    </row>
    <row r="323" spans="1:16" x14ac:dyDescent="0.2">
      <c r="A323" s="28" t="s">
        <v>58</v>
      </c>
      <c r="E323" s="30" t="s">
        <v>5</v>
      </c>
    </row>
    <row r="324" spans="1:16" x14ac:dyDescent="0.2">
      <c r="E324" s="29" t="s">
        <v>5</v>
      </c>
    </row>
    <row r="325" spans="1:16" ht="25.5" x14ac:dyDescent="0.2">
      <c r="A325" t="s">
        <v>51</v>
      </c>
      <c r="B325" s="5" t="s">
        <v>317</v>
      </c>
      <c r="C325" s="5" t="s">
        <v>3666</v>
      </c>
      <c r="D325" t="s">
        <v>5</v>
      </c>
      <c r="E325" s="24" t="s">
        <v>3667</v>
      </c>
      <c r="F325" s="25" t="s">
        <v>3365</v>
      </c>
      <c r="G325" s="26">
        <v>3.3</v>
      </c>
      <c r="H325" s="25">
        <v>0</v>
      </c>
      <c r="I325" s="25">
        <f>ROUND(G325*H325,6)</f>
        <v>0</v>
      </c>
      <c r="L325" s="27">
        <v>0</v>
      </c>
      <c r="M325" s="22">
        <f>ROUND(ROUND(L325,2)*ROUND(G325,3),2)</f>
        <v>0</v>
      </c>
      <c r="N325" s="25" t="s">
        <v>126</v>
      </c>
      <c r="O325">
        <f>(M325*21)/100</f>
        <v>0</v>
      </c>
      <c r="P325" t="s">
        <v>27</v>
      </c>
    </row>
    <row r="326" spans="1:16" ht="25.5" x14ac:dyDescent="0.2">
      <c r="A326" s="28" t="s">
        <v>57</v>
      </c>
      <c r="E326" s="29" t="s">
        <v>3659</v>
      </c>
    </row>
    <row r="327" spans="1:16" x14ac:dyDescent="0.2">
      <c r="A327" s="28" t="s">
        <v>58</v>
      </c>
      <c r="E327" s="30" t="s">
        <v>5</v>
      </c>
    </row>
    <row r="328" spans="1:16" x14ac:dyDescent="0.2">
      <c r="E328" s="29" t="s">
        <v>5</v>
      </c>
    </row>
    <row r="329" spans="1:16" ht="25.5" x14ac:dyDescent="0.2">
      <c r="A329" t="s">
        <v>51</v>
      </c>
      <c r="B329" s="5" t="s">
        <v>320</v>
      </c>
      <c r="C329" s="5" t="s">
        <v>3668</v>
      </c>
      <c r="D329" t="s">
        <v>5</v>
      </c>
      <c r="E329" s="24" t="s">
        <v>3669</v>
      </c>
      <c r="F329" s="25" t="s">
        <v>3365</v>
      </c>
      <c r="G329" s="26">
        <v>5.8</v>
      </c>
      <c r="H329" s="25">
        <v>0</v>
      </c>
      <c r="I329" s="25">
        <f>ROUND(G329*H329,6)</f>
        <v>0</v>
      </c>
      <c r="L329" s="27">
        <v>0</v>
      </c>
      <c r="M329" s="22">
        <f>ROUND(ROUND(L329,2)*ROUND(G329,3),2)</f>
        <v>0</v>
      </c>
      <c r="N329" s="25" t="s">
        <v>126</v>
      </c>
      <c r="O329">
        <f>(M329*21)/100</f>
        <v>0</v>
      </c>
      <c r="P329" t="s">
        <v>27</v>
      </c>
    </row>
    <row r="330" spans="1:16" ht="25.5" x14ac:dyDescent="0.2">
      <c r="A330" s="28" t="s">
        <v>57</v>
      </c>
      <c r="E330" s="29" t="s">
        <v>3670</v>
      </c>
    </row>
    <row r="331" spans="1:16" x14ac:dyDescent="0.2">
      <c r="A331" s="28" t="s">
        <v>58</v>
      </c>
      <c r="E331" s="30" t="s">
        <v>5</v>
      </c>
    </row>
    <row r="332" spans="1:16" x14ac:dyDescent="0.2">
      <c r="E332" s="29" t="s">
        <v>5</v>
      </c>
    </row>
    <row r="333" spans="1:16" ht="25.5" x14ac:dyDescent="0.2">
      <c r="A333" t="s">
        <v>51</v>
      </c>
      <c r="B333" s="5" t="s">
        <v>323</v>
      </c>
      <c r="C333" s="5" t="s">
        <v>3671</v>
      </c>
      <c r="D333" t="s">
        <v>5</v>
      </c>
      <c r="E333" s="24" t="s">
        <v>3672</v>
      </c>
      <c r="F333" s="25" t="s">
        <v>3365</v>
      </c>
      <c r="G333" s="26">
        <v>26.8</v>
      </c>
      <c r="H333" s="25">
        <v>0</v>
      </c>
      <c r="I333" s="25">
        <f>ROUND(G333*H333,6)</f>
        <v>0</v>
      </c>
      <c r="L333" s="27">
        <v>0</v>
      </c>
      <c r="M333" s="22">
        <f>ROUND(ROUND(L333,2)*ROUND(G333,3),2)</f>
        <v>0</v>
      </c>
      <c r="N333" s="25" t="s">
        <v>126</v>
      </c>
      <c r="O333">
        <f>(M333*21)/100</f>
        <v>0</v>
      </c>
      <c r="P333" t="s">
        <v>27</v>
      </c>
    </row>
    <row r="334" spans="1:16" x14ac:dyDescent="0.2">
      <c r="A334" s="28" t="s">
        <v>57</v>
      </c>
      <c r="E334" s="29" t="s">
        <v>5</v>
      </c>
    </row>
    <row r="335" spans="1:16" x14ac:dyDescent="0.2">
      <c r="A335" s="28" t="s">
        <v>58</v>
      </c>
      <c r="E335" s="30" t="s">
        <v>5</v>
      </c>
    </row>
    <row r="336" spans="1:16" x14ac:dyDescent="0.2">
      <c r="E336" s="29" t="s">
        <v>5</v>
      </c>
    </row>
    <row r="337" spans="1:16" ht="25.5" x14ac:dyDescent="0.2">
      <c r="A337" t="s">
        <v>51</v>
      </c>
      <c r="B337" s="5" t="s">
        <v>326</v>
      </c>
      <c r="C337" s="5" t="s">
        <v>3673</v>
      </c>
      <c r="D337" t="s">
        <v>5</v>
      </c>
      <c r="E337" s="24" t="s">
        <v>3674</v>
      </c>
      <c r="F337" s="25" t="s">
        <v>67</v>
      </c>
      <c r="G337" s="26">
        <v>112.2</v>
      </c>
      <c r="H337" s="25">
        <v>0</v>
      </c>
      <c r="I337" s="25">
        <f>ROUND(G337*H337,6)</f>
        <v>0</v>
      </c>
      <c r="L337" s="27">
        <v>0</v>
      </c>
      <c r="M337" s="22">
        <f>ROUND(ROUND(L337,2)*ROUND(G337,3),2)</f>
        <v>0</v>
      </c>
      <c r="N337" s="25" t="s">
        <v>126</v>
      </c>
      <c r="O337">
        <f>(M337*21)/100</f>
        <v>0</v>
      </c>
      <c r="P337" t="s">
        <v>27</v>
      </c>
    </row>
    <row r="338" spans="1:16" ht="25.5" x14ac:dyDescent="0.2">
      <c r="A338" s="28" t="s">
        <v>57</v>
      </c>
      <c r="E338" s="29" t="s">
        <v>3675</v>
      </c>
    </row>
    <row r="339" spans="1:16" x14ac:dyDescent="0.2">
      <c r="A339" s="28" t="s">
        <v>58</v>
      </c>
      <c r="E339" s="30" t="s">
        <v>5</v>
      </c>
    </row>
    <row r="340" spans="1:16" x14ac:dyDescent="0.2">
      <c r="E340" s="29" t="s">
        <v>5</v>
      </c>
    </row>
    <row r="341" spans="1:16" ht="25.5" x14ac:dyDescent="0.2">
      <c r="A341" t="s">
        <v>51</v>
      </c>
      <c r="B341" s="5" t="s">
        <v>329</v>
      </c>
      <c r="C341" s="5" t="s">
        <v>3676</v>
      </c>
      <c r="D341" t="s">
        <v>5</v>
      </c>
      <c r="E341" s="24" t="s">
        <v>3677</v>
      </c>
      <c r="F341" s="25" t="s">
        <v>67</v>
      </c>
      <c r="G341" s="26">
        <v>31</v>
      </c>
      <c r="H341" s="25">
        <v>0</v>
      </c>
      <c r="I341" s="25">
        <f>ROUND(G341*H341,6)</f>
        <v>0</v>
      </c>
      <c r="L341" s="27">
        <v>0</v>
      </c>
      <c r="M341" s="22">
        <f>ROUND(ROUND(L341,2)*ROUND(G341,3),2)</f>
        <v>0</v>
      </c>
      <c r="N341" s="25" t="s">
        <v>126</v>
      </c>
      <c r="O341">
        <f>(M341*21)/100</f>
        <v>0</v>
      </c>
      <c r="P341" t="s">
        <v>27</v>
      </c>
    </row>
    <row r="342" spans="1:16" ht="25.5" x14ac:dyDescent="0.2">
      <c r="A342" s="28" t="s">
        <v>57</v>
      </c>
      <c r="E342" s="29" t="s">
        <v>3678</v>
      </c>
    </row>
    <row r="343" spans="1:16" x14ac:dyDescent="0.2">
      <c r="A343" s="28" t="s">
        <v>58</v>
      </c>
      <c r="E343" s="30" t="s">
        <v>5</v>
      </c>
    </row>
    <row r="344" spans="1:16" x14ac:dyDescent="0.2">
      <c r="E344" s="29" t="s">
        <v>5</v>
      </c>
    </row>
    <row r="345" spans="1:16" ht="25.5" x14ac:dyDescent="0.2">
      <c r="A345" t="s">
        <v>51</v>
      </c>
      <c r="B345" s="5" t="s">
        <v>332</v>
      </c>
      <c r="C345" s="5" t="s">
        <v>3679</v>
      </c>
      <c r="D345" t="s">
        <v>5</v>
      </c>
      <c r="E345" s="24" t="s">
        <v>3680</v>
      </c>
      <c r="F345" s="25" t="s">
        <v>3365</v>
      </c>
      <c r="G345" s="26">
        <v>36.5</v>
      </c>
      <c r="H345" s="25">
        <v>0</v>
      </c>
      <c r="I345" s="25">
        <f>ROUND(G345*H345,6)</f>
        <v>0</v>
      </c>
      <c r="L345" s="27">
        <v>0</v>
      </c>
      <c r="M345" s="22">
        <f>ROUND(ROUND(L345,2)*ROUND(G345,3),2)</f>
        <v>0</v>
      </c>
      <c r="N345" s="25" t="s">
        <v>126</v>
      </c>
      <c r="O345">
        <f>(M345*21)/100</f>
        <v>0</v>
      </c>
      <c r="P345" t="s">
        <v>27</v>
      </c>
    </row>
    <row r="346" spans="1:16" ht="25.5" x14ac:dyDescent="0.2">
      <c r="A346" s="28" t="s">
        <v>57</v>
      </c>
      <c r="E346" s="29" t="s">
        <v>3681</v>
      </c>
    </row>
    <row r="347" spans="1:16" x14ac:dyDescent="0.2">
      <c r="A347" s="28" t="s">
        <v>58</v>
      </c>
      <c r="E347" s="30" t="s">
        <v>5</v>
      </c>
    </row>
    <row r="348" spans="1:16" x14ac:dyDescent="0.2">
      <c r="E348" s="29" t="s">
        <v>5</v>
      </c>
    </row>
    <row r="349" spans="1:16" ht="25.5" x14ac:dyDescent="0.2">
      <c r="A349" t="s">
        <v>51</v>
      </c>
      <c r="B349" s="5" t="s">
        <v>337</v>
      </c>
      <c r="C349" s="5" t="s">
        <v>3682</v>
      </c>
      <c r="D349" t="s">
        <v>5</v>
      </c>
      <c r="E349" s="24" t="s">
        <v>3683</v>
      </c>
      <c r="F349" s="25" t="s">
        <v>812</v>
      </c>
      <c r="G349" s="26">
        <v>8</v>
      </c>
      <c r="H349" s="25">
        <v>0</v>
      </c>
      <c r="I349" s="25">
        <f>ROUND(G349*H349,6)</f>
        <v>0</v>
      </c>
      <c r="L349" s="27">
        <v>0</v>
      </c>
      <c r="M349" s="22">
        <f>ROUND(ROUND(L349,2)*ROUND(G349,3),2)</f>
        <v>0</v>
      </c>
      <c r="N349" s="25" t="s">
        <v>126</v>
      </c>
      <c r="O349">
        <f>(M349*21)/100</f>
        <v>0</v>
      </c>
      <c r="P349" t="s">
        <v>27</v>
      </c>
    </row>
    <row r="350" spans="1:16" ht="25.5" x14ac:dyDescent="0.2">
      <c r="A350" s="28" t="s">
        <v>57</v>
      </c>
      <c r="E350" s="29" t="s">
        <v>3684</v>
      </c>
    </row>
    <row r="351" spans="1:16" x14ac:dyDescent="0.2">
      <c r="A351" s="28" t="s">
        <v>58</v>
      </c>
      <c r="E351" s="30" t="s">
        <v>5</v>
      </c>
    </row>
    <row r="352" spans="1:16" x14ac:dyDescent="0.2">
      <c r="E352" s="29" t="s">
        <v>5</v>
      </c>
    </row>
    <row r="353" spans="1:16" ht="25.5" x14ac:dyDescent="0.2">
      <c r="A353" t="s">
        <v>51</v>
      </c>
      <c r="B353" s="5" t="s">
        <v>340</v>
      </c>
      <c r="C353" s="5" t="s">
        <v>3685</v>
      </c>
      <c r="D353" t="s">
        <v>5</v>
      </c>
      <c r="E353" s="24" t="s">
        <v>3686</v>
      </c>
      <c r="F353" s="25" t="s">
        <v>3365</v>
      </c>
      <c r="G353" s="26">
        <v>8.4</v>
      </c>
      <c r="H353" s="25">
        <v>0</v>
      </c>
      <c r="I353" s="25">
        <f>ROUND(G353*H353,6)</f>
        <v>0</v>
      </c>
      <c r="L353" s="27">
        <v>0</v>
      </c>
      <c r="M353" s="22">
        <f>ROUND(ROUND(L353,2)*ROUND(G353,3),2)</f>
        <v>0</v>
      </c>
      <c r="N353" s="25" t="s">
        <v>126</v>
      </c>
      <c r="O353">
        <f>(M353*21)/100</f>
        <v>0</v>
      </c>
      <c r="P353" t="s">
        <v>27</v>
      </c>
    </row>
    <row r="354" spans="1:16" x14ac:dyDescent="0.2">
      <c r="A354" s="28" t="s">
        <v>57</v>
      </c>
      <c r="E354" s="29" t="s">
        <v>5</v>
      </c>
    </row>
    <row r="355" spans="1:16" x14ac:dyDescent="0.2">
      <c r="A355" s="28" t="s">
        <v>58</v>
      </c>
      <c r="E355" s="30" t="s">
        <v>5</v>
      </c>
    </row>
    <row r="356" spans="1:16" x14ac:dyDescent="0.2">
      <c r="E356" s="29" t="s">
        <v>5</v>
      </c>
    </row>
    <row r="357" spans="1:16" ht="25.5" x14ac:dyDescent="0.2">
      <c r="A357" t="s">
        <v>51</v>
      </c>
      <c r="B357" s="5" t="s">
        <v>343</v>
      </c>
      <c r="C357" s="5" t="s">
        <v>3687</v>
      </c>
      <c r="D357" t="s">
        <v>5</v>
      </c>
      <c r="E357" s="24" t="s">
        <v>3688</v>
      </c>
      <c r="F357" s="25" t="s">
        <v>3365</v>
      </c>
      <c r="G357" s="26">
        <v>17</v>
      </c>
      <c r="H357" s="25">
        <v>0</v>
      </c>
      <c r="I357" s="25">
        <f>ROUND(G357*H357,6)</f>
        <v>0</v>
      </c>
      <c r="L357" s="27">
        <v>0</v>
      </c>
      <c r="M357" s="22">
        <f>ROUND(ROUND(L357,2)*ROUND(G357,3),2)</f>
        <v>0</v>
      </c>
      <c r="N357" s="25" t="s">
        <v>126</v>
      </c>
      <c r="O357">
        <f>(M357*21)/100</f>
        <v>0</v>
      </c>
      <c r="P357" t="s">
        <v>27</v>
      </c>
    </row>
    <row r="358" spans="1:16" x14ac:dyDescent="0.2">
      <c r="A358" s="28" t="s">
        <v>57</v>
      </c>
      <c r="E358" s="29" t="s">
        <v>5</v>
      </c>
    </row>
    <row r="359" spans="1:16" x14ac:dyDescent="0.2">
      <c r="A359" s="28" t="s">
        <v>58</v>
      </c>
      <c r="E359" s="30" t="s">
        <v>5</v>
      </c>
    </row>
    <row r="360" spans="1:16" x14ac:dyDescent="0.2">
      <c r="E360" s="29" t="s">
        <v>5</v>
      </c>
    </row>
    <row r="361" spans="1:16" ht="25.5" x14ac:dyDescent="0.2">
      <c r="A361" t="s">
        <v>51</v>
      </c>
      <c r="B361" s="5" t="s">
        <v>346</v>
      </c>
      <c r="C361" s="5" t="s">
        <v>3689</v>
      </c>
      <c r="D361" t="s">
        <v>5</v>
      </c>
      <c r="E361" s="24" t="s">
        <v>3690</v>
      </c>
      <c r="F361" s="25" t="s">
        <v>3365</v>
      </c>
      <c r="G361" s="26">
        <v>8.4</v>
      </c>
      <c r="H361" s="25">
        <v>0</v>
      </c>
      <c r="I361" s="25">
        <f>ROUND(G361*H361,6)</f>
        <v>0</v>
      </c>
      <c r="L361" s="27">
        <v>0</v>
      </c>
      <c r="M361" s="22">
        <f>ROUND(ROUND(L361,2)*ROUND(G361,3),2)</f>
        <v>0</v>
      </c>
      <c r="N361" s="25" t="s">
        <v>126</v>
      </c>
      <c r="O361">
        <f>(M361*21)/100</f>
        <v>0</v>
      </c>
      <c r="P361" t="s">
        <v>27</v>
      </c>
    </row>
    <row r="362" spans="1:16" x14ac:dyDescent="0.2">
      <c r="A362" s="28" t="s">
        <v>57</v>
      </c>
      <c r="E362" s="29" t="s">
        <v>5</v>
      </c>
    </row>
    <row r="363" spans="1:16" x14ac:dyDescent="0.2">
      <c r="A363" s="28" t="s">
        <v>58</v>
      </c>
      <c r="E363" s="30" t="s">
        <v>5</v>
      </c>
    </row>
    <row r="364" spans="1:16" x14ac:dyDescent="0.2">
      <c r="E364" s="29" t="s">
        <v>5</v>
      </c>
    </row>
    <row r="365" spans="1:16" ht="25.5" x14ac:dyDescent="0.2">
      <c r="A365" t="s">
        <v>51</v>
      </c>
      <c r="B365" s="5" t="s">
        <v>349</v>
      </c>
      <c r="C365" s="5" t="s">
        <v>3691</v>
      </c>
      <c r="D365" t="s">
        <v>5</v>
      </c>
      <c r="E365" s="24" t="s">
        <v>3692</v>
      </c>
      <c r="F365" s="25" t="s">
        <v>3365</v>
      </c>
      <c r="G365" s="26">
        <v>27.1</v>
      </c>
      <c r="H365" s="25">
        <v>0</v>
      </c>
      <c r="I365" s="25">
        <f>ROUND(G365*H365,6)</f>
        <v>0</v>
      </c>
      <c r="L365" s="27">
        <v>0</v>
      </c>
      <c r="M365" s="22">
        <f>ROUND(ROUND(L365,2)*ROUND(G365,3),2)</f>
        <v>0</v>
      </c>
      <c r="N365" s="25" t="s">
        <v>126</v>
      </c>
      <c r="O365">
        <f>(M365*21)/100</f>
        <v>0</v>
      </c>
      <c r="P365" t="s">
        <v>27</v>
      </c>
    </row>
    <row r="366" spans="1:16" x14ac:dyDescent="0.2">
      <c r="A366" s="28" t="s">
        <v>57</v>
      </c>
      <c r="E366" s="29" t="s">
        <v>5</v>
      </c>
    </row>
    <row r="367" spans="1:16" x14ac:dyDescent="0.2">
      <c r="A367" s="28" t="s">
        <v>58</v>
      </c>
      <c r="E367" s="30" t="s">
        <v>5</v>
      </c>
    </row>
    <row r="368" spans="1:16" x14ac:dyDescent="0.2">
      <c r="E368" s="29" t="s">
        <v>5</v>
      </c>
    </row>
    <row r="369" spans="1:16" ht="25.5" x14ac:dyDescent="0.2">
      <c r="A369" t="s">
        <v>51</v>
      </c>
      <c r="B369" s="5" t="s">
        <v>352</v>
      </c>
      <c r="C369" s="5" t="s">
        <v>3693</v>
      </c>
      <c r="D369" t="s">
        <v>5</v>
      </c>
      <c r="E369" s="24" t="s">
        <v>3694</v>
      </c>
      <c r="F369" s="25" t="s">
        <v>3365</v>
      </c>
      <c r="G369" s="26">
        <v>7.6</v>
      </c>
      <c r="H369" s="25">
        <v>0</v>
      </c>
      <c r="I369" s="25">
        <f>ROUND(G369*H369,6)</f>
        <v>0</v>
      </c>
      <c r="L369" s="27">
        <v>0</v>
      </c>
      <c r="M369" s="22">
        <f>ROUND(ROUND(L369,2)*ROUND(G369,3),2)</f>
        <v>0</v>
      </c>
      <c r="N369" s="25" t="s">
        <v>126</v>
      </c>
      <c r="O369">
        <f>(M369*21)/100</f>
        <v>0</v>
      </c>
      <c r="P369" t="s">
        <v>27</v>
      </c>
    </row>
    <row r="370" spans="1:16" x14ac:dyDescent="0.2">
      <c r="A370" s="28" t="s">
        <v>57</v>
      </c>
      <c r="E370" s="29" t="s">
        <v>5</v>
      </c>
    </row>
    <row r="371" spans="1:16" x14ac:dyDescent="0.2">
      <c r="A371" s="28" t="s">
        <v>58</v>
      </c>
      <c r="E371" s="30" t="s">
        <v>5</v>
      </c>
    </row>
    <row r="372" spans="1:16" x14ac:dyDescent="0.2">
      <c r="E372" s="29" t="s">
        <v>5</v>
      </c>
    </row>
    <row r="373" spans="1:16" ht="25.5" x14ac:dyDescent="0.2">
      <c r="A373" t="s">
        <v>51</v>
      </c>
      <c r="B373" s="5" t="s">
        <v>357</v>
      </c>
      <c r="C373" s="5" t="s">
        <v>3695</v>
      </c>
      <c r="D373" t="s">
        <v>5</v>
      </c>
      <c r="E373" s="24" t="s">
        <v>3696</v>
      </c>
      <c r="F373" s="25" t="s">
        <v>3365</v>
      </c>
      <c r="G373" s="26">
        <v>132.19999999999999</v>
      </c>
      <c r="H373" s="25">
        <v>0</v>
      </c>
      <c r="I373" s="25">
        <f>ROUND(G373*H373,6)</f>
        <v>0</v>
      </c>
      <c r="L373" s="27">
        <v>0</v>
      </c>
      <c r="M373" s="22">
        <f>ROUND(ROUND(L373,2)*ROUND(G373,3),2)</f>
        <v>0</v>
      </c>
      <c r="N373" s="25" t="s">
        <v>126</v>
      </c>
      <c r="O373">
        <f>(M373*21)/100</f>
        <v>0</v>
      </c>
      <c r="P373" t="s">
        <v>27</v>
      </c>
    </row>
    <row r="374" spans="1:16" x14ac:dyDescent="0.2">
      <c r="A374" s="28" t="s">
        <v>57</v>
      </c>
      <c r="E374" s="29" t="s">
        <v>5</v>
      </c>
    </row>
    <row r="375" spans="1:16" x14ac:dyDescent="0.2">
      <c r="A375" s="28" t="s">
        <v>58</v>
      </c>
      <c r="E375" s="30" t="s">
        <v>5</v>
      </c>
    </row>
    <row r="376" spans="1:16" x14ac:dyDescent="0.2">
      <c r="E376" s="29" t="s">
        <v>5</v>
      </c>
    </row>
    <row r="377" spans="1:16" ht="25.5" x14ac:dyDescent="0.2">
      <c r="A377" t="s">
        <v>51</v>
      </c>
      <c r="B377" s="5" t="s">
        <v>358</v>
      </c>
      <c r="C377" s="5" t="s">
        <v>3697</v>
      </c>
      <c r="D377" t="s">
        <v>5</v>
      </c>
      <c r="E377" s="24" t="s">
        <v>3698</v>
      </c>
      <c r="F377" s="25" t="s">
        <v>3365</v>
      </c>
      <c r="G377" s="26">
        <v>56.3</v>
      </c>
      <c r="H377" s="25">
        <v>0</v>
      </c>
      <c r="I377" s="25">
        <f>ROUND(G377*H377,6)</f>
        <v>0</v>
      </c>
      <c r="L377" s="27">
        <v>0</v>
      </c>
      <c r="M377" s="22">
        <f>ROUND(ROUND(L377,2)*ROUND(G377,3),2)</f>
        <v>0</v>
      </c>
      <c r="N377" s="25" t="s">
        <v>126</v>
      </c>
      <c r="O377">
        <f>(M377*21)/100</f>
        <v>0</v>
      </c>
      <c r="P377" t="s">
        <v>27</v>
      </c>
    </row>
    <row r="378" spans="1:16" x14ac:dyDescent="0.2">
      <c r="A378" s="28" t="s">
        <v>57</v>
      </c>
      <c r="E378" s="29" t="s">
        <v>5</v>
      </c>
    </row>
    <row r="379" spans="1:16" x14ac:dyDescent="0.2">
      <c r="A379" s="28" t="s">
        <v>58</v>
      </c>
      <c r="E379" s="30" t="s">
        <v>5</v>
      </c>
    </row>
    <row r="380" spans="1:16" x14ac:dyDescent="0.2">
      <c r="E380" s="29" t="s">
        <v>5</v>
      </c>
    </row>
    <row r="381" spans="1:16" ht="25.5" x14ac:dyDescent="0.2">
      <c r="A381" t="s">
        <v>51</v>
      </c>
      <c r="B381" s="5" t="s">
        <v>359</v>
      </c>
      <c r="C381" s="5" t="s">
        <v>3699</v>
      </c>
      <c r="D381" t="s">
        <v>5</v>
      </c>
      <c r="E381" s="24" t="s">
        <v>3700</v>
      </c>
      <c r="F381" s="25" t="s">
        <v>3365</v>
      </c>
      <c r="G381" s="26">
        <v>59.8</v>
      </c>
      <c r="H381" s="25">
        <v>0</v>
      </c>
      <c r="I381" s="25">
        <f>ROUND(G381*H381,6)</f>
        <v>0</v>
      </c>
      <c r="L381" s="27">
        <v>0</v>
      </c>
      <c r="M381" s="22">
        <f>ROUND(ROUND(L381,2)*ROUND(G381,3),2)</f>
        <v>0</v>
      </c>
      <c r="N381" s="25" t="s">
        <v>126</v>
      </c>
      <c r="O381">
        <f>(M381*21)/100</f>
        <v>0</v>
      </c>
      <c r="P381" t="s">
        <v>27</v>
      </c>
    </row>
    <row r="382" spans="1:16" ht="25.5" x14ac:dyDescent="0.2">
      <c r="A382" s="28" t="s">
        <v>57</v>
      </c>
      <c r="E382" s="29" t="s">
        <v>3656</v>
      </c>
    </row>
    <row r="383" spans="1:16" x14ac:dyDescent="0.2">
      <c r="A383" s="28" t="s">
        <v>58</v>
      </c>
      <c r="E383" s="30" t="s">
        <v>5</v>
      </c>
    </row>
    <row r="384" spans="1:16" x14ac:dyDescent="0.2">
      <c r="E384" s="29" t="s">
        <v>5</v>
      </c>
    </row>
    <row r="385" spans="1:16" ht="25.5" x14ac:dyDescent="0.2">
      <c r="A385" t="s">
        <v>51</v>
      </c>
      <c r="B385" s="5" t="s">
        <v>360</v>
      </c>
      <c r="C385" s="5" t="s">
        <v>3701</v>
      </c>
      <c r="D385" t="s">
        <v>5</v>
      </c>
      <c r="E385" s="24" t="s">
        <v>3702</v>
      </c>
      <c r="F385" s="25" t="s">
        <v>3365</v>
      </c>
      <c r="G385" s="26">
        <v>55.6</v>
      </c>
      <c r="H385" s="25">
        <v>0</v>
      </c>
      <c r="I385" s="25">
        <f>ROUND(G385*H385,6)</f>
        <v>0</v>
      </c>
      <c r="L385" s="27">
        <v>0</v>
      </c>
      <c r="M385" s="22">
        <f>ROUND(ROUND(L385,2)*ROUND(G385,3),2)</f>
        <v>0</v>
      </c>
      <c r="N385" s="25" t="s">
        <v>126</v>
      </c>
      <c r="O385">
        <f>(M385*21)/100</f>
        <v>0</v>
      </c>
      <c r="P385" t="s">
        <v>27</v>
      </c>
    </row>
    <row r="386" spans="1:16" x14ac:dyDescent="0.2">
      <c r="A386" s="28" t="s">
        <v>57</v>
      </c>
      <c r="E386" s="29" t="s">
        <v>5</v>
      </c>
    </row>
    <row r="387" spans="1:16" x14ac:dyDescent="0.2">
      <c r="A387" s="28" t="s">
        <v>58</v>
      </c>
      <c r="E387" s="30" t="s">
        <v>5</v>
      </c>
    </row>
    <row r="388" spans="1:16" x14ac:dyDescent="0.2">
      <c r="E388" s="29" t="s">
        <v>5</v>
      </c>
    </row>
    <row r="389" spans="1:16" ht="25.5" x14ac:dyDescent="0.2">
      <c r="A389" t="s">
        <v>51</v>
      </c>
      <c r="B389" s="5" t="s">
        <v>361</v>
      </c>
      <c r="C389" s="5" t="s">
        <v>3703</v>
      </c>
      <c r="D389" t="s">
        <v>5</v>
      </c>
      <c r="E389" s="24" t="s">
        <v>3704</v>
      </c>
      <c r="F389" s="25" t="s">
        <v>3365</v>
      </c>
      <c r="G389" s="26">
        <v>8</v>
      </c>
      <c r="H389" s="25">
        <v>0</v>
      </c>
      <c r="I389" s="25">
        <f>ROUND(G389*H389,6)</f>
        <v>0</v>
      </c>
      <c r="L389" s="27">
        <v>0</v>
      </c>
      <c r="M389" s="22">
        <f>ROUND(ROUND(L389,2)*ROUND(G389,3),2)</f>
        <v>0</v>
      </c>
      <c r="N389" s="25" t="s">
        <v>126</v>
      </c>
      <c r="O389">
        <f>(M389*21)/100</f>
        <v>0</v>
      </c>
      <c r="P389" t="s">
        <v>27</v>
      </c>
    </row>
    <row r="390" spans="1:16" x14ac:dyDescent="0.2">
      <c r="A390" s="28" t="s">
        <v>57</v>
      </c>
      <c r="E390" s="29" t="s">
        <v>5</v>
      </c>
    </row>
    <row r="391" spans="1:16" x14ac:dyDescent="0.2">
      <c r="A391" s="28" t="s">
        <v>58</v>
      </c>
      <c r="E391" s="30" t="s">
        <v>5</v>
      </c>
    </row>
    <row r="392" spans="1:16" x14ac:dyDescent="0.2">
      <c r="E392" s="29" t="s">
        <v>5</v>
      </c>
    </row>
    <row r="393" spans="1:16" ht="25.5" x14ac:dyDescent="0.2">
      <c r="A393" t="s">
        <v>51</v>
      </c>
      <c r="B393" s="5" t="s">
        <v>362</v>
      </c>
      <c r="C393" s="5" t="s">
        <v>3705</v>
      </c>
      <c r="D393" t="s">
        <v>5</v>
      </c>
      <c r="E393" s="24" t="s">
        <v>3706</v>
      </c>
      <c r="F393" s="25" t="s">
        <v>3365</v>
      </c>
      <c r="G393" s="26">
        <v>12.4</v>
      </c>
      <c r="H393" s="25">
        <v>0</v>
      </c>
      <c r="I393" s="25">
        <f>ROUND(G393*H393,6)</f>
        <v>0</v>
      </c>
      <c r="L393" s="27">
        <v>0</v>
      </c>
      <c r="M393" s="22">
        <f>ROUND(ROUND(L393,2)*ROUND(G393,3),2)</f>
        <v>0</v>
      </c>
      <c r="N393" s="25" t="s">
        <v>126</v>
      </c>
      <c r="O393">
        <f>(M393*21)/100</f>
        <v>0</v>
      </c>
      <c r="P393" t="s">
        <v>27</v>
      </c>
    </row>
    <row r="394" spans="1:16" x14ac:dyDescent="0.2">
      <c r="A394" s="28" t="s">
        <v>57</v>
      </c>
      <c r="E394" s="29" t="s">
        <v>5</v>
      </c>
    </row>
    <row r="395" spans="1:16" x14ac:dyDescent="0.2">
      <c r="A395" s="28" t="s">
        <v>58</v>
      </c>
      <c r="E395" s="30" t="s">
        <v>5</v>
      </c>
    </row>
    <row r="396" spans="1:16" x14ac:dyDescent="0.2">
      <c r="E396" s="29" t="s">
        <v>5</v>
      </c>
    </row>
    <row r="397" spans="1:16" ht="25.5" x14ac:dyDescent="0.2">
      <c r="A397" t="s">
        <v>51</v>
      </c>
      <c r="B397" s="5" t="s">
        <v>363</v>
      </c>
      <c r="C397" s="5" t="s">
        <v>3707</v>
      </c>
      <c r="D397" t="s">
        <v>5</v>
      </c>
      <c r="E397" s="24" t="s">
        <v>3708</v>
      </c>
      <c r="F397" s="25" t="s">
        <v>3365</v>
      </c>
      <c r="G397" s="26">
        <v>7.4</v>
      </c>
      <c r="H397" s="25">
        <v>0</v>
      </c>
      <c r="I397" s="25">
        <f>ROUND(G397*H397,6)</f>
        <v>0</v>
      </c>
      <c r="L397" s="27">
        <v>0</v>
      </c>
      <c r="M397" s="22">
        <f>ROUND(ROUND(L397,2)*ROUND(G397,3),2)</f>
        <v>0</v>
      </c>
      <c r="N397" s="25" t="s">
        <v>126</v>
      </c>
      <c r="O397">
        <f>(M397*21)/100</f>
        <v>0</v>
      </c>
      <c r="P397" t="s">
        <v>27</v>
      </c>
    </row>
    <row r="398" spans="1:16" x14ac:dyDescent="0.2">
      <c r="A398" s="28" t="s">
        <v>57</v>
      </c>
      <c r="E398" s="29" t="s">
        <v>5</v>
      </c>
    </row>
    <row r="399" spans="1:16" x14ac:dyDescent="0.2">
      <c r="A399" s="28" t="s">
        <v>58</v>
      </c>
      <c r="E399" s="30" t="s">
        <v>5</v>
      </c>
    </row>
    <row r="400" spans="1:16" x14ac:dyDescent="0.2">
      <c r="E400" s="29" t="s">
        <v>5</v>
      </c>
    </row>
    <row r="401" spans="1:16" ht="25.5" x14ac:dyDescent="0.2">
      <c r="A401" t="s">
        <v>51</v>
      </c>
      <c r="B401" s="5" t="s">
        <v>364</v>
      </c>
      <c r="C401" s="5" t="s">
        <v>3709</v>
      </c>
      <c r="D401" t="s">
        <v>5</v>
      </c>
      <c r="E401" s="24" t="s">
        <v>3710</v>
      </c>
      <c r="F401" s="25" t="s">
        <v>3365</v>
      </c>
      <c r="G401" s="26">
        <v>7.6</v>
      </c>
      <c r="H401" s="25">
        <v>0</v>
      </c>
      <c r="I401" s="25">
        <f>ROUND(G401*H401,6)</f>
        <v>0</v>
      </c>
      <c r="L401" s="27">
        <v>0</v>
      </c>
      <c r="M401" s="22">
        <f>ROUND(ROUND(L401,2)*ROUND(G401,3),2)</f>
        <v>0</v>
      </c>
      <c r="N401" s="25" t="s">
        <v>126</v>
      </c>
      <c r="O401">
        <f>(M401*21)/100</f>
        <v>0</v>
      </c>
      <c r="P401" t="s">
        <v>27</v>
      </c>
    </row>
    <row r="402" spans="1:16" x14ac:dyDescent="0.2">
      <c r="A402" s="28" t="s">
        <v>57</v>
      </c>
      <c r="E402" s="29" t="s">
        <v>5</v>
      </c>
    </row>
    <row r="403" spans="1:16" x14ac:dyDescent="0.2">
      <c r="A403" s="28" t="s">
        <v>58</v>
      </c>
      <c r="E403" s="30" t="s">
        <v>5</v>
      </c>
    </row>
    <row r="404" spans="1:16" x14ac:dyDescent="0.2">
      <c r="E404" s="29" t="s">
        <v>5</v>
      </c>
    </row>
    <row r="405" spans="1:16" ht="25.5" x14ac:dyDescent="0.2">
      <c r="A405" t="s">
        <v>51</v>
      </c>
      <c r="B405" s="5" t="s">
        <v>365</v>
      </c>
      <c r="C405" s="5" t="s">
        <v>3711</v>
      </c>
      <c r="D405" t="s">
        <v>5</v>
      </c>
      <c r="E405" s="24" t="s">
        <v>3712</v>
      </c>
      <c r="F405" s="25" t="s">
        <v>3365</v>
      </c>
      <c r="G405" s="26">
        <v>134</v>
      </c>
      <c r="H405" s="25">
        <v>0</v>
      </c>
      <c r="I405" s="25">
        <f>ROUND(G405*H405,6)</f>
        <v>0</v>
      </c>
      <c r="L405" s="27">
        <v>0</v>
      </c>
      <c r="M405" s="22">
        <f>ROUND(ROUND(L405,2)*ROUND(G405,3),2)</f>
        <v>0</v>
      </c>
      <c r="N405" s="25" t="s">
        <v>126</v>
      </c>
      <c r="O405">
        <f>(M405*21)/100</f>
        <v>0</v>
      </c>
      <c r="P405" t="s">
        <v>27</v>
      </c>
    </row>
    <row r="406" spans="1:16" ht="25.5" x14ac:dyDescent="0.2">
      <c r="A406" s="28" t="s">
        <v>57</v>
      </c>
      <c r="E406" s="29" t="s">
        <v>2242</v>
      </c>
    </row>
    <row r="407" spans="1:16" x14ac:dyDescent="0.2">
      <c r="A407" s="28" t="s">
        <v>58</v>
      </c>
      <c r="E407" s="30" t="s">
        <v>5</v>
      </c>
    </row>
    <row r="408" spans="1:16" x14ac:dyDescent="0.2">
      <c r="E408" s="29" t="s">
        <v>5</v>
      </c>
    </row>
    <row r="409" spans="1:16" ht="25.5" x14ac:dyDescent="0.2">
      <c r="A409" t="s">
        <v>51</v>
      </c>
      <c r="B409" s="5" t="s">
        <v>366</v>
      </c>
      <c r="C409" s="5" t="s">
        <v>3713</v>
      </c>
      <c r="D409" t="s">
        <v>5</v>
      </c>
      <c r="E409" s="24" t="s">
        <v>3714</v>
      </c>
      <c r="F409" s="25" t="s">
        <v>3365</v>
      </c>
      <c r="G409" s="26">
        <v>56.3</v>
      </c>
      <c r="H409" s="25">
        <v>0</v>
      </c>
      <c r="I409" s="25">
        <f>ROUND(G409*H409,6)</f>
        <v>0</v>
      </c>
      <c r="L409" s="27">
        <v>0</v>
      </c>
      <c r="M409" s="22">
        <f>ROUND(ROUND(L409,2)*ROUND(G409,3),2)</f>
        <v>0</v>
      </c>
      <c r="N409" s="25" t="s">
        <v>126</v>
      </c>
      <c r="O409">
        <f>(M409*21)/100</f>
        <v>0</v>
      </c>
      <c r="P409" t="s">
        <v>27</v>
      </c>
    </row>
    <row r="410" spans="1:16" ht="25.5" x14ac:dyDescent="0.2">
      <c r="A410" s="28" t="s">
        <v>57</v>
      </c>
      <c r="E410" s="29" t="s">
        <v>3715</v>
      </c>
    </row>
    <row r="411" spans="1:16" x14ac:dyDescent="0.2">
      <c r="A411" s="28" t="s">
        <v>58</v>
      </c>
      <c r="E411" s="30" t="s">
        <v>5</v>
      </c>
    </row>
    <row r="412" spans="1:16" x14ac:dyDescent="0.2">
      <c r="E412" s="29" t="s">
        <v>5</v>
      </c>
    </row>
    <row r="413" spans="1:16" ht="25.5" x14ac:dyDescent="0.2">
      <c r="A413" t="s">
        <v>51</v>
      </c>
      <c r="B413" s="5" t="s">
        <v>369</v>
      </c>
      <c r="C413" s="5" t="s">
        <v>3716</v>
      </c>
      <c r="D413" t="s">
        <v>5</v>
      </c>
      <c r="E413" s="24" t="s">
        <v>3717</v>
      </c>
      <c r="F413" s="25" t="s">
        <v>3365</v>
      </c>
      <c r="G413" s="26">
        <v>49.6</v>
      </c>
      <c r="H413" s="25">
        <v>0</v>
      </c>
      <c r="I413" s="25">
        <f>ROUND(G413*H413,6)</f>
        <v>0</v>
      </c>
      <c r="L413" s="27">
        <v>0</v>
      </c>
      <c r="M413" s="22">
        <f>ROUND(ROUND(L413,2)*ROUND(G413,3),2)</f>
        <v>0</v>
      </c>
      <c r="N413" s="25" t="s">
        <v>126</v>
      </c>
      <c r="O413">
        <f>(M413*21)/100</f>
        <v>0</v>
      </c>
      <c r="P413" t="s">
        <v>27</v>
      </c>
    </row>
    <row r="414" spans="1:16" ht="25.5" x14ac:dyDescent="0.2">
      <c r="A414" s="28" t="s">
        <v>57</v>
      </c>
      <c r="E414" s="29" t="s">
        <v>3718</v>
      </c>
    </row>
    <row r="415" spans="1:16" x14ac:dyDescent="0.2">
      <c r="A415" s="28" t="s">
        <v>58</v>
      </c>
      <c r="E415" s="30" t="s">
        <v>5</v>
      </c>
    </row>
    <row r="416" spans="1:16" x14ac:dyDescent="0.2">
      <c r="E416" s="29" t="s">
        <v>5</v>
      </c>
    </row>
    <row r="417" spans="1:16" ht="25.5" x14ac:dyDescent="0.2">
      <c r="A417" t="s">
        <v>51</v>
      </c>
      <c r="B417" s="5" t="s">
        <v>370</v>
      </c>
      <c r="C417" s="5" t="s">
        <v>3719</v>
      </c>
      <c r="D417" t="s">
        <v>5</v>
      </c>
      <c r="E417" s="24" t="s">
        <v>3720</v>
      </c>
      <c r="F417" s="25" t="s">
        <v>3365</v>
      </c>
      <c r="G417" s="26">
        <v>87</v>
      </c>
      <c r="H417" s="25">
        <v>0</v>
      </c>
      <c r="I417" s="25">
        <f>ROUND(G417*H417,6)</f>
        <v>0</v>
      </c>
      <c r="L417" s="27">
        <v>0</v>
      </c>
      <c r="M417" s="22">
        <f>ROUND(ROUND(L417,2)*ROUND(G417,3),2)</f>
        <v>0</v>
      </c>
      <c r="N417" s="25" t="s">
        <v>126</v>
      </c>
      <c r="O417">
        <f>(M417*21)/100</f>
        <v>0</v>
      </c>
      <c r="P417" t="s">
        <v>27</v>
      </c>
    </row>
    <row r="418" spans="1:16" x14ac:dyDescent="0.2">
      <c r="A418" s="28" t="s">
        <v>57</v>
      </c>
      <c r="E418" s="29" t="s">
        <v>5</v>
      </c>
    </row>
    <row r="419" spans="1:16" x14ac:dyDescent="0.2">
      <c r="A419" s="28" t="s">
        <v>58</v>
      </c>
      <c r="E419" s="30" t="s">
        <v>5</v>
      </c>
    </row>
    <row r="420" spans="1:16" x14ac:dyDescent="0.2">
      <c r="E420" s="29" t="s">
        <v>5</v>
      </c>
    </row>
    <row r="421" spans="1:16" ht="25.5" x14ac:dyDescent="0.2">
      <c r="A421" t="s">
        <v>51</v>
      </c>
      <c r="B421" s="5" t="s">
        <v>371</v>
      </c>
      <c r="C421" s="5" t="s">
        <v>3721</v>
      </c>
      <c r="D421" t="s">
        <v>5</v>
      </c>
      <c r="E421" s="24" t="s">
        <v>3722</v>
      </c>
      <c r="F421" s="25" t="s">
        <v>3365</v>
      </c>
      <c r="G421" s="26">
        <v>239.9</v>
      </c>
      <c r="H421" s="25">
        <v>0</v>
      </c>
      <c r="I421" s="25">
        <f>ROUND(G421*H421,6)</f>
        <v>0</v>
      </c>
      <c r="L421" s="27">
        <v>0</v>
      </c>
      <c r="M421" s="22">
        <f>ROUND(ROUND(L421,2)*ROUND(G421,3),2)</f>
        <v>0</v>
      </c>
      <c r="N421" s="25" t="s">
        <v>126</v>
      </c>
      <c r="O421">
        <f>(M421*21)/100</f>
        <v>0</v>
      </c>
      <c r="P421" t="s">
        <v>27</v>
      </c>
    </row>
    <row r="422" spans="1:16" x14ac:dyDescent="0.2">
      <c r="A422" s="28" t="s">
        <v>57</v>
      </c>
      <c r="E422" s="29" t="s">
        <v>5</v>
      </c>
    </row>
    <row r="423" spans="1:16" x14ac:dyDescent="0.2">
      <c r="A423" s="28" t="s">
        <v>58</v>
      </c>
      <c r="E423" s="30" t="s">
        <v>5</v>
      </c>
    </row>
    <row r="424" spans="1:16" x14ac:dyDescent="0.2">
      <c r="E424" s="29" t="s">
        <v>5</v>
      </c>
    </row>
    <row r="425" spans="1:16" ht="25.5" x14ac:dyDescent="0.2">
      <c r="A425" t="s">
        <v>51</v>
      </c>
      <c r="B425" s="5" t="s">
        <v>372</v>
      </c>
      <c r="C425" s="5" t="s">
        <v>3723</v>
      </c>
      <c r="D425" t="s">
        <v>5</v>
      </c>
      <c r="E425" s="24" t="s">
        <v>3724</v>
      </c>
      <c r="F425" s="25" t="s">
        <v>812</v>
      </c>
      <c r="G425" s="26">
        <v>1</v>
      </c>
      <c r="H425" s="25">
        <v>0</v>
      </c>
      <c r="I425" s="25">
        <f>ROUND(G425*H425,6)</f>
        <v>0</v>
      </c>
      <c r="L425" s="27">
        <v>0</v>
      </c>
      <c r="M425" s="22">
        <f>ROUND(ROUND(L425,2)*ROUND(G425,3),2)</f>
        <v>0</v>
      </c>
      <c r="N425" s="25" t="s">
        <v>126</v>
      </c>
      <c r="O425">
        <f>(M425*21)/100</f>
        <v>0</v>
      </c>
      <c r="P425" t="s">
        <v>27</v>
      </c>
    </row>
    <row r="426" spans="1:16" ht="25.5" x14ac:dyDescent="0.2">
      <c r="A426" s="28" t="s">
        <v>57</v>
      </c>
      <c r="E426" s="29" t="s">
        <v>3678</v>
      </c>
    </row>
    <row r="427" spans="1:16" x14ac:dyDescent="0.2">
      <c r="A427" s="28" t="s">
        <v>58</v>
      </c>
      <c r="E427" s="30" t="s">
        <v>5</v>
      </c>
    </row>
    <row r="428" spans="1:16" x14ac:dyDescent="0.2">
      <c r="E428" s="29" t="s">
        <v>5</v>
      </c>
    </row>
    <row r="429" spans="1:16" ht="25.5" x14ac:dyDescent="0.2">
      <c r="A429" t="s">
        <v>51</v>
      </c>
      <c r="B429" s="5" t="s">
        <v>373</v>
      </c>
      <c r="C429" s="5" t="s">
        <v>3725</v>
      </c>
      <c r="D429" t="s">
        <v>5</v>
      </c>
      <c r="E429" s="24" t="s">
        <v>3726</v>
      </c>
      <c r="F429" s="25" t="s">
        <v>3365</v>
      </c>
      <c r="G429" s="26">
        <v>21.2</v>
      </c>
      <c r="H429" s="25">
        <v>0</v>
      </c>
      <c r="I429" s="25">
        <f>ROUND(G429*H429,6)</f>
        <v>0</v>
      </c>
      <c r="L429" s="27">
        <v>0</v>
      </c>
      <c r="M429" s="22">
        <f>ROUND(ROUND(L429,2)*ROUND(G429,3),2)</f>
        <v>0</v>
      </c>
      <c r="N429" s="25" t="s">
        <v>126</v>
      </c>
      <c r="O429">
        <f>(M429*21)/100</f>
        <v>0</v>
      </c>
      <c r="P429" t="s">
        <v>27</v>
      </c>
    </row>
    <row r="430" spans="1:16" x14ac:dyDescent="0.2">
      <c r="A430" s="28" t="s">
        <v>57</v>
      </c>
      <c r="E430" s="29" t="s">
        <v>5</v>
      </c>
    </row>
    <row r="431" spans="1:16" x14ac:dyDescent="0.2">
      <c r="A431" s="28" t="s">
        <v>58</v>
      </c>
      <c r="E431" s="30" t="s">
        <v>5</v>
      </c>
    </row>
    <row r="432" spans="1:16" x14ac:dyDescent="0.2">
      <c r="E432" s="29" t="s">
        <v>5</v>
      </c>
    </row>
    <row r="433" spans="1:16" ht="25.5" x14ac:dyDescent="0.2">
      <c r="A433" t="s">
        <v>51</v>
      </c>
      <c r="B433" s="5" t="s">
        <v>374</v>
      </c>
      <c r="C433" s="5" t="s">
        <v>3727</v>
      </c>
      <c r="D433" t="s">
        <v>5</v>
      </c>
      <c r="E433" s="24" t="s">
        <v>3728</v>
      </c>
      <c r="F433" s="25" t="s">
        <v>3365</v>
      </c>
      <c r="G433" s="26">
        <v>132.19999999999999</v>
      </c>
      <c r="H433" s="25">
        <v>0</v>
      </c>
      <c r="I433" s="25">
        <f>ROUND(G433*H433,6)</f>
        <v>0</v>
      </c>
      <c r="L433" s="27">
        <v>0</v>
      </c>
      <c r="M433" s="22">
        <f>ROUND(ROUND(L433,2)*ROUND(G433,3),2)</f>
        <v>0</v>
      </c>
      <c r="N433" s="25" t="s">
        <v>126</v>
      </c>
      <c r="O433">
        <f>(M433*21)/100</f>
        <v>0</v>
      </c>
      <c r="P433" t="s">
        <v>27</v>
      </c>
    </row>
    <row r="434" spans="1:16" x14ac:dyDescent="0.2">
      <c r="A434" s="28" t="s">
        <v>57</v>
      </c>
      <c r="E434" s="29" t="s">
        <v>5</v>
      </c>
    </row>
    <row r="435" spans="1:16" x14ac:dyDescent="0.2">
      <c r="A435" s="28" t="s">
        <v>58</v>
      </c>
      <c r="E435" s="30" t="s">
        <v>5</v>
      </c>
    </row>
    <row r="436" spans="1:16" x14ac:dyDescent="0.2">
      <c r="E436" s="29" t="s">
        <v>5</v>
      </c>
    </row>
    <row r="437" spans="1:16" ht="25.5" x14ac:dyDescent="0.2">
      <c r="A437" t="s">
        <v>51</v>
      </c>
      <c r="B437" s="5" t="s">
        <v>375</v>
      </c>
      <c r="C437" s="5" t="s">
        <v>3729</v>
      </c>
      <c r="D437" t="s">
        <v>5</v>
      </c>
      <c r="E437" s="24" t="s">
        <v>3730</v>
      </c>
      <c r="F437" s="25" t="s">
        <v>812</v>
      </c>
      <c r="G437" s="26">
        <v>20</v>
      </c>
      <c r="H437" s="25">
        <v>0</v>
      </c>
      <c r="I437" s="25">
        <f>ROUND(G437*H437,6)</f>
        <v>0</v>
      </c>
      <c r="L437" s="27">
        <v>0</v>
      </c>
      <c r="M437" s="22">
        <f>ROUND(ROUND(L437,2)*ROUND(G437,3),2)</f>
        <v>0</v>
      </c>
      <c r="N437" s="25" t="s">
        <v>126</v>
      </c>
      <c r="O437">
        <f>(M437*21)/100</f>
        <v>0</v>
      </c>
      <c r="P437" t="s">
        <v>27</v>
      </c>
    </row>
    <row r="438" spans="1:16" x14ac:dyDescent="0.2">
      <c r="A438" s="28" t="s">
        <v>57</v>
      </c>
      <c r="E438" s="29" t="s">
        <v>5</v>
      </c>
    </row>
    <row r="439" spans="1:16" x14ac:dyDescent="0.2">
      <c r="A439" s="28" t="s">
        <v>58</v>
      </c>
      <c r="E439" s="30" t="s">
        <v>5</v>
      </c>
    </row>
    <row r="440" spans="1:16" x14ac:dyDescent="0.2">
      <c r="E440" s="29" t="s">
        <v>5</v>
      </c>
    </row>
    <row r="441" spans="1:16" ht="25.5" x14ac:dyDescent="0.2">
      <c r="A441" t="s">
        <v>51</v>
      </c>
      <c r="B441" s="5" t="s">
        <v>376</v>
      </c>
      <c r="C441" s="5" t="s">
        <v>3731</v>
      </c>
      <c r="D441" t="s">
        <v>5</v>
      </c>
      <c r="E441" s="24" t="s">
        <v>3732</v>
      </c>
      <c r="F441" s="25" t="s">
        <v>812</v>
      </c>
      <c r="G441" s="26">
        <v>78</v>
      </c>
      <c r="H441" s="25">
        <v>0</v>
      </c>
      <c r="I441" s="25">
        <f>ROUND(G441*H441,6)</f>
        <v>0</v>
      </c>
      <c r="L441" s="27">
        <v>0</v>
      </c>
      <c r="M441" s="22">
        <f>ROUND(ROUND(L441,2)*ROUND(G441,3),2)</f>
        <v>0</v>
      </c>
      <c r="N441" s="25" t="s">
        <v>126</v>
      </c>
      <c r="O441">
        <f>(M441*21)/100</f>
        <v>0</v>
      </c>
      <c r="P441" t="s">
        <v>27</v>
      </c>
    </row>
    <row r="442" spans="1:16" x14ac:dyDescent="0.2">
      <c r="A442" s="28" t="s">
        <v>57</v>
      </c>
      <c r="E442" s="29" t="s">
        <v>5</v>
      </c>
    </row>
    <row r="443" spans="1:16" x14ac:dyDescent="0.2">
      <c r="A443" s="28" t="s">
        <v>58</v>
      </c>
      <c r="E443" s="30" t="s">
        <v>5</v>
      </c>
    </row>
    <row r="444" spans="1:16" x14ac:dyDescent="0.2">
      <c r="E444" s="29" t="s">
        <v>5</v>
      </c>
    </row>
    <row r="445" spans="1:16" ht="25.5" x14ac:dyDescent="0.2">
      <c r="A445" t="s">
        <v>51</v>
      </c>
      <c r="B445" s="5" t="s">
        <v>378</v>
      </c>
      <c r="C445" s="5" t="s">
        <v>3733</v>
      </c>
      <c r="D445" t="s">
        <v>5</v>
      </c>
      <c r="E445" s="24" t="s">
        <v>3734</v>
      </c>
      <c r="F445" s="25" t="s">
        <v>812</v>
      </c>
      <c r="G445" s="26">
        <v>10</v>
      </c>
      <c r="H445" s="25">
        <v>0</v>
      </c>
      <c r="I445" s="25">
        <f>ROUND(G445*H445,6)</f>
        <v>0</v>
      </c>
      <c r="L445" s="27">
        <v>0</v>
      </c>
      <c r="M445" s="22">
        <f>ROUND(ROUND(L445,2)*ROUND(G445,3),2)</f>
        <v>0</v>
      </c>
      <c r="N445" s="25" t="s">
        <v>126</v>
      </c>
      <c r="O445">
        <f>(M445*21)/100</f>
        <v>0</v>
      </c>
      <c r="P445" t="s">
        <v>27</v>
      </c>
    </row>
    <row r="446" spans="1:16" x14ac:dyDescent="0.2">
      <c r="A446" s="28" t="s">
        <v>57</v>
      </c>
      <c r="E446" s="29" t="s">
        <v>5</v>
      </c>
    </row>
    <row r="447" spans="1:16" x14ac:dyDescent="0.2">
      <c r="A447" s="28" t="s">
        <v>58</v>
      </c>
      <c r="E447" s="30" t="s">
        <v>5</v>
      </c>
    </row>
    <row r="448" spans="1:16" x14ac:dyDescent="0.2">
      <c r="E448" s="29" t="s">
        <v>5</v>
      </c>
    </row>
    <row r="449" spans="1:16" ht="25.5" x14ac:dyDescent="0.2">
      <c r="A449" t="s">
        <v>51</v>
      </c>
      <c r="B449" s="5" t="s">
        <v>381</v>
      </c>
      <c r="C449" s="5" t="s">
        <v>3735</v>
      </c>
      <c r="D449" t="s">
        <v>5</v>
      </c>
      <c r="E449" s="24" t="s">
        <v>3736</v>
      </c>
      <c r="F449" s="25" t="s">
        <v>812</v>
      </c>
      <c r="G449" s="26">
        <v>10</v>
      </c>
      <c r="H449" s="25">
        <v>0</v>
      </c>
      <c r="I449" s="25">
        <f>ROUND(G449*H449,6)</f>
        <v>0</v>
      </c>
      <c r="L449" s="27">
        <v>0</v>
      </c>
      <c r="M449" s="22">
        <f>ROUND(ROUND(L449,2)*ROUND(G449,3),2)</f>
        <v>0</v>
      </c>
      <c r="N449" s="25" t="s">
        <v>126</v>
      </c>
      <c r="O449">
        <f>(M449*21)/100</f>
        <v>0</v>
      </c>
      <c r="P449" t="s">
        <v>27</v>
      </c>
    </row>
    <row r="450" spans="1:16" ht="25.5" x14ac:dyDescent="0.2">
      <c r="A450" s="28" t="s">
        <v>57</v>
      </c>
      <c r="E450" s="29" t="s">
        <v>3737</v>
      </c>
    </row>
    <row r="451" spans="1:16" x14ac:dyDescent="0.2">
      <c r="A451" s="28" t="s">
        <v>58</v>
      </c>
      <c r="E451" s="30" t="s">
        <v>5</v>
      </c>
    </row>
    <row r="452" spans="1:16" x14ac:dyDescent="0.2">
      <c r="E452" s="29" t="s">
        <v>5</v>
      </c>
    </row>
    <row r="453" spans="1:16" ht="25.5" x14ac:dyDescent="0.2">
      <c r="A453" t="s">
        <v>51</v>
      </c>
      <c r="B453" s="5" t="s">
        <v>384</v>
      </c>
      <c r="C453" s="5" t="s">
        <v>3738</v>
      </c>
      <c r="D453" t="s">
        <v>5</v>
      </c>
      <c r="E453" s="24" t="s">
        <v>3739</v>
      </c>
      <c r="F453" s="25" t="s">
        <v>812</v>
      </c>
      <c r="G453" s="26">
        <v>11</v>
      </c>
      <c r="H453" s="25">
        <v>0</v>
      </c>
      <c r="I453" s="25">
        <f>ROUND(G453*H453,6)</f>
        <v>0</v>
      </c>
      <c r="L453" s="27">
        <v>0</v>
      </c>
      <c r="M453" s="22">
        <f>ROUND(ROUND(L453,2)*ROUND(G453,3),2)</f>
        <v>0</v>
      </c>
      <c r="N453" s="25" t="s">
        <v>126</v>
      </c>
      <c r="O453">
        <f>(M453*21)/100</f>
        <v>0</v>
      </c>
      <c r="P453" t="s">
        <v>27</v>
      </c>
    </row>
    <row r="454" spans="1:16" ht="25.5" x14ac:dyDescent="0.2">
      <c r="A454" s="28" t="s">
        <v>57</v>
      </c>
      <c r="E454" s="29" t="s">
        <v>3737</v>
      </c>
    </row>
    <row r="455" spans="1:16" x14ac:dyDescent="0.2">
      <c r="A455" s="28" t="s">
        <v>58</v>
      </c>
      <c r="E455" s="30" t="s">
        <v>5</v>
      </c>
    </row>
    <row r="456" spans="1:16" x14ac:dyDescent="0.2">
      <c r="E456" s="29" t="s">
        <v>5</v>
      </c>
    </row>
    <row r="457" spans="1:16" ht="38.25" x14ac:dyDescent="0.2">
      <c r="A457" t="s">
        <v>51</v>
      </c>
      <c r="B457" s="5" t="s">
        <v>385</v>
      </c>
      <c r="C457" s="5" t="s">
        <v>3740</v>
      </c>
      <c r="D457" t="s">
        <v>5</v>
      </c>
      <c r="E457" s="24" t="s">
        <v>3741</v>
      </c>
      <c r="F457" s="25" t="s">
        <v>812</v>
      </c>
      <c r="G457" s="26">
        <v>2</v>
      </c>
      <c r="H457" s="25">
        <v>0</v>
      </c>
      <c r="I457" s="25">
        <f>ROUND(G457*H457,6)</f>
        <v>0</v>
      </c>
      <c r="L457" s="27">
        <v>0</v>
      </c>
      <c r="M457" s="22">
        <f>ROUND(ROUND(L457,2)*ROUND(G457,3),2)</f>
        <v>0</v>
      </c>
      <c r="N457" s="25" t="s">
        <v>126</v>
      </c>
      <c r="O457">
        <f>(M457*21)/100</f>
        <v>0</v>
      </c>
      <c r="P457" t="s">
        <v>27</v>
      </c>
    </row>
    <row r="458" spans="1:16" ht="25.5" x14ac:dyDescent="0.2">
      <c r="A458" s="28" t="s">
        <v>57</v>
      </c>
      <c r="E458" s="29" t="s">
        <v>3742</v>
      </c>
    </row>
    <row r="459" spans="1:16" x14ac:dyDescent="0.2">
      <c r="A459" s="28" t="s">
        <v>58</v>
      </c>
      <c r="E459" s="30" t="s">
        <v>5</v>
      </c>
    </row>
    <row r="460" spans="1:16" x14ac:dyDescent="0.2">
      <c r="E460" s="29" t="s">
        <v>5</v>
      </c>
    </row>
    <row r="461" spans="1:16" x14ac:dyDescent="0.2">
      <c r="A461" t="s">
        <v>51</v>
      </c>
      <c r="B461" s="5" t="s">
        <v>388</v>
      </c>
      <c r="C461" s="5" t="s">
        <v>3743</v>
      </c>
      <c r="D461" t="s">
        <v>5</v>
      </c>
      <c r="E461" s="24" t="s">
        <v>3744</v>
      </c>
      <c r="F461" s="25" t="s">
        <v>812</v>
      </c>
      <c r="G461" s="26">
        <v>10</v>
      </c>
      <c r="H461" s="25">
        <v>0</v>
      </c>
      <c r="I461" s="25">
        <f>ROUND(G461*H461,6)</f>
        <v>0</v>
      </c>
      <c r="L461" s="27">
        <v>0</v>
      </c>
      <c r="M461" s="22">
        <f>ROUND(ROUND(L461,2)*ROUND(G461,3),2)</f>
        <v>0</v>
      </c>
      <c r="N461" s="25" t="s">
        <v>126</v>
      </c>
      <c r="O461">
        <f>(M461*21)/100</f>
        <v>0</v>
      </c>
      <c r="P461" t="s">
        <v>27</v>
      </c>
    </row>
    <row r="462" spans="1:16" x14ac:dyDescent="0.2">
      <c r="A462" s="28" t="s">
        <v>57</v>
      </c>
      <c r="E462" s="29" t="s">
        <v>5</v>
      </c>
    </row>
    <row r="463" spans="1:16" x14ac:dyDescent="0.2">
      <c r="A463" s="28" t="s">
        <v>58</v>
      </c>
      <c r="E463" s="30" t="s">
        <v>5</v>
      </c>
    </row>
    <row r="464" spans="1:16" x14ac:dyDescent="0.2">
      <c r="E464" s="29" t="s">
        <v>5</v>
      </c>
    </row>
    <row r="465" spans="1:16" x14ac:dyDescent="0.2">
      <c r="A465" t="s">
        <v>51</v>
      </c>
      <c r="B465" s="5" t="s">
        <v>391</v>
      </c>
      <c r="C465" s="5" t="s">
        <v>3745</v>
      </c>
      <c r="D465" t="s">
        <v>5</v>
      </c>
      <c r="E465" s="24" t="s">
        <v>3746</v>
      </c>
      <c r="F465" s="25" t="s">
        <v>812</v>
      </c>
      <c r="G465" s="26">
        <v>17</v>
      </c>
      <c r="H465" s="25">
        <v>0</v>
      </c>
      <c r="I465" s="25">
        <f>ROUND(G465*H465,6)</f>
        <v>0</v>
      </c>
      <c r="L465" s="27">
        <v>0</v>
      </c>
      <c r="M465" s="22">
        <f>ROUND(ROUND(L465,2)*ROUND(G465,3),2)</f>
        <v>0</v>
      </c>
      <c r="N465" s="25" t="s">
        <v>126</v>
      </c>
      <c r="O465">
        <f>(M465*21)/100</f>
        <v>0</v>
      </c>
      <c r="P465" t="s">
        <v>27</v>
      </c>
    </row>
    <row r="466" spans="1:16" x14ac:dyDescent="0.2">
      <c r="A466" s="28" t="s">
        <v>57</v>
      </c>
      <c r="E466" s="29" t="s">
        <v>5</v>
      </c>
    </row>
    <row r="467" spans="1:16" x14ac:dyDescent="0.2">
      <c r="A467" s="28" t="s">
        <v>58</v>
      </c>
      <c r="E467" s="30" t="s">
        <v>5</v>
      </c>
    </row>
    <row r="468" spans="1:16" x14ac:dyDescent="0.2">
      <c r="E468" s="29" t="s">
        <v>5</v>
      </c>
    </row>
    <row r="469" spans="1:16" ht="38.25" x14ac:dyDescent="0.2">
      <c r="A469" t="s">
        <v>51</v>
      </c>
      <c r="B469" s="5" t="s">
        <v>394</v>
      </c>
      <c r="C469" s="5" t="s">
        <v>3747</v>
      </c>
      <c r="D469" t="s">
        <v>5</v>
      </c>
      <c r="E469" s="24" t="s">
        <v>3748</v>
      </c>
      <c r="F469" s="25" t="s">
        <v>812</v>
      </c>
      <c r="G469" s="26">
        <v>4</v>
      </c>
      <c r="H469" s="25">
        <v>0</v>
      </c>
      <c r="I469" s="25">
        <f>ROUND(G469*H469,6)</f>
        <v>0</v>
      </c>
      <c r="L469" s="27">
        <v>0</v>
      </c>
      <c r="M469" s="22">
        <f>ROUND(ROUND(L469,2)*ROUND(G469,3),2)</f>
        <v>0</v>
      </c>
      <c r="N469" s="25" t="s">
        <v>126</v>
      </c>
      <c r="O469">
        <f>(M469*21)/100</f>
        <v>0</v>
      </c>
      <c r="P469" t="s">
        <v>27</v>
      </c>
    </row>
    <row r="470" spans="1:16" ht="25.5" x14ac:dyDescent="0.2">
      <c r="A470" s="28" t="s">
        <v>57</v>
      </c>
      <c r="E470" s="29" t="s">
        <v>3749</v>
      </c>
    </row>
    <row r="471" spans="1:16" x14ac:dyDescent="0.2">
      <c r="A471" s="28" t="s">
        <v>58</v>
      </c>
      <c r="E471" s="30" t="s">
        <v>5</v>
      </c>
    </row>
    <row r="472" spans="1:16" x14ac:dyDescent="0.2">
      <c r="E472" s="29" t="s">
        <v>5</v>
      </c>
    </row>
    <row r="473" spans="1:16" ht="25.5" x14ac:dyDescent="0.2">
      <c r="A473" t="s">
        <v>51</v>
      </c>
      <c r="B473" s="5" t="s">
        <v>397</v>
      </c>
      <c r="C473" s="5" t="s">
        <v>3750</v>
      </c>
      <c r="D473" t="s">
        <v>5</v>
      </c>
      <c r="E473" s="24" t="s">
        <v>3751</v>
      </c>
      <c r="F473" s="25" t="s">
        <v>812</v>
      </c>
      <c r="G473" s="26">
        <v>4</v>
      </c>
      <c r="H473" s="25">
        <v>0</v>
      </c>
      <c r="I473" s="25">
        <f>ROUND(G473*H473,6)</f>
        <v>0</v>
      </c>
      <c r="L473" s="27">
        <v>0</v>
      </c>
      <c r="M473" s="22">
        <f>ROUND(ROUND(L473,2)*ROUND(G473,3),2)</f>
        <v>0</v>
      </c>
      <c r="N473" s="25" t="s">
        <v>126</v>
      </c>
      <c r="O473">
        <f>(M473*21)/100</f>
        <v>0</v>
      </c>
      <c r="P473" t="s">
        <v>27</v>
      </c>
    </row>
    <row r="474" spans="1:16" ht="25.5" x14ac:dyDescent="0.2">
      <c r="A474" s="28" t="s">
        <v>57</v>
      </c>
      <c r="E474" s="29" t="s">
        <v>3752</v>
      </c>
    </row>
    <row r="475" spans="1:16" x14ac:dyDescent="0.2">
      <c r="A475" s="28" t="s">
        <v>58</v>
      </c>
      <c r="E475" s="30" t="s">
        <v>5</v>
      </c>
    </row>
    <row r="476" spans="1:16" x14ac:dyDescent="0.2">
      <c r="E476" s="29" t="s">
        <v>5</v>
      </c>
    </row>
    <row r="477" spans="1:16" ht="25.5" x14ac:dyDescent="0.2">
      <c r="A477" t="s">
        <v>51</v>
      </c>
      <c r="B477" s="5" t="s">
        <v>400</v>
      </c>
      <c r="C477" s="5" t="s">
        <v>3753</v>
      </c>
      <c r="D477" t="s">
        <v>5</v>
      </c>
      <c r="E477" s="24" t="s">
        <v>3754</v>
      </c>
      <c r="F477" s="25" t="s">
        <v>812</v>
      </c>
      <c r="G477" s="26">
        <v>4</v>
      </c>
      <c r="H477" s="25">
        <v>0</v>
      </c>
      <c r="I477" s="25">
        <f>ROUND(G477*H477,6)</f>
        <v>0</v>
      </c>
      <c r="L477" s="27">
        <v>0</v>
      </c>
      <c r="M477" s="22">
        <f>ROUND(ROUND(L477,2)*ROUND(G477,3),2)</f>
        <v>0</v>
      </c>
      <c r="N477" s="25" t="s">
        <v>126</v>
      </c>
      <c r="O477">
        <f>(M477*21)/100</f>
        <v>0</v>
      </c>
      <c r="P477" t="s">
        <v>27</v>
      </c>
    </row>
    <row r="478" spans="1:16" ht="25.5" x14ac:dyDescent="0.2">
      <c r="A478" s="28" t="s">
        <v>57</v>
      </c>
      <c r="E478" s="29" t="s">
        <v>3742</v>
      </c>
    </row>
    <row r="479" spans="1:16" x14ac:dyDescent="0.2">
      <c r="A479" s="28" t="s">
        <v>58</v>
      </c>
      <c r="E479" s="30" t="s">
        <v>5</v>
      </c>
    </row>
    <row r="480" spans="1:16" x14ac:dyDescent="0.2">
      <c r="E480" s="29" t="s">
        <v>5</v>
      </c>
    </row>
    <row r="481" spans="1:16" ht="25.5" x14ac:dyDescent="0.2">
      <c r="A481" t="s">
        <v>51</v>
      </c>
      <c r="B481" s="5" t="s">
        <v>403</v>
      </c>
      <c r="C481" s="5" t="s">
        <v>3755</v>
      </c>
      <c r="D481" t="s">
        <v>5</v>
      </c>
      <c r="E481" s="24" t="s">
        <v>3756</v>
      </c>
      <c r="F481" s="25" t="s">
        <v>812</v>
      </c>
      <c r="G481" s="26">
        <v>3</v>
      </c>
      <c r="H481" s="25">
        <v>0</v>
      </c>
      <c r="I481" s="25">
        <f>ROUND(G481*H481,6)</f>
        <v>0</v>
      </c>
      <c r="L481" s="27">
        <v>0</v>
      </c>
      <c r="M481" s="22">
        <f>ROUND(ROUND(L481,2)*ROUND(G481,3),2)</f>
        <v>0</v>
      </c>
      <c r="N481" s="25" t="s">
        <v>126</v>
      </c>
      <c r="O481">
        <f>(M481*21)/100</f>
        <v>0</v>
      </c>
      <c r="P481" t="s">
        <v>27</v>
      </c>
    </row>
    <row r="482" spans="1:16" ht="25.5" x14ac:dyDescent="0.2">
      <c r="A482" s="28" t="s">
        <v>57</v>
      </c>
      <c r="E482" s="29" t="s">
        <v>3742</v>
      </c>
    </row>
    <row r="483" spans="1:16" x14ac:dyDescent="0.2">
      <c r="A483" s="28" t="s">
        <v>58</v>
      </c>
      <c r="E483" s="30" t="s">
        <v>5</v>
      </c>
    </row>
    <row r="484" spans="1:16" x14ac:dyDescent="0.2">
      <c r="E484" s="29" t="s">
        <v>5</v>
      </c>
    </row>
    <row r="485" spans="1:16" ht="25.5" x14ac:dyDescent="0.2">
      <c r="A485" t="s">
        <v>51</v>
      </c>
      <c r="B485" s="5" t="s">
        <v>406</v>
      </c>
      <c r="C485" s="5" t="s">
        <v>3757</v>
      </c>
      <c r="D485" t="s">
        <v>5</v>
      </c>
      <c r="E485" s="24" t="s">
        <v>3758</v>
      </c>
      <c r="F485" s="25" t="s">
        <v>3365</v>
      </c>
      <c r="G485" s="26">
        <v>8.4</v>
      </c>
      <c r="H485" s="25">
        <v>0</v>
      </c>
      <c r="I485" s="25">
        <f>ROUND(G485*H485,6)</f>
        <v>0</v>
      </c>
      <c r="L485" s="27">
        <v>0</v>
      </c>
      <c r="M485" s="22">
        <f>ROUND(ROUND(L485,2)*ROUND(G485,3),2)</f>
        <v>0</v>
      </c>
      <c r="N485" s="25" t="s">
        <v>126</v>
      </c>
      <c r="O485">
        <f>(M485*21)/100</f>
        <v>0</v>
      </c>
      <c r="P485" t="s">
        <v>27</v>
      </c>
    </row>
    <row r="486" spans="1:16" ht="25.5" x14ac:dyDescent="0.2">
      <c r="A486" s="28" t="s">
        <v>57</v>
      </c>
      <c r="E486" s="29" t="s">
        <v>3759</v>
      </c>
    </row>
    <row r="487" spans="1:16" x14ac:dyDescent="0.2">
      <c r="A487" s="28" t="s">
        <v>58</v>
      </c>
      <c r="E487" s="30" t="s">
        <v>5</v>
      </c>
    </row>
    <row r="488" spans="1:16" x14ac:dyDescent="0.2">
      <c r="E488" s="29" t="s">
        <v>5</v>
      </c>
    </row>
    <row r="489" spans="1:16" ht="25.5" x14ac:dyDescent="0.2">
      <c r="A489" t="s">
        <v>51</v>
      </c>
      <c r="B489" s="5" t="s">
        <v>409</v>
      </c>
      <c r="C489" s="5" t="s">
        <v>3760</v>
      </c>
      <c r="D489" t="s">
        <v>5</v>
      </c>
      <c r="E489" s="24" t="s">
        <v>3761</v>
      </c>
      <c r="F489" s="25" t="s">
        <v>812</v>
      </c>
      <c r="G489" s="26">
        <v>24</v>
      </c>
      <c r="H489" s="25">
        <v>0</v>
      </c>
      <c r="I489" s="25">
        <f>ROUND(G489*H489,6)</f>
        <v>0</v>
      </c>
      <c r="L489" s="27">
        <v>0</v>
      </c>
      <c r="M489" s="22">
        <f>ROUND(ROUND(L489,2)*ROUND(G489,3),2)</f>
        <v>0</v>
      </c>
      <c r="N489" s="25" t="s">
        <v>126</v>
      </c>
      <c r="O489">
        <f>(M489*21)/100</f>
        <v>0</v>
      </c>
      <c r="P489" t="s">
        <v>27</v>
      </c>
    </row>
    <row r="490" spans="1:16" ht="25.5" x14ac:dyDescent="0.2">
      <c r="A490" s="28" t="s">
        <v>57</v>
      </c>
      <c r="E490" s="29" t="s">
        <v>3762</v>
      </c>
    </row>
    <row r="491" spans="1:16" x14ac:dyDescent="0.2">
      <c r="A491" s="28" t="s">
        <v>58</v>
      </c>
      <c r="E491" s="30" t="s">
        <v>5</v>
      </c>
    </row>
    <row r="492" spans="1:16" x14ac:dyDescent="0.2">
      <c r="E492" s="29" t="s">
        <v>5</v>
      </c>
    </row>
    <row r="493" spans="1:16" ht="25.5" x14ac:dyDescent="0.2">
      <c r="A493" t="s">
        <v>51</v>
      </c>
      <c r="B493" s="5" t="s">
        <v>412</v>
      </c>
      <c r="C493" s="5" t="s">
        <v>3763</v>
      </c>
      <c r="D493" t="s">
        <v>5</v>
      </c>
      <c r="E493" s="24" t="s">
        <v>3764</v>
      </c>
      <c r="F493" s="25" t="s">
        <v>812</v>
      </c>
      <c r="G493" s="26">
        <v>8</v>
      </c>
      <c r="H493" s="25">
        <v>0</v>
      </c>
      <c r="I493" s="25">
        <f>ROUND(G493*H493,6)</f>
        <v>0</v>
      </c>
      <c r="L493" s="27">
        <v>0</v>
      </c>
      <c r="M493" s="22">
        <f>ROUND(ROUND(L493,2)*ROUND(G493,3),2)</f>
        <v>0</v>
      </c>
      <c r="N493" s="25" t="s">
        <v>126</v>
      </c>
      <c r="O493">
        <f>(M493*21)/100</f>
        <v>0</v>
      </c>
      <c r="P493" t="s">
        <v>27</v>
      </c>
    </row>
    <row r="494" spans="1:16" ht="25.5" x14ac:dyDescent="0.2">
      <c r="A494" s="28" t="s">
        <v>57</v>
      </c>
      <c r="E494" s="29" t="s">
        <v>3765</v>
      </c>
    </row>
    <row r="495" spans="1:16" x14ac:dyDescent="0.2">
      <c r="A495" s="28" t="s">
        <v>58</v>
      </c>
      <c r="E495" s="30" t="s">
        <v>5</v>
      </c>
    </row>
    <row r="496" spans="1:16" x14ac:dyDescent="0.2">
      <c r="E496" s="29" t="s">
        <v>5</v>
      </c>
    </row>
    <row r="497" spans="1:16" ht="25.5" x14ac:dyDescent="0.2">
      <c r="A497" t="s">
        <v>51</v>
      </c>
      <c r="B497" s="5" t="s">
        <v>416</v>
      </c>
      <c r="C497" s="5" t="s">
        <v>3766</v>
      </c>
      <c r="D497" t="s">
        <v>5</v>
      </c>
      <c r="E497" s="24" t="s">
        <v>3767</v>
      </c>
      <c r="F497" s="25" t="s">
        <v>812</v>
      </c>
      <c r="G497" s="26">
        <v>1</v>
      </c>
      <c r="H497" s="25">
        <v>0</v>
      </c>
      <c r="I497" s="25">
        <f>ROUND(G497*H497,6)</f>
        <v>0</v>
      </c>
      <c r="L497" s="27">
        <v>0</v>
      </c>
      <c r="M497" s="22">
        <f>ROUND(ROUND(L497,2)*ROUND(G497,3),2)</f>
        <v>0</v>
      </c>
      <c r="N497" s="25" t="s">
        <v>126</v>
      </c>
      <c r="O497">
        <f>(M497*21)/100</f>
        <v>0</v>
      </c>
      <c r="P497" t="s">
        <v>27</v>
      </c>
    </row>
    <row r="498" spans="1:16" ht="25.5" x14ac:dyDescent="0.2">
      <c r="A498" s="28" t="s">
        <v>57</v>
      </c>
      <c r="E498" s="29" t="s">
        <v>3768</v>
      </c>
    </row>
    <row r="499" spans="1:16" x14ac:dyDescent="0.2">
      <c r="A499" s="28" t="s">
        <v>58</v>
      </c>
      <c r="E499" s="30" t="s">
        <v>5</v>
      </c>
    </row>
    <row r="500" spans="1:16" x14ac:dyDescent="0.2">
      <c r="E500" s="29" t="s">
        <v>5</v>
      </c>
    </row>
    <row r="501" spans="1:16" x14ac:dyDescent="0.2">
      <c r="A501" t="s">
        <v>48</v>
      </c>
      <c r="C501" s="6" t="s">
        <v>3769</v>
      </c>
      <c r="E501" s="23" t="s">
        <v>3770</v>
      </c>
      <c r="J501" s="22">
        <f>0</f>
        <v>0</v>
      </c>
      <c r="K501" s="22">
        <f>0</f>
        <v>0</v>
      </c>
      <c r="L501" s="22">
        <f>0+L502+L506+L510+L514+L518+L522+L526+L530+L534+L538+L542+L546+L550+L554+L558+L562+L566+L570+L574+L578+L582+L586+L590+L594+L598+L602+L606+L610+L614+L618+L622+L626+L630+L634+L638+L642+L646+L650+L654+L658+L662+L666+L670+L674+L678+L682+L686+L690+L694+L698+L702+L706+L710+L714+L718+L722+L726+L730+L734+L738+L742+L746+L750</f>
        <v>0</v>
      </c>
      <c r="M501" s="22">
        <f>0+M502+M506+M510+M514+M518+M522+M526+M530+M534+M538+M542+M546+M550+M554+M558+M562+M566+M570+M574+M578+M582+M586+M590+M594+M598+M602+M606+M610+M614+M618+M622+M626+M630+M634+M638+M642+M646+M650+M654+M658+M662+M666+M670+M674+M678+M682+M686+M690+M694+M698+M702+M706+M710+M714+M718+M722+M726+M730+M734+M738+M742+M746+M750</f>
        <v>0</v>
      </c>
    </row>
    <row r="502" spans="1:16" ht="25.5" x14ac:dyDescent="0.2">
      <c r="A502" t="s">
        <v>51</v>
      </c>
      <c r="B502" s="5" t="s">
        <v>421</v>
      </c>
      <c r="C502" s="5" t="s">
        <v>3771</v>
      </c>
      <c r="D502" t="s">
        <v>5</v>
      </c>
      <c r="E502" s="24" t="s">
        <v>3772</v>
      </c>
      <c r="F502" s="25" t="s">
        <v>67</v>
      </c>
      <c r="G502" s="26">
        <v>410.55</v>
      </c>
      <c r="H502" s="25">
        <v>0</v>
      </c>
      <c r="I502" s="25">
        <f>ROUND(G502*H502,6)</f>
        <v>0</v>
      </c>
      <c r="L502" s="27">
        <v>0</v>
      </c>
      <c r="M502" s="22">
        <f>ROUND(ROUND(L502,2)*ROUND(G502,3),2)</f>
        <v>0</v>
      </c>
      <c r="N502" s="25" t="s">
        <v>1836</v>
      </c>
      <c r="O502">
        <f>(M502*21)/100</f>
        <v>0</v>
      </c>
      <c r="P502" t="s">
        <v>27</v>
      </c>
    </row>
    <row r="503" spans="1:16" x14ac:dyDescent="0.2">
      <c r="A503" s="28" t="s">
        <v>57</v>
      </c>
      <c r="E503" s="29" t="s">
        <v>5</v>
      </c>
    </row>
    <row r="504" spans="1:16" x14ac:dyDescent="0.2">
      <c r="A504" s="28" t="s">
        <v>58</v>
      </c>
      <c r="E504" s="30" t="s">
        <v>3773</v>
      </c>
    </row>
    <row r="505" spans="1:16" x14ac:dyDescent="0.2">
      <c r="E505" s="29" t="s">
        <v>3774</v>
      </c>
    </row>
    <row r="506" spans="1:16" ht="25.5" x14ac:dyDescent="0.2">
      <c r="A506" t="s">
        <v>51</v>
      </c>
      <c r="B506" s="5" t="s">
        <v>422</v>
      </c>
      <c r="C506" s="5" t="s">
        <v>3775</v>
      </c>
      <c r="D506" t="s">
        <v>5</v>
      </c>
      <c r="E506" s="24" t="s">
        <v>3776</v>
      </c>
      <c r="F506" s="25" t="s">
        <v>67</v>
      </c>
      <c r="G506" s="26">
        <v>1419.675</v>
      </c>
      <c r="H506" s="25">
        <v>0</v>
      </c>
      <c r="I506" s="25">
        <f>ROUND(G506*H506,6)</f>
        <v>0</v>
      </c>
      <c r="L506" s="27">
        <v>0</v>
      </c>
      <c r="M506" s="22">
        <f>ROUND(ROUND(L506,2)*ROUND(G506,3),2)</f>
        <v>0</v>
      </c>
      <c r="N506" s="25" t="s">
        <v>1836</v>
      </c>
      <c r="O506">
        <f>(M506*21)/100</f>
        <v>0</v>
      </c>
      <c r="P506" t="s">
        <v>27</v>
      </c>
    </row>
    <row r="507" spans="1:16" x14ac:dyDescent="0.2">
      <c r="A507" s="28" t="s">
        <v>57</v>
      </c>
      <c r="E507" s="29" t="s">
        <v>5</v>
      </c>
    </row>
    <row r="508" spans="1:16" x14ac:dyDescent="0.2">
      <c r="A508" s="28" t="s">
        <v>58</v>
      </c>
      <c r="E508" s="30" t="s">
        <v>3777</v>
      </c>
    </row>
    <row r="509" spans="1:16" x14ac:dyDescent="0.2">
      <c r="E509" s="29" t="s">
        <v>3774</v>
      </c>
    </row>
    <row r="510" spans="1:16" ht="25.5" x14ac:dyDescent="0.2">
      <c r="A510" t="s">
        <v>51</v>
      </c>
      <c r="B510" s="5" t="s">
        <v>423</v>
      </c>
      <c r="C510" s="5" t="s">
        <v>3778</v>
      </c>
      <c r="D510" t="s">
        <v>5</v>
      </c>
      <c r="E510" s="24" t="s">
        <v>3779</v>
      </c>
      <c r="F510" s="25" t="s">
        <v>679</v>
      </c>
      <c r="G510" s="26">
        <v>1</v>
      </c>
      <c r="H510" s="25">
        <v>0</v>
      </c>
      <c r="I510" s="25">
        <f>ROUND(G510*H510,6)</f>
        <v>0</v>
      </c>
      <c r="L510" s="27">
        <v>0</v>
      </c>
      <c r="M510" s="22">
        <f>ROUND(ROUND(L510,2)*ROUND(G510,3),2)</f>
        <v>0</v>
      </c>
      <c r="N510" s="25" t="s">
        <v>126</v>
      </c>
      <c r="O510">
        <f>(M510*21)/100</f>
        <v>0</v>
      </c>
      <c r="P510" t="s">
        <v>27</v>
      </c>
    </row>
    <row r="511" spans="1:16" x14ac:dyDescent="0.2">
      <c r="A511" s="28" t="s">
        <v>57</v>
      </c>
      <c r="E511" s="29" t="s">
        <v>5</v>
      </c>
    </row>
    <row r="512" spans="1:16" x14ac:dyDescent="0.2">
      <c r="A512" s="28" t="s">
        <v>58</v>
      </c>
      <c r="E512" s="30" t="s">
        <v>5</v>
      </c>
    </row>
    <row r="513" spans="1:16" x14ac:dyDescent="0.2">
      <c r="E513" s="29" t="s">
        <v>5</v>
      </c>
    </row>
    <row r="514" spans="1:16" ht="25.5" x14ac:dyDescent="0.2">
      <c r="A514" t="s">
        <v>51</v>
      </c>
      <c r="B514" s="5" t="s">
        <v>424</v>
      </c>
      <c r="C514" s="5" t="s">
        <v>3780</v>
      </c>
      <c r="D514" t="s">
        <v>5</v>
      </c>
      <c r="E514" s="24" t="s">
        <v>3781</v>
      </c>
      <c r="F514" s="25" t="s">
        <v>67</v>
      </c>
      <c r="G514" s="26">
        <v>1569.106</v>
      </c>
      <c r="H514" s="25">
        <v>1.35E-2</v>
      </c>
      <c r="I514" s="25">
        <f>ROUND(G514*H514,6)</f>
        <v>21.182931</v>
      </c>
      <c r="L514" s="27">
        <v>0</v>
      </c>
      <c r="M514" s="22">
        <f>ROUND(ROUND(L514,2)*ROUND(G514,3),2)</f>
        <v>0</v>
      </c>
      <c r="N514" s="25" t="s">
        <v>1836</v>
      </c>
      <c r="O514">
        <f>(M514*21)/100</f>
        <v>0</v>
      </c>
      <c r="P514" t="s">
        <v>27</v>
      </c>
    </row>
    <row r="515" spans="1:16" x14ac:dyDescent="0.2">
      <c r="A515" s="28" t="s">
        <v>57</v>
      </c>
      <c r="E515" s="29" t="s">
        <v>5</v>
      </c>
    </row>
    <row r="516" spans="1:16" ht="63.75" x14ac:dyDescent="0.2">
      <c r="A516" s="28" t="s">
        <v>58</v>
      </c>
      <c r="E516" s="30" t="s">
        <v>3546</v>
      </c>
    </row>
    <row r="517" spans="1:16" x14ac:dyDescent="0.2">
      <c r="E517" s="29" t="s">
        <v>159</v>
      </c>
    </row>
    <row r="518" spans="1:16" ht="25.5" x14ac:dyDescent="0.2">
      <c r="A518" t="s">
        <v>51</v>
      </c>
      <c r="B518" s="5" t="s">
        <v>425</v>
      </c>
      <c r="C518" s="5" t="s">
        <v>3782</v>
      </c>
      <c r="D518" t="s">
        <v>5</v>
      </c>
      <c r="E518" s="24" t="s">
        <v>3783</v>
      </c>
      <c r="F518" s="25" t="s">
        <v>67</v>
      </c>
      <c r="G518" s="26">
        <v>2149.9259999999999</v>
      </c>
      <c r="H518" s="25">
        <v>1.0000000000000001E-5</v>
      </c>
      <c r="I518" s="25">
        <f>ROUND(G518*H518,6)</f>
        <v>2.1499000000000001E-2</v>
      </c>
      <c r="L518" s="27">
        <v>0</v>
      </c>
      <c r="M518" s="22">
        <f>ROUND(ROUND(L518,2)*ROUND(G518,3),2)</f>
        <v>0</v>
      </c>
      <c r="N518" s="25" t="s">
        <v>1836</v>
      </c>
      <c r="O518">
        <f>(M518*21)/100</f>
        <v>0</v>
      </c>
      <c r="P518" t="s">
        <v>27</v>
      </c>
    </row>
    <row r="519" spans="1:16" x14ac:dyDescent="0.2">
      <c r="A519" s="28" t="s">
        <v>57</v>
      </c>
      <c r="E519" s="29" t="s">
        <v>5</v>
      </c>
    </row>
    <row r="520" spans="1:16" ht="153" x14ac:dyDescent="0.2">
      <c r="A520" s="28" t="s">
        <v>58</v>
      </c>
      <c r="E520" s="30" t="s">
        <v>3784</v>
      </c>
    </row>
    <row r="521" spans="1:16" x14ac:dyDescent="0.2">
      <c r="E521" s="29" t="s">
        <v>159</v>
      </c>
    </row>
    <row r="522" spans="1:16" ht="25.5" x14ac:dyDescent="0.2">
      <c r="A522" t="s">
        <v>51</v>
      </c>
      <c r="B522" s="5" t="s">
        <v>426</v>
      </c>
      <c r="C522" s="5" t="s">
        <v>3785</v>
      </c>
      <c r="D522" t="s">
        <v>5</v>
      </c>
      <c r="E522" s="24" t="s">
        <v>3786</v>
      </c>
      <c r="F522" s="25" t="s">
        <v>67</v>
      </c>
      <c r="G522" s="26">
        <v>1726.0170000000001</v>
      </c>
      <c r="H522" s="25">
        <v>1.3999999999999999E-4</v>
      </c>
      <c r="I522" s="25">
        <f>ROUND(G522*H522,6)</f>
        <v>0.241642</v>
      </c>
      <c r="L522" s="27">
        <v>0</v>
      </c>
      <c r="M522" s="22">
        <f>ROUND(ROUND(L522,2)*ROUND(G522,3),2)</f>
        <v>0</v>
      </c>
      <c r="N522" s="25" t="s">
        <v>1836</v>
      </c>
      <c r="O522">
        <f>(M522*21)/100</f>
        <v>0</v>
      </c>
      <c r="P522" t="s">
        <v>27</v>
      </c>
    </row>
    <row r="523" spans="1:16" x14ac:dyDescent="0.2">
      <c r="A523" s="28" t="s">
        <v>57</v>
      </c>
      <c r="E523" s="29" t="s">
        <v>5</v>
      </c>
    </row>
    <row r="524" spans="1:16" ht="76.5" x14ac:dyDescent="0.2">
      <c r="A524" s="28" t="s">
        <v>58</v>
      </c>
      <c r="E524" s="30" t="s">
        <v>3787</v>
      </c>
    </row>
    <row r="525" spans="1:16" x14ac:dyDescent="0.2">
      <c r="E525" s="29" t="s">
        <v>159</v>
      </c>
    </row>
    <row r="526" spans="1:16" x14ac:dyDescent="0.2">
      <c r="A526" t="s">
        <v>51</v>
      </c>
      <c r="B526" s="5" t="s">
        <v>427</v>
      </c>
      <c r="C526" s="5" t="s">
        <v>3788</v>
      </c>
      <c r="D526" t="s">
        <v>5</v>
      </c>
      <c r="E526" s="24" t="s">
        <v>3789</v>
      </c>
      <c r="F526" s="25" t="s">
        <v>67</v>
      </c>
      <c r="G526" s="26">
        <v>580.82000000000005</v>
      </c>
      <c r="H526" s="25">
        <v>1.9E-3</v>
      </c>
      <c r="I526" s="25">
        <f>ROUND(G526*H526,6)</f>
        <v>1.103558</v>
      </c>
      <c r="L526" s="27">
        <v>0</v>
      </c>
      <c r="M526" s="22">
        <f>ROUND(ROUND(L526,2)*ROUND(G526,3),2)</f>
        <v>0</v>
      </c>
      <c r="N526" s="25" t="s">
        <v>1836</v>
      </c>
      <c r="O526">
        <f>(M526*21)/100</f>
        <v>0</v>
      </c>
      <c r="P526" t="s">
        <v>27</v>
      </c>
    </row>
    <row r="527" spans="1:16" x14ac:dyDescent="0.2">
      <c r="A527" s="28" t="s">
        <v>57</v>
      </c>
      <c r="E527" s="29" t="s">
        <v>5</v>
      </c>
    </row>
    <row r="528" spans="1:16" ht="89.25" x14ac:dyDescent="0.2">
      <c r="A528" s="28" t="s">
        <v>58</v>
      </c>
      <c r="E528" s="30" t="s">
        <v>3790</v>
      </c>
    </row>
    <row r="529" spans="1:16" x14ac:dyDescent="0.2">
      <c r="E529" s="29" t="s">
        <v>159</v>
      </c>
    </row>
    <row r="530" spans="1:16" x14ac:dyDescent="0.2">
      <c r="A530" t="s">
        <v>51</v>
      </c>
      <c r="B530" s="5" t="s">
        <v>428</v>
      </c>
      <c r="C530" s="5" t="s">
        <v>3791</v>
      </c>
      <c r="D530" t="s">
        <v>5</v>
      </c>
      <c r="E530" s="24" t="s">
        <v>3792</v>
      </c>
      <c r="F530" s="25" t="s">
        <v>67</v>
      </c>
      <c r="G530" s="26">
        <v>994.69</v>
      </c>
      <c r="H530" s="25">
        <v>0</v>
      </c>
      <c r="I530" s="25">
        <f>ROUND(G530*H530,6)</f>
        <v>0</v>
      </c>
      <c r="L530" s="27">
        <v>0</v>
      </c>
      <c r="M530" s="22">
        <f>ROUND(ROUND(L530,2)*ROUND(G530,3),2)</f>
        <v>0</v>
      </c>
      <c r="N530" s="25" t="s">
        <v>1836</v>
      </c>
      <c r="O530">
        <f>(M530*21)/100</f>
        <v>0</v>
      </c>
      <c r="P530" t="s">
        <v>27</v>
      </c>
    </row>
    <row r="531" spans="1:16" x14ac:dyDescent="0.2">
      <c r="A531" s="28" t="s">
        <v>57</v>
      </c>
      <c r="E531" s="29" t="s">
        <v>5</v>
      </c>
    </row>
    <row r="532" spans="1:16" ht="165.75" x14ac:dyDescent="0.2">
      <c r="A532" s="28" t="s">
        <v>58</v>
      </c>
      <c r="E532" s="30" t="s">
        <v>3793</v>
      </c>
    </row>
    <row r="533" spans="1:16" x14ac:dyDescent="0.2">
      <c r="E533" s="29" t="s">
        <v>159</v>
      </c>
    </row>
    <row r="534" spans="1:16" x14ac:dyDescent="0.2">
      <c r="A534" t="s">
        <v>51</v>
      </c>
      <c r="B534" s="5" t="s">
        <v>429</v>
      </c>
      <c r="C534" s="5" t="s">
        <v>3794</v>
      </c>
      <c r="D534" t="s">
        <v>5</v>
      </c>
      <c r="E534" s="24" t="s">
        <v>3795</v>
      </c>
      <c r="F534" s="25" t="s">
        <v>67</v>
      </c>
      <c r="G534" s="26">
        <v>1094.1590000000001</v>
      </c>
      <c r="H534" s="25">
        <v>2.9999999999999997E-4</v>
      </c>
      <c r="I534" s="25">
        <f>ROUND(G534*H534,6)</f>
        <v>0.32824799999999998</v>
      </c>
      <c r="L534" s="27">
        <v>0</v>
      </c>
      <c r="M534" s="22">
        <f>ROUND(ROUND(L534,2)*ROUND(G534,3),2)</f>
        <v>0</v>
      </c>
      <c r="N534" s="25" t="s">
        <v>1836</v>
      </c>
      <c r="O534">
        <f>(M534*21)/100</f>
        <v>0</v>
      </c>
      <c r="P534" t="s">
        <v>27</v>
      </c>
    </row>
    <row r="535" spans="1:16" x14ac:dyDescent="0.2">
      <c r="A535" s="28" t="s">
        <v>57</v>
      </c>
      <c r="E535" s="29" t="s">
        <v>5</v>
      </c>
    </row>
    <row r="536" spans="1:16" x14ac:dyDescent="0.2">
      <c r="A536" s="28" t="s">
        <v>58</v>
      </c>
      <c r="E536" s="30" t="s">
        <v>5</v>
      </c>
    </row>
    <row r="537" spans="1:16" x14ac:dyDescent="0.2">
      <c r="E537" s="29" t="s">
        <v>159</v>
      </c>
    </row>
    <row r="538" spans="1:16" x14ac:dyDescent="0.2">
      <c r="A538" t="s">
        <v>51</v>
      </c>
      <c r="B538" s="5" t="s">
        <v>430</v>
      </c>
      <c r="C538" s="5" t="s">
        <v>3796</v>
      </c>
      <c r="D538" t="s">
        <v>5</v>
      </c>
      <c r="E538" s="24" t="s">
        <v>3797</v>
      </c>
      <c r="F538" s="25" t="s">
        <v>812</v>
      </c>
      <c r="G538" s="26">
        <v>12</v>
      </c>
      <c r="H538" s="25">
        <v>0</v>
      </c>
      <c r="I538" s="25">
        <f>ROUND(G538*H538,6)</f>
        <v>0</v>
      </c>
      <c r="L538" s="27">
        <v>0</v>
      </c>
      <c r="M538" s="22">
        <f>ROUND(ROUND(L538,2)*ROUND(G538,3),2)</f>
        <v>0</v>
      </c>
      <c r="N538" s="25" t="s">
        <v>126</v>
      </c>
      <c r="O538">
        <f>(M538*21)/100</f>
        <v>0</v>
      </c>
      <c r="P538" t="s">
        <v>27</v>
      </c>
    </row>
    <row r="539" spans="1:16" x14ac:dyDescent="0.2">
      <c r="A539" s="28" t="s">
        <v>57</v>
      </c>
      <c r="E539" s="29" t="s">
        <v>5</v>
      </c>
    </row>
    <row r="540" spans="1:16" x14ac:dyDescent="0.2">
      <c r="A540" s="28" t="s">
        <v>58</v>
      </c>
      <c r="E540" s="30" t="s">
        <v>5</v>
      </c>
    </row>
    <row r="541" spans="1:16" x14ac:dyDescent="0.2">
      <c r="E541" s="29" t="s">
        <v>5</v>
      </c>
    </row>
    <row r="542" spans="1:16" ht="25.5" x14ac:dyDescent="0.2">
      <c r="A542" t="s">
        <v>51</v>
      </c>
      <c r="B542" s="5" t="s">
        <v>432</v>
      </c>
      <c r="C542" s="5" t="s">
        <v>3798</v>
      </c>
      <c r="D542" t="s">
        <v>5</v>
      </c>
      <c r="E542" s="24" t="s">
        <v>3799</v>
      </c>
      <c r="F542" s="25" t="s">
        <v>812</v>
      </c>
      <c r="G542" s="26">
        <v>431</v>
      </c>
      <c r="H542" s="25">
        <v>0</v>
      </c>
      <c r="I542" s="25">
        <f>ROUND(G542*H542,6)</f>
        <v>0</v>
      </c>
      <c r="L542" s="27">
        <v>0</v>
      </c>
      <c r="M542" s="22">
        <f>ROUND(ROUND(L542,2)*ROUND(G542,3),2)</f>
        <v>0</v>
      </c>
      <c r="N542" s="25" t="s">
        <v>126</v>
      </c>
      <c r="O542">
        <f>(M542*21)/100</f>
        <v>0</v>
      </c>
      <c r="P542" t="s">
        <v>27</v>
      </c>
    </row>
    <row r="543" spans="1:16" ht="25.5" x14ac:dyDescent="0.2">
      <c r="A543" s="28" t="s">
        <v>57</v>
      </c>
      <c r="E543" s="29" t="s">
        <v>3800</v>
      </c>
    </row>
    <row r="544" spans="1:16" x14ac:dyDescent="0.2">
      <c r="A544" s="28" t="s">
        <v>58</v>
      </c>
      <c r="E544" s="30" t="s">
        <v>5</v>
      </c>
    </row>
    <row r="545" spans="1:16" x14ac:dyDescent="0.2">
      <c r="E545" s="29" t="s">
        <v>5</v>
      </c>
    </row>
    <row r="546" spans="1:16" x14ac:dyDescent="0.2">
      <c r="A546" t="s">
        <v>51</v>
      </c>
      <c r="B546" s="5" t="s">
        <v>435</v>
      </c>
      <c r="C546" s="5" t="s">
        <v>3801</v>
      </c>
      <c r="D546" t="s">
        <v>5</v>
      </c>
      <c r="E546" s="24" t="s">
        <v>3802</v>
      </c>
      <c r="F546" s="25" t="s">
        <v>3365</v>
      </c>
      <c r="G546" s="26">
        <v>130.80000000000001</v>
      </c>
      <c r="H546" s="25">
        <v>0</v>
      </c>
      <c r="I546" s="25">
        <f>ROUND(G546*H546,6)</f>
        <v>0</v>
      </c>
      <c r="L546" s="27">
        <v>0</v>
      </c>
      <c r="M546" s="22">
        <f>ROUND(ROUND(L546,2)*ROUND(G546,3),2)</f>
        <v>0</v>
      </c>
      <c r="N546" s="25" t="s">
        <v>126</v>
      </c>
      <c r="O546">
        <f>(M546*21)/100</f>
        <v>0</v>
      </c>
      <c r="P546" t="s">
        <v>27</v>
      </c>
    </row>
    <row r="547" spans="1:16" x14ac:dyDescent="0.2">
      <c r="A547" s="28" t="s">
        <v>57</v>
      </c>
      <c r="E547" s="29" t="s">
        <v>5</v>
      </c>
    </row>
    <row r="548" spans="1:16" x14ac:dyDescent="0.2">
      <c r="A548" s="28" t="s">
        <v>58</v>
      </c>
      <c r="E548" s="30" t="s">
        <v>5</v>
      </c>
    </row>
    <row r="549" spans="1:16" x14ac:dyDescent="0.2">
      <c r="E549" s="29" t="s">
        <v>5</v>
      </c>
    </row>
    <row r="550" spans="1:16" x14ac:dyDescent="0.2">
      <c r="A550" t="s">
        <v>51</v>
      </c>
      <c r="B550" s="5" t="s">
        <v>436</v>
      </c>
      <c r="C550" s="5" t="s">
        <v>3803</v>
      </c>
      <c r="D550" t="s">
        <v>5</v>
      </c>
      <c r="E550" s="24" t="s">
        <v>3804</v>
      </c>
      <c r="F550" s="25" t="s">
        <v>3365</v>
      </c>
      <c r="G550" s="26">
        <v>164.2</v>
      </c>
      <c r="H550" s="25">
        <v>0</v>
      </c>
      <c r="I550" s="25">
        <f>ROUND(G550*H550,6)</f>
        <v>0</v>
      </c>
      <c r="L550" s="27">
        <v>0</v>
      </c>
      <c r="M550" s="22">
        <f>ROUND(ROUND(L550,2)*ROUND(G550,3),2)</f>
        <v>0</v>
      </c>
      <c r="N550" s="25" t="s">
        <v>126</v>
      </c>
      <c r="O550">
        <f>(M550*21)/100</f>
        <v>0</v>
      </c>
      <c r="P550" t="s">
        <v>27</v>
      </c>
    </row>
    <row r="551" spans="1:16" x14ac:dyDescent="0.2">
      <c r="A551" s="28" t="s">
        <v>57</v>
      </c>
      <c r="E551" s="29" t="s">
        <v>5</v>
      </c>
    </row>
    <row r="552" spans="1:16" x14ac:dyDescent="0.2">
      <c r="A552" s="28" t="s">
        <v>58</v>
      </c>
      <c r="E552" s="30" t="s">
        <v>5</v>
      </c>
    </row>
    <row r="553" spans="1:16" x14ac:dyDescent="0.2">
      <c r="E553" s="29" t="s">
        <v>5</v>
      </c>
    </row>
    <row r="554" spans="1:16" ht="25.5" x14ac:dyDescent="0.2">
      <c r="A554" t="s">
        <v>51</v>
      </c>
      <c r="B554" s="5" t="s">
        <v>439</v>
      </c>
      <c r="C554" s="5" t="s">
        <v>3805</v>
      </c>
      <c r="D554" t="s">
        <v>5</v>
      </c>
      <c r="E554" s="24" t="s">
        <v>3806</v>
      </c>
      <c r="F554" s="25" t="s">
        <v>812</v>
      </c>
      <c r="G554" s="26">
        <v>152</v>
      </c>
      <c r="H554" s="25">
        <v>0</v>
      </c>
      <c r="I554" s="25">
        <f>ROUND(G554*H554,6)</f>
        <v>0</v>
      </c>
      <c r="L554" s="27">
        <v>0</v>
      </c>
      <c r="M554" s="22">
        <f>ROUND(ROUND(L554,2)*ROUND(G554,3),2)</f>
        <v>0</v>
      </c>
      <c r="N554" s="25" t="s">
        <v>126</v>
      </c>
      <c r="O554">
        <f>(M554*21)/100</f>
        <v>0</v>
      </c>
      <c r="P554" t="s">
        <v>27</v>
      </c>
    </row>
    <row r="555" spans="1:16" x14ac:dyDescent="0.2">
      <c r="A555" s="28" t="s">
        <v>57</v>
      </c>
      <c r="E555" s="29" t="s">
        <v>5</v>
      </c>
    </row>
    <row r="556" spans="1:16" x14ac:dyDescent="0.2">
      <c r="A556" s="28" t="s">
        <v>58</v>
      </c>
      <c r="E556" s="30" t="s">
        <v>5</v>
      </c>
    </row>
    <row r="557" spans="1:16" x14ac:dyDescent="0.2">
      <c r="E557" s="29" t="s">
        <v>5</v>
      </c>
    </row>
    <row r="558" spans="1:16" ht="25.5" x14ac:dyDescent="0.2">
      <c r="A558" t="s">
        <v>51</v>
      </c>
      <c r="B558" s="5" t="s">
        <v>442</v>
      </c>
      <c r="C558" s="5" t="s">
        <v>3807</v>
      </c>
      <c r="D558" t="s">
        <v>5</v>
      </c>
      <c r="E558" s="24" t="s">
        <v>3808</v>
      </c>
      <c r="F558" s="25" t="s">
        <v>812</v>
      </c>
      <c r="G558" s="26">
        <v>91</v>
      </c>
      <c r="H558" s="25">
        <v>0</v>
      </c>
      <c r="I558" s="25">
        <f>ROUND(G558*H558,6)</f>
        <v>0</v>
      </c>
      <c r="L558" s="27">
        <v>0</v>
      </c>
      <c r="M558" s="22">
        <f>ROUND(ROUND(L558,2)*ROUND(G558,3),2)</f>
        <v>0</v>
      </c>
      <c r="N558" s="25" t="s">
        <v>126</v>
      </c>
      <c r="O558">
        <f>(M558*21)/100</f>
        <v>0</v>
      </c>
      <c r="P558" t="s">
        <v>27</v>
      </c>
    </row>
    <row r="559" spans="1:16" x14ac:dyDescent="0.2">
      <c r="A559" s="28" t="s">
        <v>57</v>
      </c>
      <c r="E559" s="29" t="s">
        <v>5</v>
      </c>
    </row>
    <row r="560" spans="1:16" x14ac:dyDescent="0.2">
      <c r="A560" s="28" t="s">
        <v>58</v>
      </c>
      <c r="E560" s="30" t="s">
        <v>5</v>
      </c>
    </row>
    <row r="561" spans="1:16" x14ac:dyDescent="0.2">
      <c r="E561" s="29" t="s">
        <v>5</v>
      </c>
    </row>
    <row r="562" spans="1:16" x14ac:dyDescent="0.2">
      <c r="A562" t="s">
        <v>51</v>
      </c>
      <c r="B562" s="5" t="s">
        <v>445</v>
      </c>
      <c r="C562" s="5" t="s">
        <v>3809</v>
      </c>
      <c r="D562" t="s">
        <v>5</v>
      </c>
      <c r="E562" s="24" t="s">
        <v>3810</v>
      </c>
      <c r="F562" s="25" t="s">
        <v>812</v>
      </c>
      <c r="G562" s="26">
        <v>4</v>
      </c>
      <c r="H562" s="25">
        <v>0</v>
      </c>
      <c r="I562" s="25">
        <f>ROUND(G562*H562,6)</f>
        <v>0</v>
      </c>
      <c r="L562" s="27">
        <v>0</v>
      </c>
      <c r="M562" s="22">
        <f>ROUND(ROUND(L562,2)*ROUND(G562,3),2)</f>
        <v>0</v>
      </c>
      <c r="N562" s="25" t="s">
        <v>126</v>
      </c>
      <c r="O562">
        <f>(M562*21)/100</f>
        <v>0</v>
      </c>
      <c r="P562" t="s">
        <v>27</v>
      </c>
    </row>
    <row r="563" spans="1:16" x14ac:dyDescent="0.2">
      <c r="A563" s="28" t="s">
        <v>57</v>
      </c>
      <c r="E563" s="29" t="s">
        <v>5</v>
      </c>
    </row>
    <row r="564" spans="1:16" x14ac:dyDescent="0.2">
      <c r="A564" s="28" t="s">
        <v>58</v>
      </c>
      <c r="E564" s="30" t="s">
        <v>5</v>
      </c>
    </row>
    <row r="565" spans="1:16" x14ac:dyDescent="0.2">
      <c r="E565" s="29" t="s">
        <v>5</v>
      </c>
    </row>
    <row r="566" spans="1:16" x14ac:dyDescent="0.2">
      <c r="A566" t="s">
        <v>51</v>
      </c>
      <c r="B566" s="5" t="s">
        <v>448</v>
      </c>
      <c r="C566" s="5" t="s">
        <v>3811</v>
      </c>
      <c r="D566" t="s">
        <v>5</v>
      </c>
      <c r="E566" s="24" t="s">
        <v>3812</v>
      </c>
      <c r="F566" s="25" t="s">
        <v>812</v>
      </c>
      <c r="G566" s="26">
        <v>12</v>
      </c>
      <c r="H566" s="25">
        <v>0</v>
      </c>
      <c r="I566" s="25">
        <f>ROUND(G566*H566,6)</f>
        <v>0</v>
      </c>
      <c r="L566" s="27">
        <v>0</v>
      </c>
      <c r="M566" s="22">
        <f>ROUND(ROUND(L566,2)*ROUND(G566,3),2)</f>
        <v>0</v>
      </c>
      <c r="N566" s="25" t="s">
        <v>126</v>
      </c>
      <c r="O566">
        <f>(M566*21)/100</f>
        <v>0</v>
      </c>
      <c r="P566" t="s">
        <v>27</v>
      </c>
    </row>
    <row r="567" spans="1:16" x14ac:dyDescent="0.2">
      <c r="A567" s="28" t="s">
        <v>57</v>
      </c>
      <c r="E567" s="29" t="s">
        <v>5</v>
      </c>
    </row>
    <row r="568" spans="1:16" x14ac:dyDescent="0.2">
      <c r="A568" s="28" t="s">
        <v>58</v>
      </c>
      <c r="E568" s="30" t="s">
        <v>5</v>
      </c>
    </row>
    <row r="569" spans="1:16" x14ac:dyDescent="0.2">
      <c r="E569" s="29" t="s">
        <v>5</v>
      </c>
    </row>
    <row r="570" spans="1:16" x14ac:dyDescent="0.2">
      <c r="A570" t="s">
        <v>51</v>
      </c>
      <c r="B570" s="5" t="s">
        <v>454</v>
      </c>
      <c r="C570" s="5" t="s">
        <v>3813</v>
      </c>
      <c r="D570" t="s">
        <v>5</v>
      </c>
      <c r="E570" s="24" t="s">
        <v>3814</v>
      </c>
      <c r="F570" s="25" t="s">
        <v>812</v>
      </c>
      <c r="G570" s="26">
        <v>19</v>
      </c>
      <c r="H570" s="25">
        <v>0</v>
      </c>
      <c r="I570" s="25">
        <f>ROUND(G570*H570,6)</f>
        <v>0</v>
      </c>
      <c r="L570" s="27">
        <v>0</v>
      </c>
      <c r="M570" s="22">
        <f>ROUND(ROUND(L570,2)*ROUND(G570,3),2)</f>
        <v>0</v>
      </c>
      <c r="N570" s="25" t="s">
        <v>126</v>
      </c>
      <c r="O570">
        <f>(M570*21)/100</f>
        <v>0</v>
      </c>
      <c r="P570" t="s">
        <v>27</v>
      </c>
    </row>
    <row r="571" spans="1:16" x14ac:dyDescent="0.2">
      <c r="A571" s="28" t="s">
        <v>57</v>
      </c>
      <c r="E571" s="29" t="s">
        <v>5</v>
      </c>
    </row>
    <row r="572" spans="1:16" x14ac:dyDescent="0.2">
      <c r="A572" s="28" t="s">
        <v>58</v>
      </c>
      <c r="E572" s="30" t="s">
        <v>5</v>
      </c>
    </row>
    <row r="573" spans="1:16" x14ac:dyDescent="0.2">
      <c r="E573" s="29" t="s">
        <v>5</v>
      </c>
    </row>
    <row r="574" spans="1:16" x14ac:dyDescent="0.2">
      <c r="A574" t="s">
        <v>51</v>
      </c>
      <c r="B574" s="5" t="s">
        <v>458</v>
      </c>
      <c r="C574" s="5" t="s">
        <v>3815</v>
      </c>
      <c r="D574" t="s">
        <v>5</v>
      </c>
      <c r="E574" s="24" t="s">
        <v>3816</v>
      </c>
      <c r="F574" s="25" t="s">
        <v>812</v>
      </c>
      <c r="G574" s="26">
        <v>38</v>
      </c>
      <c r="H574" s="25">
        <v>0</v>
      </c>
      <c r="I574" s="25">
        <f>ROUND(G574*H574,6)</f>
        <v>0</v>
      </c>
      <c r="L574" s="27">
        <v>0</v>
      </c>
      <c r="M574" s="22">
        <f>ROUND(ROUND(L574,2)*ROUND(G574,3),2)</f>
        <v>0</v>
      </c>
      <c r="N574" s="25" t="s">
        <v>126</v>
      </c>
      <c r="O574">
        <f>(M574*21)/100</f>
        <v>0</v>
      </c>
      <c r="P574" t="s">
        <v>27</v>
      </c>
    </row>
    <row r="575" spans="1:16" x14ac:dyDescent="0.2">
      <c r="A575" s="28" t="s">
        <v>57</v>
      </c>
      <c r="E575" s="29" t="s">
        <v>5</v>
      </c>
    </row>
    <row r="576" spans="1:16" x14ac:dyDescent="0.2">
      <c r="A576" s="28" t="s">
        <v>58</v>
      </c>
      <c r="E576" s="30" t="s">
        <v>5</v>
      </c>
    </row>
    <row r="577" spans="1:16" x14ac:dyDescent="0.2">
      <c r="E577" s="29" t="s">
        <v>5</v>
      </c>
    </row>
    <row r="578" spans="1:16" x14ac:dyDescent="0.2">
      <c r="A578" t="s">
        <v>51</v>
      </c>
      <c r="B578" s="5" t="s">
        <v>462</v>
      </c>
      <c r="C578" s="5" t="s">
        <v>3817</v>
      </c>
      <c r="D578" t="s">
        <v>5</v>
      </c>
      <c r="E578" s="24" t="s">
        <v>3818</v>
      </c>
      <c r="F578" s="25" t="s">
        <v>812</v>
      </c>
      <c r="G578" s="26">
        <v>19</v>
      </c>
      <c r="H578" s="25">
        <v>0</v>
      </c>
      <c r="I578" s="25">
        <f>ROUND(G578*H578,6)</f>
        <v>0</v>
      </c>
      <c r="L578" s="27">
        <v>0</v>
      </c>
      <c r="M578" s="22">
        <f>ROUND(ROUND(L578,2)*ROUND(G578,3),2)</f>
        <v>0</v>
      </c>
      <c r="N578" s="25" t="s">
        <v>126</v>
      </c>
      <c r="O578">
        <f>(M578*21)/100</f>
        <v>0</v>
      </c>
      <c r="P578" t="s">
        <v>27</v>
      </c>
    </row>
    <row r="579" spans="1:16" x14ac:dyDescent="0.2">
      <c r="A579" s="28" t="s">
        <v>57</v>
      </c>
      <c r="E579" s="29" t="s">
        <v>5</v>
      </c>
    </row>
    <row r="580" spans="1:16" x14ac:dyDescent="0.2">
      <c r="A580" s="28" t="s">
        <v>58</v>
      </c>
      <c r="E580" s="30" t="s">
        <v>5</v>
      </c>
    </row>
    <row r="581" spans="1:16" x14ac:dyDescent="0.2">
      <c r="E581" s="29" t="s">
        <v>5</v>
      </c>
    </row>
    <row r="582" spans="1:16" ht="25.5" x14ac:dyDescent="0.2">
      <c r="A582" t="s">
        <v>51</v>
      </c>
      <c r="B582" s="5" t="s">
        <v>466</v>
      </c>
      <c r="C582" s="5" t="s">
        <v>3819</v>
      </c>
      <c r="D582" t="s">
        <v>5</v>
      </c>
      <c r="E582" s="24" t="s">
        <v>3820</v>
      </c>
      <c r="F582" s="25" t="s">
        <v>67</v>
      </c>
      <c r="G582" s="26">
        <v>38.799999999999997</v>
      </c>
      <c r="H582" s="25">
        <v>0</v>
      </c>
      <c r="I582" s="25">
        <f>ROUND(G582*H582,6)</f>
        <v>0</v>
      </c>
      <c r="L582" s="27">
        <v>0</v>
      </c>
      <c r="M582" s="22">
        <f>ROUND(ROUND(L582,2)*ROUND(G582,3),2)</f>
        <v>0</v>
      </c>
      <c r="N582" s="25" t="s">
        <v>126</v>
      </c>
      <c r="O582">
        <f>(M582*21)/100</f>
        <v>0</v>
      </c>
      <c r="P582" t="s">
        <v>27</v>
      </c>
    </row>
    <row r="583" spans="1:16" x14ac:dyDescent="0.2">
      <c r="A583" s="28" t="s">
        <v>57</v>
      </c>
      <c r="E583" s="29" t="s">
        <v>5</v>
      </c>
    </row>
    <row r="584" spans="1:16" x14ac:dyDescent="0.2">
      <c r="A584" s="28" t="s">
        <v>58</v>
      </c>
      <c r="E584" s="30" t="s">
        <v>5</v>
      </c>
    </row>
    <row r="585" spans="1:16" x14ac:dyDescent="0.2">
      <c r="E585" s="29" t="s">
        <v>5</v>
      </c>
    </row>
    <row r="586" spans="1:16" ht="25.5" x14ac:dyDescent="0.2">
      <c r="A586" t="s">
        <v>51</v>
      </c>
      <c r="B586" s="5" t="s">
        <v>470</v>
      </c>
      <c r="C586" s="5" t="s">
        <v>3821</v>
      </c>
      <c r="D586" t="s">
        <v>5</v>
      </c>
      <c r="E586" s="24" t="s">
        <v>3822</v>
      </c>
      <c r="F586" s="25" t="s">
        <v>67</v>
      </c>
      <c r="G586" s="26">
        <v>38.799999999999997</v>
      </c>
      <c r="H586" s="25">
        <v>0</v>
      </c>
      <c r="I586" s="25">
        <f>ROUND(G586*H586,6)</f>
        <v>0</v>
      </c>
      <c r="L586" s="27">
        <v>0</v>
      </c>
      <c r="M586" s="22">
        <f>ROUND(ROUND(L586,2)*ROUND(G586,3),2)</f>
        <v>0</v>
      </c>
      <c r="N586" s="25" t="s">
        <v>126</v>
      </c>
      <c r="O586">
        <f>(M586*21)/100</f>
        <v>0</v>
      </c>
      <c r="P586" t="s">
        <v>27</v>
      </c>
    </row>
    <row r="587" spans="1:16" x14ac:dyDescent="0.2">
      <c r="A587" s="28" t="s">
        <v>57</v>
      </c>
      <c r="E587" s="29" t="s">
        <v>5</v>
      </c>
    </row>
    <row r="588" spans="1:16" x14ac:dyDescent="0.2">
      <c r="A588" s="28" t="s">
        <v>58</v>
      </c>
      <c r="E588" s="30" t="s">
        <v>5</v>
      </c>
    </row>
    <row r="589" spans="1:16" x14ac:dyDescent="0.2">
      <c r="E589" s="29" t="s">
        <v>5</v>
      </c>
    </row>
    <row r="590" spans="1:16" ht="25.5" x14ac:dyDescent="0.2">
      <c r="A590" t="s">
        <v>51</v>
      </c>
      <c r="B590" s="5" t="s">
        <v>474</v>
      </c>
      <c r="C590" s="5" t="s">
        <v>3823</v>
      </c>
      <c r="D590" t="s">
        <v>5</v>
      </c>
      <c r="E590" s="24" t="s">
        <v>3824</v>
      </c>
      <c r="F590" s="25" t="s">
        <v>67</v>
      </c>
      <c r="G590" s="26">
        <v>438</v>
      </c>
      <c r="H590" s="25">
        <v>0</v>
      </c>
      <c r="I590" s="25">
        <f>ROUND(G590*H590,6)</f>
        <v>0</v>
      </c>
      <c r="L590" s="27">
        <v>0</v>
      </c>
      <c r="M590" s="22">
        <f>ROUND(ROUND(L590,2)*ROUND(G590,3),2)</f>
        <v>0</v>
      </c>
      <c r="N590" s="25" t="s">
        <v>126</v>
      </c>
      <c r="O590">
        <f>(M590*21)/100</f>
        <v>0</v>
      </c>
      <c r="P590" t="s">
        <v>27</v>
      </c>
    </row>
    <row r="591" spans="1:16" x14ac:dyDescent="0.2">
      <c r="A591" s="28" t="s">
        <v>57</v>
      </c>
      <c r="E591" s="29" t="s">
        <v>5</v>
      </c>
    </row>
    <row r="592" spans="1:16" x14ac:dyDescent="0.2">
      <c r="A592" s="28" t="s">
        <v>58</v>
      </c>
      <c r="E592" s="30" t="s">
        <v>5</v>
      </c>
    </row>
    <row r="593" spans="1:16" x14ac:dyDescent="0.2">
      <c r="E593" s="29" t="s">
        <v>5</v>
      </c>
    </row>
    <row r="594" spans="1:16" ht="25.5" x14ac:dyDescent="0.2">
      <c r="A594" t="s">
        <v>51</v>
      </c>
      <c r="B594" s="5" t="s">
        <v>478</v>
      </c>
      <c r="C594" s="5" t="s">
        <v>3825</v>
      </c>
      <c r="D594" t="s">
        <v>5</v>
      </c>
      <c r="E594" s="24" t="s">
        <v>3826</v>
      </c>
      <c r="F594" s="25" t="s">
        <v>67</v>
      </c>
      <c r="G594" s="26">
        <v>108</v>
      </c>
      <c r="H594" s="25">
        <v>0</v>
      </c>
      <c r="I594" s="25">
        <f>ROUND(G594*H594,6)</f>
        <v>0</v>
      </c>
      <c r="L594" s="27">
        <v>0</v>
      </c>
      <c r="M594" s="22">
        <f>ROUND(ROUND(L594,2)*ROUND(G594,3),2)</f>
        <v>0</v>
      </c>
      <c r="N594" s="25" t="s">
        <v>126</v>
      </c>
      <c r="O594">
        <f>(M594*21)/100</f>
        <v>0</v>
      </c>
      <c r="P594" t="s">
        <v>27</v>
      </c>
    </row>
    <row r="595" spans="1:16" x14ac:dyDescent="0.2">
      <c r="A595" s="28" t="s">
        <v>57</v>
      </c>
      <c r="E595" s="29" t="s">
        <v>5</v>
      </c>
    </row>
    <row r="596" spans="1:16" x14ac:dyDescent="0.2">
      <c r="A596" s="28" t="s">
        <v>58</v>
      </c>
      <c r="E596" s="30" t="s">
        <v>5</v>
      </c>
    </row>
    <row r="597" spans="1:16" x14ac:dyDescent="0.2">
      <c r="E597" s="29" t="s">
        <v>5</v>
      </c>
    </row>
    <row r="598" spans="1:16" ht="25.5" x14ac:dyDescent="0.2">
      <c r="A598" t="s">
        <v>51</v>
      </c>
      <c r="B598" s="5" t="s">
        <v>729</v>
      </c>
      <c r="C598" s="5" t="s">
        <v>3827</v>
      </c>
      <c r="D598" t="s">
        <v>5</v>
      </c>
      <c r="E598" s="24" t="s">
        <v>3828</v>
      </c>
      <c r="F598" s="25" t="s">
        <v>812</v>
      </c>
      <c r="G598" s="26">
        <v>1</v>
      </c>
      <c r="H598" s="25">
        <v>0</v>
      </c>
      <c r="I598" s="25">
        <f>ROUND(G598*H598,6)</f>
        <v>0</v>
      </c>
      <c r="L598" s="27">
        <v>0</v>
      </c>
      <c r="M598" s="22">
        <f>ROUND(ROUND(L598,2)*ROUND(G598,3),2)</f>
        <v>0</v>
      </c>
      <c r="N598" s="25" t="s">
        <v>126</v>
      </c>
      <c r="O598">
        <f>(M598*21)/100</f>
        <v>0</v>
      </c>
      <c r="P598" t="s">
        <v>27</v>
      </c>
    </row>
    <row r="599" spans="1:16" x14ac:dyDescent="0.2">
      <c r="A599" s="28" t="s">
        <v>57</v>
      </c>
      <c r="E599" s="29" t="s">
        <v>5</v>
      </c>
    </row>
    <row r="600" spans="1:16" x14ac:dyDescent="0.2">
      <c r="A600" s="28" t="s">
        <v>58</v>
      </c>
      <c r="E600" s="30" t="s">
        <v>5</v>
      </c>
    </row>
    <row r="601" spans="1:16" x14ac:dyDescent="0.2">
      <c r="E601" s="29" t="s">
        <v>5</v>
      </c>
    </row>
    <row r="602" spans="1:16" ht="38.25" x14ac:dyDescent="0.2">
      <c r="A602" t="s">
        <v>51</v>
      </c>
      <c r="B602" s="5" t="s">
        <v>730</v>
      </c>
      <c r="C602" s="5" t="s">
        <v>3829</v>
      </c>
      <c r="D602" t="s">
        <v>5</v>
      </c>
      <c r="E602" s="24" t="s">
        <v>3830</v>
      </c>
      <c r="F602" s="25" t="s">
        <v>812</v>
      </c>
      <c r="G602" s="26">
        <v>24</v>
      </c>
      <c r="H602" s="25">
        <v>0</v>
      </c>
      <c r="I602" s="25">
        <f>ROUND(G602*H602,6)</f>
        <v>0</v>
      </c>
      <c r="L602" s="27">
        <v>0</v>
      </c>
      <c r="M602" s="22">
        <f>ROUND(ROUND(L602,2)*ROUND(G602,3),2)</f>
        <v>0</v>
      </c>
      <c r="N602" s="25" t="s">
        <v>126</v>
      </c>
      <c r="O602">
        <f>(M602*21)/100</f>
        <v>0</v>
      </c>
      <c r="P602" t="s">
        <v>27</v>
      </c>
    </row>
    <row r="603" spans="1:16" ht="38.25" x14ac:dyDescent="0.2">
      <c r="A603" s="28" t="s">
        <v>57</v>
      </c>
      <c r="E603" s="29" t="s">
        <v>3831</v>
      </c>
    </row>
    <row r="604" spans="1:16" x14ac:dyDescent="0.2">
      <c r="A604" s="28" t="s">
        <v>58</v>
      </c>
      <c r="E604" s="30" t="s">
        <v>5</v>
      </c>
    </row>
    <row r="605" spans="1:16" x14ac:dyDescent="0.2">
      <c r="E605" s="29" t="s">
        <v>5</v>
      </c>
    </row>
    <row r="606" spans="1:16" ht="25.5" x14ac:dyDescent="0.2">
      <c r="A606" t="s">
        <v>51</v>
      </c>
      <c r="B606" s="5" t="s">
        <v>731</v>
      </c>
      <c r="C606" s="5" t="s">
        <v>3832</v>
      </c>
      <c r="D606" t="s">
        <v>5</v>
      </c>
      <c r="E606" s="24" t="s">
        <v>3833</v>
      </c>
      <c r="F606" s="25" t="s">
        <v>3365</v>
      </c>
      <c r="G606" s="26">
        <v>78.8</v>
      </c>
      <c r="H606" s="25">
        <v>0</v>
      </c>
      <c r="I606" s="25">
        <f>ROUND(G606*H606,6)</f>
        <v>0</v>
      </c>
      <c r="L606" s="27">
        <v>0</v>
      </c>
      <c r="M606" s="22">
        <f>ROUND(ROUND(L606,2)*ROUND(G606,3),2)</f>
        <v>0</v>
      </c>
      <c r="N606" s="25" t="s">
        <v>126</v>
      </c>
      <c r="O606">
        <f>(M606*21)/100</f>
        <v>0</v>
      </c>
      <c r="P606" t="s">
        <v>27</v>
      </c>
    </row>
    <row r="607" spans="1:16" x14ac:dyDescent="0.2">
      <c r="A607" s="28" t="s">
        <v>57</v>
      </c>
      <c r="E607" s="29" t="s">
        <v>5</v>
      </c>
    </row>
    <row r="608" spans="1:16" x14ac:dyDescent="0.2">
      <c r="A608" s="28" t="s">
        <v>58</v>
      </c>
      <c r="E608" s="30" t="s">
        <v>5</v>
      </c>
    </row>
    <row r="609" spans="1:16" x14ac:dyDescent="0.2">
      <c r="E609" s="29" t="s">
        <v>5</v>
      </c>
    </row>
    <row r="610" spans="1:16" x14ac:dyDescent="0.2">
      <c r="A610" t="s">
        <v>51</v>
      </c>
      <c r="B610" s="5" t="s">
        <v>732</v>
      </c>
      <c r="C610" s="5" t="s">
        <v>3834</v>
      </c>
      <c r="D610" t="s">
        <v>5</v>
      </c>
      <c r="E610" s="24" t="s">
        <v>3835</v>
      </c>
      <c r="F610" s="25" t="s">
        <v>3365</v>
      </c>
      <c r="G610" s="26">
        <v>773.3</v>
      </c>
      <c r="H610" s="25">
        <v>0</v>
      </c>
      <c r="I610" s="25">
        <f>ROUND(G610*H610,6)</f>
        <v>0</v>
      </c>
      <c r="L610" s="27">
        <v>0</v>
      </c>
      <c r="M610" s="22">
        <f>ROUND(ROUND(L610,2)*ROUND(G610,3),2)</f>
        <v>0</v>
      </c>
      <c r="N610" s="25" t="s">
        <v>126</v>
      </c>
      <c r="O610">
        <f>(M610*21)/100</f>
        <v>0</v>
      </c>
      <c r="P610" t="s">
        <v>27</v>
      </c>
    </row>
    <row r="611" spans="1:16" x14ac:dyDescent="0.2">
      <c r="A611" s="28" t="s">
        <v>57</v>
      </c>
      <c r="E611" s="29" t="s">
        <v>5</v>
      </c>
    </row>
    <row r="612" spans="1:16" x14ac:dyDescent="0.2">
      <c r="A612" s="28" t="s">
        <v>58</v>
      </c>
      <c r="E612" s="30" t="s">
        <v>5</v>
      </c>
    </row>
    <row r="613" spans="1:16" x14ac:dyDescent="0.2">
      <c r="E613" s="29" t="s">
        <v>5</v>
      </c>
    </row>
    <row r="614" spans="1:16" x14ac:dyDescent="0.2">
      <c r="A614" t="s">
        <v>51</v>
      </c>
      <c r="B614" s="5" t="s">
        <v>733</v>
      </c>
      <c r="C614" s="5" t="s">
        <v>3836</v>
      </c>
      <c r="D614" t="s">
        <v>5</v>
      </c>
      <c r="E614" s="24" t="s">
        <v>3837</v>
      </c>
      <c r="F614" s="25" t="s">
        <v>3365</v>
      </c>
      <c r="G614" s="26">
        <v>233.2</v>
      </c>
      <c r="H614" s="25">
        <v>0</v>
      </c>
      <c r="I614" s="25">
        <f>ROUND(G614*H614,6)</f>
        <v>0</v>
      </c>
      <c r="L614" s="27">
        <v>0</v>
      </c>
      <c r="M614" s="22">
        <f>ROUND(ROUND(L614,2)*ROUND(G614,3),2)</f>
        <v>0</v>
      </c>
      <c r="N614" s="25" t="s">
        <v>126</v>
      </c>
      <c r="O614">
        <f>(M614*21)/100</f>
        <v>0</v>
      </c>
      <c r="P614" t="s">
        <v>27</v>
      </c>
    </row>
    <row r="615" spans="1:16" x14ac:dyDescent="0.2">
      <c r="A615" s="28" t="s">
        <v>57</v>
      </c>
      <c r="E615" s="29" t="s">
        <v>5</v>
      </c>
    </row>
    <row r="616" spans="1:16" x14ac:dyDescent="0.2">
      <c r="A616" s="28" t="s">
        <v>58</v>
      </c>
      <c r="E616" s="30" t="s">
        <v>5</v>
      </c>
    </row>
    <row r="617" spans="1:16" x14ac:dyDescent="0.2">
      <c r="E617" s="29" t="s">
        <v>5</v>
      </c>
    </row>
    <row r="618" spans="1:16" x14ac:dyDescent="0.2">
      <c r="A618" t="s">
        <v>51</v>
      </c>
      <c r="B618" s="5" t="s">
        <v>734</v>
      </c>
      <c r="C618" s="5" t="s">
        <v>3838</v>
      </c>
      <c r="D618" t="s">
        <v>5</v>
      </c>
      <c r="E618" s="24" t="s">
        <v>3839</v>
      </c>
      <c r="F618" s="25" t="s">
        <v>3365</v>
      </c>
      <c r="G618" s="26">
        <v>257.7</v>
      </c>
      <c r="H618" s="25">
        <v>0</v>
      </c>
      <c r="I618" s="25">
        <f>ROUND(G618*H618,6)</f>
        <v>0</v>
      </c>
      <c r="L618" s="27">
        <v>0</v>
      </c>
      <c r="M618" s="22">
        <f>ROUND(ROUND(L618,2)*ROUND(G618,3),2)</f>
        <v>0</v>
      </c>
      <c r="N618" s="25" t="s">
        <v>126</v>
      </c>
      <c r="O618">
        <f>(M618*21)/100</f>
        <v>0</v>
      </c>
      <c r="P618" t="s">
        <v>27</v>
      </c>
    </row>
    <row r="619" spans="1:16" x14ac:dyDescent="0.2">
      <c r="A619" s="28" t="s">
        <v>57</v>
      </c>
      <c r="E619" s="29" t="s">
        <v>5</v>
      </c>
    </row>
    <row r="620" spans="1:16" x14ac:dyDescent="0.2">
      <c r="A620" s="28" t="s">
        <v>58</v>
      </c>
      <c r="E620" s="30" t="s">
        <v>5</v>
      </c>
    </row>
    <row r="621" spans="1:16" x14ac:dyDescent="0.2">
      <c r="E621" s="29" t="s">
        <v>5</v>
      </c>
    </row>
    <row r="622" spans="1:16" ht="25.5" x14ac:dyDescent="0.2">
      <c r="A622" t="s">
        <v>51</v>
      </c>
      <c r="B622" s="5" t="s">
        <v>735</v>
      </c>
      <c r="C622" s="5" t="s">
        <v>3840</v>
      </c>
      <c r="D622" t="s">
        <v>5</v>
      </c>
      <c r="E622" s="24" t="s">
        <v>3841</v>
      </c>
      <c r="F622" s="25" t="s">
        <v>812</v>
      </c>
      <c r="G622" s="26">
        <v>24</v>
      </c>
      <c r="H622" s="25">
        <v>0</v>
      </c>
      <c r="I622" s="25">
        <f>ROUND(G622*H622,6)</f>
        <v>0</v>
      </c>
      <c r="L622" s="27">
        <v>0</v>
      </c>
      <c r="M622" s="22">
        <f>ROUND(ROUND(L622,2)*ROUND(G622,3),2)</f>
        <v>0</v>
      </c>
      <c r="N622" s="25" t="s">
        <v>126</v>
      </c>
      <c r="O622">
        <f>(M622*21)/100</f>
        <v>0</v>
      </c>
      <c r="P622" t="s">
        <v>27</v>
      </c>
    </row>
    <row r="623" spans="1:16" ht="38.25" x14ac:dyDescent="0.2">
      <c r="A623" s="28" t="s">
        <v>57</v>
      </c>
      <c r="E623" s="29" t="s">
        <v>3842</v>
      </c>
    </row>
    <row r="624" spans="1:16" x14ac:dyDescent="0.2">
      <c r="A624" s="28" t="s">
        <v>58</v>
      </c>
      <c r="E624" s="30" t="s">
        <v>5</v>
      </c>
    </row>
    <row r="625" spans="1:16" x14ac:dyDescent="0.2">
      <c r="E625" s="29" t="s">
        <v>5</v>
      </c>
    </row>
    <row r="626" spans="1:16" x14ac:dyDescent="0.2">
      <c r="A626" t="s">
        <v>51</v>
      </c>
      <c r="B626" s="5" t="s">
        <v>736</v>
      </c>
      <c r="C626" s="5" t="s">
        <v>3843</v>
      </c>
      <c r="D626" t="s">
        <v>5</v>
      </c>
      <c r="E626" s="24" t="s">
        <v>3844</v>
      </c>
      <c r="F626" s="25" t="s">
        <v>812</v>
      </c>
      <c r="G626" s="26">
        <v>4</v>
      </c>
      <c r="H626" s="25">
        <v>0</v>
      </c>
      <c r="I626" s="25">
        <f>ROUND(G626*H626,6)</f>
        <v>0</v>
      </c>
      <c r="L626" s="27">
        <v>0</v>
      </c>
      <c r="M626" s="22">
        <f>ROUND(ROUND(L626,2)*ROUND(G626,3),2)</f>
        <v>0</v>
      </c>
      <c r="N626" s="25" t="s">
        <v>126</v>
      </c>
      <c r="O626">
        <f>(M626*21)/100</f>
        <v>0</v>
      </c>
      <c r="P626" t="s">
        <v>27</v>
      </c>
    </row>
    <row r="627" spans="1:16" x14ac:dyDescent="0.2">
      <c r="A627" s="28" t="s">
        <v>57</v>
      </c>
      <c r="E627" s="29" t="s">
        <v>5</v>
      </c>
    </row>
    <row r="628" spans="1:16" x14ac:dyDescent="0.2">
      <c r="A628" s="28" t="s">
        <v>58</v>
      </c>
      <c r="E628" s="30" t="s">
        <v>5</v>
      </c>
    </row>
    <row r="629" spans="1:16" x14ac:dyDescent="0.2">
      <c r="E629" s="29" t="s">
        <v>5</v>
      </c>
    </row>
    <row r="630" spans="1:16" x14ac:dyDescent="0.2">
      <c r="A630" t="s">
        <v>51</v>
      </c>
      <c r="B630" s="5" t="s">
        <v>737</v>
      </c>
      <c r="C630" s="5" t="s">
        <v>3845</v>
      </c>
      <c r="D630" t="s">
        <v>5</v>
      </c>
      <c r="E630" s="24" t="s">
        <v>3846</v>
      </c>
      <c r="F630" s="25" t="s">
        <v>812</v>
      </c>
      <c r="G630" s="26">
        <v>2</v>
      </c>
      <c r="H630" s="25">
        <v>0</v>
      </c>
      <c r="I630" s="25">
        <f>ROUND(G630*H630,6)</f>
        <v>0</v>
      </c>
      <c r="L630" s="27">
        <v>0</v>
      </c>
      <c r="M630" s="22">
        <f>ROUND(ROUND(L630,2)*ROUND(G630,3),2)</f>
        <v>0</v>
      </c>
      <c r="N630" s="25" t="s">
        <v>126</v>
      </c>
      <c r="O630">
        <f>(M630*21)/100</f>
        <v>0</v>
      </c>
      <c r="P630" t="s">
        <v>27</v>
      </c>
    </row>
    <row r="631" spans="1:16" x14ac:dyDescent="0.2">
      <c r="A631" s="28" t="s">
        <v>57</v>
      </c>
      <c r="E631" s="29" t="s">
        <v>5</v>
      </c>
    </row>
    <row r="632" spans="1:16" x14ac:dyDescent="0.2">
      <c r="A632" s="28" t="s">
        <v>58</v>
      </c>
      <c r="E632" s="30" t="s">
        <v>5</v>
      </c>
    </row>
    <row r="633" spans="1:16" x14ac:dyDescent="0.2">
      <c r="E633" s="29" t="s">
        <v>5</v>
      </c>
    </row>
    <row r="634" spans="1:16" x14ac:dyDescent="0.2">
      <c r="A634" t="s">
        <v>51</v>
      </c>
      <c r="B634" s="5" t="s">
        <v>738</v>
      </c>
      <c r="C634" s="5" t="s">
        <v>3847</v>
      </c>
      <c r="D634" t="s">
        <v>5</v>
      </c>
      <c r="E634" s="24" t="s">
        <v>3848</v>
      </c>
      <c r="F634" s="25" t="s">
        <v>812</v>
      </c>
      <c r="G634" s="26">
        <v>2</v>
      </c>
      <c r="H634" s="25">
        <v>0</v>
      </c>
      <c r="I634" s="25">
        <f>ROUND(G634*H634,6)</f>
        <v>0</v>
      </c>
      <c r="L634" s="27">
        <v>0</v>
      </c>
      <c r="M634" s="22">
        <f>ROUND(ROUND(L634,2)*ROUND(G634,3),2)</f>
        <v>0</v>
      </c>
      <c r="N634" s="25" t="s">
        <v>126</v>
      </c>
      <c r="O634">
        <f>(M634*21)/100</f>
        <v>0</v>
      </c>
      <c r="P634" t="s">
        <v>27</v>
      </c>
    </row>
    <row r="635" spans="1:16" x14ac:dyDescent="0.2">
      <c r="A635" s="28" t="s">
        <v>57</v>
      </c>
      <c r="E635" s="29" t="s">
        <v>5</v>
      </c>
    </row>
    <row r="636" spans="1:16" x14ac:dyDescent="0.2">
      <c r="A636" s="28" t="s">
        <v>58</v>
      </c>
      <c r="E636" s="30" t="s">
        <v>5</v>
      </c>
    </row>
    <row r="637" spans="1:16" x14ac:dyDescent="0.2">
      <c r="E637" s="29" t="s">
        <v>5</v>
      </c>
    </row>
    <row r="638" spans="1:16" x14ac:dyDescent="0.2">
      <c r="A638" t="s">
        <v>51</v>
      </c>
      <c r="B638" s="5" t="s">
        <v>739</v>
      </c>
      <c r="C638" s="5" t="s">
        <v>3849</v>
      </c>
      <c r="D638" t="s">
        <v>5</v>
      </c>
      <c r="E638" s="24" t="s">
        <v>3850</v>
      </c>
      <c r="F638" s="25" t="s">
        <v>812</v>
      </c>
      <c r="G638" s="26">
        <v>1318</v>
      </c>
      <c r="H638" s="25">
        <v>0</v>
      </c>
      <c r="I638" s="25">
        <f>ROUND(G638*H638,6)</f>
        <v>0</v>
      </c>
      <c r="L638" s="27">
        <v>0</v>
      </c>
      <c r="M638" s="22">
        <f>ROUND(ROUND(L638,2)*ROUND(G638,3),2)</f>
        <v>0</v>
      </c>
      <c r="N638" s="25" t="s">
        <v>126</v>
      </c>
      <c r="O638">
        <f>(M638*21)/100</f>
        <v>0</v>
      </c>
      <c r="P638" t="s">
        <v>27</v>
      </c>
    </row>
    <row r="639" spans="1:16" x14ac:dyDescent="0.2">
      <c r="A639" s="28" t="s">
        <v>57</v>
      </c>
      <c r="E639" s="29" t="s">
        <v>5</v>
      </c>
    </row>
    <row r="640" spans="1:16" x14ac:dyDescent="0.2">
      <c r="A640" s="28" t="s">
        <v>58</v>
      </c>
      <c r="E640" s="30" t="s">
        <v>5</v>
      </c>
    </row>
    <row r="641" spans="1:16" x14ac:dyDescent="0.2">
      <c r="E641" s="29" t="s">
        <v>5</v>
      </c>
    </row>
    <row r="642" spans="1:16" x14ac:dyDescent="0.2">
      <c r="A642" t="s">
        <v>51</v>
      </c>
      <c r="B642" s="5" t="s">
        <v>740</v>
      </c>
      <c r="C642" s="5" t="s">
        <v>3851</v>
      </c>
      <c r="D642" t="s">
        <v>5</v>
      </c>
      <c r="E642" s="24" t="s">
        <v>3852</v>
      </c>
      <c r="F642" s="25" t="s">
        <v>812</v>
      </c>
      <c r="G642" s="26">
        <v>442</v>
      </c>
      <c r="H642" s="25">
        <v>0</v>
      </c>
      <c r="I642" s="25">
        <f>ROUND(G642*H642,6)</f>
        <v>0</v>
      </c>
      <c r="L642" s="27">
        <v>0</v>
      </c>
      <c r="M642" s="22">
        <f>ROUND(ROUND(L642,2)*ROUND(G642,3),2)</f>
        <v>0</v>
      </c>
      <c r="N642" s="25" t="s">
        <v>126</v>
      </c>
      <c r="O642">
        <f>(M642*21)/100</f>
        <v>0</v>
      </c>
      <c r="P642" t="s">
        <v>27</v>
      </c>
    </row>
    <row r="643" spans="1:16" x14ac:dyDescent="0.2">
      <c r="A643" s="28" t="s">
        <v>57</v>
      </c>
      <c r="E643" s="29" t="s">
        <v>5</v>
      </c>
    </row>
    <row r="644" spans="1:16" x14ac:dyDescent="0.2">
      <c r="A644" s="28" t="s">
        <v>58</v>
      </c>
      <c r="E644" s="30" t="s">
        <v>5</v>
      </c>
    </row>
    <row r="645" spans="1:16" x14ac:dyDescent="0.2">
      <c r="E645" s="29" t="s">
        <v>5</v>
      </c>
    </row>
    <row r="646" spans="1:16" ht="38.25" x14ac:dyDescent="0.2">
      <c r="A646" t="s">
        <v>51</v>
      </c>
      <c r="B646" s="5" t="s">
        <v>741</v>
      </c>
      <c r="C646" s="5" t="s">
        <v>3853</v>
      </c>
      <c r="D646" t="s">
        <v>5</v>
      </c>
      <c r="E646" s="24" t="s">
        <v>3854</v>
      </c>
      <c r="F646" s="25" t="s">
        <v>812</v>
      </c>
      <c r="G646" s="26">
        <v>1</v>
      </c>
      <c r="H646" s="25">
        <v>0</v>
      </c>
      <c r="I646" s="25">
        <f>ROUND(G646*H646,6)</f>
        <v>0</v>
      </c>
      <c r="L646" s="27">
        <v>0</v>
      </c>
      <c r="M646" s="22">
        <f>ROUND(ROUND(L646,2)*ROUND(G646,3),2)</f>
        <v>0</v>
      </c>
      <c r="N646" s="25" t="s">
        <v>126</v>
      </c>
      <c r="O646">
        <f>(M646*21)/100</f>
        <v>0</v>
      </c>
      <c r="P646" t="s">
        <v>27</v>
      </c>
    </row>
    <row r="647" spans="1:16" ht="38.25" x14ac:dyDescent="0.2">
      <c r="A647" s="28" t="s">
        <v>57</v>
      </c>
      <c r="E647" s="29" t="s">
        <v>3855</v>
      </c>
    </row>
    <row r="648" spans="1:16" x14ac:dyDescent="0.2">
      <c r="A648" s="28" t="s">
        <v>58</v>
      </c>
      <c r="E648" s="30" t="s">
        <v>5</v>
      </c>
    </row>
    <row r="649" spans="1:16" x14ac:dyDescent="0.2">
      <c r="E649" s="29" t="s">
        <v>5</v>
      </c>
    </row>
    <row r="650" spans="1:16" ht="38.25" x14ac:dyDescent="0.2">
      <c r="A650" t="s">
        <v>51</v>
      </c>
      <c r="B650" s="5" t="s">
        <v>742</v>
      </c>
      <c r="C650" s="5" t="s">
        <v>3856</v>
      </c>
      <c r="D650" t="s">
        <v>5</v>
      </c>
      <c r="E650" s="24" t="s">
        <v>3857</v>
      </c>
      <c r="F650" s="25" t="s">
        <v>812</v>
      </c>
      <c r="G650" s="26">
        <v>1</v>
      </c>
      <c r="H650" s="25">
        <v>0</v>
      </c>
      <c r="I650" s="25">
        <f>ROUND(G650*H650,6)</f>
        <v>0</v>
      </c>
      <c r="L650" s="27">
        <v>0</v>
      </c>
      <c r="M650" s="22">
        <f>ROUND(ROUND(L650,2)*ROUND(G650,3),2)</f>
        <v>0</v>
      </c>
      <c r="N650" s="25" t="s">
        <v>126</v>
      </c>
      <c r="O650">
        <f>(M650*21)/100</f>
        <v>0</v>
      </c>
      <c r="P650" t="s">
        <v>27</v>
      </c>
    </row>
    <row r="651" spans="1:16" ht="38.25" x14ac:dyDescent="0.2">
      <c r="A651" s="28" t="s">
        <v>57</v>
      </c>
      <c r="E651" s="29" t="s">
        <v>3858</v>
      </c>
    </row>
    <row r="652" spans="1:16" x14ac:dyDescent="0.2">
      <c r="A652" s="28" t="s">
        <v>58</v>
      </c>
      <c r="E652" s="30" t="s">
        <v>5</v>
      </c>
    </row>
    <row r="653" spans="1:16" x14ac:dyDescent="0.2">
      <c r="E653" s="29" t="s">
        <v>5</v>
      </c>
    </row>
    <row r="654" spans="1:16" ht="38.25" x14ac:dyDescent="0.2">
      <c r="A654" t="s">
        <v>51</v>
      </c>
      <c r="B654" s="5" t="s">
        <v>743</v>
      </c>
      <c r="C654" s="5" t="s">
        <v>3859</v>
      </c>
      <c r="D654" t="s">
        <v>5</v>
      </c>
      <c r="E654" s="24" t="s">
        <v>3860</v>
      </c>
      <c r="F654" s="25" t="s">
        <v>812</v>
      </c>
      <c r="G654" s="26">
        <v>1</v>
      </c>
      <c r="H654" s="25">
        <v>0</v>
      </c>
      <c r="I654" s="25">
        <f>ROUND(G654*H654,6)</f>
        <v>0</v>
      </c>
      <c r="L654" s="27">
        <v>0</v>
      </c>
      <c r="M654" s="22">
        <f>ROUND(ROUND(L654,2)*ROUND(G654,3),2)</f>
        <v>0</v>
      </c>
      <c r="N654" s="25" t="s">
        <v>126</v>
      </c>
      <c r="O654">
        <f>(M654*21)/100</f>
        <v>0</v>
      </c>
      <c r="P654" t="s">
        <v>27</v>
      </c>
    </row>
    <row r="655" spans="1:16" ht="38.25" x14ac:dyDescent="0.2">
      <c r="A655" s="28" t="s">
        <v>57</v>
      </c>
      <c r="E655" s="29" t="s">
        <v>3855</v>
      </c>
    </row>
    <row r="656" spans="1:16" x14ac:dyDescent="0.2">
      <c r="A656" s="28" t="s">
        <v>58</v>
      </c>
      <c r="E656" s="30" t="s">
        <v>5</v>
      </c>
    </row>
    <row r="657" spans="1:16" x14ac:dyDescent="0.2">
      <c r="E657" s="29" t="s">
        <v>5</v>
      </c>
    </row>
    <row r="658" spans="1:16" ht="38.25" x14ac:dyDescent="0.2">
      <c r="A658" t="s">
        <v>51</v>
      </c>
      <c r="B658" s="5" t="s">
        <v>744</v>
      </c>
      <c r="C658" s="5" t="s">
        <v>3861</v>
      </c>
      <c r="D658" t="s">
        <v>5</v>
      </c>
      <c r="E658" s="24" t="s">
        <v>3862</v>
      </c>
      <c r="F658" s="25" t="s">
        <v>812</v>
      </c>
      <c r="G658" s="26">
        <v>1</v>
      </c>
      <c r="H658" s="25">
        <v>0</v>
      </c>
      <c r="I658" s="25">
        <f>ROUND(G658*H658,6)</f>
        <v>0</v>
      </c>
      <c r="L658" s="27">
        <v>0</v>
      </c>
      <c r="M658" s="22">
        <f>ROUND(ROUND(L658,2)*ROUND(G658,3),2)</f>
        <v>0</v>
      </c>
      <c r="N658" s="25" t="s">
        <v>126</v>
      </c>
      <c r="O658">
        <f>(M658*21)/100</f>
        <v>0</v>
      </c>
      <c r="P658" t="s">
        <v>27</v>
      </c>
    </row>
    <row r="659" spans="1:16" ht="38.25" x14ac:dyDescent="0.2">
      <c r="A659" s="28" t="s">
        <v>57</v>
      </c>
      <c r="E659" s="29" t="s">
        <v>3858</v>
      </c>
    </row>
    <row r="660" spans="1:16" x14ac:dyDescent="0.2">
      <c r="A660" s="28" t="s">
        <v>58</v>
      </c>
      <c r="E660" s="30" t="s">
        <v>5</v>
      </c>
    </row>
    <row r="661" spans="1:16" x14ac:dyDescent="0.2">
      <c r="E661" s="29" t="s">
        <v>5</v>
      </c>
    </row>
    <row r="662" spans="1:16" ht="38.25" x14ac:dyDescent="0.2">
      <c r="A662" t="s">
        <v>51</v>
      </c>
      <c r="B662" s="5" t="s">
        <v>745</v>
      </c>
      <c r="C662" s="5" t="s">
        <v>3863</v>
      </c>
      <c r="D662" t="s">
        <v>5</v>
      </c>
      <c r="E662" s="24" t="s">
        <v>3864</v>
      </c>
      <c r="F662" s="25" t="s">
        <v>812</v>
      </c>
      <c r="G662" s="26">
        <v>1</v>
      </c>
      <c r="H662" s="25">
        <v>0</v>
      </c>
      <c r="I662" s="25">
        <f>ROUND(G662*H662,6)</f>
        <v>0</v>
      </c>
      <c r="L662" s="27">
        <v>0</v>
      </c>
      <c r="M662" s="22">
        <f>ROUND(ROUND(L662,2)*ROUND(G662,3),2)</f>
        <v>0</v>
      </c>
      <c r="N662" s="25" t="s">
        <v>126</v>
      </c>
      <c r="O662">
        <f>(M662*21)/100</f>
        <v>0</v>
      </c>
      <c r="P662" t="s">
        <v>27</v>
      </c>
    </row>
    <row r="663" spans="1:16" ht="38.25" x14ac:dyDescent="0.2">
      <c r="A663" s="28" t="s">
        <v>57</v>
      </c>
      <c r="E663" s="29" t="s">
        <v>3865</v>
      </c>
    </row>
    <row r="664" spans="1:16" x14ac:dyDescent="0.2">
      <c r="A664" s="28" t="s">
        <v>58</v>
      </c>
      <c r="E664" s="30" t="s">
        <v>5</v>
      </c>
    </row>
    <row r="665" spans="1:16" x14ac:dyDescent="0.2">
      <c r="E665" s="29" t="s">
        <v>5</v>
      </c>
    </row>
    <row r="666" spans="1:16" ht="38.25" x14ac:dyDescent="0.2">
      <c r="A666" t="s">
        <v>51</v>
      </c>
      <c r="B666" s="5" t="s">
        <v>746</v>
      </c>
      <c r="C666" s="5" t="s">
        <v>3866</v>
      </c>
      <c r="D666" t="s">
        <v>5</v>
      </c>
      <c r="E666" s="24" t="s">
        <v>3867</v>
      </c>
      <c r="F666" s="25" t="s">
        <v>812</v>
      </c>
      <c r="G666" s="26">
        <v>1</v>
      </c>
      <c r="H666" s="25">
        <v>0</v>
      </c>
      <c r="I666" s="25">
        <f>ROUND(G666*H666,6)</f>
        <v>0</v>
      </c>
      <c r="L666" s="27">
        <v>0</v>
      </c>
      <c r="M666" s="22">
        <f>ROUND(ROUND(L666,2)*ROUND(G666,3),2)</f>
        <v>0</v>
      </c>
      <c r="N666" s="25" t="s">
        <v>126</v>
      </c>
      <c r="O666">
        <f>(M666*21)/100</f>
        <v>0</v>
      </c>
      <c r="P666" t="s">
        <v>27</v>
      </c>
    </row>
    <row r="667" spans="1:16" ht="38.25" x14ac:dyDescent="0.2">
      <c r="A667" s="28" t="s">
        <v>57</v>
      </c>
      <c r="E667" s="29" t="s">
        <v>3868</v>
      </c>
    </row>
    <row r="668" spans="1:16" x14ac:dyDescent="0.2">
      <c r="A668" s="28" t="s">
        <v>58</v>
      </c>
      <c r="E668" s="30" t="s">
        <v>5</v>
      </c>
    </row>
    <row r="669" spans="1:16" x14ac:dyDescent="0.2">
      <c r="E669" s="29" t="s">
        <v>5</v>
      </c>
    </row>
    <row r="670" spans="1:16" ht="38.25" x14ac:dyDescent="0.2">
      <c r="A670" t="s">
        <v>51</v>
      </c>
      <c r="B670" s="5" t="s">
        <v>749</v>
      </c>
      <c r="C670" s="5" t="s">
        <v>3869</v>
      </c>
      <c r="D670" t="s">
        <v>5</v>
      </c>
      <c r="E670" s="24" t="s">
        <v>3870</v>
      </c>
      <c r="F670" s="25" t="s">
        <v>812</v>
      </c>
      <c r="G670" s="26">
        <v>1</v>
      </c>
      <c r="H670" s="25">
        <v>0</v>
      </c>
      <c r="I670" s="25">
        <f>ROUND(G670*H670,6)</f>
        <v>0</v>
      </c>
      <c r="L670" s="27">
        <v>0</v>
      </c>
      <c r="M670" s="22">
        <f>ROUND(ROUND(L670,2)*ROUND(G670,3),2)</f>
        <v>0</v>
      </c>
      <c r="N670" s="25" t="s">
        <v>126</v>
      </c>
      <c r="O670">
        <f>(M670*21)/100</f>
        <v>0</v>
      </c>
      <c r="P670" t="s">
        <v>27</v>
      </c>
    </row>
    <row r="671" spans="1:16" ht="38.25" x14ac:dyDescent="0.2">
      <c r="A671" s="28" t="s">
        <v>57</v>
      </c>
      <c r="E671" s="29" t="s">
        <v>3868</v>
      </c>
    </row>
    <row r="672" spans="1:16" x14ac:dyDescent="0.2">
      <c r="A672" s="28" t="s">
        <v>58</v>
      </c>
      <c r="E672" s="30" t="s">
        <v>5</v>
      </c>
    </row>
    <row r="673" spans="1:16" x14ac:dyDescent="0.2">
      <c r="E673" s="29" t="s">
        <v>5</v>
      </c>
    </row>
    <row r="674" spans="1:16" ht="25.5" x14ac:dyDescent="0.2">
      <c r="A674" t="s">
        <v>51</v>
      </c>
      <c r="B674" s="5" t="s">
        <v>750</v>
      </c>
      <c r="C674" s="5" t="s">
        <v>3871</v>
      </c>
      <c r="D674" t="s">
        <v>5</v>
      </c>
      <c r="E674" s="24" t="s">
        <v>3872</v>
      </c>
      <c r="F674" s="25" t="s">
        <v>67</v>
      </c>
      <c r="G674" s="26">
        <v>16.809999999999999</v>
      </c>
      <c r="H674" s="25">
        <v>0</v>
      </c>
      <c r="I674" s="25">
        <f>ROUND(G674*H674,6)</f>
        <v>0</v>
      </c>
      <c r="L674" s="27">
        <v>0</v>
      </c>
      <c r="M674" s="22">
        <f>ROUND(ROUND(L674,2)*ROUND(G674,3),2)</f>
        <v>0</v>
      </c>
      <c r="N674" s="25" t="s">
        <v>126</v>
      </c>
      <c r="O674">
        <f>(M674*21)/100</f>
        <v>0</v>
      </c>
      <c r="P674" t="s">
        <v>27</v>
      </c>
    </row>
    <row r="675" spans="1:16" ht="25.5" x14ac:dyDescent="0.2">
      <c r="A675" s="28" t="s">
        <v>57</v>
      </c>
      <c r="E675" s="29" t="s">
        <v>3873</v>
      </c>
    </row>
    <row r="676" spans="1:16" x14ac:dyDescent="0.2">
      <c r="A676" s="28" t="s">
        <v>58</v>
      </c>
      <c r="E676" s="30" t="s">
        <v>5</v>
      </c>
    </row>
    <row r="677" spans="1:16" x14ac:dyDescent="0.2">
      <c r="E677" s="29" t="s">
        <v>5</v>
      </c>
    </row>
    <row r="678" spans="1:16" ht="25.5" x14ac:dyDescent="0.2">
      <c r="A678" t="s">
        <v>51</v>
      </c>
      <c r="B678" s="5" t="s">
        <v>753</v>
      </c>
      <c r="C678" s="5" t="s">
        <v>3874</v>
      </c>
      <c r="D678" t="s">
        <v>5</v>
      </c>
      <c r="E678" s="24" t="s">
        <v>3875</v>
      </c>
      <c r="F678" s="25" t="s">
        <v>67</v>
      </c>
      <c r="G678" s="26">
        <v>40.673000000000002</v>
      </c>
      <c r="H678" s="25">
        <v>0</v>
      </c>
      <c r="I678" s="25">
        <f>ROUND(G678*H678,6)</f>
        <v>0</v>
      </c>
      <c r="L678" s="27">
        <v>0</v>
      </c>
      <c r="M678" s="22">
        <f>ROUND(ROUND(L678,2)*ROUND(G678,3),2)</f>
        <v>0</v>
      </c>
      <c r="N678" s="25" t="s">
        <v>126</v>
      </c>
      <c r="O678">
        <f>(M678*21)/100</f>
        <v>0</v>
      </c>
      <c r="P678" t="s">
        <v>27</v>
      </c>
    </row>
    <row r="679" spans="1:16" ht="25.5" x14ac:dyDescent="0.2">
      <c r="A679" s="28" t="s">
        <v>57</v>
      </c>
      <c r="E679" s="29" t="s">
        <v>3873</v>
      </c>
    </row>
    <row r="680" spans="1:16" x14ac:dyDescent="0.2">
      <c r="A680" s="28" t="s">
        <v>58</v>
      </c>
      <c r="E680" s="30" t="s">
        <v>5</v>
      </c>
    </row>
    <row r="681" spans="1:16" x14ac:dyDescent="0.2">
      <c r="E681" s="29" t="s">
        <v>5</v>
      </c>
    </row>
    <row r="682" spans="1:16" ht="38.25" x14ac:dyDescent="0.2">
      <c r="A682" t="s">
        <v>51</v>
      </c>
      <c r="B682" s="5" t="s">
        <v>754</v>
      </c>
      <c r="C682" s="5" t="s">
        <v>3876</v>
      </c>
      <c r="D682" t="s">
        <v>5</v>
      </c>
      <c r="E682" s="24" t="s">
        <v>3877</v>
      </c>
      <c r="F682" s="25" t="s">
        <v>812</v>
      </c>
      <c r="G682" s="26">
        <v>1</v>
      </c>
      <c r="H682" s="25">
        <v>0</v>
      </c>
      <c r="I682" s="25">
        <f>ROUND(G682*H682,6)</f>
        <v>0</v>
      </c>
      <c r="L682" s="27">
        <v>0</v>
      </c>
      <c r="M682" s="22">
        <f>ROUND(ROUND(L682,2)*ROUND(G682,3),2)</f>
        <v>0</v>
      </c>
      <c r="N682" s="25" t="s">
        <v>126</v>
      </c>
      <c r="O682">
        <f>(M682*21)/100</f>
        <v>0</v>
      </c>
      <c r="P682" t="s">
        <v>27</v>
      </c>
    </row>
    <row r="683" spans="1:16" ht="38.25" x14ac:dyDescent="0.2">
      <c r="A683" s="28" t="s">
        <v>57</v>
      </c>
      <c r="E683" s="29" t="s">
        <v>3865</v>
      </c>
    </row>
    <row r="684" spans="1:16" x14ac:dyDescent="0.2">
      <c r="A684" s="28" t="s">
        <v>58</v>
      </c>
      <c r="E684" s="30" t="s">
        <v>5</v>
      </c>
    </row>
    <row r="685" spans="1:16" x14ac:dyDescent="0.2">
      <c r="E685" s="29" t="s">
        <v>5</v>
      </c>
    </row>
    <row r="686" spans="1:16" ht="38.25" x14ac:dyDescent="0.2">
      <c r="A686" t="s">
        <v>51</v>
      </c>
      <c r="B686" s="5" t="s">
        <v>755</v>
      </c>
      <c r="C686" s="5" t="s">
        <v>3878</v>
      </c>
      <c r="D686" t="s">
        <v>5</v>
      </c>
      <c r="E686" s="24" t="s">
        <v>3879</v>
      </c>
      <c r="F686" s="25" t="s">
        <v>812</v>
      </c>
      <c r="G686" s="26">
        <v>1</v>
      </c>
      <c r="H686" s="25">
        <v>0</v>
      </c>
      <c r="I686" s="25">
        <f>ROUND(G686*H686,6)</f>
        <v>0</v>
      </c>
      <c r="L686" s="27">
        <v>0</v>
      </c>
      <c r="M686" s="22">
        <f>ROUND(ROUND(L686,2)*ROUND(G686,3),2)</f>
        <v>0</v>
      </c>
      <c r="N686" s="25" t="s">
        <v>126</v>
      </c>
      <c r="O686">
        <f>(M686*21)/100</f>
        <v>0</v>
      </c>
      <c r="P686" t="s">
        <v>27</v>
      </c>
    </row>
    <row r="687" spans="1:16" ht="38.25" x14ac:dyDescent="0.2">
      <c r="A687" s="28" t="s">
        <v>57</v>
      </c>
      <c r="E687" s="29" t="s">
        <v>3855</v>
      </c>
    </row>
    <row r="688" spans="1:16" x14ac:dyDescent="0.2">
      <c r="A688" s="28" t="s">
        <v>58</v>
      </c>
      <c r="E688" s="30" t="s">
        <v>5</v>
      </c>
    </row>
    <row r="689" spans="1:16" x14ac:dyDescent="0.2">
      <c r="E689" s="29" t="s">
        <v>5</v>
      </c>
    </row>
    <row r="690" spans="1:16" ht="38.25" x14ac:dyDescent="0.2">
      <c r="A690" t="s">
        <v>51</v>
      </c>
      <c r="B690" s="5" t="s">
        <v>756</v>
      </c>
      <c r="C690" s="5" t="s">
        <v>3880</v>
      </c>
      <c r="D690" t="s">
        <v>5</v>
      </c>
      <c r="E690" s="24" t="s">
        <v>3881</v>
      </c>
      <c r="F690" s="25" t="s">
        <v>812</v>
      </c>
      <c r="G690" s="26">
        <v>1</v>
      </c>
      <c r="H690" s="25">
        <v>0</v>
      </c>
      <c r="I690" s="25">
        <f>ROUND(G690*H690,6)</f>
        <v>0</v>
      </c>
      <c r="L690" s="27">
        <v>0</v>
      </c>
      <c r="M690" s="22">
        <f>ROUND(ROUND(L690,2)*ROUND(G690,3),2)</f>
        <v>0</v>
      </c>
      <c r="N690" s="25" t="s">
        <v>126</v>
      </c>
      <c r="O690">
        <f>(M690*21)/100</f>
        <v>0</v>
      </c>
      <c r="P690" t="s">
        <v>27</v>
      </c>
    </row>
    <row r="691" spans="1:16" ht="38.25" x14ac:dyDescent="0.2">
      <c r="A691" s="28" t="s">
        <v>57</v>
      </c>
      <c r="E691" s="29" t="s">
        <v>3855</v>
      </c>
    </row>
    <row r="692" spans="1:16" x14ac:dyDescent="0.2">
      <c r="A692" s="28" t="s">
        <v>58</v>
      </c>
      <c r="E692" s="30" t="s">
        <v>5</v>
      </c>
    </row>
    <row r="693" spans="1:16" x14ac:dyDescent="0.2">
      <c r="E693" s="29" t="s">
        <v>5</v>
      </c>
    </row>
    <row r="694" spans="1:16" ht="38.25" x14ac:dyDescent="0.2">
      <c r="A694" t="s">
        <v>51</v>
      </c>
      <c r="B694" s="5" t="s">
        <v>759</v>
      </c>
      <c r="C694" s="5" t="s">
        <v>3882</v>
      </c>
      <c r="D694" t="s">
        <v>5</v>
      </c>
      <c r="E694" s="24" t="s">
        <v>3883</v>
      </c>
      <c r="F694" s="25" t="s">
        <v>812</v>
      </c>
      <c r="G694" s="26">
        <v>1</v>
      </c>
      <c r="H694" s="25">
        <v>0</v>
      </c>
      <c r="I694" s="25">
        <f>ROUND(G694*H694,6)</f>
        <v>0</v>
      </c>
      <c r="L694" s="27">
        <v>0</v>
      </c>
      <c r="M694" s="22">
        <f>ROUND(ROUND(L694,2)*ROUND(G694,3),2)</f>
        <v>0</v>
      </c>
      <c r="N694" s="25" t="s">
        <v>126</v>
      </c>
      <c r="O694">
        <f>(M694*21)/100</f>
        <v>0</v>
      </c>
      <c r="P694" t="s">
        <v>27</v>
      </c>
    </row>
    <row r="695" spans="1:16" ht="38.25" x14ac:dyDescent="0.2">
      <c r="A695" s="28" t="s">
        <v>57</v>
      </c>
      <c r="E695" s="29" t="s">
        <v>3865</v>
      </c>
    </row>
    <row r="696" spans="1:16" x14ac:dyDescent="0.2">
      <c r="A696" s="28" t="s">
        <v>58</v>
      </c>
      <c r="E696" s="30" t="s">
        <v>5</v>
      </c>
    </row>
    <row r="697" spans="1:16" x14ac:dyDescent="0.2">
      <c r="E697" s="29" t="s">
        <v>5</v>
      </c>
    </row>
    <row r="698" spans="1:16" ht="25.5" x14ac:dyDescent="0.2">
      <c r="A698" t="s">
        <v>51</v>
      </c>
      <c r="B698" s="5" t="s">
        <v>760</v>
      </c>
      <c r="C698" s="5" t="s">
        <v>3884</v>
      </c>
      <c r="D698" t="s">
        <v>5</v>
      </c>
      <c r="E698" s="24" t="s">
        <v>3885</v>
      </c>
      <c r="F698" s="25" t="s">
        <v>67</v>
      </c>
      <c r="G698" s="26">
        <v>1.01</v>
      </c>
      <c r="H698" s="25">
        <v>0</v>
      </c>
      <c r="I698" s="25">
        <f>ROUND(G698*H698,6)</f>
        <v>0</v>
      </c>
      <c r="L698" s="27">
        <v>0</v>
      </c>
      <c r="M698" s="22">
        <f>ROUND(ROUND(L698,2)*ROUND(G698,3),2)</f>
        <v>0</v>
      </c>
      <c r="N698" s="25" t="s">
        <v>126</v>
      </c>
      <c r="O698">
        <f>(M698*21)/100</f>
        <v>0</v>
      </c>
      <c r="P698" t="s">
        <v>27</v>
      </c>
    </row>
    <row r="699" spans="1:16" x14ac:dyDescent="0.2">
      <c r="A699" s="28" t="s">
        <v>57</v>
      </c>
      <c r="E699" s="29" t="s">
        <v>5</v>
      </c>
    </row>
    <row r="700" spans="1:16" x14ac:dyDescent="0.2">
      <c r="A700" s="28" t="s">
        <v>58</v>
      </c>
      <c r="E700" s="30" t="s">
        <v>5</v>
      </c>
    </row>
    <row r="701" spans="1:16" x14ac:dyDescent="0.2">
      <c r="E701" s="29" t="s">
        <v>5</v>
      </c>
    </row>
    <row r="702" spans="1:16" ht="25.5" x14ac:dyDescent="0.2">
      <c r="A702" t="s">
        <v>51</v>
      </c>
      <c r="B702" s="5" t="s">
        <v>762</v>
      </c>
      <c r="C702" s="5" t="s">
        <v>3886</v>
      </c>
      <c r="D702" t="s">
        <v>5</v>
      </c>
      <c r="E702" s="24" t="s">
        <v>3887</v>
      </c>
      <c r="F702" s="25" t="s">
        <v>67</v>
      </c>
      <c r="G702" s="26">
        <v>1.6950000000000001</v>
      </c>
      <c r="H702" s="25">
        <v>0</v>
      </c>
      <c r="I702" s="25">
        <f>ROUND(G702*H702,6)</f>
        <v>0</v>
      </c>
      <c r="L702" s="27">
        <v>0</v>
      </c>
      <c r="M702" s="22">
        <f>ROUND(ROUND(L702,2)*ROUND(G702,3),2)</f>
        <v>0</v>
      </c>
      <c r="N702" s="25" t="s">
        <v>126</v>
      </c>
      <c r="O702">
        <f>(M702*21)/100</f>
        <v>0</v>
      </c>
      <c r="P702" t="s">
        <v>27</v>
      </c>
    </row>
    <row r="703" spans="1:16" x14ac:dyDescent="0.2">
      <c r="A703" s="28" t="s">
        <v>57</v>
      </c>
      <c r="E703" s="29" t="s">
        <v>5</v>
      </c>
    </row>
    <row r="704" spans="1:16" x14ac:dyDescent="0.2">
      <c r="A704" s="28" t="s">
        <v>58</v>
      </c>
      <c r="E704" s="30" t="s">
        <v>5</v>
      </c>
    </row>
    <row r="705" spans="1:16" x14ac:dyDescent="0.2">
      <c r="E705" s="29" t="s">
        <v>5</v>
      </c>
    </row>
    <row r="706" spans="1:16" ht="25.5" x14ac:dyDescent="0.2">
      <c r="A706" t="s">
        <v>51</v>
      </c>
      <c r="B706" s="5" t="s">
        <v>763</v>
      </c>
      <c r="C706" s="5" t="s">
        <v>3888</v>
      </c>
      <c r="D706" t="s">
        <v>5</v>
      </c>
      <c r="E706" s="24" t="s">
        <v>3889</v>
      </c>
      <c r="F706" s="25" t="s">
        <v>67</v>
      </c>
      <c r="G706" s="26">
        <v>1.01</v>
      </c>
      <c r="H706" s="25">
        <v>0</v>
      </c>
      <c r="I706" s="25">
        <f>ROUND(G706*H706,6)</f>
        <v>0</v>
      </c>
      <c r="L706" s="27">
        <v>0</v>
      </c>
      <c r="M706" s="22">
        <f>ROUND(ROUND(L706,2)*ROUND(G706,3),2)</f>
        <v>0</v>
      </c>
      <c r="N706" s="25" t="s">
        <v>126</v>
      </c>
      <c r="O706">
        <f>(M706*21)/100</f>
        <v>0</v>
      </c>
      <c r="P706" t="s">
        <v>27</v>
      </c>
    </row>
    <row r="707" spans="1:16" x14ac:dyDescent="0.2">
      <c r="A707" s="28" t="s">
        <v>57</v>
      </c>
      <c r="E707" s="29" t="s">
        <v>5</v>
      </c>
    </row>
    <row r="708" spans="1:16" x14ac:dyDescent="0.2">
      <c r="A708" s="28" t="s">
        <v>58</v>
      </c>
      <c r="E708" s="30" t="s">
        <v>5</v>
      </c>
    </row>
    <row r="709" spans="1:16" x14ac:dyDescent="0.2">
      <c r="E709" s="29" t="s">
        <v>5</v>
      </c>
    </row>
    <row r="710" spans="1:16" ht="25.5" x14ac:dyDescent="0.2">
      <c r="A710" t="s">
        <v>51</v>
      </c>
      <c r="B710" s="5" t="s">
        <v>766</v>
      </c>
      <c r="C710" s="5" t="s">
        <v>3890</v>
      </c>
      <c r="D710" t="s">
        <v>5</v>
      </c>
      <c r="E710" s="24" t="s">
        <v>3891</v>
      </c>
      <c r="F710" s="25" t="s">
        <v>67</v>
      </c>
      <c r="G710" s="26">
        <v>1.0349999999999999</v>
      </c>
      <c r="H710" s="25">
        <v>0</v>
      </c>
      <c r="I710" s="25">
        <f>ROUND(G710*H710,6)</f>
        <v>0</v>
      </c>
      <c r="L710" s="27">
        <v>0</v>
      </c>
      <c r="M710" s="22">
        <f>ROUND(ROUND(L710,2)*ROUND(G710,3),2)</f>
        <v>0</v>
      </c>
      <c r="N710" s="25" t="s">
        <v>126</v>
      </c>
      <c r="O710">
        <f>(M710*21)/100</f>
        <v>0</v>
      </c>
      <c r="P710" t="s">
        <v>27</v>
      </c>
    </row>
    <row r="711" spans="1:16" x14ac:dyDescent="0.2">
      <c r="A711" s="28" t="s">
        <v>57</v>
      </c>
      <c r="E711" s="29" t="s">
        <v>5</v>
      </c>
    </row>
    <row r="712" spans="1:16" x14ac:dyDescent="0.2">
      <c r="A712" s="28" t="s">
        <v>58</v>
      </c>
      <c r="E712" s="30" t="s">
        <v>5</v>
      </c>
    </row>
    <row r="713" spans="1:16" x14ac:dyDescent="0.2">
      <c r="E713" s="29" t="s">
        <v>5</v>
      </c>
    </row>
    <row r="714" spans="1:16" ht="25.5" x14ac:dyDescent="0.2">
      <c r="A714" t="s">
        <v>51</v>
      </c>
      <c r="B714" s="5" t="s">
        <v>769</v>
      </c>
      <c r="C714" s="5" t="s">
        <v>3892</v>
      </c>
      <c r="D714" t="s">
        <v>5</v>
      </c>
      <c r="E714" s="24" t="s">
        <v>3893</v>
      </c>
      <c r="F714" s="25" t="s">
        <v>67</v>
      </c>
      <c r="G714" s="26">
        <v>1.3049999999999999</v>
      </c>
      <c r="H714" s="25">
        <v>0</v>
      </c>
      <c r="I714" s="25">
        <f>ROUND(G714*H714,6)</f>
        <v>0</v>
      </c>
      <c r="L714" s="27">
        <v>0</v>
      </c>
      <c r="M714" s="22">
        <f>ROUND(ROUND(L714,2)*ROUND(G714,3),2)</f>
        <v>0</v>
      </c>
      <c r="N714" s="25" t="s">
        <v>126</v>
      </c>
      <c r="O714">
        <f>(M714*21)/100</f>
        <v>0</v>
      </c>
      <c r="P714" t="s">
        <v>27</v>
      </c>
    </row>
    <row r="715" spans="1:16" x14ac:dyDescent="0.2">
      <c r="A715" s="28" t="s">
        <v>57</v>
      </c>
      <c r="E715" s="29" t="s">
        <v>5</v>
      </c>
    </row>
    <row r="716" spans="1:16" x14ac:dyDescent="0.2">
      <c r="A716" s="28" t="s">
        <v>58</v>
      </c>
      <c r="E716" s="30" t="s">
        <v>5</v>
      </c>
    </row>
    <row r="717" spans="1:16" x14ac:dyDescent="0.2">
      <c r="E717" s="29" t="s">
        <v>5</v>
      </c>
    </row>
    <row r="718" spans="1:16" ht="25.5" x14ac:dyDescent="0.2">
      <c r="A718" t="s">
        <v>51</v>
      </c>
      <c r="B718" s="5" t="s">
        <v>770</v>
      </c>
      <c r="C718" s="5" t="s">
        <v>3894</v>
      </c>
      <c r="D718" t="s">
        <v>5</v>
      </c>
      <c r="E718" s="24" t="s">
        <v>3895</v>
      </c>
      <c r="F718" s="25" t="s">
        <v>67</v>
      </c>
      <c r="G718" s="26">
        <v>0.9</v>
      </c>
      <c r="H718" s="25">
        <v>0</v>
      </c>
      <c r="I718" s="25">
        <f>ROUND(G718*H718,6)</f>
        <v>0</v>
      </c>
      <c r="L718" s="27">
        <v>0</v>
      </c>
      <c r="M718" s="22">
        <f>ROUND(ROUND(L718,2)*ROUND(G718,3),2)</f>
        <v>0</v>
      </c>
      <c r="N718" s="25" t="s">
        <v>126</v>
      </c>
      <c r="O718">
        <f>(M718*21)/100</f>
        <v>0</v>
      </c>
      <c r="P718" t="s">
        <v>27</v>
      </c>
    </row>
    <row r="719" spans="1:16" x14ac:dyDescent="0.2">
      <c r="A719" s="28" t="s">
        <v>57</v>
      </c>
      <c r="E719" s="29" t="s">
        <v>5</v>
      </c>
    </row>
    <row r="720" spans="1:16" x14ac:dyDescent="0.2">
      <c r="A720" s="28" t="s">
        <v>58</v>
      </c>
      <c r="E720" s="30" t="s">
        <v>5</v>
      </c>
    </row>
    <row r="721" spans="1:16" x14ac:dyDescent="0.2">
      <c r="E721" s="29" t="s">
        <v>5</v>
      </c>
    </row>
    <row r="722" spans="1:16" ht="38.25" x14ac:dyDescent="0.2">
      <c r="A722" t="s">
        <v>51</v>
      </c>
      <c r="B722" s="5" t="s">
        <v>773</v>
      </c>
      <c r="C722" s="5" t="s">
        <v>3896</v>
      </c>
      <c r="D722" t="s">
        <v>5</v>
      </c>
      <c r="E722" s="24" t="s">
        <v>3897</v>
      </c>
      <c r="F722" s="25" t="s">
        <v>812</v>
      </c>
      <c r="G722" s="26">
        <v>1</v>
      </c>
      <c r="H722" s="25">
        <v>0</v>
      </c>
      <c r="I722" s="25">
        <f>ROUND(G722*H722,6)</f>
        <v>0</v>
      </c>
      <c r="L722" s="27">
        <v>0</v>
      </c>
      <c r="M722" s="22">
        <f>ROUND(ROUND(L722,2)*ROUND(G722,3),2)</f>
        <v>0</v>
      </c>
      <c r="N722" s="25" t="s">
        <v>126</v>
      </c>
      <c r="O722">
        <f>(M722*21)/100</f>
        <v>0</v>
      </c>
      <c r="P722" t="s">
        <v>27</v>
      </c>
    </row>
    <row r="723" spans="1:16" ht="38.25" x14ac:dyDescent="0.2">
      <c r="A723" s="28" t="s">
        <v>57</v>
      </c>
      <c r="E723" s="29" t="s">
        <v>3865</v>
      </c>
    </row>
    <row r="724" spans="1:16" x14ac:dyDescent="0.2">
      <c r="A724" s="28" t="s">
        <v>58</v>
      </c>
      <c r="E724" s="30" t="s">
        <v>5</v>
      </c>
    </row>
    <row r="725" spans="1:16" x14ac:dyDescent="0.2">
      <c r="E725" s="29" t="s">
        <v>5</v>
      </c>
    </row>
    <row r="726" spans="1:16" ht="38.25" x14ac:dyDescent="0.2">
      <c r="A726" t="s">
        <v>51</v>
      </c>
      <c r="B726" s="5" t="s">
        <v>774</v>
      </c>
      <c r="C726" s="5" t="s">
        <v>3898</v>
      </c>
      <c r="D726" t="s">
        <v>5</v>
      </c>
      <c r="E726" s="24" t="s">
        <v>3899</v>
      </c>
      <c r="F726" s="25" t="s">
        <v>812</v>
      </c>
      <c r="G726" s="26">
        <v>1</v>
      </c>
      <c r="H726" s="25">
        <v>0</v>
      </c>
      <c r="I726" s="25">
        <f>ROUND(G726*H726,6)</f>
        <v>0</v>
      </c>
      <c r="L726" s="27">
        <v>0</v>
      </c>
      <c r="M726" s="22">
        <f>ROUND(ROUND(L726,2)*ROUND(G726,3),2)</f>
        <v>0</v>
      </c>
      <c r="N726" s="25" t="s">
        <v>126</v>
      </c>
      <c r="O726">
        <f>(M726*21)/100</f>
        <v>0</v>
      </c>
      <c r="P726" t="s">
        <v>27</v>
      </c>
    </row>
    <row r="727" spans="1:16" ht="38.25" x14ac:dyDescent="0.2">
      <c r="A727" s="28" t="s">
        <v>57</v>
      </c>
      <c r="E727" s="29" t="s">
        <v>3855</v>
      </c>
    </row>
    <row r="728" spans="1:16" x14ac:dyDescent="0.2">
      <c r="A728" s="28" t="s">
        <v>58</v>
      </c>
      <c r="E728" s="30" t="s">
        <v>5</v>
      </c>
    </row>
    <row r="729" spans="1:16" x14ac:dyDescent="0.2">
      <c r="E729" s="29" t="s">
        <v>5</v>
      </c>
    </row>
    <row r="730" spans="1:16" ht="38.25" x14ac:dyDescent="0.2">
      <c r="A730" t="s">
        <v>51</v>
      </c>
      <c r="B730" s="5" t="s">
        <v>777</v>
      </c>
      <c r="C730" s="5" t="s">
        <v>3900</v>
      </c>
      <c r="D730" t="s">
        <v>5</v>
      </c>
      <c r="E730" s="24" t="s">
        <v>3901</v>
      </c>
      <c r="F730" s="25" t="s">
        <v>812</v>
      </c>
      <c r="G730" s="26">
        <v>1</v>
      </c>
      <c r="H730" s="25">
        <v>0</v>
      </c>
      <c r="I730" s="25">
        <f>ROUND(G730*H730,6)</f>
        <v>0</v>
      </c>
      <c r="L730" s="27">
        <v>0</v>
      </c>
      <c r="M730" s="22">
        <f>ROUND(ROUND(L730,2)*ROUND(G730,3),2)</f>
        <v>0</v>
      </c>
      <c r="N730" s="25" t="s">
        <v>126</v>
      </c>
      <c r="O730">
        <f>(M730*21)/100</f>
        <v>0</v>
      </c>
      <c r="P730" t="s">
        <v>27</v>
      </c>
    </row>
    <row r="731" spans="1:16" ht="38.25" x14ac:dyDescent="0.2">
      <c r="A731" s="28" t="s">
        <v>57</v>
      </c>
      <c r="E731" s="29" t="s">
        <v>3855</v>
      </c>
    </row>
    <row r="732" spans="1:16" x14ac:dyDescent="0.2">
      <c r="A732" s="28" t="s">
        <v>58</v>
      </c>
      <c r="E732" s="30" t="s">
        <v>5</v>
      </c>
    </row>
    <row r="733" spans="1:16" x14ac:dyDescent="0.2">
      <c r="E733" s="29" t="s">
        <v>5</v>
      </c>
    </row>
    <row r="734" spans="1:16" ht="38.25" x14ac:dyDescent="0.2">
      <c r="A734" t="s">
        <v>51</v>
      </c>
      <c r="B734" s="5" t="s">
        <v>779</v>
      </c>
      <c r="C734" s="5" t="s">
        <v>3902</v>
      </c>
      <c r="D734" t="s">
        <v>5</v>
      </c>
      <c r="E734" s="24" t="s">
        <v>3903</v>
      </c>
      <c r="F734" s="25" t="s">
        <v>812</v>
      </c>
      <c r="G734" s="26">
        <v>1</v>
      </c>
      <c r="H734" s="25">
        <v>0</v>
      </c>
      <c r="I734" s="25">
        <f>ROUND(G734*H734,6)</f>
        <v>0</v>
      </c>
      <c r="L734" s="27">
        <v>0</v>
      </c>
      <c r="M734" s="22">
        <f>ROUND(ROUND(L734,2)*ROUND(G734,3),2)</f>
        <v>0</v>
      </c>
      <c r="N734" s="25" t="s">
        <v>126</v>
      </c>
      <c r="O734">
        <f>(M734*21)/100</f>
        <v>0</v>
      </c>
      <c r="P734" t="s">
        <v>27</v>
      </c>
    </row>
    <row r="735" spans="1:16" ht="38.25" x14ac:dyDescent="0.2">
      <c r="A735" s="28" t="s">
        <v>57</v>
      </c>
      <c r="E735" s="29" t="s">
        <v>3858</v>
      </c>
    </row>
    <row r="736" spans="1:16" x14ac:dyDescent="0.2">
      <c r="A736" s="28" t="s">
        <v>58</v>
      </c>
      <c r="E736" s="30" t="s">
        <v>5</v>
      </c>
    </row>
    <row r="737" spans="1:16" x14ac:dyDescent="0.2">
      <c r="E737" s="29" t="s">
        <v>5</v>
      </c>
    </row>
    <row r="738" spans="1:16" ht="25.5" x14ac:dyDescent="0.2">
      <c r="A738" t="s">
        <v>51</v>
      </c>
      <c r="B738" s="5" t="s">
        <v>782</v>
      </c>
      <c r="C738" s="5" t="s">
        <v>3904</v>
      </c>
      <c r="D738" t="s">
        <v>5</v>
      </c>
      <c r="E738" s="24" t="s">
        <v>3905</v>
      </c>
      <c r="F738" s="25" t="s">
        <v>812</v>
      </c>
      <c r="G738" s="26">
        <v>66</v>
      </c>
      <c r="H738" s="25">
        <v>0</v>
      </c>
      <c r="I738" s="25">
        <f>ROUND(G738*H738,6)</f>
        <v>0</v>
      </c>
      <c r="L738" s="27">
        <v>0</v>
      </c>
      <c r="M738" s="22">
        <f>ROUND(ROUND(L738,2)*ROUND(G738,3),2)</f>
        <v>0</v>
      </c>
      <c r="N738" s="25" t="s">
        <v>126</v>
      </c>
      <c r="O738">
        <f>(M738*21)/100</f>
        <v>0</v>
      </c>
      <c r="P738" t="s">
        <v>27</v>
      </c>
    </row>
    <row r="739" spans="1:16" x14ac:dyDescent="0.2">
      <c r="A739" s="28" t="s">
        <v>57</v>
      </c>
      <c r="E739" s="29" t="s">
        <v>5</v>
      </c>
    </row>
    <row r="740" spans="1:16" x14ac:dyDescent="0.2">
      <c r="A740" s="28" t="s">
        <v>58</v>
      </c>
      <c r="E740" s="30" t="s">
        <v>5</v>
      </c>
    </row>
    <row r="741" spans="1:16" x14ac:dyDescent="0.2">
      <c r="E741" s="29" t="s">
        <v>5</v>
      </c>
    </row>
    <row r="742" spans="1:16" x14ac:dyDescent="0.2">
      <c r="A742" t="s">
        <v>51</v>
      </c>
      <c r="B742" s="5" t="s">
        <v>783</v>
      </c>
      <c r="C742" s="5" t="s">
        <v>3906</v>
      </c>
      <c r="D742" t="s">
        <v>5</v>
      </c>
      <c r="E742" s="24" t="s">
        <v>3907</v>
      </c>
      <c r="F742" s="25" t="s">
        <v>3365</v>
      </c>
      <c r="G742" s="26">
        <v>118.6</v>
      </c>
      <c r="H742" s="25">
        <v>0</v>
      </c>
      <c r="I742" s="25">
        <f>ROUND(G742*H742,6)</f>
        <v>0</v>
      </c>
      <c r="L742" s="27">
        <v>0</v>
      </c>
      <c r="M742" s="22">
        <f>ROUND(ROUND(L742,2)*ROUND(G742,3),2)</f>
        <v>0</v>
      </c>
      <c r="N742" s="25" t="s">
        <v>126</v>
      </c>
      <c r="O742">
        <f>(M742*21)/100</f>
        <v>0</v>
      </c>
      <c r="P742" t="s">
        <v>27</v>
      </c>
    </row>
    <row r="743" spans="1:16" x14ac:dyDescent="0.2">
      <c r="A743" s="28" t="s">
        <v>57</v>
      </c>
      <c r="E743" s="29" t="s">
        <v>5</v>
      </c>
    </row>
    <row r="744" spans="1:16" x14ac:dyDescent="0.2">
      <c r="A744" s="28" t="s">
        <v>58</v>
      </c>
      <c r="E744" s="30" t="s">
        <v>5</v>
      </c>
    </row>
    <row r="745" spans="1:16" x14ac:dyDescent="0.2">
      <c r="E745" s="29" t="s">
        <v>5</v>
      </c>
    </row>
    <row r="746" spans="1:16" x14ac:dyDescent="0.2">
      <c r="A746" t="s">
        <v>51</v>
      </c>
      <c r="B746" s="5" t="s">
        <v>784</v>
      </c>
      <c r="C746" s="5" t="s">
        <v>3908</v>
      </c>
      <c r="D746" t="s">
        <v>5</v>
      </c>
      <c r="E746" s="24" t="s">
        <v>3909</v>
      </c>
      <c r="F746" s="25" t="s">
        <v>812</v>
      </c>
      <c r="G746" s="26">
        <v>3</v>
      </c>
      <c r="H746" s="25">
        <v>0</v>
      </c>
      <c r="I746" s="25">
        <f>ROUND(G746*H746,6)</f>
        <v>0</v>
      </c>
      <c r="L746" s="27">
        <v>0</v>
      </c>
      <c r="M746" s="22">
        <f>ROUND(ROUND(L746,2)*ROUND(G746,3),2)</f>
        <v>0</v>
      </c>
      <c r="N746" s="25" t="s">
        <v>126</v>
      </c>
      <c r="O746">
        <f>(M746*21)/100</f>
        <v>0</v>
      </c>
      <c r="P746" t="s">
        <v>27</v>
      </c>
    </row>
    <row r="747" spans="1:16" x14ac:dyDescent="0.2">
      <c r="A747" s="28" t="s">
        <v>57</v>
      </c>
      <c r="E747" s="29" t="s">
        <v>5</v>
      </c>
    </row>
    <row r="748" spans="1:16" x14ac:dyDescent="0.2">
      <c r="A748" s="28" t="s">
        <v>58</v>
      </c>
      <c r="E748" s="30" t="s">
        <v>5</v>
      </c>
    </row>
    <row r="749" spans="1:16" x14ac:dyDescent="0.2">
      <c r="E749" s="29" t="s">
        <v>5</v>
      </c>
    </row>
    <row r="750" spans="1:16" ht="25.5" x14ac:dyDescent="0.2">
      <c r="A750" t="s">
        <v>51</v>
      </c>
      <c r="B750" s="5" t="s">
        <v>785</v>
      </c>
      <c r="C750" s="5" t="s">
        <v>3910</v>
      </c>
      <c r="D750" t="s">
        <v>5</v>
      </c>
      <c r="E750" s="24" t="s">
        <v>3911</v>
      </c>
      <c r="F750" s="25" t="s">
        <v>812</v>
      </c>
      <c r="G750" s="26">
        <v>1</v>
      </c>
      <c r="H750" s="25">
        <v>0</v>
      </c>
      <c r="I750" s="25">
        <f>ROUND(G750*H750,6)</f>
        <v>0</v>
      </c>
      <c r="L750" s="27">
        <v>0</v>
      </c>
      <c r="M750" s="22">
        <f>ROUND(ROUND(L750,2)*ROUND(G750,3),2)</f>
        <v>0</v>
      </c>
      <c r="N750" s="25" t="s">
        <v>126</v>
      </c>
      <c r="O750">
        <f>(M750*21)/100</f>
        <v>0</v>
      </c>
      <c r="P750" t="s">
        <v>27</v>
      </c>
    </row>
    <row r="751" spans="1:16" x14ac:dyDescent="0.2">
      <c r="A751" s="28" t="s">
        <v>57</v>
      </c>
      <c r="E751" s="29" t="s">
        <v>5</v>
      </c>
    </row>
    <row r="752" spans="1:16" x14ac:dyDescent="0.2">
      <c r="A752" s="28" t="s">
        <v>58</v>
      </c>
      <c r="E752" s="30" t="s">
        <v>5</v>
      </c>
    </row>
    <row r="753" spans="1:16" x14ac:dyDescent="0.2">
      <c r="E753" s="29" t="s">
        <v>5</v>
      </c>
    </row>
    <row r="754" spans="1:16" x14ac:dyDescent="0.2">
      <c r="A754" t="s">
        <v>48</v>
      </c>
      <c r="C754" s="6" t="s">
        <v>3005</v>
      </c>
      <c r="E754" s="23" t="s">
        <v>3912</v>
      </c>
      <c r="J754" s="22">
        <f>0</f>
        <v>0</v>
      </c>
      <c r="K754" s="22">
        <f>0</f>
        <v>0</v>
      </c>
      <c r="L754" s="22">
        <f>0+L755+L759+L763+L767+L771</f>
        <v>0</v>
      </c>
      <c r="M754" s="22">
        <f>0+M755+M759+M763+M767+M771</f>
        <v>0</v>
      </c>
    </row>
    <row r="755" spans="1:16" x14ac:dyDescent="0.2">
      <c r="A755" t="s">
        <v>51</v>
      </c>
      <c r="B755" s="5" t="s">
        <v>786</v>
      </c>
      <c r="C755" s="5" t="s">
        <v>3913</v>
      </c>
      <c r="D755" t="s">
        <v>5</v>
      </c>
      <c r="E755" s="24" t="s">
        <v>3914</v>
      </c>
      <c r="F755" s="25" t="s">
        <v>884</v>
      </c>
      <c r="G755" s="26">
        <v>203.49</v>
      </c>
      <c r="H755" s="25">
        <v>0</v>
      </c>
      <c r="I755" s="25">
        <f>ROUND(G755*H755,6)</f>
        <v>0</v>
      </c>
      <c r="L755" s="27">
        <v>0</v>
      </c>
      <c r="M755" s="22">
        <f>ROUND(ROUND(L755,2)*ROUND(G755,3),2)</f>
        <v>0</v>
      </c>
      <c r="N755" s="25" t="s">
        <v>126</v>
      </c>
      <c r="O755">
        <f>(M755*21)/100</f>
        <v>0</v>
      </c>
      <c r="P755" t="s">
        <v>27</v>
      </c>
    </row>
    <row r="756" spans="1:16" x14ac:dyDescent="0.2">
      <c r="A756" s="28" t="s">
        <v>57</v>
      </c>
      <c r="E756" s="29" t="s">
        <v>5</v>
      </c>
    </row>
    <row r="757" spans="1:16" x14ac:dyDescent="0.2">
      <c r="A757" s="28" t="s">
        <v>58</v>
      </c>
      <c r="E757" s="30" t="s">
        <v>5</v>
      </c>
    </row>
    <row r="758" spans="1:16" x14ac:dyDescent="0.2">
      <c r="E758" s="29" t="s">
        <v>5</v>
      </c>
    </row>
    <row r="759" spans="1:16" x14ac:dyDescent="0.2">
      <c r="A759" t="s">
        <v>51</v>
      </c>
      <c r="B759" s="5" t="s">
        <v>787</v>
      </c>
      <c r="C759" s="5" t="s">
        <v>3915</v>
      </c>
      <c r="D759" t="s">
        <v>5</v>
      </c>
      <c r="E759" s="24" t="s">
        <v>3916</v>
      </c>
      <c r="F759" s="25" t="s">
        <v>884</v>
      </c>
      <c r="G759" s="26">
        <v>167.62</v>
      </c>
      <c r="H759" s="25">
        <v>0</v>
      </c>
      <c r="I759" s="25">
        <f>ROUND(G759*H759,6)</f>
        <v>0</v>
      </c>
      <c r="L759" s="27">
        <v>0</v>
      </c>
      <c r="M759" s="22">
        <f>ROUND(ROUND(L759,2)*ROUND(G759,3),2)</f>
        <v>0</v>
      </c>
      <c r="N759" s="25" t="s">
        <v>126</v>
      </c>
      <c r="O759">
        <f>(M759*21)/100</f>
        <v>0</v>
      </c>
      <c r="P759" t="s">
        <v>27</v>
      </c>
    </row>
    <row r="760" spans="1:16" x14ac:dyDescent="0.2">
      <c r="A760" s="28" t="s">
        <v>57</v>
      </c>
      <c r="E760" s="29" t="s">
        <v>5</v>
      </c>
    </row>
    <row r="761" spans="1:16" x14ac:dyDescent="0.2">
      <c r="A761" s="28" t="s">
        <v>58</v>
      </c>
      <c r="E761" s="30" t="s">
        <v>5</v>
      </c>
    </row>
    <row r="762" spans="1:16" x14ac:dyDescent="0.2">
      <c r="E762" s="29" t="s">
        <v>5</v>
      </c>
    </row>
    <row r="763" spans="1:16" ht="25.5" x14ac:dyDescent="0.2">
      <c r="A763" t="s">
        <v>51</v>
      </c>
      <c r="B763" s="5" t="s">
        <v>788</v>
      </c>
      <c r="C763" s="5" t="s">
        <v>3917</v>
      </c>
      <c r="D763" t="s">
        <v>5</v>
      </c>
      <c r="E763" s="24" t="s">
        <v>3918</v>
      </c>
      <c r="F763" s="25" t="s">
        <v>884</v>
      </c>
      <c r="G763" s="26">
        <v>148.36000000000001</v>
      </c>
      <c r="H763" s="25">
        <v>0</v>
      </c>
      <c r="I763" s="25">
        <f>ROUND(G763*H763,6)</f>
        <v>0</v>
      </c>
      <c r="L763" s="27">
        <v>0</v>
      </c>
      <c r="M763" s="22">
        <f>ROUND(ROUND(L763,2)*ROUND(G763,3),2)</f>
        <v>0</v>
      </c>
      <c r="N763" s="25" t="s">
        <v>126</v>
      </c>
      <c r="O763">
        <f>(M763*21)/100</f>
        <v>0</v>
      </c>
      <c r="P763" t="s">
        <v>27</v>
      </c>
    </row>
    <row r="764" spans="1:16" ht="25.5" x14ac:dyDescent="0.2">
      <c r="A764" s="28" t="s">
        <v>57</v>
      </c>
      <c r="E764" s="29" t="s">
        <v>3919</v>
      </c>
    </row>
    <row r="765" spans="1:16" x14ac:dyDescent="0.2">
      <c r="A765" s="28" t="s">
        <v>58</v>
      </c>
      <c r="E765" s="30" t="s">
        <v>5</v>
      </c>
    </row>
    <row r="766" spans="1:16" x14ac:dyDescent="0.2">
      <c r="E766" s="29" t="s">
        <v>5</v>
      </c>
    </row>
    <row r="767" spans="1:16" ht="25.5" x14ac:dyDescent="0.2">
      <c r="A767" t="s">
        <v>51</v>
      </c>
      <c r="B767" s="5" t="s">
        <v>789</v>
      </c>
      <c r="C767" s="5" t="s">
        <v>3920</v>
      </c>
      <c r="D767" t="s">
        <v>5</v>
      </c>
      <c r="E767" s="24" t="s">
        <v>3921</v>
      </c>
      <c r="F767" s="25" t="s">
        <v>884</v>
      </c>
      <c r="G767" s="26">
        <v>141.99799999999999</v>
      </c>
      <c r="H767" s="25">
        <v>0</v>
      </c>
      <c r="I767" s="25">
        <f>ROUND(G767*H767,6)</f>
        <v>0</v>
      </c>
      <c r="L767" s="27">
        <v>0</v>
      </c>
      <c r="M767" s="22">
        <f>ROUND(ROUND(L767,2)*ROUND(G767,3),2)</f>
        <v>0</v>
      </c>
      <c r="N767" s="25" t="s">
        <v>126</v>
      </c>
      <c r="O767">
        <f>(M767*21)/100</f>
        <v>0</v>
      </c>
      <c r="P767" t="s">
        <v>27</v>
      </c>
    </row>
    <row r="768" spans="1:16" ht="25.5" x14ac:dyDescent="0.2">
      <c r="A768" s="28" t="s">
        <v>57</v>
      </c>
      <c r="E768" s="29" t="s">
        <v>3922</v>
      </c>
    </row>
    <row r="769" spans="1:16" x14ac:dyDescent="0.2">
      <c r="A769" s="28" t="s">
        <v>58</v>
      </c>
      <c r="E769" s="30" t="s">
        <v>5</v>
      </c>
    </row>
    <row r="770" spans="1:16" x14ac:dyDescent="0.2">
      <c r="E770" s="29" t="s">
        <v>5</v>
      </c>
    </row>
    <row r="771" spans="1:16" ht="25.5" x14ac:dyDescent="0.2">
      <c r="A771" t="s">
        <v>51</v>
      </c>
      <c r="B771" s="5" t="s">
        <v>790</v>
      </c>
      <c r="C771" s="5" t="s">
        <v>3923</v>
      </c>
      <c r="D771" t="s">
        <v>5</v>
      </c>
      <c r="E771" s="24" t="s">
        <v>3924</v>
      </c>
      <c r="F771" s="25" t="s">
        <v>73</v>
      </c>
      <c r="G771" s="26">
        <v>1</v>
      </c>
      <c r="H771" s="25">
        <v>0</v>
      </c>
      <c r="I771" s="25">
        <f>ROUND(G771*H771,6)</f>
        <v>0</v>
      </c>
      <c r="L771" s="27">
        <v>0</v>
      </c>
      <c r="M771" s="22">
        <f>ROUND(ROUND(L771,2)*ROUND(G771,3),2)</f>
        <v>0</v>
      </c>
      <c r="N771" s="25" t="s">
        <v>126</v>
      </c>
      <c r="O771">
        <f>(M771*21)/100</f>
        <v>0</v>
      </c>
      <c r="P771" t="s">
        <v>27</v>
      </c>
    </row>
    <row r="772" spans="1:16" ht="38.25" x14ac:dyDescent="0.2">
      <c r="A772" s="28" t="s">
        <v>57</v>
      </c>
      <c r="E772" s="29" t="s">
        <v>3925</v>
      </c>
    </row>
    <row r="773" spans="1:16" x14ac:dyDescent="0.2">
      <c r="A773" s="28" t="s">
        <v>58</v>
      </c>
      <c r="E773" s="30" t="s">
        <v>5</v>
      </c>
    </row>
    <row r="774" spans="1:16" x14ac:dyDescent="0.2">
      <c r="E774" s="29" t="s">
        <v>5</v>
      </c>
    </row>
    <row r="775" spans="1:16" x14ac:dyDescent="0.2">
      <c r="A775" t="s">
        <v>48</v>
      </c>
      <c r="C775" s="6" t="s">
        <v>3225</v>
      </c>
      <c r="E775" s="23" t="s">
        <v>3226</v>
      </c>
      <c r="J775" s="22">
        <f>0</f>
        <v>0</v>
      </c>
      <c r="K775" s="22">
        <f>0</f>
        <v>0</v>
      </c>
      <c r="L775" s="22">
        <f>0+L776+L780+L784+L788+L792+L796+L800</f>
        <v>0</v>
      </c>
      <c r="M775" s="22">
        <f>0+M776+M780+M784+M788+M792+M796+M800</f>
        <v>0</v>
      </c>
    </row>
    <row r="776" spans="1:16" ht="25.5" x14ac:dyDescent="0.2">
      <c r="A776" t="s">
        <v>51</v>
      </c>
      <c r="B776" s="5" t="s">
        <v>2798</v>
      </c>
      <c r="C776" s="5" t="s">
        <v>3926</v>
      </c>
      <c r="D776" t="s">
        <v>5</v>
      </c>
      <c r="E776" s="24" t="s">
        <v>3927</v>
      </c>
      <c r="F776" s="25" t="s">
        <v>67</v>
      </c>
      <c r="G776" s="26">
        <v>3817.7469999999998</v>
      </c>
      <c r="H776" s="25">
        <v>2.2000000000000001E-4</v>
      </c>
      <c r="I776" s="25">
        <f>ROUND(G776*H776,6)</f>
        <v>0.83990399999999998</v>
      </c>
      <c r="L776" s="27">
        <v>0</v>
      </c>
      <c r="M776" s="22">
        <f>ROUND(ROUND(L776,2)*ROUND(G776,3),2)</f>
        <v>0</v>
      </c>
      <c r="N776" s="25" t="s">
        <v>1836</v>
      </c>
      <c r="O776">
        <f>(M776*21)/100</f>
        <v>0</v>
      </c>
      <c r="P776" t="s">
        <v>27</v>
      </c>
    </row>
    <row r="777" spans="1:16" x14ac:dyDescent="0.2">
      <c r="A777" s="28" t="s">
        <v>57</v>
      </c>
      <c r="E777" s="29" t="s">
        <v>5</v>
      </c>
    </row>
    <row r="778" spans="1:16" ht="127.5" x14ac:dyDescent="0.2">
      <c r="A778" s="28" t="s">
        <v>58</v>
      </c>
      <c r="E778" s="30" t="s">
        <v>3928</v>
      </c>
    </row>
    <row r="779" spans="1:16" x14ac:dyDescent="0.2">
      <c r="E779" s="29" t="s">
        <v>159</v>
      </c>
    </row>
    <row r="780" spans="1:16" ht="25.5" x14ac:dyDescent="0.2">
      <c r="A780" t="s">
        <v>51</v>
      </c>
      <c r="B780" s="5" t="s">
        <v>2800</v>
      </c>
      <c r="C780" s="5" t="s">
        <v>3929</v>
      </c>
      <c r="D780" t="s">
        <v>5</v>
      </c>
      <c r="E780" s="24" t="s">
        <v>3930</v>
      </c>
      <c r="F780" s="25" t="s">
        <v>67</v>
      </c>
      <c r="G780" s="26">
        <v>1543.424</v>
      </c>
      <c r="H780" s="25">
        <v>2.2000000000000001E-4</v>
      </c>
      <c r="I780" s="25">
        <f>ROUND(G780*H780,6)</f>
        <v>0.33955299999999999</v>
      </c>
      <c r="L780" s="27">
        <v>0</v>
      </c>
      <c r="M780" s="22">
        <f>ROUND(ROUND(L780,2)*ROUND(G780,3),2)</f>
        <v>0</v>
      </c>
      <c r="N780" s="25" t="s">
        <v>1836</v>
      </c>
      <c r="O780">
        <f>(M780*21)/100</f>
        <v>0</v>
      </c>
      <c r="P780" t="s">
        <v>27</v>
      </c>
    </row>
    <row r="781" spans="1:16" x14ac:dyDescent="0.2">
      <c r="A781" s="28" t="s">
        <v>57</v>
      </c>
      <c r="E781" s="29" t="s">
        <v>5</v>
      </c>
    </row>
    <row r="782" spans="1:16" ht="76.5" x14ac:dyDescent="0.2">
      <c r="A782" s="28" t="s">
        <v>58</v>
      </c>
      <c r="E782" s="30" t="s">
        <v>3931</v>
      </c>
    </row>
    <row r="783" spans="1:16" x14ac:dyDescent="0.2">
      <c r="E783" s="29" t="s">
        <v>159</v>
      </c>
    </row>
    <row r="784" spans="1:16" ht="25.5" x14ac:dyDescent="0.2">
      <c r="A784" t="s">
        <v>51</v>
      </c>
      <c r="B784" s="5" t="s">
        <v>2803</v>
      </c>
      <c r="C784" s="5" t="s">
        <v>3932</v>
      </c>
      <c r="D784" t="s">
        <v>5</v>
      </c>
      <c r="E784" s="24" t="s">
        <v>3933</v>
      </c>
      <c r="F784" s="25" t="s">
        <v>67</v>
      </c>
      <c r="G784" s="26">
        <v>11.911</v>
      </c>
      <c r="H784" s="25">
        <v>6.9999999999999994E-5</v>
      </c>
      <c r="I784" s="25">
        <f>ROUND(G784*H784,6)</f>
        <v>8.34E-4</v>
      </c>
      <c r="L784" s="27">
        <v>0</v>
      </c>
      <c r="M784" s="22">
        <f>ROUND(ROUND(L784,2)*ROUND(G784,3),2)</f>
        <v>0</v>
      </c>
      <c r="N784" s="25" t="s">
        <v>1836</v>
      </c>
      <c r="O784">
        <f>(M784*21)/100</f>
        <v>0</v>
      </c>
      <c r="P784" t="s">
        <v>27</v>
      </c>
    </row>
    <row r="785" spans="1:16" x14ac:dyDescent="0.2">
      <c r="A785" s="28" t="s">
        <v>57</v>
      </c>
      <c r="E785" s="29" t="s">
        <v>5</v>
      </c>
    </row>
    <row r="786" spans="1:16" ht="25.5" x14ac:dyDescent="0.2">
      <c r="A786" s="28" t="s">
        <v>58</v>
      </c>
      <c r="E786" s="30" t="s">
        <v>3934</v>
      </c>
    </row>
    <row r="787" spans="1:16" x14ac:dyDescent="0.2">
      <c r="E787" s="29" t="s">
        <v>159</v>
      </c>
    </row>
    <row r="788" spans="1:16" ht="25.5" x14ac:dyDescent="0.2">
      <c r="A788" t="s">
        <v>51</v>
      </c>
      <c r="B788" s="5" t="s">
        <v>2805</v>
      </c>
      <c r="C788" s="5" t="s">
        <v>3935</v>
      </c>
      <c r="D788" t="s">
        <v>5</v>
      </c>
      <c r="E788" s="24" t="s">
        <v>3936</v>
      </c>
      <c r="F788" s="25" t="s">
        <v>67</v>
      </c>
      <c r="G788" s="26">
        <v>11.911</v>
      </c>
      <c r="H788" s="25">
        <v>1.1E-4</v>
      </c>
      <c r="I788" s="25">
        <f>ROUND(G788*H788,6)</f>
        <v>1.31E-3</v>
      </c>
      <c r="L788" s="27">
        <v>0</v>
      </c>
      <c r="M788" s="22">
        <f>ROUND(ROUND(L788,2)*ROUND(G788,3),2)</f>
        <v>0</v>
      </c>
      <c r="N788" s="25" t="s">
        <v>1836</v>
      </c>
      <c r="O788">
        <f>(M788*21)/100</f>
        <v>0</v>
      </c>
      <c r="P788" t="s">
        <v>27</v>
      </c>
    </row>
    <row r="789" spans="1:16" x14ac:dyDescent="0.2">
      <c r="A789" s="28" t="s">
        <v>57</v>
      </c>
      <c r="E789" s="29" t="s">
        <v>5</v>
      </c>
    </row>
    <row r="790" spans="1:16" ht="25.5" x14ac:dyDescent="0.2">
      <c r="A790" s="28" t="s">
        <v>58</v>
      </c>
      <c r="E790" s="30" t="s">
        <v>3934</v>
      </c>
    </row>
    <row r="791" spans="1:16" x14ac:dyDescent="0.2">
      <c r="E791" s="29" t="s">
        <v>159</v>
      </c>
    </row>
    <row r="792" spans="1:16" x14ac:dyDescent="0.2">
      <c r="A792" t="s">
        <v>51</v>
      </c>
      <c r="B792" s="5" t="s">
        <v>2807</v>
      </c>
      <c r="C792" s="5" t="s">
        <v>3937</v>
      </c>
      <c r="D792" t="s">
        <v>5</v>
      </c>
      <c r="E792" s="24" t="s">
        <v>3938</v>
      </c>
      <c r="F792" s="25" t="s">
        <v>67</v>
      </c>
      <c r="G792" s="26">
        <v>11.911</v>
      </c>
      <c r="H792" s="25">
        <v>1.3999999999999999E-4</v>
      </c>
      <c r="I792" s="25">
        <f>ROUND(G792*H792,6)</f>
        <v>1.668E-3</v>
      </c>
      <c r="L792" s="27">
        <v>0</v>
      </c>
      <c r="M792" s="22">
        <f>ROUND(ROUND(L792,2)*ROUND(G792,3),2)</f>
        <v>0</v>
      </c>
      <c r="N792" s="25" t="s">
        <v>1836</v>
      </c>
      <c r="O792">
        <f>(M792*21)/100</f>
        <v>0</v>
      </c>
      <c r="P792" t="s">
        <v>27</v>
      </c>
    </row>
    <row r="793" spans="1:16" x14ac:dyDescent="0.2">
      <c r="A793" s="28" t="s">
        <v>57</v>
      </c>
      <c r="E793" s="29" t="s">
        <v>5</v>
      </c>
    </row>
    <row r="794" spans="1:16" x14ac:dyDescent="0.2">
      <c r="A794" s="28" t="s">
        <v>58</v>
      </c>
      <c r="E794" s="30" t="s">
        <v>5</v>
      </c>
    </row>
    <row r="795" spans="1:16" x14ac:dyDescent="0.2">
      <c r="E795" s="29" t="s">
        <v>159</v>
      </c>
    </row>
    <row r="796" spans="1:16" x14ac:dyDescent="0.2">
      <c r="A796" t="s">
        <v>51</v>
      </c>
      <c r="B796" s="5" t="s">
        <v>2809</v>
      </c>
      <c r="C796" s="5" t="s">
        <v>3939</v>
      </c>
      <c r="D796" t="s">
        <v>5</v>
      </c>
      <c r="E796" s="24" t="s">
        <v>3940</v>
      </c>
      <c r="F796" s="25" t="s">
        <v>67</v>
      </c>
      <c r="G796" s="26">
        <v>11.911</v>
      </c>
      <c r="H796" s="25">
        <v>2.3000000000000001E-4</v>
      </c>
      <c r="I796" s="25">
        <f>ROUND(G796*H796,6)</f>
        <v>2.7399999999999998E-3</v>
      </c>
      <c r="L796" s="27">
        <v>0</v>
      </c>
      <c r="M796" s="22">
        <f>ROUND(ROUND(L796,2)*ROUND(G796,3),2)</f>
        <v>0</v>
      </c>
      <c r="N796" s="25" t="s">
        <v>1836</v>
      </c>
      <c r="O796">
        <f>(M796*21)/100</f>
        <v>0</v>
      </c>
      <c r="P796" t="s">
        <v>27</v>
      </c>
    </row>
    <row r="797" spans="1:16" x14ac:dyDescent="0.2">
      <c r="A797" s="28" t="s">
        <v>57</v>
      </c>
      <c r="E797" s="29" t="s">
        <v>5</v>
      </c>
    </row>
    <row r="798" spans="1:16" x14ac:dyDescent="0.2">
      <c r="A798" s="28" t="s">
        <v>58</v>
      </c>
      <c r="E798" s="30" t="s">
        <v>5</v>
      </c>
    </row>
    <row r="799" spans="1:16" x14ac:dyDescent="0.2">
      <c r="E799" s="29" t="s">
        <v>159</v>
      </c>
    </row>
    <row r="800" spans="1:16" ht="25.5" x14ac:dyDescent="0.2">
      <c r="A800" t="s">
        <v>51</v>
      </c>
      <c r="B800" s="5" t="s">
        <v>2814</v>
      </c>
      <c r="C800" s="5" t="s">
        <v>3941</v>
      </c>
      <c r="D800" t="s">
        <v>5</v>
      </c>
      <c r="E800" s="24" t="s">
        <v>3942</v>
      </c>
      <c r="F800" s="25" t="s">
        <v>67</v>
      </c>
      <c r="G800" s="26">
        <v>1588.73</v>
      </c>
      <c r="H800" s="25">
        <v>3.3E-4</v>
      </c>
      <c r="I800" s="25">
        <f>ROUND(G800*H800,6)</f>
        <v>0.524281</v>
      </c>
      <c r="L800" s="27">
        <v>0</v>
      </c>
      <c r="M800" s="22">
        <f>ROUND(ROUND(L800,2)*ROUND(G800,3),2)</f>
        <v>0</v>
      </c>
      <c r="N800" s="25" t="s">
        <v>1836</v>
      </c>
      <c r="O800">
        <f>(M800*21)/100</f>
        <v>0</v>
      </c>
      <c r="P800" t="s">
        <v>27</v>
      </c>
    </row>
    <row r="801" spans="1:16" ht="25.5" x14ac:dyDescent="0.2">
      <c r="A801" s="28" t="s">
        <v>57</v>
      </c>
      <c r="E801" s="29" t="s">
        <v>3943</v>
      </c>
    </row>
    <row r="802" spans="1:16" x14ac:dyDescent="0.2">
      <c r="A802" s="28" t="s">
        <v>58</v>
      </c>
      <c r="E802" s="30" t="s">
        <v>5</v>
      </c>
    </row>
    <row r="803" spans="1:16" x14ac:dyDescent="0.2">
      <c r="E803" s="29" t="s">
        <v>159</v>
      </c>
    </row>
    <row r="804" spans="1:16" x14ac:dyDescent="0.2">
      <c r="A804" t="s">
        <v>48</v>
      </c>
      <c r="C804" s="6" t="s">
        <v>3944</v>
      </c>
      <c r="E804" s="23" t="s">
        <v>3945</v>
      </c>
      <c r="J804" s="22">
        <f>0</f>
        <v>0</v>
      </c>
      <c r="K804" s="22">
        <f>0</f>
        <v>0</v>
      </c>
      <c r="L804" s="22">
        <f>0+L805+L809+L813+L817</f>
        <v>0</v>
      </c>
      <c r="M804" s="22">
        <f>0+M805+M809+M813+M817</f>
        <v>0</v>
      </c>
    </row>
    <row r="805" spans="1:16" x14ac:dyDescent="0.2">
      <c r="A805" t="s">
        <v>51</v>
      </c>
      <c r="B805" s="5" t="s">
        <v>2819</v>
      </c>
      <c r="C805" s="5" t="s">
        <v>3946</v>
      </c>
      <c r="D805" t="s">
        <v>5</v>
      </c>
      <c r="E805" s="24" t="s">
        <v>3947</v>
      </c>
      <c r="F805" s="25" t="s">
        <v>67</v>
      </c>
      <c r="G805" s="26">
        <v>65.361999999999995</v>
      </c>
      <c r="H805" s="25">
        <v>0</v>
      </c>
      <c r="I805" s="25">
        <f>ROUND(G805*H805,6)</f>
        <v>0</v>
      </c>
      <c r="L805" s="27">
        <v>0</v>
      </c>
      <c r="M805" s="22">
        <f>ROUND(ROUND(L805,2)*ROUND(G805,3),2)</f>
        <v>0</v>
      </c>
      <c r="N805" s="25" t="s">
        <v>1836</v>
      </c>
      <c r="O805">
        <f>(M805*21)/100</f>
        <v>0</v>
      </c>
      <c r="P805" t="s">
        <v>27</v>
      </c>
    </row>
    <row r="806" spans="1:16" x14ac:dyDescent="0.2">
      <c r="A806" s="28" t="s">
        <v>57</v>
      </c>
      <c r="E806" s="29" t="s">
        <v>5</v>
      </c>
    </row>
    <row r="807" spans="1:16" ht="25.5" x14ac:dyDescent="0.2">
      <c r="A807" s="28" t="s">
        <v>58</v>
      </c>
      <c r="E807" s="30" t="s">
        <v>3948</v>
      </c>
    </row>
    <row r="808" spans="1:16" x14ac:dyDescent="0.2">
      <c r="E808" s="29" t="s">
        <v>159</v>
      </c>
    </row>
    <row r="809" spans="1:16" ht="25.5" x14ac:dyDescent="0.2">
      <c r="A809" t="s">
        <v>51</v>
      </c>
      <c r="B809" s="5" t="s">
        <v>3949</v>
      </c>
      <c r="C809" s="5" t="s">
        <v>3950</v>
      </c>
      <c r="D809" t="s">
        <v>5</v>
      </c>
      <c r="E809" s="24" t="s">
        <v>3951</v>
      </c>
      <c r="F809" s="25" t="s">
        <v>77</v>
      </c>
      <c r="G809" s="26">
        <v>424.72</v>
      </c>
      <c r="H809" s="25">
        <v>7.5000000000000002E-4</v>
      </c>
      <c r="I809" s="25">
        <f>ROUND(G809*H809,6)</f>
        <v>0.31853999999999999</v>
      </c>
      <c r="L809" s="27">
        <v>0</v>
      </c>
      <c r="M809" s="22">
        <f>ROUND(ROUND(L809,2)*ROUND(G809,3),2)</f>
        <v>0</v>
      </c>
      <c r="N809" s="25" t="s">
        <v>1836</v>
      </c>
      <c r="O809">
        <f>(M809*21)/100</f>
        <v>0</v>
      </c>
      <c r="P809" t="s">
        <v>27</v>
      </c>
    </row>
    <row r="810" spans="1:16" x14ac:dyDescent="0.2">
      <c r="A810" s="28" t="s">
        <v>57</v>
      </c>
      <c r="E810" s="29" t="s">
        <v>5</v>
      </c>
    </row>
    <row r="811" spans="1:16" x14ac:dyDescent="0.2">
      <c r="A811" s="28" t="s">
        <v>58</v>
      </c>
      <c r="E811" s="30" t="s">
        <v>3952</v>
      </c>
    </row>
    <row r="812" spans="1:16" x14ac:dyDescent="0.2">
      <c r="E812" s="29" t="s">
        <v>159</v>
      </c>
    </row>
    <row r="813" spans="1:16" ht="25.5" x14ac:dyDescent="0.2">
      <c r="A813" t="s">
        <v>51</v>
      </c>
      <c r="B813" s="5" t="s">
        <v>2823</v>
      </c>
      <c r="C813" s="5" t="s">
        <v>3953</v>
      </c>
      <c r="D813" t="s">
        <v>5</v>
      </c>
      <c r="E813" s="24" t="s">
        <v>3954</v>
      </c>
      <c r="F813" s="25" t="s">
        <v>67</v>
      </c>
      <c r="G813" s="26">
        <v>10.178000000000001</v>
      </c>
      <c r="H813" s="25">
        <v>2.069E-2</v>
      </c>
      <c r="I813" s="25">
        <f>ROUND(G813*H813,6)</f>
        <v>0.21058299999999999</v>
      </c>
      <c r="L813" s="27">
        <v>0</v>
      </c>
      <c r="M813" s="22">
        <f>ROUND(ROUND(L813,2)*ROUND(G813,3),2)</f>
        <v>0</v>
      </c>
      <c r="N813" s="25" t="s">
        <v>126</v>
      </c>
      <c r="O813">
        <f>(M813*21)/100</f>
        <v>0</v>
      </c>
      <c r="P813" t="s">
        <v>27</v>
      </c>
    </row>
    <row r="814" spans="1:16" ht="25.5" x14ac:dyDescent="0.2">
      <c r="A814" s="28" t="s">
        <v>57</v>
      </c>
      <c r="E814" s="29" t="s">
        <v>3955</v>
      </c>
    </row>
    <row r="815" spans="1:16" x14ac:dyDescent="0.2">
      <c r="A815" s="28" t="s">
        <v>58</v>
      </c>
      <c r="E815" s="30" t="s">
        <v>3956</v>
      </c>
    </row>
    <row r="816" spans="1:16" x14ac:dyDescent="0.2">
      <c r="E816" s="29" t="s">
        <v>5</v>
      </c>
    </row>
    <row r="817" spans="1:16" ht="25.5" x14ac:dyDescent="0.2">
      <c r="A817" t="s">
        <v>51</v>
      </c>
      <c r="B817" s="5" t="s">
        <v>2826</v>
      </c>
      <c r="C817" s="5" t="s">
        <v>3957</v>
      </c>
      <c r="D817" t="s">
        <v>5</v>
      </c>
      <c r="E817" s="24" t="s">
        <v>3958</v>
      </c>
      <c r="F817" s="25" t="s">
        <v>67</v>
      </c>
      <c r="G817" s="26">
        <v>33.948</v>
      </c>
      <c r="H817" s="25">
        <v>2.069E-2</v>
      </c>
      <c r="I817" s="25">
        <f>ROUND(G817*H817,6)</f>
        <v>0.70238400000000001</v>
      </c>
      <c r="L817" s="27">
        <v>0</v>
      </c>
      <c r="M817" s="22">
        <f>ROUND(ROUND(L817,2)*ROUND(G817,3),2)</f>
        <v>0</v>
      </c>
      <c r="N817" s="25" t="s">
        <v>126</v>
      </c>
      <c r="O817">
        <f>(M817*21)/100</f>
        <v>0</v>
      </c>
      <c r="P817" t="s">
        <v>27</v>
      </c>
    </row>
    <row r="818" spans="1:16" ht="25.5" x14ac:dyDescent="0.2">
      <c r="A818" s="28" t="s">
        <v>57</v>
      </c>
      <c r="E818" s="29" t="s">
        <v>3955</v>
      </c>
    </row>
    <row r="819" spans="1:16" x14ac:dyDescent="0.2">
      <c r="A819" s="28" t="s">
        <v>58</v>
      </c>
      <c r="E819" s="30" t="s">
        <v>3959</v>
      </c>
    </row>
    <row r="820" spans="1:16" x14ac:dyDescent="0.2">
      <c r="E820" s="29" t="s">
        <v>5</v>
      </c>
    </row>
    <row r="821" spans="1:16" x14ac:dyDescent="0.2">
      <c r="A821" t="s">
        <v>48</v>
      </c>
      <c r="C821" s="6" t="s">
        <v>2099</v>
      </c>
      <c r="E821" s="23" t="s">
        <v>2100</v>
      </c>
      <c r="J821" s="22">
        <f>0</f>
        <v>0</v>
      </c>
      <c r="K821" s="22">
        <f>0</f>
        <v>0</v>
      </c>
      <c r="L821" s="22">
        <f>0+L822+L826+L830+L834+L838</f>
        <v>0</v>
      </c>
      <c r="M821" s="22">
        <f>0+M822+M826+M830+M834+M838</f>
        <v>0</v>
      </c>
    </row>
    <row r="822" spans="1:16" ht="25.5" x14ac:dyDescent="0.2">
      <c r="A822" t="s">
        <v>51</v>
      </c>
      <c r="B822" s="5" t="s">
        <v>52</v>
      </c>
      <c r="C822" s="5" t="s">
        <v>3960</v>
      </c>
      <c r="D822" t="s">
        <v>5</v>
      </c>
      <c r="E822" s="24" t="s">
        <v>3961</v>
      </c>
      <c r="F822" s="25" t="s">
        <v>55</v>
      </c>
      <c r="G822" s="26">
        <v>47.244999999999997</v>
      </c>
      <c r="H822" s="25">
        <v>0</v>
      </c>
      <c r="I822" s="25">
        <f>ROUND(G822*H822,6)</f>
        <v>0</v>
      </c>
      <c r="L822" s="27">
        <v>0</v>
      </c>
      <c r="M822" s="22">
        <f>ROUND(ROUND(L822,2)*ROUND(G822,3),2)</f>
        <v>0</v>
      </c>
      <c r="N822" s="25" t="s">
        <v>1836</v>
      </c>
      <c r="O822">
        <f>(M822*21)/100</f>
        <v>0</v>
      </c>
      <c r="P822" t="s">
        <v>27</v>
      </c>
    </row>
    <row r="823" spans="1:16" x14ac:dyDescent="0.2">
      <c r="A823" s="28" t="s">
        <v>57</v>
      </c>
      <c r="E823" s="29" t="s">
        <v>5</v>
      </c>
    </row>
    <row r="824" spans="1:16" x14ac:dyDescent="0.2">
      <c r="A824" s="28" t="s">
        <v>58</v>
      </c>
      <c r="E824" s="30" t="s">
        <v>5</v>
      </c>
    </row>
    <row r="825" spans="1:16" x14ac:dyDescent="0.2">
      <c r="E825" s="29" t="s">
        <v>159</v>
      </c>
    </row>
    <row r="826" spans="1:16" ht="25.5" x14ac:dyDescent="0.2">
      <c r="A826" t="s">
        <v>51</v>
      </c>
      <c r="B826" s="5" t="s">
        <v>27</v>
      </c>
      <c r="C826" s="5" t="s">
        <v>3962</v>
      </c>
      <c r="D826" t="s">
        <v>5</v>
      </c>
      <c r="E826" s="24" t="s">
        <v>3963</v>
      </c>
      <c r="F826" s="25" t="s">
        <v>55</v>
      </c>
      <c r="G826" s="26">
        <v>47.244999999999997</v>
      </c>
      <c r="H826" s="25">
        <v>0</v>
      </c>
      <c r="I826" s="25">
        <f>ROUND(G826*H826,6)</f>
        <v>0</v>
      </c>
      <c r="L826" s="27">
        <v>0</v>
      </c>
      <c r="M826" s="22">
        <f>ROUND(ROUND(L826,2)*ROUND(G826,3),2)</f>
        <v>0</v>
      </c>
      <c r="N826" s="25" t="s">
        <v>1836</v>
      </c>
      <c r="O826">
        <f>(M826*21)/100</f>
        <v>0</v>
      </c>
      <c r="P826" t="s">
        <v>27</v>
      </c>
    </row>
    <row r="827" spans="1:16" x14ac:dyDescent="0.2">
      <c r="A827" s="28" t="s">
        <v>57</v>
      </c>
      <c r="E827" s="29" t="s">
        <v>5</v>
      </c>
    </row>
    <row r="828" spans="1:16" x14ac:dyDescent="0.2">
      <c r="A828" s="28" t="s">
        <v>58</v>
      </c>
      <c r="E828" s="30" t="s">
        <v>5</v>
      </c>
    </row>
    <row r="829" spans="1:16" x14ac:dyDescent="0.2">
      <c r="E829" s="29" t="s">
        <v>159</v>
      </c>
    </row>
    <row r="830" spans="1:16" ht="25.5" x14ac:dyDescent="0.2">
      <c r="A830" t="s">
        <v>51</v>
      </c>
      <c r="B830" s="5" t="s">
        <v>26</v>
      </c>
      <c r="C830" s="5" t="s">
        <v>3964</v>
      </c>
      <c r="D830" t="s">
        <v>5</v>
      </c>
      <c r="E830" s="24" t="s">
        <v>3965</v>
      </c>
      <c r="F830" s="25" t="s">
        <v>55</v>
      </c>
      <c r="G830" s="26">
        <v>1133.8800000000001</v>
      </c>
      <c r="H830" s="25">
        <v>0</v>
      </c>
      <c r="I830" s="25">
        <f>ROUND(G830*H830,6)</f>
        <v>0</v>
      </c>
      <c r="L830" s="27">
        <v>0</v>
      </c>
      <c r="M830" s="22">
        <f>ROUND(ROUND(L830,2)*ROUND(G830,3),2)</f>
        <v>0</v>
      </c>
      <c r="N830" s="25" t="s">
        <v>1836</v>
      </c>
      <c r="O830">
        <f>(M830*21)/100</f>
        <v>0</v>
      </c>
      <c r="P830" t="s">
        <v>27</v>
      </c>
    </row>
    <row r="831" spans="1:16" x14ac:dyDescent="0.2">
      <c r="A831" s="28" t="s">
        <v>57</v>
      </c>
      <c r="E831" s="29" t="s">
        <v>5</v>
      </c>
    </row>
    <row r="832" spans="1:16" x14ac:dyDescent="0.2">
      <c r="A832" s="28" t="s">
        <v>58</v>
      </c>
      <c r="E832" s="30" t="s">
        <v>5</v>
      </c>
    </row>
    <row r="833" spans="1:16" x14ac:dyDescent="0.2">
      <c r="E833" s="29" t="s">
        <v>159</v>
      </c>
    </row>
    <row r="834" spans="1:16" ht="25.5" x14ac:dyDescent="0.2">
      <c r="A834" t="s">
        <v>51</v>
      </c>
      <c r="B834" s="5" t="s">
        <v>144</v>
      </c>
      <c r="C834" s="5" t="s">
        <v>3966</v>
      </c>
      <c r="D834" t="s">
        <v>5</v>
      </c>
      <c r="E834" s="24" t="s">
        <v>3967</v>
      </c>
      <c r="F834" s="25" t="s">
        <v>55</v>
      </c>
      <c r="G834" s="26">
        <v>29.064</v>
      </c>
      <c r="H834" s="25">
        <v>0</v>
      </c>
      <c r="I834" s="25">
        <f>ROUND(G834*H834,6)</f>
        <v>0</v>
      </c>
      <c r="L834" s="27">
        <v>0</v>
      </c>
      <c r="M834" s="22">
        <f>ROUND(ROUND(L834,2)*ROUND(G834,3),2)</f>
        <v>0</v>
      </c>
      <c r="N834" s="25" t="s">
        <v>1836</v>
      </c>
      <c r="O834">
        <f>(M834*21)/100</f>
        <v>0</v>
      </c>
      <c r="P834" t="s">
        <v>27</v>
      </c>
    </row>
    <row r="835" spans="1:16" ht="25.5" x14ac:dyDescent="0.2">
      <c r="A835" s="28" t="s">
        <v>57</v>
      </c>
      <c r="E835" s="29" t="s">
        <v>3968</v>
      </c>
    </row>
    <row r="836" spans="1:16" x14ac:dyDescent="0.2">
      <c r="A836" s="28" t="s">
        <v>58</v>
      </c>
      <c r="E836" s="30" t="s">
        <v>3969</v>
      </c>
    </row>
    <row r="837" spans="1:16" x14ac:dyDescent="0.2">
      <c r="E837" s="29" t="s">
        <v>159</v>
      </c>
    </row>
    <row r="838" spans="1:16" ht="25.5" x14ac:dyDescent="0.2">
      <c r="A838" t="s">
        <v>51</v>
      </c>
      <c r="B838" s="5" t="s">
        <v>64</v>
      </c>
      <c r="C838" s="5" t="s">
        <v>3970</v>
      </c>
      <c r="D838" t="s">
        <v>5</v>
      </c>
      <c r="E838" s="24" t="s">
        <v>3971</v>
      </c>
      <c r="F838" s="25" t="s">
        <v>55</v>
      </c>
      <c r="G838" s="26">
        <v>18.181000000000001</v>
      </c>
      <c r="H838" s="25">
        <v>0</v>
      </c>
      <c r="I838" s="25">
        <f>ROUND(G838*H838,6)</f>
        <v>0</v>
      </c>
      <c r="L838" s="27">
        <v>0</v>
      </c>
      <c r="M838" s="22">
        <f>ROUND(ROUND(L838,2)*ROUND(G838,3),2)</f>
        <v>0</v>
      </c>
      <c r="N838" s="25" t="s">
        <v>1836</v>
      </c>
      <c r="O838">
        <f>(M838*21)/100</f>
        <v>0</v>
      </c>
      <c r="P838" t="s">
        <v>27</v>
      </c>
    </row>
    <row r="839" spans="1:16" x14ac:dyDescent="0.2">
      <c r="A839" s="28" t="s">
        <v>57</v>
      </c>
      <c r="E839" s="29" t="s">
        <v>5</v>
      </c>
    </row>
    <row r="840" spans="1:16" x14ac:dyDescent="0.2">
      <c r="A840" s="28" t="s">
        <v>58</v>
      </c>
      <c r="E840" s="30" t="s">
        <v>3972</v>
      </c>
    </row>
    <row r="841" spans="1:16" x14ac:dyDescent="0.2">
      <c r="E841"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T21"/>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13</v>
      </c>
      <c r="M3" s="31">
        <f>Rekapitulace!C10</f>
        <v>0</v>
      </c>
      <c r="N3" s="14" t="s">
        <v>15</v>
      </c>
      <c r="O3" t="s">
        <v>23</v>
      </c>
      <c r="P3" t="s">
        <v>27</v>
      </c>
    </row>
    <row r="4" spans="1:20" ht="15" x14ac:dyDescent="0.25">
      <c r="A4" s="17" t="s">
        <v>20</v>
      </c>
      <c r="B4" s="18" t="s">
        <v>28</v>
      </c>
      <c r="C4" s="36" t="s">
        <v>13</v>
      </c>
      <c r="D4" s="32"/>
      <c r="E4" s="18" t="s">
        <v>14</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COUNTIFS(L8:L18,"=0",A8:A18,"P")+COUNTIFS(L8:L18,"",A8:A18,"P")+SUM(Q8:Q18)</f>
        <v>3</v>
      </c>
    </row>
    <row r="8" spans="1:20" x14ac:dyDescent="0.2">
      <c r="A8" t="s">
        <v>45</v>
      </c>
      <c r="C8" s="19" t="s">
        <v>140</v>
      </c>
      <c r="E8" s="21" t="s">
        <v>141</v>
      </c>
      <c r="J8" s="20">
        <f>0+J9</f>
        <v>0</v>
      </c>
      <c r="K8" s="20">
        <f>0+K9</f>
        <v>0</v>
      </c>
      <c r="L8" s="20">
        <f>0+L9</f>
        <v>0</v>
      </c>
      <c r="M8" s="20">
        <f>0+M9</f>
        <v>0</v>
      </c>
    </row>
    <row r="9" spans="1:20" x14ac:dyDescent="0.2">
      <c r="A9" t="s">
        <v>48</v>
      </c>
      <c r="C9" s="6" t="s">
        <v>142</v>
      </c>
      <c r="E9" s="23" t="s">
        <v>143</v>
      </c>
      <c r="J9" s="22">
        <f>0</f>
        <v>0</v>
      </c>
      <c r="K9" s="22">
        <f>0</f>
        <v>0</v>
      </c>
      <c r="L9" s="22">
        <f>0+L10+L14+L18</f>
        <v>0</v>
      </c>
      <c r="M9" s="22">
        <f>0+M10+M14+M18</f>
        <v>0</v>
      </c>
    </row>
    <row r="10" spans="1:20" ht="25.5" x14ac:dyDescent="0.2">
      <c r="A10" t="s">
        <v>51</v>
      </c>
      <c r="B10" s="5" t="s">
        <v>26</v>
      </c>
      <c r="C10" s="5" t="s">
        <v>75</v>
      </c>
      <c r="D10" t="s">
        <v>5</v>
      </c>
      <c r="E10" s="24" t="s">
        <v>76</v>
      </c>
      <c r="F10" s="25" t="s">
        <v>77</v>
      </c>
      <c r="G10" s="26">
        <v>70</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38.25" x14ac:dyDescent="0.2">
      <c r="E13" s="29" t="s">
        <v>78</v>
      </c>
    </row>
    <row r="14" spans="1:20" ht="25.5" x14ac:dyDescent="0.2">
      <c r="A14" t="s">
        <v>51</v>
      </c>
      <c r="B14" s="5" t="s">
        <v>144</v>
      </c>
      <c r="C14" s="5" t="s">
        <v>145</v>
      </c>
      <c r="D14" t="s">
        <v>5</v>
      </c>
      <c r="E14" s="24" t="s">
        <v>146</v>
      </c>
      <c r="F14" s="25" t="s">
        <v>73</v>
      </c>
      <c r="G14" s="26">
        <v>2</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51" x14ac:dyDescent="0.2">
      <c r="E17" s="29" t="s">
        <v>147</v>
      </c>
    </row>
    <row r="18" spans="1:16" x14ac:dyDescent="0.2">
      <c r="A18" t="s">
        <v>51</v>
      </c>
      <c r="B18" s="5" t="s">
        <v>64</v>
      </c>
      <c r="C18" s="5" t="s">
        <v>134</v>
      </c>
      <c r="D18" t="s">
        <v>5</v>
      </c>
      <c r="E18" s="24" t="s">
        <v>135</v>
      </c>
      <c r="F18" s="25" t="s">
        <v>86</v>
      </c>
      <c r="G18" s="26">
        <v>25</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ht="102" x14ac:dyDescent="0.2">
      <c r="E21" s="29" t="s">
        <v>148</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0"/>
  <dimension ref="A1:T936"/>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COUNTIFS(L8:L933,"=0",A8:A933,"P")+COUNTIFS(L8:L933,"",A8:A933,"P")+SUM(Q8:Q933)</f>
        <v>229</v>
      </c>
    </row>
    <row r="8" spans="1:20" x14ac:dyDescent="0.2">
      <c r="A8" t="s">
        <v>45</v>
      </c>
      <c r="C8" s="19" t="s">
        <v>3975</v>
      </c>
      <c r="E8" s="21" t="s">
        <v>3976</v>
      </c>
      <c r="J8" s="20">
        <f>0+J9+J14+J23+J28+J353+J378+J519+J524+J565+J574+J791+J920</f>
        <v>0</v>
      </c>
      <c r="K8" s="20">
        <f>0+K9+K14+K23+K28+K353+K378+K519+K524+K565+K574+K791+K920</f>
        <v>0</v>
      </c>
      <c r="L8" s="20">
        <f>0+L9+L14+L23+L28+L353+L378+L519+L524+L565+L574+L791+L920</f>
        <v>0</v>
      </c>
      <c r="M8" s="20">
        <f>0+M9+M14+M23+M28+M353+M378+M519+M524+M565+M574+M791+M920</f>
        <v>0</v>
      </c>
    </row>
    <row r="9" spans="1:20" x14ac:dyDescent="0.2">
      <c r="A9" t="s">
        <v>48</v>
      </c>
      <c r="C9" s="6" t="s">
        <v>26</v>
      </c>
      <c r="E9" s="23" t="s">
        <v>2447</v>
      </c>
      <c r="J9" s="22">
        <f>0</f>
        <v>0</v>
      </c>
      <c r="K9" s="22">
        <f>0</f>
        <v>0</v>
      </c>
      <c r="L9" s="22">
        <f>0+L10</f>
        <v>0</v>
      </c>
      <c r="M9" s="22">
        <f>0+M10</f>
        <v>0</v>
      </c>
    </row>
    <row r="10" spans="1:20" ht="25.5" x14ac:dyDescent="0.2">
      <c r="A10" t="s">
        <v>51</v>
      </c>
      <c r="B10" s="5" t="s">
        <v>52</v>
      </c>
      <c r="C10" s="5" t="s">
        <v>3977</v>
      </c>
      <c r="D10" t="s">
        <v>5</v>
      </c>
      <c r="E10" s="24" t="s">
        <v>3978</v>
      </c>
      <c r="F10" s="25" t="s">
        <v>136</v>
      </c>
      <c r="G10" s="26">
        <v>29.664000000000001</v>
      </c>
      <c r="H10" s="25">
        <v>1.8774999999999999</v>
      </c>
      <c r="I10" s="25">
        <f>ROUND(G10*H10,6)</f>
        <v>55.694159999999997</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5</v>
      </c>
    </row>
    <row r="13" spans="1:20" x14ac:dyDescent="0.2">
      <c r="E13" s="29" t="s">
        <v>159</v>
      </c>
    </row>
    <row r="14" spans="1:20" x14ac:dyDescent="0.2">
      <c r="A14" t="s">
        <v>48</v>
      </c>
      <c r="C14" s="6" t="s">
        <v>62</v>
      </c>
      <c r="E14" s="23" t="s">
        <v>2473</v>
      </c>
      <c r="J14" s="22">
        <f>0</f>
        <v>0</v>
      </c>
      <c r="K14" s="22">
        <f>0</f>
        <v>0</v>
      </c>
      <c r="L14" s="22">
        <f>0+L15+L19</f>
        <v>0</v>
      </c>
      <c r="M14" s="22">
        <f>0+M15+M19</f>
        <v>0</v>
      </c>
    </row>
    <row r="15" spans="1:20" ht="25.5" x14ac:dyDescent="0.2">
      <c r="A15" t="s">
        <v>51</v>
      </c>
      <c r="B15" s="5" t="s">
        <v>27</v>
      </c>
      <c r="C15" s="5" t="s">
        <v>3979</v>
      </c>
      <c r="D15" t="s">
        <v>5</v>
      </c>
      <c r="E15" s="24" t="s">
        <v>3980</v>
      </c>
      <c r="F15" s="25" t="s">
        <v>67</v>
      </c>
      <c r="G15" s="26">
        <v>4460.6629999999996</v>
      </c>
      <c r="H15" s="25">
        <v>5.6599999999999998E-2</v>
      </c>
      <c r="I15" s="25">
        <f>ROUND(G15*H15,6)</f>
        <v>252.47352599999999</v>
      </c>
      <c r="L15" s="27">
        <v>0</v>
      </c>
      <c r="M15" s="22">
        <f>ROUND(ROUND(L15,2)*ROUND(G15,3),2)</f>
        <v>0</v>
      </c>
      <c r="N15" s="25" t="s">
        <v>1836</v>
      </c>
      <c r="O15">
        <f>(M15*21)/100</f>
        <v>0</v>
      </c>
      <c r="P15" t="s">
        <v>27</v>
      </c>
    </row>
    <row r="16" spans="1:20" x14ac:dyDescent="0.2">
      <c r="A16" s="28" t="s">
        <v>57</v>
      </c>
      <c r="E16" s="29" t="s">
        <v>5</v>
      </c>
    </row>
    <row r="17" spans="1:16" x14ac:dyDescent="0.2">
      <c r="A17" s="28" t="s">
        <v>58</v>
      </c>
      <c r="E17" s="30" t="s">
        <v>5</v>
      </c>
    </row>
    <row r="18" spans="1:16" x14ac:dyDescent="0.2">
      <c r="E18" s="29" t="s">
        <v>159</v>
      </c>
    </row>
    <row r="19" spans="1:16" x14ac:dyDescent="0.2">
      <c r="A19" t="s">
        <v>51</v>
      </c>
      <c r="B19" s="5" t="s">
        <v>2950</v>
      </c>
      <c r="C19" s="5" t="s">
        <v>3981</v>
      </c>
      <c r="D19" t="s">
        <v>5</v>
      </c>
      <c r="E19" s="24" t="s">
        <v>3982</v>
      </c>
      <c r="F19" s="25" t="s">
        <v>67</v>
      </c>
      <c r="G19" s="26">
        <v>4460.6629999999996</v>
      </c>
      <c r="H19" s="25">
        <v>0</v>
      </c>
      <c r="I19" s="25">
        <f>ROUND(G19*H19,6)</f>
        <v>0</v>
      </c>
      <c r="L19" s="27">
        <v>0</v>
      </c>
      <c r="M19" s="22">
        <f>ROUND(ROUND(L19,2)*ROUND(G19,3),2)</f>
        <v>0</v>
      </c>
      <c r="N19" s="25" t="s">
        <v>1836</v>
      </c>
      <c r="O19">
        <f>(M19*21)/100</f>
        <v>0</v>
      </c>
      <c r="P19" t="s">
        <v>27</v>
      </c>
    </row>
    <row r="20" spans="1:16" x14ac:dyDescent="0.2">
      <c r="A20" s="28" t="s">
        <v>57</v>
      </c>
      <c r="E20" s="29" t="s">
        <v>5</v>
      </c>
    </row>
    <row r="21" spans="1:16" x14ac:dyDescent="0.2">
      <c r="A21" s="28" t="s">
        <v>58</v>
      </c>
      <c r="E21" s="30" t="s">
        <v>5</v>
      </c>
    </row>
    <row r="22" spans="1:16" x14ac:dyDescent="0.2">
      <c r="E22" s="29" t="s">
        <v>159</v>
      </c>
    </row>
    <row r="23" spans="1:16" x14ac:dyDescent="0.2">
      <c r="A23" t="s">
        <v>48</v>
      </c>
      <c r="C23" s="6" t="s">
        <v>3983</v>
      </c>
      <c r="E23" s="23" t="s">
        <v>3984</v>
      </c>
      <c r="J23" s="22">
        <f>0</f>
        <v>0</v>
      </c>
      <c r="K23" s="22">
        <f>0</f>
        <v>0</v>
      </c>
      <c r="L23" s="22">
        <f>0+L24</f>
        <v>0</v>
      </c>
      <c r="M23" s="22">
        <f>0+M24</f>
        <v>0</v>
      </c>
    </row>
    <row r="24" spans="1:16" ht="25.5" x14ac:dyDescent="0.2">
      <c r="A24" t="s">
        <v>51</v>
      </c>
      <c r="B24" s="5" t="s">
        <v>206</v>
      </c>
      <c r="C24" s="5" t="s">
        <v>3985</v>
      </c>
      <c r="D24" t="s">
        <v>5</v>
      </c>
      <c r="E24" s="24" t="s">
        <v>3986</v>
      </c>
      <c r="F24" s="25" t="s">
        <v>77</v>
      </c>
      <c r="G24" s="26">
        <v>462.875</v>
      </c>
      <c r="H24" s="25">
        <v>0</v>
      </c>
      <c r="I24" s="25">
        <f>ROUND(G24*H24,6)</f>
        <v>0</v>
      </c>
      <c r="L24" s="27">
        <v>0</v>
      </c>
      <c r="M24" s="22">
        <f>ROUND(ROUND(L24,2)*ROUND(G24,3),2)</f>
        <v>0</v>
      </c>
      <c r="N24" s="25" t="s">
        <v>1836</v>
      </c>
      <c r="O24">
        <f>(M24*21)/100</f>
        <v>0</v>
      </c>
      <c r="P24" t="s">
        <v>27</v>
      </c>
    </row>
    <row r="25" spans="1:16" x14ac:dyDescent="0.2">
      <c r="A25" s="28" t="s">
        <v>57</v>
      </c>
      <c r="E25" s="29" t="s">
        <v>5</v>
      </c>
    </row>
    <row r="26" spans="1:16" x14ac:dyDescent="0.2">
      <c r="A26" s="28" t="s">
        <v>58</v>
      </c>
      <c r="E26" s="30" t="s">
        <v>3987</v>
      </c>
    </row>
    <row r="27" spans="1:16" x14ac:dyDescent="0.2">
      <c r="E27" s="29" t="s">
        <v>159</v>
      </c>
    </row>
    <row r="28" spans="1:16" x14ac:dyDescent="0.2">
      <c r="A28" t="s">
        <v>48</v>
      </c>
      <c r="C28" s="6" t="s">
        <v>3988</v>
      </c>
      <c r="E28" s="23" t="s">
        <v>3989</v>
      </c>
      <c r="J28" s="22">
        <f>0</f>
        <v>0</v>
      </c>
      <c r="K28" s="22">
        <f>0</f>
        <v>0</v>
      </c>
      <c r="L28" s="22">
        <f>0+L29+L33+L37+L41+L45+L49+L53+L57+L61+L65+L69+L73+L77+L81+L85+L89+L93+L97+L101+L105+L109+L113+L117+L121+L125+L129+L133+L137+L141+L145+L149+L153+L157+L161+L165+L169+L173+L177+L181+L185+L189+L193+L197+L201+L205+L209+L213+L217+L221+L225+L229+L233+L237+L241+L245+L249+L253+L257+L261+L265+L269+L273+L277+L281+L285+L289+L293+L297+L301+L305+L309+L313+L317+L321+L325+L329+L333+L337+L341+L345+L349</f>
        <v>0</v>
      </c>
      <c r="M28" s="22">
        <f>0+M29+M33+M37+M41+M45+M49+M53+M57+M61+M65+M69+M73+M77+M81+M85+M89+M93+M97+M101+M105+M109+M113+M117+M121+M125+M129+M133+M137+M141+M145+M149+M153+M157+M161+M165+M169+M173+M177+M181+M185+M189+M193+M197+M201+M205+M209+M213+M217+M221+M225+M229+M233+M237+M241+M245+M249+M253+M257+M261+M265+M269+M273+M277+M281+M285+M289+M293+M297+M301+M305+M309+M313+M317+M321+M325+M329+M333+M337+M341+M345+M349</f>
        <v>0</v>
      </c>
    </row>
    <row r="29" spans="1:16" ht="25.5" x14ac:dyDescent="0.2">
      <c r="A29" t="s">
        <v>51</v>
      </c>
      <c r="B29" s="5" t="s">
        <v>207</v>
      </c>
      <c r="C29" s="5" t="s">
        <v>3990</v>
      </c>
      <c r="D29" t="s">
        <v>5</v>
      </c>
      <c r="E29" s="24" t="s">
        <v>3991</v>
      </c>
      <c r="F29" s="25" t="s">
        <v>73</v>
      </c>
      <c r="G29" s="26">
        <v>1</v>
      </c>
      <c r="H29" s="25">
        <v>0</v>
      </c>
      <c r="I29" s="25">
        <f>ROUND(G29*H29,6)</f>
        <v>0</v>
      </c>
      <c r="L29" s="27">
        <v>0</v>
      </c>
      <c r="M29" s="22">
        <f>ROUND(ROUND(L29,2)*ROUND(G29,3),2)</f>
        <v>0</v>
      </c>
      <c r="N29" s="25" t="s">
        <v>126</v>
      </c>
      <c r="O29">
        <f>(M29*21)/100</f>
        <v>0</v>
      </c>
      <c r="P29" t="s">
        <v>27</v>
      </c>
    </row>
    <row r="30" spans="1:16" x14ac:dyDescent="0.2">
      <c r="A30" s="28" t="s">
        <v>57</v>
      </c>
      <c r="E30" s="29" t="s">
        <v>5</v>
      </c>
    </row>
    <row r="31" spans="1:16" x14ac:dyDescent="0.2">
      <c r="A31" s="28" t="s">
        <v>58</v>
      </c>
      <c r="E31" s="30" t="s">
        <v>5</v>
      </c>
    </row>
    <row r="32" spans="1:16" x14ac:dyDescent="0.2">
      <c r="E32" s="29" t="s">
        <v>5</v>
      </c>
    </row>
    <row r="33" spans="1:16" ht="25.5" x14ac:dyDescent="0.2">
      <c r="A33" t="s">
        <v>51</v>
      </c>
      <c r="B33" s="5" t="s">
        <v>208</v>
      </c>
      <c r="C33" s="5" t="s">
        <v>3992</v>
      </c>
      <c r="D33" t="s">
        <v>5</v>
      </c>
      <c r="E33" s="24" t="s">
        <v>3993</v>
      </c>
      <c r="F33" s="25" t="s">
        <v>73</v>
      </c>
      <c r="G33" s="26">
        <v>1</v>
      </c>
      <c r="H33" s="25">
        <v>0</v>
      </c>
      <c r="I33" s="25">
        <f>ROUND(G33*H33,6)</f>
        <v>0</v>
      </c>
      <c r="L33" s="27">
        <v>0</v>
      </c>
      <c r="M33" s="22">
        <f>ROUND(ROUND(L33,2)*ROUND(G33,3),2)</f>
        <v>0</v>
      </c>
      <c r="N33" s="25" t="s">
        <v>126</v>
      </c>
      <c r="O33">
        <f>(M33*21)/100</f>
        <v>0</v>
      </c>
      <c r="P33" t="s">
        <v>27</v>
      </c>
    </row>
    <row r="34" spans="1:16" x14ac:dyDescent="0.2">
      <c r="A34" s="28" t="s">
        <v>57</v>
      </c>
      <c r="E34" s="29" t="s">
        <v>5</v>
      </c>
    </row>
    <row r="35" spans="1:16" x14ac:dyDescent="0.2">
      <c r="A35" s="28" t="s">
        <v>58</v>
      </c>
      <c r="E35" s="30" t="s">
        <v>5</v>
      </c>
    </row>
    <row r="36" spans="1:16" x14ac:dyDescent="0.2">
      <c r="E36" s="29" t="s">
        <v>5</v>
      </c>
    </row>
    <row r="37" spans="1:16" ht="25.5" x14ac:dyDescent="0.2">
      <c r="A37" t="s">
        <v>51</v>
      </c>
      <c r="B37" s="5" t="s">
        <v>211</v>
      </c>
      <c r="C37" s="5" t="s">
        <v>3994</v>
      </c>
      <c r="D37" t="s">
        <v>5</v>
      </c>
      <c r="E37" s="24" t="s">
        <v>3995</v>
      </c>
      <c r="F37" s="25" t="s">
        <v>73</v>
      </c>
      <c r="G37" s="26">
        <v>5</v>
      </c>
      <c r="H37" s="25">
        <v>0</v>
      </c>
      <c r="I37" s="25">
        <f>ROUND(G37*H37,6)</f>
        <v>0</v>
      </c>
      <c r="L37" s="27">
        <v>0</v>
      </c>
      <c r="M37" s="22">
        <f>ROUND(ROUND(L37,2)*ROUND(G37,3),2)</f>
        <v>0</v>
      </c>
      <c r="N37" s="25" t="s">
        <v>126</v>
      </c>
      <c r="O37">
        <f>(M37*21)/100</f>
        <v>0</v>
      </c>
      <c r="P37" t="s">
        <v>27</v>
      </c>
    </row>
    <row r="38" spans="1:16" x14ac:dyDescent="0.2">
      <c r="A38" s="28" t="s">
        <v>57</v>
      </c>
      <c r="E38" s="29" t="s">
        <v>5</v>
      </c>
    </row>
    <row r="39" spans="1:16" x14ac:dyDescent="0.2">
      <c r="A39" s="28" t="s">
        <v>58</v>
      </c>
      <c r="E39" s="30" t="s">
        <v>5</v>
      </c>
    </row>
    <row r="40" spans="1:16" x14ac:dyDescent="0.2">
      <c r="E40" s="29" t="s">
        <v>5</v>
      </c>
    </row>
    <row r="41" spans="1:16" ht="25.5" x14ac:dyDescent="0.2">
      <c r="A41" t="s">
        <v>51</v>
      </c>
      <c r="B41" s="5" t="s">
        <v>212</v>
      </c>
      <c r="C41" s="5" t="s">
        <v>3996</v>
      </c>
      <c r="D41" t="s">
        <v>5</v>
      </c>
      <c r="E41" s="24" t="s">
        <v>3997</v>
      </c>
      <c r="F41" s="25" t="s">
        <v>73</v>
      </c>
      <c r="G41" s="26">
        <v>1</v>
      </c>
      <c r="H41" s="25">
        <v>0</v>
      </c>
      <c r="I41" s="25">
        <f>ROUND(G41*H41,6)</f>
        <v>0</v>
      </c>
      <c r="L41" s="27">
        <v>0</v>
      </c>
      <c r="M41" s="22">
        <f>ROUND(ROUND(L41,2)*ROUND(G41,3),2)</f>
        <v>0</v>
      </c>
      <c r="N41" s="25" t="s">
        <v>126</v>
      </c>
      <c r="O41">
        <f>(M41*21)/100</f>
        <v>0</v>
      </c>
      <c r="P41" t="s">
        <v>27</v>
      </c>
    </row>
    <row r="42" spans="1:16" x14ac:dyDescent="0.2">
      <c r="A42" s="28" t="s">
        <v>57</v>
      </c>
      <c r="E42" s="29" t="s">
        <v>5</v>
      </c>
    </row>
    <row r="43" spans="1:16" x14ac:dyDescent="0.2">
      <c r="A43" s="28" t="s">
        <v>58</v>
      </c>
      <c r="E43" s="30" t="s">
        <v>5</v>
      </c>
    </row>
    <row r="44" spans="1:16" x14ac:dyDescent="0.2">
      <c r="E44" s="29" t="s">
        <v>5</v>
      </c>
    </row>
    <row r="45" spans="1:16" ht="25.5" x14ac:dyDescent="0.2">
      <c r="A45" t="s">
        <v>51</v>
      </c>
      <c r="B45" s="5" t="s">
        <v>213</v>
      </c>
      <c r="C45" s="5" t="s">
        <v>3998</v>
      </c>
      <c r="D45" t="s">
        <v>5</v>
      </c>
      <c r="E45" s="24" t="s">
        <v>3999</v>
      </c>
      <c r="F45" s="25" t="s">
        <v>73</v>
      </c>
      <c r="G45" s="26">
        <v>6</v>
      </c>
      <c r="H45" s="25">
        <v>0</v>
      </c>
      <c r="I45" s="25">
        <f>ROUND(G45*H45,6)</f>
        <v>0</v>
      </c>
      <c r="L45" s="27">
        <v>0</v>
      </c>
      <c r="M45" s="22">
        <f>ROUND(ROUND(L45,2)*ROUND(G45,3),2)</f>
        <v>0</v>
      </c>
      <c r="N45" s="25" t="s">
        <v>126</v>
      </c>
      <c r="O45">
        <f>(M45*21)/100</f>
        <v>0</v>
      </c>
      <c r="P45" t="s">
        <v>27</v>
      </c>
    </row>
    <row r="46" spans="1:16" x14ac:dyDescent="0.2">
      <c r="A46" s="28" t="s">
        <v>57</v>
      </c>
      <c r="E46" s="29" t="s">
        <v>5</v>
      </c>
    </row>
    <row r="47" spans="1:16" x14ac:dyDescent="0.2">
      <c r="A47" s="28" t="s">
        <v>58</v>
      </c>
      <c r="E47" s="30" t="s">
        <v>5</v>
      </c>
    </row>
    <row r="48" spans="1:16" x14ac:dyDescent="0.2">
      <c r="E48" s="29" t="s">
        <v>5</v>
      </c>
    </row>
    <row r="49" spans="1:16" ht="25.5" x14ac:dyDescent="0.2">
      <c r="A49" t="s">
        <v>51</v>
      </c>
      <c r="B49" s="5" t="s">
        <v>214</v>
      </c>
      <c r="C49" s="5" t="s">
        <v>4000</v>
      </c>
      <c r="D49" t="s">
        <v>5</v>
      </c>
      <c r="E49" s="24" t="s">
        <v>4001</v>
      </c>
      <c r="F49" s="25" t="s">
        <v>73</v>
      </c>
      <c r="G49" s="26">
        <v>1</v>
      </c>
      <c r="H49" s="25">
        <v>0</v>
      </c>
      <c r="I49" s="25">
        <f>ROUND(G49*H49,6)</f>
        <v>0</v>
      </c>
      <c r="L49" s="27">
        <v>0</v>
      </c>
      <c r="M49" s="22">
        <f>ROUND(ROUND(L49,2)*ROUND(G49,3),2)</f>
        <v>0</v>
      </c>
      <c r="N49" s="25" t="s">
        <v>126</v>
      </c>
      <c r="O49">
        <f>(M49*21)/100</f>
        <v>0</v>
      </c>
      <c r="P49" t="s">
        <v>27</v>
      </c>
    </row>
    <row r="50" spans="1:16" x14ac:dyDescent="0.2">
      <c r="A50" s="28" t="s">
        <v>57</v>
      </c>
      <c r="E50" s="29" t="s">
        <v>5</v>
      </c>
    </row>
    <row r="51" spans="1:16" x14ac:dyDescent="0.2">
      <c r="A51" s="28" t="s">
        <v>58</v>
      </c>
      <c r="E51" s="30" t="s">
        <v>5</v>
      </c>
    </row>
    <row r="52" spans="1:16" x14ac:dyDescent="0.2">
      <c r="E52" s="29" t="s">
        <v>5</v>
      </c>
    </row>
    <row r="53" spans="1:16" ht="25.5" x14ac:dyDescent="0.2">
      <c r="A53" t="s">
        <v>51</v>
      </c>
      <c r="B53" s="5" t="s">
        <v>215</v>
      </c>
      <c r="C53" s="5" t="s">
        <v>4002</v>
      </c>
      <c r="D53" t="s">
        <v>5</v>
      </c>
      <c r="E53" s="24" t="s">
        <v>4003</v>
      </c>
      <c r="F53" s="25" t="s">
        <v>73</v>
      </c>
      <c r="G53" s="26">
        <v>1</v>
      </c>
      <c r="H53" s="25">
        <v>0</v>
      </c>
      <c r="I53" s="25">
        <f>ROUND(G53*H53,6)</f>
        <v>0</v>
      </c>
      <c r="L53" s="27">
        <v>0</v>
      </c>
      <c r="M53" s="22">
        <f>ROUND(ROUND(L53,2)*ROUND(G53,3),2)</f>
        <v>0</v>
      </c>
      <c r="N53" s="25" t="s">
        <v>126</v>
      </c>
      <c r="O53">
        <f>(M53*21)/100</f>
        <v>0</v>
      </c>
      <c r="P53" t="s">
        <v>27</v>
      </c>
    </row>
    <row r="54" spans="1:16" x14ac:dyDescent="0.2">
      <c r="A54" s="28" t="s">
        <v>57</v>
      </c>
      <c r="E54" s="29" t="s">
        <v>5</v>
      </c>
    </row>
    <row r="55" spans="1:16" x14ac:dyDescent="0.2">
      <c r="A55" s="28" t="s">
        <v>58</v>
      </c>
      <c r="E55" s="30" t="s">
        <v>5</v>
      </c>
    </row>
    <row r="56" spans="1:16" x14ac:dyDescent="0.2">
      <c r="E56" s="29" t="s">
        <v>5</v>
      </c>
    </row>
    <row r="57" spans="1:16" ht="25.5" x14ac:dyDescent="0.2">
      <c r="A57" t="s">
        <v>51</v>
      </c>
      <c r="B57" s="5" t="s">
        <v>216</v>
      </c>
      <c r="C57" s="5" t="s">
        <v>4004</v>
      </c>
      <c r="D57" t="s">
        <v>5</v>
      </c>
      <c r="E57" s="24" t="s">
        <v>4005</v>
      </c>
      <c r="F57" s="25" t="s">
        <v>73</v>
      </c>
      <c r="G57" s="26">
        <v>1</v>
      </c>
      <c r="H57" s="25">
        <v>0</v>
      </c>
      <c r="I57" s="25">
        <f>ROUND(G57*H57,6)</f>
        <v>0</v>
      </c>
      <c r="L57" s="27">
        <v>0</v>
      </c>
      <c r="M57" s="22">
        <f>ROUND(ROUND(L57,2)*ROUND(G57,3),2)</f>
        <v>0</v>
      </c>
      <c r="N57" s="25" t="s">
        <v>126</v>
      </c>
      <c r="O57">
        <f>(M57*21)/100</f>
        <v>0</v>
      </c>
      <c r="P57" t="s">
        <v>27</v>
      </c>
    </row>
    <row r="58" spans="1:16" x14ac:dyDescent="0.2">
      <c r="A58" s="28" t="s">
        <v>57</v>
      </c>
      <c r="E58" s="29" t="s">
        <v>5</v>
      </c>
    </row>
    <row r="59" spans="1:16" x14ac:dyDescent="0.2">
      <c r="A59" s="28" t="s">
        <v>58</v>
      </c>
      <c r="E59" s="30" t="s">
        <v>5</v>
      </c>
    </row>
    <row r="60" spans="1:16" x14ac:dyDescent="0.2">
      <c r="E60" s="29" t="s">
        <v>5</v>
      </c>
    </row>
    <row r="61" spans="1:16" ht="25.5" x14ac:dyDescent="0.2">
      <c r="A61" t="s">
        <v>51</v>
      </c>
      <c r="B61" s="5" t="s">
        <v>217</v>
      </c>
      <c r="C61" s="5" t="s">
        <v>4006</v>
      </c>
      <c r="D61" t="s">
        <v>5</v>
      </c>
      <c r="E61" s="24" t="s">
        <v>4007</v>
      </c>
      <c r="F61" s="25" t="s">
        <v>73</v>
      </c>
      <c r="G61" s="26">
        <v>1</v>
      </c>
      <c r="H61" s="25">
        <v>0</v>
      </c>
      <c r="I61" s="25">
        <f>ROUND(G61*H61,6)</f>
        <v>0</v>
      </c>
      <c r="L61" s="27">
        <v>0</v>
      </c>
      <c r="M61" s="22">
        <f>ROUND(ROUND(L61,2)*ROUND(G61,3),2)</f>
        <v>0</v>
      </c>
      <c r="N61" s="25" t="s">
        <v>126</v>
      </c>
      <c r="O61">
        <f>(M61*21)/100</f>
        <v>0</v>
      </c>
      <c r="P61" t="s">
        <v>27</v>
      </c>
    </row>
    <row r="62" spans="1:16" x14ac:dyDescent="0.2">
      <c r="A62" s="28" t="s">
        <v>57</v>
      </c>
      <c r="E62" s="29" t="s">
        <v>5</v>
      </c>
    </row>
    <row r="63" spans="1:16" x14ac:dyDescent="0.2">
      <c r="A63" s="28" t="s">
        <v>58</v>
      </c>
      <c r="E63" s="30" t="s">
        <v>5</v>
      </c>
    </row>
    <row r="64" spans="1:16" x14ac:dyDescent="0.2">
      <c r="E64" s="29" t="s">
        <v>5</v>
      </c>
    </row>
    <row r="65" spans="1:16" ht="25.5" x14ac:dyDescent="0.2">
      <c r="A65" t="s">
        <v>51</v>
      </c>
      <c r="B65" s="5" t="s">
        <v>218</v>
      </c>
      <c r="C65" s="5" t="s">
        <v>4008</v>
      </c>
      <c r="D65" t="s">
        <v>5</v>
      </c>
      <c r="E65" s="24" t="s">
        <v>4009</v>
      </c>
      <c r="F65" s="25" t="s">
        <v>73</v>
      </c>
      <c r="G65" s="26">
        <v>2</v>
      </c>
      <c r="H65" s="25">
        <v>0</v>
      </c>
      <c r="I65" s="25">
        <f>ROUND(G65*H65,6)</f>
        <v>0</v>
      </c>
      <c r="L65" s="27">
        <v>0</v>
      </c>
      <c r="M65" s="22">
        <f>ROUND(ROUND(L65,2)*ROUND(G65,3),2)</f>
        <v>0</v>
      </c>
      <c r="N65" s="25" t="s">
        <v>126</v>
      </c>
      <c r="O65">
        <f>(M65*21)/100</f>
        <v>0</v>
      </c>
      <c r="P65" t="s">
        <v>27</v>
      </c>
    </row>
    <row r="66" spans="1:16" x14ac:dyDescent="0.2">
      <c r="A66" s="28" t="s">
        <v>57</v>
      </c>
      <c r="E66" s="29" t="s">
        <v>5</v>
      </c>
    </row>
    <row r="67" spans="1:16" x14ac:dyDescent="0.2">
      <c r="A67" s="28" t="s">
        <v>58</v>
      </c>
      <c r="E67" s="30" t="s">
        <v>5</v>
      </c>
    </row>
    <row r="68" spans="1:16" x14ac:dyDescent="0.2">
      <c r="E68" s="29" t="s">
        <v>5</v>
      </c>
    </row>
    <row r="69" spans="1:16" ht="25.5" x14ac:dyDescent="0.2">
      <c r="A69" t="s">
        <v>51</v>
      </c>
      <c r="B69" s="5" t="s">
        <v>219</v>
      </c>
      <c r="C69" s="5" t="s">
        <v>4010</v>
      </c>
      <c r="D69" t="s">
        <v>5</v>
      </c>
      <c r="E69" s="24" t="s">
        <v>4011</v>
      </c>
      <c r="F69" s="25" t="s">
        <v>73</v>
      </c>
      <c r="G69" s="26">
        <v>1</v>
      </c>
      <c r="H69" s="25">
        <v>0</v>
      </c>
      <c r="I69" s="25">
        <f>ROUND(G69*H69,6)</f>
        <v>0</v>
      </c>
      <c r="L69" s="27">
        <v>0</v>
      </c>
      <c r="M69" s="22">
        <f>ROUND(ROUND(L69,2)*ROUND(G69,3),2)</f>
        <v>0</v>
      </c>
      <c r="N69" s="25" t="s">
        <v>126</v>
      </c>
      <c r="O69">
        <f>(M69*21)/100</f>
        <v>0</v>
      </c>
      <c r="P69" t="s">
        <v>27</v>
      </c>
    </row>
    <row r="70" spans="1:16" x14ac:dyDescent="0.2">
      <c r="A70" s="28" t="s">
        <v>57</v>
      </c>
      <c r="E70" s="29" t="s">
        <v>5</v>
      </c>
    </row>
    <row r="71" spans="1:16" x14ac:dyDescent="0.2">
      <c r="A71" s="28" t="s">
        <v>58</v>
      </c>
      <c r="E71" s="30" t="s">
        <v>5</v>
      </c>
    </row>
    <row r="72" spans="1:16" x14ac:dyDescent="0.2">
      <c r="E72" s="29" t="s">
        <v>5</v>
      </c>
    </row>
    <row r="73" spans="1:16" ht="25.5" x14ac:dyDescent="0.2">
      <c r="A73" t="s">
        <v>51</v>
      </c>
      <c r="B73" s="5" t="s">
        <v>220</v>
      </c>
      <c r="C73" s="5" t="s">
        <v>4012</v>
      </c>
      <c r="D73" t="s">
        <v>5</v>
      </c>
      <c r="E73" s="24" t="s">
        <v>4013</v>
      </c>
      <c r="F73" s="25" t="s">
        <v>73</v>
      </c>
      <c r="G73" s="26">
        <v>1</v>
      </c>
      <c r="H73" s="25">
        <v>0</v>
      </c>
      <c r="I73" s="25">
        <f>ROUND(G73*H73,6)</f>
        <v>0</v>
      </c>
      <c r="L73" s="27">
        <v>0</v>
      </c>
      <c r="M73" s="22">
        <f>ROUND(ROUND(L73,2)*ROUND(G73,3),2)</f>
        <v>0</v>
      </c>
      <c r="N73" s="25" t="s">
        <v>126</v>
      </c>
      <c r="O73">
        <f>(M73*21)/100</f>
        <v>0</v>
      </c>
      <c r="P73" t="s">
        <v>27</v>
      </c>
    </row>
    <row r="74" spans="1:16" x14ac:dyDescent="0.2">
      <c r="A74" s="28" t="s">
        <v>57</v>
      </c>
      <c r="E74" s="29" t="s">
        <v>5</v>
      </c>
    </row>
    <row r="75" spans="1:16" x14ac:dyDescent="0.2">
      <c r="A75" s="28" t="s">
        <v>58</v>
      </c>
      <c r="E75" s="30" t="s">
        <v>5</v>
      </c>
    </row>
    <row r="76" spans="1:16" x14ac:dyDescent="0.2">
      <c r="E76" s="29" t="s">
        <v>5</v>
      </c>
    </row>
    <row r="77" spans="1:16" ht="25.5" x14ac:dyDescent="0.2">
      <c r="A77" t="s">
        <v>51</v>
      </c>
      <c r="B77" s="5" t="s">
        <v>223</v>
      </c>
      <c r="C77" s="5" t="s">
        <v>4014</v>
      </c>
      <c r="D77" t="s">
        <v>5</v>
      </c>
      <c r="E77" s="24" t="s">
        <v>4015</v>
      </c>
      <c r="F77" s="25" t="s">
        <v>73</v>
      </c>
      <c r="G77" s="26">
        <v>1</v>
      </c>
      <c r="H77" s="25">
        <v>0</v>
      </c>
      <c r="I77" s="25">
        <f>ROUND(G77*H77,6)</f>
        <v>0</v>
      </c>
      <c r="L77" s="27">
        <v>0</v>
      </c>
      <c r="M77" s="22">
        <f>ROUND(ROUND(L77,2)*ROUND(G77,3),2)</f>
        <v>0</v>
      </c>
      <c r="N77" s="25" t="s">
        <v>126</v>
      </c>
      <c r="O77">
        <f>(M77*21)/100</f>
        <v>0</v>
      </c>
      <c r="P77" t="s">
        <v>27</v>
      </c>
    </row>
    <row r="78" spans="1:16" x14ac:dyDescent="0.2">
      <c r="A78" s="28" t="s">
        <v>57</v>
      </c>
      <c r="E78" s="29" t="s">
        <v>5</v>
      </c>
    </row>
    <row r="79" spans="1:16" x14ac:dyDescent="0.2">
      <c r="A79" s="28" t="s">
        <v>58</v>
      </c>
      <c r="E79" s="30" t="s">
        <v>5</v>
      </c>
    </row>
    <row r="80" spans="1:16" x14ac:dyDescent="0.2">
      <c r="E80" s="29" t="s">
        <v>5</v>
      </c>
    </row>
    <row r="81" spans="1:16" ht="25.5" x14ac:dyDescent="0.2">
      <c r="A81" t="s">
        <v>51</v>
      </c>
      <c r="B81" s="5" t="s">
        <v>224</v>
      </c>
      <c r="C81" s="5" t="s">
        <v>4016</v>
      </c>
      <c r="D81" t="s">
        <v>5</v>
      </c>
      <c r="E81" s="24" t="s">
        <v>4017</v>
      </c>
      <c r="F81" s="25" t="s">
        <v>73</v>
      </c>
      <c r="G81" s="26">
        <v>1</v>
      </c>
      <c r="H81" s="25">
        <v>0</v>
      </c>
      <c r="I81" s="25">
        <f>ROUND(G81*H81,6)</f>
        <v>0</v>
      </c>
      <c r="L81" s="27">
        <v>0</v>
      </c>
      <c r="M81" s="22">
        <f>ROUND(ROUND(L81,2)*ROUND(G81,3),2)</f>
        <v>0</v>
      </c>
      <c r="N81" s="25" t="s">
        <v>126</v>
      </c>
      <c r="O81">
        <f>(M81*21)/100</f>
        <v>0</v>
      </c>
      <c r="P81" t="s">
        <v>27</v>
      </c>
    </row>
    <row r="82" spans="1:16" x14ac:dyDescent="0.2">
      <c r="A82" s="28" t="s">
        <v>57</v>
      </c>
      <c r="E82" s="29" t="s">
        <v>5</v>
      </c>
    </row>
    <row r="83" spans="1:16" x14ac:dyDescent="0.2">
      <c r="A83" s="28" t="s">
        <v>58</v>
      </c>
      <c r="E83" s="30" t="s">
        <v>5</v>
      </c>
    </row>
    <row r="84" spans="1:16" x14ac:dyDescent="0.2">
      <c r="E84" s="29" t="s">
        <v>5</v>
      </c>
    </row>
    <row r="85" spans="1:16" ht="25.5" x14ac:dyDescent="0.2">
      <c r="A85" t="s">
        <v>51</v>
      </c>
      <c r="B85" s="5" t="s">
        <v>225</v>
      </c>
      <c r="C85" s="5" t="s">
        <v>4018</v>
      </c>
      <c r="D85" t="s">
        <v>5</v>
      </c>
      <c r="E85" s="24" t="s">
        <v>4019</v>
      </c>
      <c r="F85" s="25" t="s">
        <v>73</v>
      </c>
      <c r="G85" s="26">
        <v>2</v>
      </c>
      <c r="H85" s="25">
        <v>0</v>
      </c>
      <c r="I85" s="25">
        <f>ROUND(G85*H85,6)</f>
        <v>0</v>
      </c>
      <c r="L85" s="27">
        <v>0</v>
      </c>
      <c r="M85" s="22">
        <f>ROUND(ROUND(L85,2)*ROUND(G85,3),2)</f>
        <v>0</v>
      </c>
      <c r="N85" s="25" t="s">
        <v>126</v>
      </c>
      <c r="O85">
        <f>(M85*21)/100</f>
        <v>0</v>
      </c>
      <c r="P85" t="s">
        <v>27</v>
      </c>
    </row>
    <row r="86" spans="1:16" x14ac:dyDescent="0.2">
      <c r="A86" s="28" t="s">
        <v>57</v>
      </c>
      <c r="E86" s="29" t="s">
        <v>5</v>
      </c>
    </row>
    <row r="87" spans="1:16" x14ac:dyDescent="0.2">
      <c r="A87" s="28" t="s">
        <v>58</v>
      </c>
      <c r="E87" s="30" t="s">
        <v>5</v>
      </c>
    </row>
    <row r="88" spans="1:16" x14ac:dyDescent="0.2">
      <c r="E88" s="29" t="s">
        <v>5</v>
      </c>
    </row>
    <row r="89" spans="1:16" ht="25.5" x14ac:dyDescent="0.2">
      <c r="A89" t="s">
        <v>51</v>
      </c>
      <c r="B89" s="5" t="s">
        <v>226</v>
      </c>
      <c r="C89" s="5" t="s">
        <v>4020</v>
      </c>
      <c r="D89" t="s">
        <v>5</v>
      </c>
      <c r="E89" s="24" t="s">
        <v>4021</v>
      </c>
      <c r="F89" s="25" t="s">
        <v>73</v>
      </c>
      <c r="G89" s="26">
        <v>1</v>
      </c>
      <c r="H89" s="25">
        <v>0</v>
      </c>
      <c r="I89" s="25">
        <f>ROUND(G89*H89,6)</f>
        <v>0</v>
      </c>
      <c r="L89" s="27">
        <v>0</v>
      </c>
      <c r="M89" s="22">
        <f>ROUND(ROUND(L89,2)*ROUND(G89,3),2)</f>
        <v>0</v>
      </c>
      <c r="N89" s="25" t="s">
        <v>126</v>
      </c>
      <c r="O89">
        <f>(M89*21)/100</f>
        <v>0</v>
      </c>
      <c r="P89" t="s">
        <v>27</v>
      </c>
    </row>
    <row r="90" spans="1:16" x14ac:dyDescent="0.2">
      <c r="A90" s="28" t="s">
        <v>57</v>
      </c>
      <c r="E90" s="29" t="s">
        <v>5</v>
      </c>
    </row>
    <row r="91" spans="1:16" x14ac:dyDescent="0.2">
      <c r="A91" s="28" t="s">
        <v>58</v>
      </c>
      <c r="E91" s="30" t="s">
        <v>5</v>
      </c>
    </row>
    <row r="92" spans="1:16" x14ac:dyDescent="0.2">
      <c r="E92" s="29" t="s">
        <v>5</v>
      </c>
    </row>
    <row r="93" spans="1:16" ht="25.5" x14ac:dyDescent="0.2">
      <c r="A93" t="s">
        <v>51</v>
      </c>
      <c r="B93" s="5" t="s">
        <v>227</v>
      </c>
      <c r="C93" s="5" t="s">
        <v>4022</v>
      </c>
      <c r="D93" t="s">
        <v>5</v>
      </c>
      <c r="E93" s="24" t="s">
        <v>4023</v>
      </c>
      <c r="F93" s="25" t="s">
        <v>73</v>
      </c>
      <c r="G93" s="26">
        <v>1</v>
      </c>
      <c r="H93" s="25">
        <v>0</v>
      </c>
      <c r="I93" s="25">
        <f>ROUND(G93*H93,6)</f>
        <v>0</v>
      </c>
      <c r="L93" s="27">
        <v>0</v>
      </c>
      <c r="M93" s="22">
        <f>ROUND(ROUND(L93,2)*ROUND(G93,3),2)</f>
        <v>0</v>
      </c>
      <c r="N93" s="25" t="s">
        <v>126</v>
      </c>
      <c r="O93">
        <f>(M93*21)/100</f>
        <v>0</v>
      </c>
      <c r="P93" t="s">
        <v>27</v>
      </c>
    </row>
    <row r="94" spans="1:16" x14ac:dyDescent="0.2">
      <c r="A94" s="28" t="s">
        <v>57</v>
      </c>
      <c r="E94" s="29" t="s">
        <v>5</v>
      </c>
    </row>
    <row r="95" spans="1:16" x14ac:dyDescent="0.2">
      <c r="A95" s="28" t="s">
        <v>58</v>
      </c>
      <c r="E95" s="30" t="s">
        <v>5</v>
      </c>
    </row>
    <row r="96" spans="1:16" x14ac:dyDescent="0.2">
      <c r="E96" s="29" t="s">
        <v>5</v>
      </c>
    </row>
    <row r="97" spans="1:16" ht="25.5" x14ac:dyDescent="0.2">
      <c r="A97" t="s">
        <v>51</v>
      </c>
      <c r="B97" s="5" t="s">
        <v>232</v>
      </c>
      <c r="C97" s="5" t="s">
        <v>4024</v>
      </c>
      <c r="D97" t="s">
        <v>5</v>
      </c>
      <c r="E97" s="24" t="s">
        <v>4023</v>
      </c>
      <c r="F97" s="25" t="s">
        <v>73</v>
      </c>
      <c r="G97" s="26">
        <v>1</v>
      </c>
      <c r="H97" s="25">
        <v>0</v>
      </c>
      <c r="I97" s="25">
        <f>ROUND(G97*H97,6)</f>
        <v>0</v>
      </c>
      <c r="L97" s="27">
        <v>0</v>
      </c>
      <c r="M97" s="22">
        <f>ROUND(ROUND(L97,2)*ROUND(G97,3),2)</f>
        <v>0</v>
      </c>
      <c r="N97" s="25" t="s">
        <v>126</v>
      </c>
      <c r="O97">
        <f>(M97*21)/100</f>
        <v>0</v>
      </c>
      <c r="P97" t="s">
        <v>27</v>
      </c>
    </row>
    <row r="98" spans="1:16" x14ac:dyDescent="0.2">
      <c r="A98" s="28" t="s">
        <v>57</v>
      </c>
      <c r="E98" s="29" t="s">
        <v>5</v>
      </c>
    </row>
    <row r="99" spans="1:16" x14ac:dyDescent="0.2">
      <c r="A99" s="28" t="s">
        <v>58</v>
      </c>
      <c r="E99" s="30" t="s">
        <v>5</v>
      </c>
    </row>
    <row r="100" spans="1:16" x14ac:dyDescent="0.2">
      <c r="E100" s="29" t="s">
        <v>5</v>
      </c>
    </row>
    <row r="101" spans="1:16" x14ac:dyDescent="0.2">
      <c r="A101" t="s">
        <v>51</v>
      </c>
      <c r="B101" s="5" t="s">
        <v>235</v>
      </c>
      <c r="C101" s="5" t="s">
        <v>4025</v>
      </c>
      <c r="D101" t="s">
        <v>5</v>
      </c>
      <c r="E101" s="24" t="s">
        <v>4026</v>
      </c>
      <c r="F101" s="25" t="s">
        <v>73</v>
      </c>
      <c r="G101" s="26">
        <v>1</v>
      </c>
      <c r="H101" s="25">
        <v>0</v>
      </c>
      <c r="I101" s="25">
        <f>ROUND(G101*H101,6)</f>
        <v>0</v>
      </c>
      <c r="L101" s="27">
        <v>0</v>
      </c>
      <c r="M101" s="22">
        <f>ROUND(ROUND(L101,2)*ROUND(G101,3),2)</f>
        <v>0</v>
      </c>
      <c r="N101" s="25" t="s">
        <v>126</v>
      </c>
      <c r="O101">
        <f>(M101*21)/100</f>
        <v>0</v>
      </c>
      <c r="P101" t="s">
        <v>27</v>
      </c>
    </row>
    <row r="102" spans="1:16" x14ac:dyDescent="0.2">
      <c r="A102" s="28" t="s">
        <v>57</v>
      </c>
      <c r="E102" s="29" t="s">
        <v>5</v>
      </c>
    </row>
    <row r="103" spans="1:16" x14ac:dyDescent="0.2">
      <c r="A103" s="28" t="s">
        <v>58</v>
      </c>
      <c r="E103" s="30" t="s">
        <v>5</v>
      </c>
    </row>
    <row r="104" spans="1:16" x14ac:dyDescent="0.2">
      <c r="E104" s="29" t="s">
        <v>5</v>
      </c>
    </row>
    <row r="105" spans="1:16" x14ac:dyDescent="0.2">
      <c r="A105" t="s">
        <v>51</v>
      </c>
      <c r="B105" s="5" t="s">
        <v>238</v>
      </c>
      <c r="C105" s="5" t="s">
        <v>4027</v>
      </c>
      <c r="D105" t="s">
        <v>5</v>
      </c>
      <c r="E105" s="24" t="s">
        <v>4028</v>
      </c>
      <c r="F105" s="25" t="s">
        <v>73</v>
      </c>
      <c r="G105" s="26">
        <v>1</v>
      </c>
      <c r="H105" s="25">
        <v>0</v>
      </c>
      <c r="I105" s="25">
        <f>ROUND(G105*H105,6)</f>
        <v>0</v>
      </c>
      <c r="L105" s="27">
        <v>0</v>
      </c>
      <c r="M105" s="22">
        <f>ROUND(ROUND(L105,2)*ROUND(G105,3),2)</f>
        <v>0</v>
      </c>
      <c r="N105" s="25" t="s">
        <v>126</v>
      </c>
      <c r="O105">
        <f>(M105*21)/100</f>
        <v>0</v>
      </c>
      <c r="P105" t="s">
        <v>27</v>
      </c>
    </row>
    <row r="106" spans="1:16" x14ac:dyDescent="0.2">
      <c r="A106" s="28" t="s">
        <v>57</v>
      </c>
      <c r="E106" s="29" t="s">
        <v>5</v>
      </c>
    </row>
    <row r="107" spans="1:16" x14ac:dyDescent="0.2">
      <c r="A107" s="28" t="s">
        <v>58</v>
      </c>
      <c r="E107" s="30" t="s">
        <v>5</v>
      </c>
    </row>
    <row r="108" spans="1:16" x14ac:dyDescent="0.2">
      <c r="E108" s="29" t="s">
        <v>5</v>
      </c>
    </row>
    <row r="109" spans="1:16" x14ac:dyDescent="0.2">
      <c r="A109" t="s">
        <v>51</v>
      </c>
      <c r="B109" s="5" t="s">
        <v>239</v>
      </c>
      <c r="C109" s="5" t="s">
        <v>4029</v>
      </c>
      <c r="D109" t="s">
        <v>5</v>
      </c>
      <c r="E109" s="24" t="s">
        <v>4030</v>
      </c>
      <c r="F109" s="25" t="s">
        <v>73</v>
      </c>
      <c r="G109" s="26">
        <v>3</v>
      </c>
      <c r="H109" s="25">
        <v>0</v>
      </c>
      <c r="I109" s="25">
        <f>ROUND(G109*H109,6)</f>
        <v>0</v>
      </c>
      <c r="L109" s="27">
        <v>0</v>
      </c>
      <c r="M109" s="22">
        <f>ROUND(ROUND(L109,2)*ROUND(G109,3),2)</f>
        <v>0</v>
      </c>
      <c r="N109" s="25" t="s">
        <v>126</v>
      </c>
      <c r="O109">
        <f>(M109*21)/100</f>
        <v>0</v>
      </c>
      <c r="P109" t="s">
        <v>27</v>
      </c>
    </row>
    <row r="110" spans="1:16" x14ac:dyDescent="0.2">
      <c r="A110" s="28" t="s">
        <v>57</v>
      </c>
      <c r="E110" s="29" t="s">
        <v>5</v>
      </c>
    </row>
    <row r="111" spans="1:16" x14ac:dyDescent="0.2">
      <c r="A111" s="28" t="s">
        <v>58</v>
      </c>
      <c r="E111" s="30" t="s">
        <v>5</v>
      </c>
    </row>
    <row r="112" spans="1:16" x14ac:dyDescent="0.2">
      <c r="E112" s="29" t="s">
        <v>5</v>
      </c>
    </row>
    <row r="113" spans="1:16" x14ac:dyDescent="0.2">
      <c r="A113" t="s">
        <v>51</v>
      </c>
      <c r="B113" s="5" t="s">
        <v>240</v>
      </c>
      <c r="C113" s="5" t="s">
        <v>4031</v>
      </c>
      <c r="D113" t="s">
        <v>5</v>
      </c>
      <c r="E113" s="24" t="s">
        <v>4032</v>
      </c>
      <c r="F113" s="25" t="s">
        <v>73</v>
      </c>
      <c r="G113" s="26">
        <v>2</v>
      </c>
      <c r="H113" s="25">
        <v>0</v>
      </c>
      <c r="I113" s="25">
        <f>ROUND(G113*H113,6)</f>
        <v>0</v>
      </c>
      <c r="L113" s="27">
        <v>0</v>
      </c>
      <c r="M113" s="22">
        <f>ROUND(ROUND(L113,2)*ROUND(G113,3),2)</f>
        <v>0</v>
      </c>
      <c r="N113" s="25" t="s">
        <v>126</v>
      </c>
      <c r="O113">
        <f>(M113*21)/100</f>
        <v>0</v>
      </c>
      <c r="P113" t="s">
        <v>27</v>
      </c>
    </row>
    <row r="114" spans="1:16" x14ac:dyDescent="0.2">
      <c r="A114" s="28" t="s">
        <v>57</v>
      </c>
      <c r="E114" s="29" t="s">
        <v>5</v>
      </c>
    </row>
    <row r="115" spans="1:16" x14ac:dyDescent="0.2">
      <c r="A115" s="28" t="s">
        <v>58</v>
      </c>
      <c r="E115" s="30" t="s">
        <v>5</v>
      </c>
    </row>
    <row r="116" spans="1:16" x14ac:dyDescent="0.2">
      <c r="E116" s="29" t="s">
        <v>5</v>
      </c>
    </row>
    <row r="117" spans="1:16" x14ac:dyDescent="0.2">
      <c r="A117" t="s">
        <v>51</v>
      </c>
      <c r="B117" s="5" t="s">
        <v>241</v>
      </c>
      <c r="C117" s="5" t="s">
        <v>4033</v>
      </c>
      <c r="D117" t="s">
        <v>5</v>
      </c>
      <c r="E117" s="24" t="s">
        <v>4034</v>
      </c>
      <c r="F117" s="25" t="s">
        <v>73</v>
      </c>
      <c r="G117" s="26">
        <v>1</v>
      </c>
      <c r="H117" s="25">
        <v>0</v>
      </c>
      <c r="I117" s="25">
        <f>ROUND(G117*H117,6)</f>
        <v>0</v>
      </c>
      <c r="L117" s="27">
        <v>0</v>
      </c>
      <c r="M117" s="22">
        <f>ROUND(ROUND(L117,2)*ROUND(G117,3),2)</f>
        <v>0</v>
      </c>
      <c r="N117" s="25" t="s">
        <v>126</v>
      </c>
      <c r="O117">
        <f>(M117*21)/100</f>
        <v>0</v>
      </c>
      <c r="P117" t="s">
        <v>27</v>
      </c>
    </row>
    <row r="118" spans="1:16" x14ac:dyDescent="0.2">
      <c r="A118" s="28" t="s">
        <v>57</v>
      </c>
      <c r="E118" s="29" t="s">
        <v>5</v>
      </c>
    </row>
    <row r="119" spans="1:16" x14ac:dyDescent="0.2">
      <c r="A119" s="28" t="s">
        <v>58</v>
      </c>
      <c r="E119" s="30" t="s">
        <v>5</v>
      </c>
    </row>
    <row r="120" spans="1:16" x14ac:dyDescent="0.2">
      <c r="E120" s="29" t="s">
        <v>5</v>
      </c>
    </row>
    <row r="121" spans="1:16" x14ac:dyDescent="0.2">
      <c r="A121" t="s">
        <v>51</v>
      </c>
      <c r="B121" s="5" t="s">
        <v>242</v>
      </c>
      <c r="C121" s="5" t="s">
        <v>4035</v>
      </c>
      <c r="D121" t="s">
        <v>5</v>
      </c>
      <c r="E121" s="24" t="s">
        <v>4036</v>
      </c>
      <c r="F121" s="25" t="s">
        <v>73</v>
      </c>
      <c r="G121" s="26">
        <v>1</v>
      </c>
      <c r="H121" s="25">
        <v>0</v>
      </c>
      <c r="I121" s="25">
        <f>ROUND(G121*H121,6)</f>
        <v>0</v>
      </c>
      <c r="L121" s="27">
        <v>0</v>
      </c>
      <c r="M121" s="22">
        <f>ROUND(ROUND(L121,2)*ROUND(G121,3),2)</f>
        <v>0</v>
      </c>
      <c r="N121" s="25" t="s">
        <v>126</v>
      </c>
      <c r="O121">
        <f>(M121*21)/100</f>
        <v>0</v>
      </c>
      <c r="P121" t="s">
        <v>27</v>
      </c>
    </row>
    <row r="122" spans="1:16" x14ac:dyDescent="0.2">
      <c r="A122" s="28" t="s">
        <v>57</v>
      </c>
      <c r="E122" s="29" t="s">
        <v>5</v>
      </c>
    </row>
    <row r="123" spans="1:16" x14ac:dyDescent="0.2">
      <c r="A123" s="28" t="s">
        <v>58</v>
      </c>
      <c r="E123" s="30" t="s">
        <v>5</v>
      </c>
    </row>
    <row r="124" spans="1:16" x14ac:dyDescent="0.2">
      <c r="E124" s="29" t="s">
        <v>5</v>
      </c>
    </row>
    <row r="125" spans="1:16" x14ac:dyDescent="0.2">
      <c r="A125" t="s">
        <v>51</v>
      </c>
      <c r="B125" s="5" t="s">
        <v>243</v>
      </c>
      <c r="C125" s="5" t="s">
        <v>4037</v>
      </c>
      <c r="D125" t="s">
        <v>5</v>
      </c>
      <c r="E125" s="24" t="s">
        <v>4038</v>
      </c>
      <c r="F125" s="25" t="s">
        <v>73</v>
      </c>
      <c r="G125" s="26">
        <v>2</v>
      </c>
      <c r="H125" s="25">
        <v>0</v>
      </c>
      <c r="I125" s="25">
        <f>ROUND(G125*H125,6)</f>
        <v>0</v>
      </c>
      <c r="L125" s="27">
        <v>0</v>
      </c>
      <c r="M125" s="22">
        <f>ROUND(ROUND(L125,2)*ROUND(G125,3),2)</f>
        <v>0</v>
      </c>
      <c r="N125" s="25" t="s">
        <v>126</v>
      </c>
      <c r="O125">
        <f>(M125*21)/100</f>
        <v>0</v>
      </c>
      <c r="P125" t="s">
        <v>27</v>
      </c>
    </row>
    <row r="126" spans="1:16" x14ac:dyDescent="0.2">
      <c r="A126" s="28" t="s">
        <v>57</v>
      </c>
      <c r="E126" s="29" t="s">
        <v>5</v>
      </c>
    </row>
    <row r="127" spans="1:16" x14ac:dyDescent="0.2">
      <c r="A127" s="28" t="s">
        <v>58</v>
      </c>
      <c r="E127" s="30" t="s">
        <v>5</v>
      </c>
    </row>
    <row r="128" spans="1:16" x14ac:dyDescent="0.2">
      <c r="E128" s="29" t="s">
        <v>5</v>
      </c>
    </row>
    <row r="129" spans="1:16" x14ac:dyDescent="0.2">
      <c r="A129" t="s">
        <v>51</v>
      </c>
      <c r="B129" s="5" t="s">
        <v>244</v>
      </c>
      <c r="C129" s="5" t="s">
        <v>4039</v>
      </c>
      <c r="D129" t="s">
        <v>5</v>
      </c>
      <c r="E129" s="24" t="s">
        <v>4040</v>
      </c>
      <c r="F129" s="25" t="s">
        <v>73</v>
      </c>
      <c r="G129" s="26">
        <v>2</v>
      </c>
      <c r="H129" s="25">
        <v>0</v>
      </c>
      <c r="I129" s="25">
        <f>ROUND(G129*H129,6)</f>
        <v>0</v>
      </c>
      <c r="L129" s="27">
        <v>0</v>
      </c>
      <c r="M129" s="22">
        <f>ROUND(ROUND(L129,2)*ROUND(G129,3),2)</f>
        <v>0</v>
      </c>
      <c r="N129" s="25" t="s">
        <v>126</v>
      </c>
      <c r="O129">
        <f>(M129*21)/100</f>
        <v>0</v>
      </c>
      <c r="P129" t="s">
        <v>27</v>
      </c>
    </row>
    <row r="130" spans="1:16" x14ac:dyDescent="0.2">
      <c r="A130" s="28" t="s">
        <v>57</v>
      </c>
      <c r="E130" s="29" t="s">
        <v>5</v>
      </c>
    </row>
    <row r="131" spans="1:16" x14ac:dyDescent="0.2">
      <c r="A131" s="28" t="s">
        <v>58</v>
      </c>
      <c r="E131" s="30" t="s">
        <v>5</v>
      </c>
    </row>
    <row r="132" spans="1:16" x14ac:dyDescent="0.2">
      <c r="E132" s="29" t="s">
        <v>5</v>
      </c>
    </row>
    <row r="133" spans="1:16" x14ac:dyDescent="0.2">
      <c r="A133" t="s">
        <v>51</v>
      </c>
      <c r="B133" s="5" t="s">
        <v>249</v>
      </c>
      <c r="C133" s="5" t="s">
        <v>4041</v>
      </c>
      <c r="D133" t="s">
        <v>5</v>
      </c>
      <c r="E133" s="24" t="s">
        <v>4042</v>
      </c>
      <c r="F133" s="25" t="s">
        <v>73</v>
      </c>
      <c r="G133" s="26">
        <v>1</v>
      </c>
      <c r="H133" s="25">
        <v>0</v>
      </c>
      <c r="I133" s="25">
        <f>ROUND(G133*H133,6)</f>
        <v>0</v>
      </c>
      <c r="L133" s="27">
        <v>0</v>
      </c>
      <c r="M133" s="22">
        <f>ROUND(ROUND(L133,2)*ROUND(G133,3),2)</f>
        <v>0</v>
      </c>
      <c r="N133" s="25" t="s">
        <v>126</v>
      </c>
      <c r="O133">
        <f>(M133*21)/100</f>
        <v>0</v>
      </c>
      <c r="P133" t="s">
        <v>27</v>
      </c>
    </row>
    <row r="134" spans="1:16" x14ac:dyDescent="0.2">
      <c r="A134" s="28" t="s">
        <v>57</v>
      </c>
      <c r="E134" s="29" t="s">
        <v>5</v>
      </c>
    </row>
    <row r="135" spans="1:16" x14ac:dyDescent="0.2">
      <c r="A135" s="28" t="s">
        <v>58</v>
      </c>
      <c r="E135" s="30" t="s">
        <v>5</v>
      </c>
    </row>
    <row r="136" spans="1:16" x14ac:dyDescent="0.2">
      <c r="E136" s="29" t="s">
        <v>5</v>
      </c>
    </row>
    <row r="137" spans="1:16" x14ac:dyDescent="0.2">
      <c r="A137" t="s">
        <v>51</v>
      </c>
      <c r="B137" s="5" t="s">
        <v>254</v>
      </c>
      <c r="C137" s="5" t="s">
        <v>4043</v>
      </c>
      <c r="D137" t="s">
        <v>5</v>
      </c>
      <c r="E137" s="24" t="s">
        <v>4044</v>
      </c>
      <c r="F137" s="25" t="s">
        <v>73</v>
      </c>
      <c r="G137" s="26">
        <v>2</v>
      </c>
      <c r="H137" s="25">
        <v>0</v>
      </c>
      <c r="I137" s="25">
        <f>ROUND(G137*H137,6)</f>
        <v>0</v>
      </c>
      <c r="L137" s="27">
        <v>0</v>
      </c>
      <c r="M137" s="22">
        <f>ROUND(ROUND(L137,2)*ROUND(G137,3),2)</f>
        <v>0</v>
      </c>
      <c r="N137" s="25" t="s">
        <v>126</v>
      </c>
      <c r="O137">
        <f>(M137*21)/100</f>
        <v>0</v>
      </c>
      <c r="P137" t="s">
        <v>27</v>
      </c>
    </row>
    <row r="138" spans="1:16" x14ac:dyDescent="0.2">
      <c r="A138" s="28" t="s">
        <v>57</v>
      </c>
      <c r="E138" s="29" t="s">
        <v>5</v>
      </c>
    </row>
    <row r="139" spans="1:16" x14ac:dyDescent="0.2">
      <c r="A139" s="28" t="s">
        <v>58</v>
      </c>
      <c r="E139" s="30" t="s">
        <v>5</v>
      </c>
    </row>
    <row r="140" spans="1:16" x14ac:dyDescent="0.2">
      <c r="E140" s="29" t="s">
        <v>5</v>
      </c>
    </row>
    <row r="141" spans="1:16" ht="25.5" x14ac:dyDescent="0.2">
      <c r="A141" t="s">
        <v>51</v>
      </c>
      <c r="B141" s="5" t="s">
        <v>258</v>
      </c>
      <c r="C141" s="5" t="s">
        <v>4045</v>
      </c>
      <c r="D141" t="s">
        <v>5</v>
      </c>
      <c r="E141" s="24" t="s">
        <v>4046</v>
      </c>
      <c r="F141" s="25" t="s">
        <v>73</v>
      </c>
      <c r="G141" s="26">
        <v>1</v>
      </c>
      <c r="H141" s="25">
        <v>0</v>
      </c>
      <c r="I141" s="25">
        <f>ROUND(G141*H141,6)</f>
        <v>0</v>
      </c>
      <c r="L141" s="27">
        <v>0</v>
      </c>
      <c r="M141" s="22">
        <f>ROUND(ROUND(L141,2)*ROUND(G141,3),2)</f>
        <v>0</v>
      </c>
      <c r="N141" s="25" t="s">
        <v>126</v>
      </c>
      <c r="O141">
        <f>(M141*21)/100</f>
        <v>0</v>
      </c>
      <c r="P141" t="s">
        <v>27</v>
      </c>
    </row>
    <row r="142" spans="1:16" x14ac:dyDescent="0.2">
      <c r="A142" s="28" t="s">
        <v>57</v>
      </c>
      <c r="E142" s="29" t="s">
        <v>5</v>
      </c>
    </row>
    <row r="143" spans="1:16" x14ac:dyDescent="0.2">
      <c r="A143" s="28" t="s">
        <v>58</v>
      </c>
      <c r="E143" s="30" t="s">
        <v>5</v>
      </c>
    </row>
    <row r="144" spans="1:16" x14ac:dyDescent="0.2">
      <c r="E144" s="29" t="s">
        <v>5</v>
      </c>
    </row>
    <row r="145" spans="1:16" ht="25.5" x14ac:dyDescent="0.2">
      <c r="A145" t="s">
        <v>51</v>
      </c>
      <c r="B145" s="5" t="s">
        <v>262</v>
      </c>
      <c r="C145" s="5" t="s">
        <v>4047</v>
      </c>
      <c r="D145" t="s">
        <v>5</v>
      </c>
      <c r="E145" s="24" t="s">
        <v>4048</v>
      </c>
      <c r="F145" s="25" t="s">
        <v>73</v>
      </c>
      <c r="G145" s="26">
        <v>1</v>
      </c>
      <c r="H145" s="25">
        <v>0</v>
      </c>
      <c r="I145" s="25">
        <f>ROUND(G145*H145,6)</f>
        <v>0</v>
      </c>
      <c r="L145" s="27">
        <v>0</v>
      </c>
      <c r="M145" s="22">
        <f>ROUND(ROUND(L145,2)*ROUND(G145,3),2)</f>
        <v>0</v>
      </c>
      <c r="N145" s="25" t="s">
        <v>126</v>
      </c>
      <c r="O145">
        <f>(M145*21)/100</f>
        <v>0</v>
      </c>
      <c r="P145" t="s">
        <v>27</v>
      </c>
    </row>
    <row r="146" spans="1:16" x14ac:dyDescent="0.2">
      <c r="A146" s="28" t="s">
        <v>57</v>
      </c>
      <c r="E146" s="29" t="s">
        <v>5</v>
      </c>
    </row>
    <row r="147" spans="1:16" x14ac:dyDescent="0.2">
      <c r="A147" s="28" t="s">
        <v>58</v>
      </c>
      <c r="E147" s="30" t="s">
        <v>5</v>
      </c>
    </row>
    <row r="148" spans="1:16" x14ac:dyDescent="0.2">
      <c r="E148" s="29" t="s">
        <v>5</v>
      </c>
    </row>
    <row r="149" spans="1:16" ht="25.5" x14ac:dyDescent="0.2">
      <c r="A149" t="s">
        <v>51</v>
      </c>
      <c r="B149" s="5" t="s">
        <v>263</v>
      </c>
      <c r="C149" s="5" t="s">
        <v>4049</v>
      </c>
      <c r="D149" t="s">
        <v>5</v>
      </c>
      <c r="E149" s="24" t="s">
        <v>4050</v>
      </c>
      <c r="F149" s="25" t="s">
        <v>73</v>
      </c>
      <c r="G149" s="26">
        <v>4</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ht="25.5" x14ac:dyDescent="0.2">
      <c r="A153" t="s">
        <v>51</v>
      </c>
      <c r="B153" s="5" t="s">
        <v>264</v>
      </c>
      <c r="C153" s="5" t="s">
        <v>4051</v>
      </c>
      <c r="D153" t="s">
        <v>5</v>
      </c>
      <c r="E153" s="24" t="s">
        <v>4052</v>
      </c>
      <c r="F153" s="25" t="s">
        <v>73</v>
      </c>
      <c r="G153" s="26">
        <v>5</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ht="25.5" x14ac:dyDescent="0.2">
      <c r="A157" t="s">
        <v>51</v>
      </c>
      <c r="B157" s="5" t="s">
        <v>265</v>
      </c>
      <c r="C157" s="5" t="s">
        <v>4053</v>
      </c>
      <c r="D157" t="s">
        <v>5</v>
      </c>
      <c r="E157" s="24" t="s">
        <v>4054</v>
      </c>
      <c r="F157" s="25" t="s">
        <v>73</v>
      </c>
      <c r="G157" s="26">
        <v>3</v>
      </c>
      <c r="H157" s="25">
        <v>0</v>
      </c>
      <c r="I157" s="25">
        <f>ROUND(G157*H157,6)</f>
        <v>0</v>
      </c>
      <c r="L157" s="27">
        <v>0</v>
      </c>
      <c r="M157" s="22">
        <f>ROUND(ROUND(L157,2)*ROUND(G157,3),2)</f>
        <v>0</v>
      </c>
      <c r="N157" s="25" t="s">
        <v>126</v>
      </c>
      <c r="O157">
        <f>(M157*21)/100</f>
        <v>0</v>
      </c>
      <c r="P157" t="s">
        <v>27</v>
      </c>
    </row>
    <row r="158" spans="1:16" x14ac:dyDescent="0.2">
      <c r="A158" s="28" t="s">
        <v>57</v>
      </c>
      <c r="E158" s="29" t="s">
        <v>5</v>
      </c>
    </row>
    <row r="159" spans="1:16" x14ac:dyDescent="0.2">
      <c r="A159" s="28" t="s">
        <v>58</v>
      </c>
      <c r="E159" s="30" t="s">
        <v>5</v>
      </c>
    </row>
    <row r="160" spans="1:16" x14ac:dyDescent="0.2">
      <c r="E160" s="29" t="s">
        <v>5</v>
      </c>
    </row>
    <row r="161" spans="1:16" ht="25.5" x14ac:dyDescent="0.2">
      <c r="A161" t="s">
        <v>51</v>
      </c>
      <c r="B161" s="5" t="s">
        <v>266</v>
      </c>
      <c r="C161" s="5" t="s">
        <v>4055</v>
      </c>
      <c r="D161" t="s">
        <v>5</v>
      </c>
      <c r="E161" s="24" t="s">
        <v>4056</v>
      </c>
      <c r="F161" s="25" t="s">
        <v>73</v>
      </c>
      <c r="G161" s="26">
        <v>2</v>
      </c>
      <c r="H161" s="25">
        <v>0</v>
      </c>
      <c r="I161" s="25">
        <f>ROUND(G161*H161,6)</f>
        <v>0</v>
      </c>
      <c r="L161" s="27">
        <v>0</v>
      </c>
      <c r="M161" s="22">
        <f>ROUND(ROUND(L161,2)*ROUND(G161,3),2)</f>
        <v>0</v>
      </c>
      <c r="N161" s="25" t="s">
        <v>126</v>
      </c>
      <c r="O161">
        <f>(M161*21)/100</f>
        <v>0</v>
      </c>
      <c r="P161" t="s">
        <v>27</v>
      </c>
    </row>
    <row r="162" spans="1:16" x14ac:dyDescent="0.2">
      <c r="A162" s="28" t="s">
        <v>57</v>
      </c>
      <c r="E162" s="29" t="s">
        <v>5</v>
      </c>
    </row>
    <row r="163" spans="1:16" x14ac:dyDescent="0.2">
      <c r="A163" s="28" t="s">
        <v>58</v>
      </c>
      <c r="E163" s="30" t="s">
        <v>5</v>
      </c>
    </row>
    <row r="164" spans="1:16" x14ac:dyDescent="0.2">
      <c r="E164" s="29" t="s">
        <v>5</v>
      </c>
    </row>
    <row r="165" spans="1:16" ht="25.5" x14ac:dyDescent="0.2">
      <c r="A165" t="s">
        <v>51</v>
      </c>
      <c r="B165" s="5" t="s">
        <v>267</v>
      </c>
      <c r="C165" s="5" t="s">
        <v>4057</v>
      </c>
      <c r="D165" t="s">
        <v>5</v>
      </c>
      <c r="E165" s="24" t="s">
        <v>4058</v>
      </c>
      <c r="F165" s="25" t="s">
        <v>73</v>
      </c>
      <c r="G165" s="26">
        <v>2</v>
      </c>
      <c r="H165" s="25">
        <v>0</v>
      </c>
      <c r="I165" s="25">
        <f>ROUND(G165*H165,6)</f>
        <v>0</v>
      </c>
      <c r="L165" s="27">
        <v>0</v>
      </c>
      <c r="M165" s="22">
        <f>ROUND(ROUND(L165,2)*ROUND(G165,3),2)</f>
        <v>0</v>
      </c>
      <c r="N165" s="25" t="s">
        <v>126</v>
      </c>
      <c r="O165">
        <f>(M165*21)/100</f>
        <v>0</v>
      </c>
      <c r="P165" t="s">
        <v>27</v>
      </c>
    </row>
    <row r="166" spans="1:16" x14ac:dyDescent="0.2">
      <c r="A166" s="28" t="s">
        <v>57</v>
      </c>
      <c r="E166" s="29" t="s">
        <v>5</v>
      </c>
    </row>
    <row r="167" spans="1:16" x14ac:dyDescent="0.2">
      <c r="A167" s="28" t="s">
        <v>58</v>
      </c>
      <c r="E167" s="30" t="s">
        <v>5</v>
      </c>
    </row>
    <row r="168" spans="1:16" x14ac:dyDescent="0.2">
      <c r="E168" s="29" t="s">
        <v>5</v>
      </c>
    </row>
    <row r="169" spans="1:16" ht="25.5" x14ac:dyDescent="0.2">
      <c r="A169" t="s">
        <v>51</v>
      </c>
      <c r="B169" s="5" t="s">
        <v>270</v>
      </c>
      <c r="C169" s="5" t="s">
        <v>4059</v>
      </c>
      <c r="D169" t="s">
        <v>5</v>
      </c>
      <c r="E169" s="24" t="s">
        <v>4060</v>
      </c>
      <c r="F169" s="25" t="s">
        <v>73</v>
      </c>
      <c r="G169" s="26">
        <v>1</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x14ac:dyDescent="0.2">
      <c r="A171" s="28" t="s">
        <v>58</v>
      </c>
      <c r="E171" s="30" t="s">
        <v>5</v>
      </c>
    </row>
    <row r="172" spans="1:16" x14ac:dyDescent="0.2">
      <c r="E172" s="29" t="s">
        <v>5</v>
      </c>
    </row>
    <row r="173" spans="1:16" ht="25.5" x14ac:dyDescent="0.2">
      <c r="A173" t="s">
        <v>51</v>
      </c>
      <c r="B173" s="5" t="s">
        <v>273</v>
      </c>
      <c r="C173" s="5" t="s">
        <v>4061</v>
      </c>
      <c r="D173" t="s">
        <v>5</v>
      </c>
      <c r="E173" s="24" t="s">
        <v>4062</v>
      </c>
      <c r="F173" s="25" t="s">
        <v>73</v>
      </c>
      <c r="G173" s="26">
        <v>4</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x14ac:dyDescent="0.2">
      <c r="E176" s="29" t="s">
        <v>5</v>
      </c>
    </row>
    <row r="177" spans="1:16" ht="25.5" x14ac:dyDescent="0.2">
      <c r="A177" t="s">
        <v>51</v>
      </c>
      <c r="B177" s="5" t="s">
        <v>276</v>
      </c>
      <c r="C177" s="5" t="s">
        <v>4063</v>
      </c>
      <c r="D177" t="s">
        <v>5</v>
      </c>
      <c r="E177" s="24" t="s">
        <v>4064</v>
      </c>
      <c r="F177" s="25" t="s">
        <v>73</v>
      </c>
      <c r="G177" s="26">
        <v>1</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x14ac:dyDescent="0.2">
      <c r="A179" s="28" t="s">
        <v>58</v>
      </c>
      <c r="E179" s="30" t="s">
        <v>5</v>
      </c>
    </row>
    <row r="180" spans="1:16" x14ac:dyDescent="0.2">
      <c r="E180" s="29" t="s">
        <v>5</v>
      </c>
    </row>
    <row r="181" spans="1:16" ht="25.5" x14ac:dyDescent="0.2">
      <c r="A181" t="s">
        <v>51</v>
      </c>
      <c r="B181" s="5" t="s">
        <v>279</v>
      </c>
      <c r="C181" s="5" t="s">
        <v>4065</v>
      </c>
      <c r="D181" t="s">
        <v>5</v>
      </c>
      <c r="E181" s="24" t="s">
        <v>4066</v>
      </c>
      <c r="F181" s="25" t="s">
        <v>73</v>
      </c>
      <c r="G181" s="26">
        <v>1</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x14ac:dyDescent="0.2">
      <c r="A183" s="28" t="s">
        <v>58</v>
      </c>
      <c r="E183" s="30" t="s">
        <v>5</v>
      </c>
    </row>
    <row r="184" spans="1:16" x14ac:dyDescent="0.2">
      <c r="E184" s="29" t="s">
        <v>5</v>
      </c>
    </row>
    <row r="185" spans="1:16" ht="25.5" x14ac:dyDescent="0.2">
      <c r="A185" t="s">
        <v>51</v>
      </c>
      <c r="B185" s="5" t="s">
        <v>589</v>
      </c>
      <c r="C185" s="5" t="s">
        <v>4067</v>
      </c>
      <c r="D185" t="s">
        <v>5</v>
      </c>
      <c r="E185" s="24" t="s">
        <v>4068</v>
      </c>
      <c r="F185" s="25" t="s">
        <v>73</v>
      </c>
      <c r="G185" s="26">
        <v>2</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x14ac:dyDescent="0.2">
      <c r="A187" s="28" t="s">
        <v>58</v>
      </c>
      <c r="E187" s="30" t="s">
        <v>5</v>
      </c>
    </row>
    <row r="188" spans="1:16" x14ac:dyDescent="0.2">
      <c r="E188" s="29" t="s">
        <v>5</v>
      </c>
    </row>
    <row r="189" spans="1:16" ht="25.5" x14ac:dyDescent="0.2">
      <c r="A189" t="s">
        <v>51</v>
      </c>
      <c r="B189" s="5" t="s">
        <v>282</v>
      </c>
      <c r="C189" s="5" t="s">
        <v>4069</v>
      </c>
      <c r="D189" t="s">
        <v>5</v>
      </c>
      <c r="E189" s="24" t="s">
        <v>4070</v>
      </c>
      <c r="F189" s="25" t="s">
        <v>73</v>
      </c>
      <c r="G189" s="26">
        <v>2</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x14ac:dyDescent="0.2">
      <c r="A191" s="28" t="s">
        <v>58</v>
      </c>
      <c r="E191" s="30" t="s">
        <v>5</v>
      </c>
    </row>
    <row r="192" spans="1:16" x14ac:dyDescent="0.2">
      <c r="E192" s="29" t="s">
        <v>5</v>
      </c>
    </row>
    <row r="193" spans="1:16" ht="25.5" x14ac:dyDescent="0.2">
      <c r="A193" t="s">
        <v>51</v>
      </c>
      <c r="B193" s="5" t="s">
        <v>287</v>
      </c>
      <c r="C193" s="5" t="s">
        <v>4071</v>
      </c>
      <c r="D193" t="s">
        <v>5</v>
      </c>
      <c r="E193" s="24" t="s">
        <v>4072</v>
      </c>
      <c r="F193" s="25" t="s">
        <v>73</v>
      </c>
      <c r="G193" s="26">
        <v>4</v>
      </c>
      <c r="H193" s="25">
        <v>0</v>
      </c>
      <c r="I193" s="25">
        <f>ROUND(G193*H193,6)</f>
        <v>0</v>
      </c>
      <c r="L193" s="27">
        <v>0</v>
      </c>
      <c r="M193" s="22">
        <f>ROUND(ROUND(L193,2)*ROUND(G193,3),2)</f>
        <v>0</v>
      </c>
      <c r="N193" s="25" t="s">
        <v>126</v>
      </c>
      <c r="O193">
        <f>(M193*21)/100</f>
        <v>0</v>
      </c>
      <c r="P193" t="s">
        <v>27</v>
      </c>
    </row>
    <row r="194" spans="1:16" x14ac:dyDescent="0.2">
      <c r="A194" s="28" t="s">
        <v>57</v>
      </c>
      <c r="E194" s="29" t="s">
        <v>5</v>
      </c>
    </row>
    <row r="195" spans="1:16" x14ac:dyDescent="0.2">
      <c r="A195" s="28" t="s">
        <v>58</v>
      </c>
      <c r="E195" s="30" t="s">
        <v>5</v>
      </c>
    </row>
    <row r="196" spans="1:16" x14ac:dyDescent="0.2">
      <c r="E196" s="29" t="s">
        <v>5</v>
      </c>
    </row>
    <row r="197" spans="1:16" ht="25.5" x14ac:dyDescent="0.2">
      <c r="A197" t="s">
        <v>51</v>
      </c>
      <c r="B197" s="5" t="s">
        <v>288</v>
      </c>
      <c r="C197" s="5" t="s">
        <v>4073</v>
      </c>
      <c r="D197" t="s">
        <v>5</v>
      </c>
      <c r="E197" s="24" t="s">
        <v>4074</v>
      </c>
      <c r="F197" s="25" t="s">
        <v>73</v>
      </c>
      <c r="G197" s="26">
        <v>2</v>
      </c>
      <c r="H197" s="25">
        <v>0</v>
      </c>
      <c r="I197" s="25">
        <f>ROUND(G197*H197,6)</f>
        <v>0</v>
      </c>
      <c r="L197" s="27">
        <v>0</v>
      </c>
      <c r="M197" s="22">
        <f>ROUND(ROUND(L197,2)*ROUND(G197,3),2)</f>
        <v>0</v>
      </c>
      <c r="N197" s="25" t="s">
        <v>126</v>
      </c>
      <c r="O197">
        <f>(M197*21)/100</f>
        <v>0</v>
      </c>
      <c r="P197" t="s">
        <v>27</v>
      </c>
    </row>
    <row r="198" spans="1:16" x14ac:dyDescent="0.2">
      <c r="A198" s="28" t="s">
        <v>57</v>
      </c>
      <c r="E198" s="29" t="s">
        <v>5</v>
      </c>
    </row>
    <row r="199" spans="1:16" x14ac:dyDescent="0.2">
      <c r="A199" s="28" t="s">
        <v>58</v>
      </c>
      <c r="E199" s="30" t="s">
        <v>5</v>
      </c>
    </row>
    <row r="200" spans="1:16" x14ac:dyDescent="0.2">
      <c r="E200" s="29" t="s">
        <v>5</v>
      </c>
    </row>
    <row r="201" spans="1:16" ht="25.5" x14ac:dyDescent="0.2">
      <c r="A201" t="s">
        <v>51</v>
      </c>
      <c r="B201" s="5" t="s">
        <v>289</v>
      </c>
      <c r="C201" s="5" t="s">
        <v>4075</v>
      </c>
      <c r="D201" t="s">
        <v>5</v>
      </c>
      <c r="E201" s="24" t="s">
        <v>4076</v>
      </c>
      <c r="F201" s="25" t="s">
        <v>73</v>
      </c>
      <c r="G201" s="26">
        <v>12</v>
      </c>
      <c r="H201" s="25">
        <v>0</v>
      </c>
      <c r="I201" s="25">
        <f>ROUND(G201*H201,6)</f>
        <v>0</v>
      </c>
      <c r="L201" s="27">
        <v>0</v>
      </c>
      <c r="M201" s="22">
        <f>ROUND(ROUND(L201,2)*ROUND(G201,3),2)</f>
        <v>0</v>
      </c>
      <c r="N201" s="25" t="s">
        <v>126</v>
      </c>
      <c r="O201">
        <f>(M201*21)/100</f>
        <v>0</v>
      </c>
      <c r="P201" t="s">
        <v>27</v>
      </c>
    </row>
    <row r="202" spans="1:16" x14ac:dyDescent="0.2">
      <c r="A202" s="28" t="s">
        <v>57</v>
      </c>
      <c r="E202" s="29" t="s">
        <v>5</v>
      </c>
    </row>
    <row r="203" spans="1:16" x14ac:dyDescent="0.2">
      <c r="A203" s="28" t="s">
        <v>58</v>
      </c>
      <c r="E203" s="30" t="s">
        <v>5</v>
      </c>
    </row>
    <row r="204" spans="1:16" x14ac:dyDescent="0.2">
      <c r="E204" s="29" t="s">
        <v>5</v>
      </c>
    </row>
    <row r="205" spans="1:16" ht="25.5" x14ac:dyDescent="0.2">
      <c r="A205" t="s">
        <v>51</v>
      </c>
      <c r="B205" s="5" t="s">
        <v>292</v>
      </c>
      <c r="C205" s="5" t="s">
        <v>4077</v>
      </c>
      <c r="D205" t="s">
        <v>5</v>
      </c>
      <c r="E205" s="24" t="s">
        <v>4078</v>
      </c>
      <c r="F205" s="25" t="s">
        <v>73</v>
      </c>
      <c r="G205" s="26">
        <v>2</v>
      </c>
      <c r="H205" s="25">
        <v>0</v>
      </c>
      <c r="I205" s="25">
        <f>ROUND(G205*H205,6)</f>
        <v>0</v>
      </c>
      <c r="L205" s="27">
        <v>0</v>
      </c>
      <c r="M205" s="22">
        <f>ROUND(ROUND(L205,2)*ROUND(G205,3),2)</f>
        <v>0</v>
      </c>
      <c r="N205" s="25" t="s">
        <v>126</v>
      </c>
      <c r="O205">
        <f>(M205*21)/100</f>
        <v>0</v>
      </c>
      <c r="P205" t="s">
        <v>27</v>
      </c>
    </row>
    <row r="206" spans="1:16" x14ac:dyDescent="0.2">
      <c r="A206" s="28" t="s">
        <v>57</v>
      </c>
      <c r="E206" s="29" t="s">
        <v>5</v>
      </c>
    </row>
    <row r="207" spans="1:16" x14ac:dyDescent="0.2">
      <c r="A207" s="28" t="s">
        <v>58</v>
      </c>
      <c r="E207" s="30" t="s">
        <v>5</v>
      </c>
    </row>
    <row r="208" spans="1:16" x14ac:dyDescent="0.2">
      <c r="E208" s="29" t="s">
        <v>5</v>
      </c>
    </row>
    <row r="209" spans="1:16" ht="25.5" x14ac:dyDescent="0.2">
      <c r="A209" t="s">
        <v>51</v>
      </c>
      <c r="B209" s="5" t="s">
        <v>295</v>
      </c>
      <c r="C209" s="5" t="s">
        <v>4079</v>
      </c>
      <c r="D209" t="s">
        <v>5</v>
      </c>
      <c r="E209" s="24" t="s">
        <v>4080</v>
      </c>
      <c r="F209" s="25" t="s">
        <v>73</v>
      </c>
      <c r="G209" s="26">
        <v>2</v>
      </c>
      <c r="H209" s="25">
        <v>0</v>
      </c>
      <c r="I209" s="25">
        <f>ROUND(G209*H209,6)</f>
        <v>0</v>
      </c>
      <c r="L209" s="27">
        <v>0</v>
      </c>
      <c r="M209" s="22">
        <f>ROUND(ROUND(L209,2)*ROUND(G209,3),2)</f>
        <v>0</v>
      </c>
      <c r="N209" s="25" t="s">
        <v>126</v>
      </c>
      <c r="O209">
        <f>(M209*21)/100</f>
        <v>0</v>
      </c>
      <c r="P209" t="s">
        <v>27</v>
      </c>
    </row>
    <row r="210" spans="1:16" x14ac:dyDescent="0.2">
      <c r="A210" s="28" t="s">
        <v>57</v>
      </c>
      <c r="E210" s="29" t="s">
        <v>5</v>
      </c>
    </row>
    <row r="211" spans="1:16" x14ac:dyDescent="0.2">
      <c r="A211" s="28" t="s">
        <v>58</v>
      </c>
      <c r="E211" s="30" t="s">
        <v>5</v>
      </c>
    </row>
    <row r="212" spans="1:16" x14ac:dyDescent="0.2">
      <c r="E212" s="29" t="s">
        <v>5</v>
      </c>
    </row>
    <row r="213" spans="1:16" ht="25.5" x14ac:dyDescent="0.2">
      <c r="A213" t="s">
        <v>51</v>
      </c>
      <c r="B213" s="5" t="s">
        <v>298</v>
      </c>
      <c r="C213" s="5" t="s">
        <v>4081</v>
      </c>
      <c r="D213" t="s">
        <v>5</v>
      </c>
      <c r="E213" s="24" t="s">
        <v>4082</v>
      </c>
      <c r="F213" s="25" t="s">
        <v>73</v>
      </c>
      <c r="G213" s="26">
        <v>1</v>
      </c>
      <c r="H213" s="25">
        <v>0</v>
      </c>
      <c r="I213" s="25">
        <f>ROUND(G213*H213,6)</f>
        <v>0</v>
      </c>
      <c r="L213" s="27">
        <v>0</v>
      </c>
      <c r="M213" s="22">
        <f>ROUND(ROUND(L213,2)*ROUND(G213,3),2)</f>
        <v>0</v>
      </c>
      <c r="N213" s="25" t="s">
        <v>126</v>
      </c>
      <c r="O213">
        <f>(M213*21)/100</f>
        <v>0</v>
      </c>
      <c r="P213" t="s">
        <v>27</v>
      </c>
    </row>
    <row r="214" spans="1:16" x14ac:dyDescent="0.2">
      <c r="A214" s="28" t="s">
        <v>57</v>
      </c>
      <c r="E214" s="29" t="s">
        <v>5</v>
      </c>
    </row>
    <row r="215" spans="1:16" x14ac:dyDescent="0.2">
      <c r="A215" s="28" t="s">
        <v>58</v>
      </c>
      <c r="E215" s="30" t="s">
        <v>5</v>
      </c>
    </row>
    <row r="216" spans="1:16" x14ac:dyDescent="0.2">
      <c r="E216" s="29" t="s">
        <v>5</v>
      </c>
    </row>
    <row r="217" spans="1:16" ht="25.5" x14ac:dyDescent="0.2">
      <c r="A217" t="s">
        <v>51</v>
      </c>
      <c r="B217" s="5" t="s">
        <v>301</v>
      </c>
      <c r="C217" s="5" t="s">
        <v>4083</v>
      </c>
      <c r="D217" t="s">
        <v>5</v>
      </c>
      <c r="E217" s="24" t="s">
        <v>4084</v>
      </c>
      <c r="F217" s="25" t="s">
        <v>73</v>
      </c>
      <c r="G217" s="26">
        <v>4</v>
      </c>
      <c r="H217" s="25">
        <v>0</v>
      </c>
      <c r="I217" s="25">
        <f>ROUND(G217*H217,6)</f>
        <v>0</v>
      </c>
      <c r="L217" s="27">
        <v>0</v>
      </c>
      <c r="M217" s="22">
        <f>ROUND(ROUND(L217,2)*ROUND(G217,3),2)</f>
        <v>0</v>
      </c>
      <c r="N217" s="25" t="s">
        <v>126</v>
      </c>
      <c r="O217">
        <f>(M217*21)/100</f>
        <v>0</v>
      </c>
      <c r="P217" t="s">
        <v>27</v>
      </c>
    </row>
    <row r="218" spans="1:16" x14ac:dyDescent="0.2">
      <c r="A218" s="28" t="s">
        <v>57</v>
      </c>
      <c r="E218" s="29" t="s">
        <v>5</v>
      </c>
    </row>
    <row r="219" spans="1:16" x14ac:dyDescent="0.2">
      <c r="A219" s="28" t="s">
        <v>58</v>
      </c>
      <c r="E219" s="30" t="s">
        <v>5</v>
      </c>
    </row>
    <row r="220" spans="1:16" x14ac:dyDescent="0.2">
      <c r="E220" s="29" t="s">
        <v>5</v>
      </c>
    </row>
    <row r="221" spans="1:16" ht="25.5" x14ac:dyDescent="0.2">
      <c r="A221" t="s">
        <v>51</v>
      </c>
      <c r="B221" s="5" t="s">
        <v>304</v>
      </c>
      <c r="C221" s="5" t="s">
        <v>4085</v>
      </c>
      <c r="D221" t="s">
        <v>5</v>
      </c>
      <c r="E221" s="24" t="s">
        <v>4086</v>
      </c>
      <c r="F221" s="25" t="s">
        <v>73</v>
      </c>
      <c r="G221" s="26">
        <v>1</v>
      </c>
      <c r="H221" s="25">
        <v>0</v>
      </c>
      <c r="I221" s="25">
        <f>ROUND(G221*H221,6)</f>
        <v>0</v>
      </c>
      <c r="L221" s="27">
        <v>0</v>
      </c>
      <c r="M221" s="22">
        <f>ROUND(ROUND(L221,2)*ROUND(G221,3),2)</f>
        <v>0</v>
      </c>
      <c r="N221" s="25" t="s">
        <v>126</v>
      </c>
      <c r="O221">
        <f>(M221*21)/100</f>
        <v>0</v>
      </c>
      <c r="P221" t="s">
        <v>27</v>
      </c>
    </row>
    <row r="222" spans="1:16" x14ac:dyDescent="0.2">
      <c r="A222" s="28" t="s">
        <v>57</v>
      </c>
      <c r="E222" s="29" t="s">
        <v>5</v>
      </c>
    </row>
    <row r="223" spans="1:16" x14ac:dyDescent="0.2">
      <c r="A223" s="28" t="s">
        <v>58</v>
      </c>
      <c r="E223" s="30" t="s">
        <v>5</v>
      </c>
    </row>
    <row r="224" spans="1:16" x14ac:dyDescent="0.2">
      <c r="E224" s="29" t="s">
        <v>5</v>
      </c>
    </row>
    <row r="225" spans="1:16" ht="25.5" x14ac:dyDescent="0.2">
      <c r="A225" t="s">
        <v>51</v>
      </c>
      <c r="B225" s="5" t="s">
        <v>307</v>
      </c>
      <c r="C225" s="5" t="s">
        <v>4087</v>
      </c>
      <c r="D225" t="s">
        <v>5</v>
      </c>
      <c r="E225" s="24" t="s">
        <v>4088</v>
      </c>
      <c r="F225" s="25" t="s">
        <v>73</v>
      </c>
      <c r="G225" s="26">
        <v>5</v>
      </c>
      <c r="H225" s="25">
        <v>0</v>
      </c>
      <c r="I225" s="25">
        <f>ROUND(G225*H225,6)</f>
        <v>0</v>
      </c>
      <c r="L225" s="27">
        <v>0</v>
      </c>
      <c r="M225" s="22">
        <f>ROUND(ROUND(L225,2)*ROUND(G225,3),2)</f>
        <v>0</v>
      </c>
      <c r="N225" s="25" t="s">
        <v>126</v>
      </c>
      <c r="O225">
        <f>(M225*21)/100</f>
        <v>0</v>
      </c>
      <c r="P225" t="s">
        <v>27</v>
      </c>
    </row>
    <row r="226" spans="1:16" x14ac:dyDescent="0.2">
      <c r="A226" s="28" t="s">
        <v>57</v>
      </c>
      <c r="E226" s="29" t="s">
        <v>5</v>
      </c>
    </row>
    <row r="227" spans="1:16" x14ac:dyDescent="0.2">
      <c r="A227" s="28" t="s">
        <v>58</v>
      </c>
      <c r="E227" s="30" t="s">
        <v>5</v>
      </c>
    </row>
    <row r="228" spans="1:16" x14ac:dyDescent="0.2">
      <c r="E228" s="29" t="s">
        <v>5</v>
      </c>
    </row>
    <row r="229" spans="1:16" ht="25.5" x14ac:dyDescent="0.2">
      <c r="A229" t="s">
        <v>51</v>
      </c>
      <c r="B229" s="5" t="s">
        <v>311</v>
      </c>
      <c r="C229" s="5" t="s">
        <v>4089</v>
      </c>
      <c r="D229" t="s">
        <v>5</v>
      </c>
      <c r="E229" s="24" t="s">
        <v>4090</v>
      </c>
      <c r="F229" s="25" t="s">
        <v>73</v>
      </c>
      <c r="G229" s="26">
        <v>7</v>
      </c>
      <c r="H229" s="25">
        <v>0</v>
      </c>
      <c r="I229" s="25">
        <f>ROUND(G229*H229,6)</f>
        <v>0</v>
      </c>
      <c r="L229" s="27">
        <v>0</v>
      </c>
      <c r="M229" s="22">
        <f>ROUND(ROUND(L229,2)*ROUND(G229,3),2)</f>
        <v>0</v>
      </c>
      <c r="N229" s="25" t="s">
        <v>126</v>
      </c>
      <c r="O229">
        <f>(M229*21)/100</f>
        <v>0</v>
      </c>
      <c r="P229" t="s">
        <v>27</v>
      </c>
    </row>
    <row r="230" spans="1:16" x14ac:dyDescent="0.2">
      <c r="A230" s="28" t="s">
        <v>57</v>
      </c>
      <c r="E230" s="29" t="s">
        <v>5</v>
      </c>
    </row>
    <row r="231" spans="1:16" x14ac:dyDescent="0.2">
      <c r="A231" s="28" t="s">
        <v>58</v>
      </c>
      <c r="E231" s="30" t="s">
        <v>5</v>
      </c>
    </row>
    <row r="232" spans="1:16" x14ac:dyDescent="0.2">
      <c r="E232" s="29" t="s">
        <v>5</v>
      </c>
    </row>
    <row r="233" spans="1:16" ht="25.5" x14ac:dyDescent="0.2">
      <c r="A233" t="s">
        <v>51</v>
      </c>
      <c r="B233" s="5" t="s">
        <v>314</v>
      </c>
      <c r="C233" s="5" t="s">
        <v>4091</v>
      </c>
      <c r="D233" t="s">
        <v>5</v>
      </c>
      <c r="E233" s="24" t="s">
        <v>4092</v>
      </c>
      <c r="F233" s="25" t="s">
        <v>73</v>
      </c>
      <c r="G233" s="26">
        <v>1</v>
      </c>
      <c r="H233" s="25">
        <v>0</v>
      </c>
      <c r="I233" s="25">
        <f>ROUND(G233*H233,6)</f>
        <v>0</v>
      </c>
      <c r="L233" s="27">
        <v>0</v>
      </c>
      <c r="M233" s="22">
        <f>ROUND(ROUND(L233,2)*ROUND(G233,3),2)</f>
        <v>0</v>
      </c>
      <c r="N233" s="25" t="s">
        <v>126</v>
      </c>
      <c r="O233">
        <f>(M233*21)/100</f>
        <v>0</v>
      </c>
      <c r="P233" t="s">
        <v>27</v>
      </c>
    </row>
    <row r="234" spans="1:16" x14ac:dyDescent="0.2">
      <c r="A234" s="28" t="s">
        <v>57</v>
      </c>
      <c r="E234" s="29" t="s">
        <v>5</v>
      </c>
    </row>
    <row r="235" spans="1:16" x14ac:dyDescent="0.2">
      <c r="A235" s="28" t="s">
        <v>58</v>
      </c>
      <c r="E235" s="30" t="s">
        <v>5</v>
      </c>
    </row>
    <row r="236" spans="1:16" x14ac:dyDescent="0.2">
      <c r="E236" s="29" t="s">
        <v>5</v>
      </c>
    </row>
    <row r="237" spans="1:16" ht="25.5" x14ac:dyDescent="0.2">
      <c r="A237" t="s">
        <v>51</v>
      </c>
      <c r="B237" s="5" t="s">
        <v>317</v>
      </c>
      <c r="C237" s="5" t="s">
        <v>4093</v>
      </c>
      <c r="D237" t="s">
        <v>5</v>
      </c>
      <c r="E237" s="24" t="s">
        <v>4094</v>
      </c>
      <c r="F237" s="25" t="s">
        <v>73</v>
      </c>
      <c r="G237" s="26">
        <v>1</v>
      </c>
      <c r="H237" s="25">
        <v>0</v>
      </c>
      <c r="I237" s="25">
        <f>ROUND(G237*H237,6)</f>
        <v>0</v>
      </c>
      <c r="L237" s="27">
        <v>0</v>
      </c>
      <c r="M237" s="22">
        <f>ROUND(ROUND(L237,2)*ROUND(G237,3),2)</f>
        <v>0</v>
      </c>
      <c r="N237" s="25" t="s">
        <v>126</v>
      </c>
      <c r="O237">
        <f>(M237*21)/100</f>
        <v>0</v>
      </c>
      <c r="P237" t="s">
        <v>27</v>
      </c>
    </row>
    <row r="238" spans="1:16" x14ac:dyDescent="0.2">
      <c r="A238" s="28" t="s">
        <v>57</v>
      </c>
      <c r="E238" s="29" t="s">
        <v>5</v>
      </c>
    </row>
    <row r="239" spans="1:16" x14ac:dyDescent="0.2">
      <c r="A239" s="28" t="s">
        <v>58</v>
      </c>
      <c r="E239" s="30" t="s">
        <v>5</v>
      </c>
    </row>
    <row r="240" spans="1:16" x14ac:dyDescent="0.2">
      <c r="E240" s="29" t="s">
        <v>5</v>
      </c>
    </row>
    <row r="241" spans="1:16" ht="25.5" x14ac:dyDescent="0.2">
      <c r="A241" t="s">
        <v>51</v>
      </c>
      <c r="B241" s="5" t="s">
        <v>320</v>
      </c>
      <c r="C241" s="5" t="s">
        <v>4095</v>
      </c>
      <c r="D241" t="s">
        <v>5</v>
      </c>
      <c r="E241" s="24" t="s">
        <v>4096</v>
      </c>
      <c r="F241" s="25" t="s">
        <v>73</v>
      </c>
      <c r="G241" s="26">
        <v>1</v>
      </c>
      <c r="H241" s="25">
        <v>0</v>
      </c>
      <c r="I241" s="25">
        <f>ROUND(G241*H241,6)</f>
        <v>0</v>
      </c>
      <c r="L241" s="27">
        <v>0</v>
      </c>
      <c r="M241" s="22">
        <f>ROUND(ROUND(L241,2)*ROUND(G241,3),2)</f>
        <v>0</v>
      </c>
      <c r="N241" s="25" t="s">
        <v>126</v>
      </c>
      <c r="O241">
        <f>(M241*21)/100</f>
        <v>0</v>
      </c>
      <c r="P241" t="s">
        <v>27</v>
      </c>
    </row>
    <row r="242" spans="1:16" x14ac:dyDescent="0.2">
      <c r="A242" s="28" t="s">
        <v>57</v>
      </c>
      <c r="E242" s="29" t="s">
        <v>5</v>
      </c>
    </row>
    <row r="243" spans="1:16" x14ac:dyDescent="0.2">
      <c r="A243" s="28" t="s">
        <v>58</v>
      </c>
      <c r="E243" s="30" t="s">
        <v>5</v>
      </c>
    </row>
    <row r="244" spans="1:16" x14ac:dyDescent="0.2">
      <c r="E244" s="29" t="s">
        <v>5</v>
      </c>
    </row>
    <row r="245" spans="1:16" ht="25.5" x14ac:dyDescent="0.2">
      <c r="A245" t="s">
        <v>51</v>
      </c>
      <c r="B245" s="5" t="s">
        <v>323</v>
      </c>
      <c r="C245" s="5" t="s">
        <v>4097</v>
      </c>
      <c r="D245" t="s">
        <v>5</v>
      </c>
      <c r="E245" s="24" t="s">
        <v>4098</v>
      </c>
      <c r="F245" s="25" t="s">
        <v>73</v>
      </c>
      <c r="G245" s="26">
        <v>2</v>
      </c>
      <c r="H245" s="25">
        <v>0</v>
      </c>
      <c r="I245" s="25">
        <f>ROUND(G245*H245,6)</f>
        <v>0</v>
      </c>
      <c r="L245" s="27">
        <v>0</v>
      </c>
      <c r="M245" s="22">
        <f>ROUND(ROUND(L245,2)*ROUND(G245,3),2)</f>
        <v>0</v>
      </c>
      <c r="N245" s="25" t="s">
        <v>126</v>
      </c>
      <c r="O245">
        <f>(M245*21)/100</f>
        <v>0</v>
      </c>
      <c r="P245" t="s">
        <v>27</v>
      </c>
    </row>
    <row r="246" spans="1:16" x14ac:dyDescent="0.2">
      <c r="A246" s="28" t="s">
        <v>57</v>
      </c>
      <c r="E246" s="29" t="s">
        <v>5</v>
      </c>
    </row>
    <row r="247" spans="1:16" x14ac:dyDescent="0.2">
      <c r="A247" s="28" t="s">
        <v>58</v>
      </c>
      <c r="E247" s="30" t="s">
        <v>5</v>
      </c>
    </row>
    <row r="248" spans="1:16" x14ac:dyDescent="0.2">
      <c r="E248" s="29" t="s">
        <v>5</v>
      </c>
    </row>
    <row r="249" spans="1:16" ht="25.5" x14ac:dyDescent="0.2">
      <c r="A249" t="s">
        <v>51</v>
      </c>
      <c r="B249" s="5" t="s">
        <v>326</v>
      </c>
      <c r="C249" s="5" t="s">
        <v>4099</v>
      </c>
      <c r="D249" t="s">
        <v>5</v>
      </c>
      <c r="E249" s="24" t="s">
        <v>4100</v>
      </c>
      <c r="F249" s="25" t="s">
        <v>73</v>
      </c>
      <c r="G249" s="26">
        <v>2</v>
      </c>
      <c r="H249" s="25">
        <v>0</v>
      </c>
      <c r="I249" s="25">
        <f>ROUND(G249*H249,6)</f>
        <v>0</v>
      </c>
      <c r="L249" s="27">
        <v>0</v>
      </c>
      <c r="M249" s="22">
        <f>ROUND(ROUND(L249,2)*ROUND(G249,3),2)</f>
        <v>0</v>
      </c>
      <c r="N249" s="25" t="s">
        <v>126</v>
      </c>
      <c r="O249">
        <f>(M249*21)/100</f>
        <v>0</v>
      </c>
      <c r="P249" t="s">
        <v>27</v>
      </c>
    </row>
    <row r="250" spans="1:16" x14ac:dyDescent="0.2">
      <c r="A250" s="28" t="s">
        <v>57</v>
      </c>
      <c r="E250" s="29" t="s">
        <v>5</v>
      </c>
    </row>
    <row r="251" spans="1:16" x14ac:dyDescent="0.2">
      <c r="A251" s="28" t="s">
        <v>58</v>
      </c>
      <c r="E251" s="30" t="s">
        <v>5</v>
      </c>
    </row>
    <row r="252" spans="1:16" x14ac:dyDescent="0.2">
      <c r="E252" s="29" t="s">
        <v>5</v>
      </c>
    </row>
    <row r="253" spans="1:16" ht="25.5" x14ac:dyDescent="0.2">
      <c r="A253" t="s">
        <v>51</v>
      </c>
      <c r="B253" s="5" t="s">
        <v>329</v>
      </c>
      <c r="C253" s="5" t="s">
        <v>4101</v>
      </c>
      <c r="D253" t="s">
        <v>5</v>
      </c>
      <c r="E253" s="24" t="s">
        <v>4102</v>
      </c>
      <c r="F253" s="25" t="s">
        <v>73</v>
      </c>
      <c r="G253" s="26">
        <v>1</v>
      </c>
      <c r="H253" s="25">
        <v>0</v>
      </c>
      <c r="I253" s="25">
        <f>ROUND(G253*H253,6)</f>
        <v>0</v>
      </c>
      <c r="L253" s="27">
        <v>0</v>
      </c>
      <c r="M253" s="22">
        <f>ROUND(ROUND(L253,2)*ROUND(G253,3),2)</f>
        <v>0</v>
      </c>
      <c r="N253" s="25" t="s">
        <v>126</v>
      </c>
      <c r="O253">
        <f>(M253*21)/100</f>
        <v>0</v>
      </c>
      <c r="P253" t="s">
        <v>27</v>
      </c>
    </row>
    <row r="254" spans="1:16" x14ac:dyDescent="0.2">
      <c r="A254" s="28" t="s">
        <v>57</v>
      </c>
      <c r="E254" s="29" t="s">
        <v>5</v>
      </c>
    </row>
    <row r="255" spans="1:16" x14ac:dyDescent="0.2">
      <c r="A255" s="28" t="s">
        <v>58</v>
      </c>
      <c r="E255" s="30" t="s">
        <v>5</v>
      </c>
    </row>
    <row r="256" spans="1:16" x14ac:dyDescent="0.2">
      <c r="E256" s="29" t="s">
        <v>5</v>
      </c>
    </row>
    <row r="257" spans="1:16" ht="25.5" x14ac:dyDescent="0.2">
      <c r="A257" t="s">
        <v>51</v>
      </c>
      <c r="B257" s="5" t="s">
        <v>332</v>
      </c>
      <c r="C257" s="5" t="s">
        <v>4103</v>
      </c>
      <c r="D257" t="s">
        <v>5</v>
      </c>
      <c r="E257" s="24" t="s">
        <v>4104</v>
      </c>
      <c r="F257" s="25" t="s">
        <v>73</v>
      </c>
      <c r="G257" s="26">
        <v>4</v>
      </c>
      <c r="H257" s="25">
        <v>0</v>
      </c>
      <c r="I257" s="25">
        <f>ROUND(G257*H257,6)</f>
        <v>0</v>
      </c>
      <c r="L257" s="27">
        <v>0</v>
      </c>
      <c r="M257" s="22">
        <f>ROUND(ROUND(L257,2)*ROUND(G257,3),2)</f>
        <v>0</v>
      </c>
      <c r="N257" s="25" t="s">
        <v>126</v>
      </c>
      <c r="O257">
        <f>(M257*21)/100</f>
        <v>0</v>
      </c>
      <c r="P257" t="s">
        <v>27</v>
      </c>
    </row>
    <row r="258" spans="1:16" x14ac:dyDescent="0.2">
      <c r="A258" s="28" t="s">
        <v>57</v>
      </c>
      <c r="E258" s="29" t="s">
        <v>5</v>
      </c>
    </row>
    <row r="259" spans="1:16" x14ac:dyDescent="0.2">
      <c r="A259" s="28" t="s">
        <v>58</v>
      </c>
      <c r="E259" s="30" t="s">
        <v>5</v>
      </c>
    </row>
    <row r="260" spans="1:16" x14ac:dyDescent="0.2">
      <c r="E260" s="29" t="s">
        <v>5</v>
      </c>
    </row>
    <row r="261" spans="1:16" ht="25.5" x14ac:dyDescent="0.2">
      <c r="A261" t="s">
        <v>51</v>
      </c>
      <c r="B261" s="5" t="s">
        <v>337</v>
      </c>
      <c r="C261" s="5" t="s">
        <v>4105</v>
      </c>
      <c r="D261" t="s">
        <v>5</v>
      </c>
      <c r="E261" s="24" t="s">
        <v>4106</v>
      </c>
      <c r="F261" s="25" t="s">
        <v>73</v>
      </c>
      <c r="G261" s="26">
        <v>2</v>
      </c>
      <c r="H261" s="25">
        <v>0</v>
      </c>
      <c r="I261" s="25">
        <f>ROUND(G261*H261,6)</f>
        <v>0</v>
      </c>
      <c r="L261" s="27">
        <v>0</v>
      </c>
      <c r="M261" s="22">
        <f>ROUND(ROUND(L261,2)*ROUND(G261,3),2)</f>
        <v>0</v>
      </c>
      <c r="N261" s="25" t="s">
        <v>126</v>
      </c>
      <c r="O261">
        <f>(M261*21)/100</f>
        <v>0</v>
      </c>
      <c r="P261" t="s">
        <v>27</v>
      </c>
    </row>
    <row r="262" spans="1:16" x14ac:dyDescent="0.2">
      <c r="A262" s="28" t="s">
        <v>57</v>
      </c>
      <c r="E262" s="29" t="s">
        <v>5</v>
      </c>
    </row>
    <row r="263" spans="1:16" x14ac:dyDescent="0.2">
      <c r="A263" s="28" t="s">
        <v>58</v>
      </c>
      <c r="E263" s="30" t="s">
        <v>5</v>
      </c>
    </row>
    <row r="264" spans="1:16" x14ac:dyDescent="0.2">
      <c r="E264" s="29" t="s">
        <v>5</v>
      </c>
    </row>
    <row r="265" spans="1:16" ht="25.5" x14ac:dyDescent="0.2">
      <c r="A265" t="s">
        <v>51</v>
      </c>
      <c r="B265" s="5" t="s">
        <v>340</v>
      </c>
      <c r="C265" s="5" t="s">
        <v>4107</v>
      </c>
      <c r="D265" t="s">
        <v>5</v>
      </c>
      <c r="E265" s="24" t="s">
        <v>4108</v>
      </c>
      <c r="F265" s="25" t="s">
        <v>73</v>
      </c>
      <c r="G265" s="26">
        <v>2</v>
      </c>
      <c r="H265" s="25">
        <v>0</v>
      </c>
      <c r="I265" s="25">
        <f>ROUND(G265*H265,6)</f>
        <v>0</v>
      </c>
      <c r="L265" s="27">
        <v>0</v>
      </c>
      <c r="M265" s="22">
        <f>ROUND(ROUND(L265,2)*ROUND(G265,3),2)</f>
        <v>0</v>
      </c>
      <c r="N265" s="25" t="s">
        <v>126</v>
      </c>
      <c r="O265">
        <f>(M265*21)/100</f>
        <v>0</v>
      </c>
      <c r="P265" t="s">
        <v>27</v>
      </c>
    </row>
    <row r="266" spans="1:16" x14ac:dyDescent="0.2">
      <c r="A266" s="28" t="s">
        <v>57</v>
      </c>
      <c r="E266" s="29" t="s">
        <v>5</v>
      </c>
    </row>
    <row r="267" spans="1:16" x14ac:dyDescent="0.2">
      <c r="A267" s="28" t="s">
        <v>58</v>
      </c>
      <c r="E267" s="30" t="s">
        <v>5</v>
      </c>
    </row>
    <row r="268" spans="1:16" x14ac:dyDescent="0.2">
      <c r="E268" s="29" t="s">
        <v>5</v>
      </c>
    </row>
    <row r="269" spans="1:16" ht="25.5" x14ac:dyDescent="0.2">
      <c r="A269" t="s">
        <v>51</v>
      </c>
      <c r="B269" s="5" t="s">
        <v>343</v>
      </c>
      <c r="C269" s="5" t="s">
        <v>4109</v>
      </c>
      <c r="D269" t="s">
        <v>5</v>
      </c>
      <c r="E269" s="24" t="s">
        <v>4110</v>
      </c>
      <c r="F269" s="25" t="s">
        <v>73</v>
      </c>
      <c r="G269" s="26">
        <v>2</v>
      </c>
      <c r="H269" s="25">
        <v>0</v>
      </c>
      <c r="I269" s="25">
        <f>ROUND(G269*H269,6)</f>
        <v>0</v>
      </c>
      <c r="L269" s="27">
        <v>0</v>
      </c>
      <c r="M269" s="22">
        <f>ROUND(ROUND(L269,2)*ROUND(G269,3),2)</f>
        <v>0</v>
      </c>
      <c r="N269" s="25" t="s">
        <v>126</v>
      </c>
      <c r="O269">
        <f>(M269*21)/100</f>
        <v>0</v>
      </c>
      <c r="P269" t="s">
        <v>27</v>
      </c>
    </row>
    <row r="270" spans="1:16" x14ac:dyDescent="0.2">
      <c r="A270" s="28" t="s">
        <v>57</v>
      </c>
      <c r="E270" s="29" t="s">
        <v>5</v>
      </c>
    </row>
    <row r="271" spans="1:16" x14ac:dyDescent="0.2">
      <c r="A271" s="28" t="s">
        <v>58</v>
      </c>
      <c r="E271" s="30" t="s">
        <v>5</v>
      </c>
    </row>
    <row r="272" spans="1:16" x14ac:dyDescent="0.2">
      <c r="E272" s="29" t="s">
        <v>5</v>
      </c>
    </row>
    <row r="273" spans="1:16" ht="25.5" x14ac:dyDescent="0.2">
      <c r="A273" t="s">
        <v>51</v>
      </c>
      <c r="B273" s="5" t="s">
        <v>346</v>
      </c>
      <c r="C273" s="5" t="s">
        <v>4111</v>
      </c>
      <c r="D273" t="s">
        <v>5</v>
      </c>
      <c r="E273" s="24" t="s">
        <v>4112</v>
      </c>
      <c r="F273" s="25" t="s">
        <v>73</v>
      </c>
      <c r="G273" s="26">
        <v>1</v>
      </c>
      <c r="H273" s="25">
        <v>0</v>
      </c>
      <c r="I273" s="25">
        <f>ROUND(G273*H273,6)</f>
        <v>0</v>
      </c>
      <c r="L273" s="27">
        <v>0</v>
      </c>
      <c r="M273" s="22">
        <f>ROUND(ROUND(L273,2)*ROUND(G273,3),2)</f>
        <v>0</v>
      </c>
      <c r="N273" s="25" t="s">
        <v>126</v>
      </c>
      <c r="O273">
        <f>(M273*21)/100</f>
        <v>0</v>
      </c>
      <c r="P273" t="s">
        <v>27</v>
      </c>
    </row>
    <row r="274" spans="1:16" x14ac:dyDescent="0.2">
      <c r="A274" s="28" t="s">
        <v>57</v>
      </c>
      <c r="E274" s="29" t="s">
        <v>5</v>
      </c>
    </row>
    <row r="275" spans="1:16" x14ac:dyDescent="0.2">
      <c r="A275" s="28" t="s">
        <v>58</v>
      </c>
      <c r="E275" s="30" t="s">
        <v>5</v>
      </c>
    </row>
    <row r="276" spans="1:16" x14ac:dyDescent="0.2">
      <c r="E276" s="29" t="s">
        <v>5</v>
      </c>
    </row>
    <row r="277" spans="1:16" ht="25.5" x14ac:dyDescent="0.2">
      <c r="A277" t="s">
        <v>51</v>
      </c>
      <c r="B277" s="5" t="s">
        <v>349</v>
      </c>
      <c r="C277" s="5" t="s">
        <v>4113</v>
      </c>
      <c r="D277" t="s">
        <v>5</v>
      </c>
      <c r="E277" s="24" t="s">
        <v>4114</v>
      </c>
      <c r="F277" s="25" t="s">
        <v>73</v>
      </c>
      <c r="G277" s="26">
        <v>4</v>
      </c>
      <c r="H277" s="25">
        <v>0</v>
      </c>
      <c r="I277" s="25">
        <f>ROUND(G277*H277,6)</f>
        <v>0</v>
      </c>
      <c r="L277" s="27">
        <v>0</v>
      </c>
      <c r="M277" s="22">
        <f>ROUND(ROUND(L277,2)*ROUND(G277,3),2)</f>
        <v>0</v>
      </c>
      <c r="N277" s="25" t="s">
        <v>126</v>
      </c>
      <c r="O277">
        <f>(M277*21)/100</f>
        <v>0</v>
      </c>
      <c r="P277" t="s">
        <v>27</v>
      </c>
    </row>
    <row r="278" spans="1:16" x14ac:dyDescent="0.2">
      <c r="A278" s="28" t="s">
        <v>57</v>
      </c>
      <c r="E278" s="29" t="s">
        <v>5</v>
      </c>
    </row>
    <row r="279" spans="1:16" x14ac:dyDescent="0.2">
      <c r="A279" s="28" t="s">
        <v>58</v>
      </c>
      <c r="E279" s="30" t="s">
        <v>5</v>
      </c>
    </row>
    <row r="280" spans="1:16" x14ac:dyDescent="0.2">
      <c r="E280" s="29" t="s">
        <v>5</v>
      </c>
    </row>
    <row r="281" spans="1:16" ht="25.5" x14ac:dyDescent="0.2">
      <c r="A281" t="s">
        <v>51</v>
      </c>
      <c r="B281" s="5" t="s">
        <v>352</v>
      </c>
      <c r="C281" s="5" t="s">
        <v>4115</v>
      </c>
      <c r="D281" t="s">
        <v>5</v>
      </c>
      <c r="E281" s="24" t="s">
        <v>4116</v>
      </c>
      <c r="F281" s="25" t="s">
        <v>73</v>
      </c>
      <c r="G281" s="26">
        <v>1</v>
      </c>
      <c r="H281" s="25">
        <v>0</v>
      </c>
      <c r="I281" s="25">
        <f>ROUND(G281*H281,6)</f>
        <v>0</v>
      </c>
      <c r="L281" s="27">
        <v>0</v>
      </c>
      <c r="M281" s="22">
        <f>ROUND(ROUND(L281,2)*ROUND(G281,3),2)</f>
        <v>0</v>
      </c>
      <c r="N281" s="25" t="s">
        <v>126</v>
      </c>
      <c r="O281">
        <f>(M281*21)/100</f>
        <v>0</v>
      </c>
      <c r="P281" t="s">
        <v>27</v>
      </c>
    </row>
    <row r="282" spans="1:16" x14ac:dyDescent="0.2">
      <c r="A282" s="28" t="s">
        <v>57</v>
      </c>
      <c r="E282" s="29" t="s">
        <v>5</v>
      </c>
    </row>
    <row r="283" spans="1:16" x14ac:dyDescent="0.2">
      <c r="A283" s="28" t="s">
        <v>58</v>
      </c>
      <c r="E283" s="30" t="s">
        <v>5</v>
      </c>
    </row>
    <row r="284" spans="1:16" x14ac:dyDescent="0.2">
      <c r="E284" s="29" t="s">
        <v>5</v>
      </c>
    </row>
    <row r="285" spans="1:16" ht="25.5" x14ac:dyDescent="0.2">
      <c r="A285" t="s">
        <v>51</v>
      </c>
      <c r="B285" s="5" t="s">
        <v>357</v>
      </c>
      <c r="C285" s="5" t="s">
        <v>4117</v>
      </c>
      <c r="D285" t="s">
        <v>5</v>
      </c>
      <c r="E285" s="24" t="s">
        <v>4118</v>
      </c>
      <c r="F285" s="25" t="s">
        <v>73</v>
      </c>
      <c r="G285" s="26">
        <v>6</v>
      </c>
      <c r="H285" s="25">
        <v>0</v>
      </c>
      <c r="I285" s="25">
        <f>ROUND(G285*H285,6)</f>
        <v>0</v>
      </c>
      <c r="L285" s="27">
        <v>0</v>
      </c>
      <c r="M285" s="22">
        <f>ROUND(ROUND(L285,2)*ROUND(G285,3),2)</f>
        <v>0</v>
      </c>
      <c r="N285" s="25" t="s">
        <v>126</v>
      </c>
      <c r="O285">
        <f>(M285*21)/100</f>
        <v>0</v>
      </c>
      <c r="P285" t="s">
        <v>27</v>
      </c>
    </row>
    <row r="286" spans="1:16" x14ac:dyDescent="0.2">
      <c r="A286" s="28" t="s">
        <v>57</v>
      </c>
      <c r="E286" s="29" t="s">
        <v>5</v>
      </c>
    </row>
    <row r="287" spans="1:16" x14ac:dyDescent="0.2">
      <c r="A287" s="28" t="s">
        <v>58</v>
      </c>
      <c r="E287" s="30" t="s">
        <v>5</v>
      </c>
    </row>
    <row r="288" spans="1:16" x14ac:dyDescent="0.2">
      <c r="E288" s="29" t="s">
        <v>5</v>
      </c>
    </row>
    <row r="289" spans="1:16" ht="25.5" x14ac:dyDescent="0.2">
      <c r="A289" t="s">
        <v>51</v>
      </c>
      <c r="B289" s="5" t="s">
        <v>358</v>
      </c>
      <c r="C289" s="5" t="s">
        <v>4119</v>
      </c>
      <c r="D289" t="s">
        <v>5</v>
      </c>
      <c r="E289" s="24" t="s">
        <v>4120</v>
      </c>
      <c r="F289" s="25" t="s">
        <v>73</v>
      </c>
      <c r="G289" s="26">
        <v>2</v>
      </c>
      <c r="H289" s="25">
        <v>0</v>
      </c>
      <c r="I289" s="25">
        <f>ROUND(G289*H289,6)</f>
        <v>0</v>
      </c>
      <c r="L289" s="27">
        <v>0</v>
      </c>
      <c r="M289" s="22">
        <f>ROUND(ROUND(L289,2)*ROUND(G289,3),2)</f>
        <v>0</v>
      </c>
      <c r="N289" s="25" t="s">
        <v>126</v>
      </c>
      <c r="O289">
        <f>(M289*21)/100</f>
        <v>0</v>
      </c>
      <c r="P289" t="s">
        <v>27</v>
      </c>
    </row>
    <row r="290" spans="1:16" x14ac:dyDescent="0.2">
      <c r="A290" s="28" t="s">
        <v>57</v>
      </c>
      <c r="E290" s="29" t="s">
        <v>5</v>
      </c>
    </row>
    <row r="291" spans="1:16" x14ac:dyDescent="0.2">
      <c r="A291" s="28" t="s">
        <v>58</v>
      </c>
      <c r="E291" s="30" t="s">
        <v>5</v>
      </c>
    </row>
    <row r="292" spans="1:16" x14ac:dyDescent="0.2">
      <c r="E292" s="29" t="s">
        <v>5</v>
      </c>
    </row>
    <row r="293" spans="1:16" ht="25.5" x14ac:dyDescent="0.2">
      <c r="A293" t="s">
        <v>51</v>
      </c>
      <c r="B293" s="5" t="s">
        <v>359</v>
      </c>
      <c r="C293" s="5" t="s">
        <v>4121</v>
      </c>
      <c r="D293" t="s">
        <v>5</v>
      </c>
      <c r="E293" s="24" t="s">
        <v>4122</v>
      </c>
      <c r="F293" s="25" t="s">
        <v>73</v>
      </c>
      <c r="G293" s="26">
        <v>1</v>
      </c>
      <c r="H293" s="25">
        <v>0</v>
      </c>
      <c r="I293" s="25">
        <f>ROUND(G293*H293,6)</f>
        <v>0</v>
      </c>
      <c r="L293" s="27">
        <v>0</v>
      </c>
      <c r="M293" s="22">
        <f>ROUND(ROUND(L293,2)*ROUND(G293,3),2)</f>
        <v>0</v>
      </c>
      <c r="N293" s="25" t="s">
        <v>126</v>
      </c>
      <c r="O293">
        <f>(M293*21)/100</f>
        <v>0</v>
      </c>
      <c r="P293" t="s">
        <v>27</v>
      </c>
    </row>
    <row r="294" spans="1:16" x14ac:dyDescent="0.2">
      <c r="A294" s="28" t="s">
        <v>57</v>
      </c>
      <c r="E294" s="29" t="s">
        <v>5</v>
      </c>
    </row>
    <row r="295" spans="1:16" x14ac:dyDescent="0.2">
      <c r="A295" s="28" t="s">
        <v>58</v>
      </c>
      <c r="E295" s="30" t="s">
        <v>5</v>
      </c>
    </row>
    <row r="296" spans="1:16" x14ac:dyDescent="0.2">
      <c r="E296" s="29" t="s">
        <v>5</v>
      </c>
    </row>
    <row r="297" spans="1:16" ht="25.5" x14ac:dyDescent="0.2">
      <c r="A297" t="s">
        <v>51</v>
      </c>
      <c r="B297" s="5" t="s">
        <v>360</v>
      </c>
      <c r="C297" s="5" t="s">
        <v>4123</v>
      </c>
      <c r="D297" t="s">
        <v>5</v>
      </c>
      <c r="E297" s="24" t="s">
        <v>4124</v>
      </c>
      <c r="F297" s="25" t="s">
        <v>73</v>
      </c>
      <c r="G297" s="26">
        <v>1</v>
      </c>
      <c r="H297" s="25">
        <v>0</v>
      </c>
      <c r="I297" s="25">
        <f>ROUND(G297*H297,6)</f>
        <v>0</v>
      </c>
      <c r="L297" s="27">
        <v>0</v>
      </c>
      <c r="M297" s="22">
        <f>ROUND(ROUND(L297,2)*ROUND(G297,3),2)</f>
        <v>0</v>
      </c>
      <c r="N297" s="25" t="s">
        <v>126</v>
      </c>
      <c r="O297">
        <f>(M297*21)/100</f>
        <v>0</v>
      </c>
      <c r="P297" t="s">
        <v>27</v>
      </c>
    </row>
    <row r="298" spans="1:16" x14ac:dyDescent="0.2">
      <c r="A298" s="28" t="s">
        <v>57</v>
      </c>
      <c r="E298" s="29" t="s">
        <v>5</v>
      </c>
    </row>
    <row r="299" spans="1:16" x14ac:dyDescent="0.2">
      <c r="A299" s="28" t="s">
        <v>58</v>
      </c>
      <c r="E299" s="30" t="s">
        <v>5</v>
      </c>
    </row>
    <row r="300" spans="1:16" x14ac:dyDescent="0.2">
      <c r="E300" s="29" t="s">
        <v>5</v>
      </c>
    </row>
    <row r="301" spans="1:16" ht="25.5" x14ac:dyDescent="0.2">
      <c r="A301" t="s">
        <v>51</v>
      </c>
      <c r="B301" s="5" t="s">
        <v>361</v>
      </c>
      <c r="C301" s="5" t="s">
        <v>4125</v>
      </c>
      <c r="D301" t="s">
        <v>5</v>
      </c>
      <c r="E301" s="24" t="s">
        <v>4126</v>
      </c>
      <c r="F301" s="25" t="s">
        <v>73</v>
      </c>
      <c r="G301" s="26">
        <v>1</v>
      </c>
      <c r="H301" s="25">
        <v>0</v>
      </c>
      <c r="I301" s="25">
        <f>ROUND(G301*H301,6)</f>
        <v>0</v>
      </c>
      <c r="L301" s="27">
        <v>0</v>
      </c>
      <c r="M301" s="22">
        <f>ROUND(ROUND(L301,2)*ROUND(G301,3),2)</f>
        <v>0</v>
      </c>
      <c r="N301" s="25" t="s">
        <v>126</v>
      </c>
      <c r="O301">
        <f>(M301*21)/100</f>
        <v>0</v>
      </c>
      <c r="P301" t="s">
        <v>27</v>
      </c>
    </row>
    <row r="302" spans="1:16" x14ac:dyDescent="0.2">
      <c r="A302" s="28" t="s">
        <v>57</v>
      </c>
      <c r="E302" s="29" t="s">
        <v>5</v>
      </c>
    </row>
    <row r="303" spans="1:16" x14ac:dyDescent="0.2">
      <c r="A303" s="28" t="s">
        <v>58</v>
      </c>
      <c r="E303" s="30" t="s">
        <v>5</v>
      </c>
    </row>
    <row r="304" spans="1:16" x14ac:dyDescent="0.2">
      <c r="E304" s="29" t="s">
        <v>5</v>
      </c>
    </row>
    <row r="305" spans="1:16" ht="25.5" x14ac:dyDescent="0.2">
      <c r="A305" t="s">
        <v>51</v>
      </c>
      <c r="B305" s="5" t="s">
        <v>362</v>
      </c>
      <c r="C305" s="5" t="s">
        <v>4127</v>
      </c>
      <c r="D305" t="s">
        <v>5</v>
      </c>
      <c r="E305" s="24" t="s">
        <v>4128</v>
      </c>
      <c r="F305" s="25" t="s">
        <v>73</v>
      </c>
      <c r="G305" s="26">
        <v>2</v>
      </c>
      <c r="H305" s="25">
        <v>0</v>
      </c>
      <c r="I305" s="25">
        <f>ROUND(G305*H305,6)</f>
        <v>0</v>
      </c>
      <c r="L305" s="27">
        <v>0</v>
      </c>
      <c r="M305" s="22">
        <f>ROUND(ROUND(L305,2)*ROUND(G305,3),2)</f>
        <v>0</v>
      </c>
      <c r="N305" s="25" t="s">
        <v>126</v>
      </c>
      <c r="O305">
        <f>(M305*21)/100</f>
        <v>0</v>
      </c>
      <c r="P305" t="s">
        <v>27</v>
      </c>
    </row>
    <row r="306" spans="1:16" x14ac:dyDescent="0.2">
      <c r="A306" s="28" t="s">
        <v>57</v>
      </c>
      <c r="E306" s="29" t="s">
        <v>5</v>
      </c>
    </row>
    <row r="307" spans="1:16" x14ac:dyDescent="0.2">
      <c r="A307" s="28" t="s">
        <v>58</v>
      </c>
      <c r="E307" s="30" t="s">
        <v>5</v>
      </c>
    </row>
    <row r="308" spans="1:16" x14ac:dyDescent="0.2">
      <c r="E308" s="29" t="s">
        <v>5</v>
      </c>
    </row>
    <row r="309" spans="1:16" ht="25.5" x14ac:dyDescent="0.2">
      <c r="A309" t="s">
        <v>51</v>
      </c>
      <c r="B309" s="5" t="s">
        <v>363</v>
      </c>
      <c r="C309" s="5" t="s">
        <v>4129</v>
      </c>
      <c r="D309" t="s">
        <v>5</v>
      </c>
      <c r="E309" s="24" t="s">
        <v>4130</v>
      </c>
      <c r="F309" s="25" t="s">
        <v>73</v>
      </c>
      <c r="G309" s="26">
        <v>1</v>
      </c>
      <c r="H309" s="25">
        <v>0</v>
      </c>
      <c r="I309" s="25">
        <f>ROUND(G309*H309,6)</f>
        <v>0</v>
      </c>
      <c r="L309" s="27">
        <v>0</v>
      </c>
      <c r="M309" s="22">
        <f>ROUND(ROUND(L309,2)*ROUND(G309,3),2)</f>
        <v>0</v>
      </c>
      <c r="N309" s="25" t="s">
        <v>126</v>
      </c>
      <c r="O309">
        <f>(M309*21)/100</f>
        <v>0</v>
      </c>
      <c r="P309" t="s">
        <v>27</v>
      </c>
    </row>
    <row r="310" spans="1:16" x14ac:dyDescent="0.2">
      <c r="A310" s="28" t="s">
        <v>57</v>
      </c>
      <c r="E310" s="29" t="s">
        <v>5</v>
      </c>
    </row>
    <row r="311" spans="1:16" x14ac:dyDescent="0.2">
      <c r="A311" s="28" t="s">
        <v>58</v>
      </c>
      <c r="E311" s="30" t="s">
        <v>5</v>
      </c>
    </row>
    <row r="312" spans="1:16" x14ac:dyDescent="0.2">
      <c r="E312" s="29" t="s">
        <v>5</v>
      </c>
    </row>
    <row r="313" spans="1:16" ht="25.5" x14ac:dyDescent="0.2">
      <c r="A313" t="s">
        <v>51</v>
      </c>
      <c r="B313" s="5" t="s">
        <v>364</v>
      </c>
      <c r="C313" s="5" t="s">
        <v>4131</v>
      </c>
      <c r="D313" t="s">
        <v>5</v>
      </c>
      <c r="E313" s="24" t="s">
        <v>4132</v>
      </c>
      <c r="F313" s="25" t="s">
        <v>73</v>
      </c>
      <c r="G313" s="26">
        <v>1</v>
      </c>
      <c r="H313" s="25">
        <v>0</v>
      </c>
      <c r="I313" s="25">
        <f>ROUND(G313*H313,6)</f>
        <v>0</v>
      </c>
      <c r="L313" s="27">
        <v>0</v>
      </c>
      <c r="M313" s="22">
        <f>ROUND(ROUND(L313,2)*ROUND(G313,3),2)</f>
        <v>0</v>
      </c>
      <c r="N313" s="25" t="s">
        <v>126</v>
      </c>
      <c r="O313">
        <f>(M313*21)/100</f>
        <v>0</v>
      </c>
      <c r="P313" t="s">
        <v>27</v>
      </c>
    </row>
    <row r="314" spans="1:16" x14ac:dyDescent="0.2">
      <c r="A314" s="28" t="s">
        <v>57</v>
      </c>
      <c r="E314" s="29" t="s">
        <v>5</v>
      </c>
    </row>
    <row r="315" spans="1:16" x14ac:dyDescent="0.2">
      <c r="A315" s="28" t="s">
        <v>58</v>
      </c>
      <c r="E315" s="30" t="s">
        <v>5</v>
      </c>
    </row>
    <row r="316" spans="1:16" x14ac:dyDescent="0.2">
      <c r="E316" s="29" t="s">
        <v>5</v>
      </c>
    </row>
    <row r="317" spans="1:16" ht="25.5" x14ac:dyDescent="0.2">
      <c r="A317" t="s">
        <v>51</v>
      </c>
      <c r="B317" s="5" t="s">
        <v>365</v>
      </c>
      <c r="C317" s="5" t="s">
        <v>4133</v>
      </c>
      <c r="D317" t="s">
        <v>5</v>
      </c>
      <c r="E317" s="24" t="s">
        <v>4134</v>
      </c>
      <c r="F317" s="25" t="s">
        <v>73</v>
      </c>
      <c r="G317" s="26">
        <v>2</v>
      </c>
      <c r="H317" s="25">
        <v>0</v>
      </c>
      <c r="I317" s="25">
        <f>ROUND(G317*H317,6)</f>
        <v>0</v>
      </c>
      <c r="L317" s="27">
        <v>0</v>
      </c>
      <c r="M317" s="22">
        <f>ROUND(ROUND(L317,2)*ROUND(G317,3),2)</f>
        <v>0</v>
      </c>
      <c r="N317" s="25" t="s">
        <v>126</v>
      </c>
      <c r="O317">
        <f>(M317*21)/100</f>
        <v>0</v>
      </c>
      <c r="P317" t="s">
        <v>27</v>
      </c>
    </row>
    <row r="318" spans="1:16" x14ac:dyDescent="0.2">
      <c r="A318" s="28" t="s">
        <v>57</v>
      </c>
      <c r="E318" s="29" t="s">
        <v>5</v>
      </c>
    </row>
    <row r="319" spans="1:16" x14ac:dyDescent="0.2">
      <c r="A319" s="28" t="s">
        <v>58</v>
      </c>
      <c r="E319" s="30" t="s">
        <v>5</v>
      </c>
    </row>
    <row r="320" spans="1:16" x14ac:dyDescent="0.2">
      <c r="E320" s="29" t="s">
        <v>5</v>
      </c>
    </row>
    <row r="321" spans="1:16" ht="25.5" x14ac:dyDescent="0.2">
      <c r="A321" t="s">
        <v>51</v>
      </c>
      <c r="B321" s="5" t="s">
        <v>366</v>
      </c>
      <c r="C321" s="5" t="s">
        <v>4135</v>
      </c>
      <c r="D321" t="s">
        <v>5</v>
      </c>
      <c r="E321" s="24" t="s">
        <v>4136</v>
      </c>
      <c r="F321" s="25" t="s">
        <v>73</v>
      </c>
      <c r="G321" s="26">
        <v>9</v>
      </c>
      <c r="H321" s="25">
        <v>0</v>
      </c>
      <c r="I321" s="25">
        <f>ROUND(G321*H321,6)</f>
        <v>0</v>
      </c>
      <c r="L321" s="27">
        <v>0</v>
      </c>
      <c r="M321" s="22">
        <f>ROUND(ROUND(L321,2)*ROUND(G321,3),2)</f>
        <v>0</v>
      </c>
      <c r="N321" s="25" t="s">
        <v>126</v>
      </c>
      <c r="O321">
        <f>(M321*21)/100</f>
        <v>0</v>
      </c>
      <c r="P321" t="s">
        <v>27</v>
      </c>
    </row>
    <row r="322" spans="1:16" x14ac:dyDescent="0.2">
      <c r="A322" s="28" t="s">
        <v>57</v>
      </c>
      <c r="E322" s="29" t="s">
        <v>5</v>
      </c>
    </row>
    <row r="323" spans="1:16" x14ac:dyDescent="0.2">
      <c r="A323" s="28" t="s">
        <v>58</v>
      </c>
      <c r="E323" s="30" t="s">
        <v>5</v>
      </c>
    </row>
    <row r="324" spans="1:16" x14ac:dyDescent="0.2">
      <c r="E324" s="29" t="s">
        <v>5</v>
      </c>
    </row>
    <row r="325" spans="1:16" ht="25.5" x14ac:dyDescent="0.2">
      <c r="A325" t="s">
        <v>51</v>
      </c>
      <c r="B325" s="5" t="s">
        <v>369</v>
      </c>
      <c r="C325" s="5" t="s">
        <v>4137</v>
      </c>
      <c r="D325" t="s">
        <v>5</v>
      </c>
      <c r="E325" s="24" t="s">
        <v>4138</v>
      </c>
      <c r="F325" s="25" t="s">
        <v>73</v>
      </c>
      <c r="G325" s="26">
        <v>2</v>
      </c>
      <c r="H325" s="25">
        <v>0</v>
      </c>
      <c r="I325" s="25">
        <f>ROUND(G325*H325,6)</f>
        <v>0</v>
      </c>
      <c r="L325" s="27">
        <v>0</v>
      </c>
      <c r="M325" s="22">
        <f>ROUND(ROUND(L325,2)*ROUND(G325,3),2)</f>
        <v>0</v>
      </c>
      <c r="N325" s="25" t="s">
        <v>126</v>
      </c>
      <c r="O325">
        <f>(M325*21)/100</f>
        <v>0</v>
      </c>
      <c r="P325" t="s">
        <v>27</v>
      </c>
    </row>
    <row r="326" spans="1:16" x14ac:dyDescent="0.2">
      <c r="A326" s="28" t="s">
        <v>57</v>
      </c>
      <c r="E326" s="29" t="s">
        <v>5</v>
      </c>
    </row>
    <row r="327" spans="1:16" x14ac:dyDescent="0.2">
      <c r="A327" s="28" t="s">
        <v>58</v>
      </c>
      <c r="E327" s="30" t="s">
        <v>5</v>
      </c>
    </row>
    <row r="328" spans="1:16" x14ac:dyDescent="0.2">
      <c r="E328" s="29" t="s">
        <v>5</v>
      </c>
    </row>
    <row r="329" spans="1:16" ht="25.5" x14ac:dyDescent="0.2">
      <c r="A329" t="s">
        <v>51</v>
      </c>
      <c r="B329" s="5" t="s">
        <v>370</v>
      </c>
      <c r="C329" s="5" t="s">
        <v>4139</v>
      </c>
      <c r="D329" t="s">
        <v>5</v>
      </c>
      <c r="E329" s="24" t="s">
        <v>4140</v>
      </c>
      <c r="F329" s="25" t="s">
        <v>73</v>
      </c>
      <c r="G329" s="26">
        <v>1</v>
      </c>
      <c r="H329" s="25">
        <v>0</v>
      </c>
      <c r="I329" s="25">
        <f>ROUND(G329*H329,6)</f>
        <v>0</v>
      </c>
      <c r="L329" s="27">
        <v>0</v>
      </c>
      <c r="M329" s="22">
        <f>ROUND(ROUND(L329,2)*ROUND(G329,3),2)</f>
        <v>0</v>
      </c>
      <c r="N329" s="25" t="s">
        <v>126</v>
      </c>
      <c r="O329">
        <f>(M329*21)/100</f>
        <v>0</v>
      </c>
      <c r="P329" t="s">
        <v>27</v>
      </c>
    </row>
    <row r="330" spans="1:16" x14ac:dyDescent="0.2">
      <c r="A330" s="28" t="s">
        <v>57</v>
      </c>
      <c r="E330" s="29" t="s">
        <v>5</v>
      </c>
    </row>
    <row r="331" spans="1:16" x14ac:dyDescent="0.2">
      <c r="A331" s="28" t="s">
        <v>58</v>
      </c>
      <c r="E331" s="30" t="s">
        <v>5</v>
      </c>
    </row>
    <row r="332" spans="1:16" x14ac:dyDescent="0.2">
      <c r="E332" s="29" t="s">
        <v>5</v>
      </c>
    </row>
    <row r="333" spans="1:16" ht="25.5" x14ac:dyDescent="0.2">
      <c r="A333" t="s">
        <v>51</v>
      </c>
      <c r="B333" s="5" t="s">
        <v>371</v>
      </c>
      <c r="C333" s="5" t="s">
        <v>4141</v>
      </c>
      <c r="D333" t="s">
        <v>5</v>
      </c>
      <c r="E333" s="24" t="s">
        <v>4142</v>
      </c>
      <c r="F333" s="25" t="s">
        <v>73</v>
      </c>
      <c r="G333" s="26">
        <v>1</v>
      </c>
      <c r="H333" s="25">
        <v>0</v>
      </c>
      <c r="I333" s="25">
        <f>ROUND(G333*H333,6)</f>
        <v>0</v>
      </c>
      <c r="L333" s="27">
        <v>0</v>
      </c>
      <c r="M333" s="22">
        <f>ROUND(ROUND(L333,2)*ROUND(G333,3),2)</f>
        <v>0</v>
      </c>
      <c r="N333" s="25" t="s">
        <v>126</v>
      </c>
      <c r="O333">
        <f>(M333*21)/100</f>
        <v>0</v>
      </c>
      <c r="P333" t="s">
        <v>27</v>
      </c>
    </row>
    <row r="334" spans="1:16" x14ac:dyDescent="0.2">
      <c r="A334" s="28" t="s">
        <v>57</v>
      </c>
      <c r="E334" s="29" t="s">
        <v>5</v>
      </c>
    </row>
    <row r="335" spans="1:16" x14ac:dyDescent="0.2">
      <c r="A335" s="28" t="s">
        <v>58</v>
      </c>
      <c r="E335" s="30" t="s">
        <v>5</v>
      </c>
    </row>
    <row r="336" spans="1:16" x14ac:dyDescent="0.2">
      <c r="E336" s="29" t="s">
        <v>5</v>
      </c>
    </row>
    <row r="337" spans="1:16" ht="25.5" x14ac:dyDescent="0.2">
      <c r="A337" t="s">
        <v>51</v>
      </c>
      <c r="B337" s="5" t="s">
        <v>372</v>
      </c>
      <c r="C337" s="5" t="s">
        <v>4143</v>
      </c>
      <c r="D337" t="s">
        <v>5</v>
      </c>
      <c r="E337" s="24" t="s">
        <v>4144</v>
      </c>
      <c r="F337" s="25" t="s">
        <v>73</v>
      </c>
      <c r="G337" s="26">
        <v>4</v>
      </c>
      <c r="H337" s="25">
        <v>0</v>
      </c>
      <c r="I337" s="25">
        <f>ROUND(G337*H337,6)</f>
        <v>0</v>
      </c>
      <c r="L337" s="27">
        <v>0</v>
      </c>
      <c r="M337" s="22">
        <f>ROUND(ROUND(L337,2)*ROUND(G337,3),2)</f>
        <v>0</v>
      </c>
      <c r="N337" s="25" t="s">
        <v>126</v>
      </c>
      <c r="O337">
        <f>(M337*21)/100</f>
        <v>0</v>
      </c>
      <c r="P337" t="s">
        <v>27</v>
      </c>
    </row>
    <row r="338" spans="1:16" x14ac:dyDescent="0.2">
      <c r="A338" s="28" t="s">
        <v>57</v>
      </c>
      <c r="E338" s="29" t="s">
        <v>5</v>
      </c>
    </row>
    <row r="339" spans="1:16" x14ac:dyDescent="0.2">
      <c r="A339" s="28" t="s">
        <v>58</v>
      </c>
      <c r="E339" s="30" t="s">
        <v>5</v>
      </c>
    </row>
    <row r="340" spans="1:16" x14ac:dyDescent="0.2">
      <c r="E340" s="29" t="s">
        <v>5</v>
      </c>
    </row>
    <row r="341" spans="1:16" ht="25.5" x14ac:dyDescent="0.2">
      <c r="A341" t="s">
        <v>51</v>
      </c>
      <c r="B341" s="5" t="s">
        <v>373</v>
      </c>
      <c r="C341" s="5" t="s">
        <v>4145</v>
      </c>
      <c r="D341" t="s">
        <v>5</v>
      </c>
      <c r="E341" s="24" t="s">
        <v>4146</v>
      </c>
      <c r="F341" s="25" t="s">
        <v>73</v>
      </c>
      <c r="G341" s="26">
        <v>1</v>
      </c>
      <c r="H341" s="25">
        <v>0</v>
      </c>
      <c r="I341" s="25">
        <f>ROUND(G341*H341,6)</f>
        <v>0</v>
      </c>
      <c r="L341" s="27">
        <v>0</v>
      </c>
      <c r="M341" s="22">
        <f>ROUND(ROUND(L341,2)*ROUND(G341,3),2)</f>
        <v>0</v>
      </c>
      <c r="N341" s="25" t="s">
        <v>126</v>
      </c>
      <c r="O341">
        <f>(M341*21)/100</f>
        <v>0</v>
      </c>
      <c r="P341" t="s">
        <v>27</v>
      </c>
    </row>
    <row r="342" spans="1:16" x14ac:dyDescent="0.2">
      <c r="A342" s="28" t="s">
        <v>57</v>
      </c>
      <c r="E342" s="29" t="s">
        <v>2690</v>
      </c>
    </row>
    <row r="343" spans="1:16" x14ac:dyDescent="0.2">
      <c r="A343" s="28" t="s">
        <v>58</v>
      </c>
      <c r="E343" s="30" t="s">
        <v>5</v>
      </c>
    </row>
    <row r="344" spans="1:16" x14ac:dyDescent="0.2">
      <c r="E344" s="29" t="s">
        <v>5</v>
      </c>
    </row>
    <row r="345" spans="1:16" ht="25.5" x14ac:dyDescent="0.2">
      <c r="A345" t="s">
        <v>51</v>
      </c>
      <c r="B345" s="5" t="s">
        <v>374</v>
      </c>
      <c r="C345" s="5" t="s">
        <v>4147</v>
      </c>
      <c r="D345" t="s">
        <v>5</v>
      </c>
      <c r="E345" s="24" t="s">
        <v>4148</v>
      </c>
      <c r="F345" s="25" t="s">
        <v>73</v>
      </c>
      <c r="G345" s="26">
        <v>1</v>
      </c>
      <c r="H345" s="25">
        <v>0</v>
      </c>
      <c r="I345" s="25">
        <f>ROUND(G345*H345,6)</f>
        <v>0</v>
      </c>
      <c r="L345" s="27">
        <v>0</v>
      </c>
      <c r="M345" s="22">
        <f>ROUND(ROUND(L345,2)*ROUND(G345,3),2)</f>
        <v>0</v>
      </c>
      <c r="N345" s="25" t="s">
        <v>126</v>
      </c>
      <c r="O345">
        <f>(M345*21)/100</f>
        <v>0</v>
      </c>
      <c r="P345" t="s">
        <v>27</v>
      </c>
    </row>
    <row r="346" spans="1:16" x14ac:dyDescent="0.2">
      <c r="A346" s="28" t="s">
        <v>57</v>
      </c>
      <c r="E346" s="29" t="s">
        <v>5</v>
      </c>
    </row>
    <row r="347" spans="1:16" x14ac:dyDescent="0.2">
      <c r="A347" s="28" t="s">
        <v>58</v>
      </c>
      <c r="E347" s="30" t="s">
        <v>5</v>
      </c>
    </row>
    <row r="348" spans="1:16" x14ac:dyDescent="0.2">
      <c r="E348" s="29" t="s">
        <v>5</v>
      </c>
    </row>
    <row r="349" spans="1:16" ht="25.5" x14ac:dyDescent="0.2">
      <c r="A349" t="s">
        <v>51</v>
      </c>
      <c r="B349" s="5" t="s">
        <v>375</v>
      </c>
      <c r="C349" s="5" t="s">
        <v>4149</v>
      </c>
      <c r="D349" t="s">
        <v>5</v>
      </c>
      <c r="E349" s="24" t="s">
        <v>4150</v>
      </c>
      <c r="F349" s="25" t="s">
        <v>73</v>
      </c>
      <c r="G349" s="26">
        <v>2</v>
      </c>
      <c r="H349" s="25">
        <v>0</v>
      </c>
      <c r="I349" s="25">
        <f>ROUND(G349*H349,6)</f>
        <v>0</v>
      </c>
      <c r="L349" s="27">
        <v>0</v>
      </c>
      <c r="M349" s="22">
        <f>ROUND(ROUND(L349,2)*ROUND(G349,3),2)</f>
        <v>0</v>
      </c>
      <c r="N349" s="25" t="s">
        <v>126</v>
      </c>
      <c r="O349">
        <f>(M349*21)/100</f>
        <v>0</v>
      </c>
      <c r="P349" t="s">
        <v>27</v>
      </c>
    </row>
    <row r="350" spans="1:16" x14ac:dyDescent="0.2">
      <c r="A350" s="28" t="s">
        <v>57</v>
      </c>
      <c r="E350" s="29" t="s">
        <v>5</v>
      </c>
    </row>
    <row r="351" spans="1:16" x14ac:dyDescent="0.2">
      <c r="A351" s="28" t="s">
        <v>58</v>
      </c>
      <c r="E351" s="30" t="s">
        <v>5</v>
      </c>
    </row>
    <row r="352" spans="1:16" x14ac:dyDescent="0.2">
      <c r="E352" s="29" t="s">
        <v>5</v>
      </c>
    </row>
    <row r="353" spans="1:16" x14ac:dyDescent="0.2">
      <c r="A353" t="s">
        <v>48</v>
      </c>
      <c r="C353" s="6" t="s">
        <v>2646</v>
      </c>
      <c r="E353" s="23" t="s">
        <v>2647</v>
      </c>
      <c r="J353" s="22">
        <f>0</f>
        <v>0</v>
      </c>
      <c r="K353" s="22">
        <f>0</f>
        <v>0</v>
      </c>
      <c r="L353" s="22">
        <f>0+L354+L358+L362+L366+L370+L374</f>
        <v>0</v>
      </c>
      <c r="M353" s="22">
        <f>0+M354+M358+M362+M366+M370+M374</f>
        <v>0</v>
      </c>
    </row>
    <row r="354" spans="1:16" ht="25.5" x14ac:dyDescent="0.2">
      <c r="A354" t="s">
        <v>51</v>
      </c>
      <c r="B354" s="5" t="s">
        <v>376</v>
      </c>
      <c r="C354" s="5" t="s">
        <v>4151</v>
      </c>
      <c r="D354" t="s">
        <v>5</v>
      </c>
      <c r="E354" s="24" t="s">
        <v>4152</v>
      </c>
      <c r="F354" s="25" t="s">
        <v>67</v>
      </c>
      <c r="G354" s="26">
        <v>296.68</v>
      </c>
      <c r="H354" s="25">
        <v>2.572E-2</v>
      </c>
      <c r="I354" s="25">
        <f>ROUND(G354*H354,6)</f>
        <v>7.6306099999999999</v>
      </c>
      <c r="L354" s="27">
        <v>0</v>
      </c>
      <c r="M354" s="22">
        <f>ROUND(ROUND(L354,2)*ROUND(G354,3),2)</f>
        <v>0</v>
      </c>
      <c r="N354" s="25" t="s">
        <v>1836</v>
      </c>
      <c r="O354">
        <f>(M354*21)/100</f>
        <v>0</v>
      </c>
      <c r="P354" t="s">
        <v>27</v>
      </c>
    </row>
    <row r="355" spans="1:16" ht="25.5" x14ac:dyDescent="0.2">
      <c r="A355" s="28" t="s">
        <v>57</v>
      </c>
      <c r="E355" s="29" t="s">
        <v>4153</v>
      </c>
    </row>
    <row r="356" spans="1:16" ht="25.5" x14ac:dyDescent="0.2">
      <c r="A356" s="28" t="s">
        <v>58</v>
      </c>
      <c r="E356" s="30" t="s">
        <v>4154</v>
      </c>
    </row>
    <row r="357" spans="1:16" x14ac:dyDescent="0.2">
      <c r="E357" s="29" t="s">
        <v>159</v>
      </c>
    </row>
    <row r="358" spans="1:16" ht="25.5" x14ac:dyDescent="0.2">
      <c r="A358" t="s">
        <v>51</v>
      </c>
      <c r="B358" s="5" t="s">
        <v>378</v>
      </c>
      <c r="C358" s="5" t="s">
        <v>4155</v>
      </c>
      <c r="D358" t="s">
        <v>5</v>
      </c>
      <c r="E358" s="24" t="s">
        <v>4156</v>
      </c>
      <c r="F358" s="25" t="s">
        <v>67</v>
      </c>
      <c r="G358" s="26">
        <v>693.52</v>
      </c>
      <c r="H358" s="25">
        <v>1.39E-3</v>
      </c>
      <c r="I358" s="25">
        <f>ROUND(G358*H358,6)</f>
        <v>0.96399299999999999</v>
      </c>
      <c r="L358" s="27">
        <v>0</v>
      </c>
      <c r="M358" s="22">
        <f>ROUND(ROUND(L358,2)*ROUND(G358,3),2)</f>
        <v>0</v>
      </c>
      <c r="N358" s="25" t="s">
        <v>1836</v>
      </c>
      <c r="O358">
        <f>(M358*21)/100</f>
        <v>0</v>
      </c>
      <c r="P358" t="s">
        <v>27</v>
      </c>
    </row>
    <row r="359" spans="1:16" x14ac:dyDescent="0.2">
      <c r="A359" s="28" t="s">
        <v>57</v>
      </c>
      <c r="E359" s="29" t="s">
        <v>5</v>
      </c>
    </row>
    <row r="360" spans="1:16" x14ac:dyDescent="0.2">
      <c r="A360" s="28" t="s">
        <v>58</v>
      </c>
      <c r="E360" s="30" t="s">
        <v>5</v>
      </c>
    </row>
    <row r="361" spans="1:16" x14ac:dyDescent="0.2">
      <c r="E361" s="29" t="s">
        <v>159</v>
      </c>
    </row>
    <row r="362" spans="1:16" ht="38.25" x14ac:dyDescent="0.2">
      <c r="A362" t="s">
        <v>51</v>
      </c>
      <c r="B362" s="5" t="s">
        <v>381</v>
      </c>
      <c r="C362" s="5" t="s">
        <v>4157</v>
      </c>
      <c r="D362" t="s">
        <v>5</v>
      </c>
      <c r="E362" s="24" t="s">
        <v>4158</v>
      </c>
      <c r="F362" s="25" t="s">
        <v>67</v>
      </c>
      <c r="G362" s="26">
        <v>728.19600000000003</v>
      </c>
      <c r="H362" s="25">
        <v>8.0000000000000002E-3</v>
      </c>
      <c r="I362" s="25">
        <f>ROUND(G362*H362,6)</f>
        <v>5.8255679999999996</v>
      </c>
      <c r="L362" s="27">
        <v>0</v>
      </c>
      <c r="M362" s="22">
        <f>ROUND(ROUND(L362,2)*ROUND(G362,3),2)</f>
        <v>0</v>
      </c>
      <c r="N362" s="25" t="s">
        <v>1836</v>
      </c>
      <c r="O362">
        <f>(M362*21)/100</f>
        <v>0</v>
      </c>
      <c r="P362" t="s">
        <v>27</v>
      </c>
    </row>
    <row r="363" spans="1:16" x14ac:dyDescent="0.2">
      <c r="A363" s="28" t="s">
        <v>57</v>
      </c>
      <c r="E363" s="29" t="s">
        <v>5</v>
      </c>
    </row>
    <row r="364" spans="1:16" ht="25.5" x14ac:dyDescent="0.2">
      <c r="A364" s="28" t="s">
        <v>58</v>
      </c>
      <c r="E364" s="30" t="s">
        <v>4159</v>
      </c>
    </row>
    <row r="365" spans="1:16" x14ac:dyDescent="0.2">
      <c r="E365" s="29" t="s">
        <v>159</v>
      </c>
    </row>
    <row r="366" spans="1:16" ht="25.5" x14ac:dyDescent="0.2">
      <c r="A366" t="s">
        <v>51</v>
      </c>
      <c r="B366" s="5" t="s">
        <v>384</v>
      </c>
      <c r="C366" s="5" t="s">
        <v>4160</v>
      </c>
      <c r="D366" t="s">
        <v>5</v>
      </c>
      <c r="E366" s="24" t="s">
        <v>4161</v>
      </c>
      <c r="F366" s="25" t="s">
        <v>67</v>
      </c>
      <c r="G366" s="26">
        <v>700.4</v>
      </c>
      <c r="H366" s="25">
        <v>1.39E-3</v>
      </c>
      <c r="I366" s="25">
        <f>ROUND(G366*H366,6)</f>
        <v>0.97355599999999998</v>
      </c>
      <c r="L366" s="27">
        <v>0</v>
      </c>
      <c r="M366" s="22">
        <f>ROUND(ROUND(L366,2)*ROUND(G366,3),2)</f>
        <v>0</v>
      </c>
      <c r="N366" s="25" t="s">
        <v>126</v>
      </c>
      <c r="O366">
        <f>(M366*21)/100</f>
        <v>0</v>
      </c>
      <c r="P366" t="s">
        <v>27</v>
      </c>
    </row>
    <row r="367" spans="1:16" x14ac:dyDescent="0.2">
      <c r="A367" s="28" t="s">
        <v>57</v>
      </c>
      <c r="E367" s="29" t="s">
        <v>5</v>
      </c>
    </row>
    <row r="368" spans="1:16" ht="25.5" x14ac:dyDescent="0.2">
      <c r="A368" s="28" t="s">
        <v>58</v>
      </c>
      <c r="E368" s="30" t="s">
        <v>4162</v>
      </c>
    </row>
    <row r="369" spans="1:16" x14ac:dyDescent="0.2">
      <c r="E369" s="29" t="s">
        <v>5</v>
      </c>
    </row>
    <row r="370" spans="1:16" x14ac:dyDescent="0.2">
      <c r="A370" t="s">
        <v>51</v>
      </c>
      <c r="B370" s="5" t="s">
        <v>385</v>
      </c>
      <c r="C370" s="5" t="s">
        <v>4163</v>
      </c>
      <c r="D370" t="s">
        <v>5</v>
      </c>
      <c r="E370" s="24" t="s">
        <v>4164</v>
      </c>
      <c r="F370" s="25" t="s">
        <v>67</v>
      </c>
      <c r="G370" s="26">
        <v>144.13</v>
      </c>
      <c r="H370" s="25">
        <v>0</v>
      </c>
      <c r="I370" s="25">
        <f>ROUND(G370*H370,6)</f>
        <v>0</v>
      </c>
      <c r="L370" s="27">
        <v>0</v>
      </c>
      <c r="M370" s="22">
        <f>ROUND(ROUND(L370,2)*ROUND(G370,3),2)</f>
        <v>0</v>
      </c>
      <c r="N370" s="25" t="s">
        <v>126</v>
      </c>
      <c r="O370">
        <f>(M370*21)/100</f>
        <v>0</v>
      </c>
      <c r="P370" t="s">
        <v>27</v>
      </c>
    </row>
    <row r="371" spans="1:16" x14ac:dyDescent="0.2">
      <c r="A371" s="28" t="s">
        <v>57</v>
      </c>
      <c r="E371" s="29" t="s">
        <v>5</v>
      </c>
    </row>
    <row r="372" spans="1:16" ht="25.5" x14ac:dyDescent="0.2">
      <c r="A372" s="28" t="s">
        <v>58</v>
      </c>
      <c r="E372" s="30" t="s">
        <v>4165</v>
      </c>
    </row>
    <row r="373" spans="1:16" x14ac:dyDescent="0.2">
      <c r="E373" s="29" t="s">
        <v>5</v>
      </c>
    </row>
    <row r="374" spans="1:16" ht="38.25" x14ac:dyDescent="0.2">
      <c r="A374" t="s">
        <v>51</v>
      </c>
      <c r="B374" s="5" t="s">
        <v>388</v>
      </c>
      <c r="C374" s="5" t="s">
        <v>4166</v>
      </c>
      <c r="D374" t="s">
        <v>5</v>
      </c>
      <c r="E374" s="24" t="s">
        <v>4167</v>
      </c>
      <c r="F374" s="25" t="s">
        <v>67</v>
      </c>
      <c r="G374" s="26">
        <v>886.75699999999995</v>
      </c>
      <c r="H374" s="25">
        <v>8.0000000000000002E-3</v>
      </c>
      <c r="I374" s="25">
        <f>ROUND(G374*H374,6)</f>
        <v>7.0940560000000001</v>
      </c>
      <c r="L374" s="27">
        <v>0</v>
      </c>
      <c r="M374" s="22">
        <f>ROUND(ROUND(L374,2)*ROUND(G374,3),2)</f>
        <v>0</v>
      </c>
      <c r="N374" s="25" t="s">
        <v>126</v>
      </c>
      <c r="O374">
        <f>(M374*21)/100</f>
        <v>0</v>
      </c>
      <c r="P374" t="s">
        <v>27</v>
      </c>
    </row>
    <row r="375" spans="1:16" x14ac:dyDescent="0.2">
      <c r="A375" s="28" t="s">
        <v>57</v>
      </c>
      <c r="E375" s="29" t="s">
        <v>5</v>
      </c>
    </row>
    <row r="376" spans="1:16" x14ac:dyDescent="0.2">
      <c r="A376" s="28" t="s">
        <v>58</v>
      </c>
      <c r="E376" s="30" t="s">
        <v>5</v>
      </c>
    </row>
    <row r="377" spans="1:16" x14ac:dyDescent="0.2">
      <c r="E377" s="29" t="s">
        <v>5</v>
      </c>
    </row>
    <row r="378" spans="1:16" x14ac:dyDescent="0.2">
      <c r="A378" t="s">
        <v>48</v>
      </c>
      <c r="C378" s="6" t="s">
        <v>3570</v>
      </c>
      <c r="E378" s="23" t="s">
        <v>3571</v>
      </c>
      <c r="J378" s="22">
        <f>0</f>
        <v>0</v>
      </c>
      <c r="K378" s="22">
        <f>0</f>
        <v>0</v>
      </c>
      <c r="L378" s="22">
        <f>0+L379+L383+L387+L391+L395+L399+L403+L407+L411+L415+L419+L423+L427+L431+L435+L439+L443+L447+L451+L455+L459+L463+L467+L471+L475+L479+L483+L487+L491+L495+L499+L503+L507+L511+L515</f>
        <v>0</v>
      </c>
      <c r="M378" s="22">
        <f>0+M379+M383+M387+M391+M395+M399+M403+M407+M411+M415+M419+M423+M427+M431+M435+M439+M443+M447+M451+M455+M459+M463+M467+M471+M475+M479+M483+M487+M491+M495+M499+M503+M507+M511+M515</f>
        <v>0</v>
      </c>
    </row>
    <row r="379" spans="1:16" x14ac:dyDescent="0.2">
      <c r="A379" t="s">
        <v>51</v>
      </c>
      <c r="B379" s="5" t="s">
        <v>391</v>
      </c>
      <c r="C379" s="5" t="s">
        <v>4168</v>
      </c>
      <c r="D379" t="s">
        <v>5</v>
      </c>
      <c r="E379" s="24" t="s">
        <v>4169</v>
      </c>
      <c r="F379" s="25" t="s">
        <v>67</v>
      </c>
      <c r="G379" s="26">
        <v>546</v>
      </c>
      <c r="H379" s="25">
        <v>0</v>
      </c>
      <c r="I379" s="25">
        <f>ROUND(G379*H379,6)</f>
        <v>0</v>
      </c>
      <c r="L379" s="27">
        <v>0</v>
      </c>
      <c r="M379" s="22">
        <f>ROUND(ROUND(L379,2)*ROUND(G379,3),2)</f>
        <v>0</v>
      </c>
      <c r="N379" s="25" t="s">
        <v>126</v>
      </c>
      <c r="O379">
        <f>(M379*21)/100</f>
        <v>0</v>
      </c>
      <c r="P379" t="s">
        <v>27</v>
      </c>
    </row>
    <row r="380" spans="1:16" x14ac:dyDescent="0.2">
      <c r="A380" s="28" t="s">
        <v>57</v>
      </c>
      <c r="E380" s="29" t="s">
        <v>5</v>
      </c>
    </row>
    <row r="381" spans="1:16" ht="25.5" x14ac:dyDescent="0.2">
      <c r="A381" s="28" t="s">
        <v>58</v>
      </c>
      <c r="E381" s="30" t="s">
        <v>4170</v>
      </c>
    </row>
    <row r="382" spans="1:16" x14ac:dyDescent="0.2">
      <c r="E382" s="29" t="s">
        <v>5</v>
      </c>
    </row>
    <row r="383" spans="1:16" x14ac:dyDescent="0.2">
      <c r="A383" t="s">
        <v>51</v>
      </c>
      <c r="B383" s="5" t="s">
        <v>394</v>
      </c>
      <c r="C383" s="5" t="s">
        <v>4171</v>
      </c>
      <c r="D383" t="s">
        <v>5</v>
      </c>
      <c r="E383" s="24" t="s">
        <v>4172</v>
      </c>
      <c r="F383" s="25" t="s">
        <v>73</v>
      </c>
      <c r="G383" s="26">
        <v>21</v>
      </c>
      <c r="H383" s="25">
        <v>0</v>
      </c>
      <c r="I383" s="25">
        <f>ROUND(G383*H383,6)</f>
        <v>0</v>
      </c>
      <c r="L383" s="27">
        <v>0</v>
      </c>
      <c r="M383" s="22">
        <f>ROUND(ROUND(L383,2)*ROUND(G383,3),2)</f>
        <v>0</v>
      </c>
      <c r="N383" s="25" t="s">
        <v>126</v>
      </c>
      <c r="O383">
        <f>(M383*21)/100</f>
        <v>0</v>
      </c>
      <c r="P383" t="s">
        <v>27</v>
      </c>
    </row>
    <row r="384" spans="1:16" x14ac:dyDescent="0.2">
      <c r="A384" s="28" t="s">
        <v>57</v>
      </c>
      <c r="E384" s="29" t="s">
        <v>5</v>
      </c>
    </row>
    <row r="385" spans="1:16" x14ac:dyDescent="0.2">
      <c r="A385" s="28" t="s">
        <v>58</v>
      </c>
      <c r="E385" s="30" t="s">
        <v>5</v>
      </c>
    </row>
    <row r="386" spans="1:16" x14ac:dyDescent="0.2">
      <c r="E386" s="29" t="s">
        <v>5</v>
      </c>
    </row>
    <row r="387" spans="1:16" x14ac:dyDescent="0.2">
      <c r="A387" t="s">
        <v>51</v>
      </c>
      <c r="B387" s="5" t="s">
        <v>397</v>
      </c>
      <c r="C387" s="5" t="s">
        <v>4173</v>
      </c>
      <c r="D387" t="s">
        <v>5</v>
      </c>
      <c r="E387" s="24" t="s">
        <v>4174</v>
      </c>
      <c r="F387" s="25" t="s">
        <v>73</v>
      </c>
      <c r="G387" s="26">
        <v>15</v>
      </c>
      <c r="H387" s="25">
        <v>0</v>
      </c>
      <c r="I387" s="25">
        <f>ROUND(G387*H387,6)</f>
        <v>0</v>
      </c>
      <c r="L387" s="27">
        <v>0</v>
      </c>
      <c r="M387" s="22">
        <f>ROUND(ROUND(L387,2)*ROUND(G387,3),2)</f>
        <v>0</v>
      </c>
      <c r="N387" s="25" t="s">
        <v>126</v>
      </c>
      <c r="O387">
        <f>(M387*21)/100</f>
        <v>0</v>
      </c>
      <c r="P387" t="s">
        <v>27</v>
      </c>
    </row>
    <row r="388" spans="1:16" x14ac:dyDescent="0.2">
      <c r="A388" s="28" t="s">
        <v>57</v>
      </c>
      <c r="E388" s="29" t="s">
        <v>5</v>
      </c>
    </row>
    <row r="389" spans="1:16" x14ac:dyDescent="0.2">
      <c r="A389" s="28" t="s">
        <v>58</v>
      </c>
      <c r="E389" s="30" t="s">
        <v>5</v>
      </c>
    </row>
    <row r="390" spans="1:16" x14ac:dyDescent="0.2">
      <c r="E390" s="29" t="s">
        <v>5</v>
      </c>
    </row>
    <row r="391" spans="1:16" x14ac:dyDescent="0.2">
      <c r="A391" t="s">
        <v>51</v>
      </c>
      <c r="B391" s="5" t="s">
        <v>400</v>
      </c>
      <c r="C391" s="5" t="s">
        <v>4175</v>
      </c>
      <c r="D391" t="s">
        <v>5</v>
      </c>
      <c r="E391" s="24" t="s">
        <v>4176</v>
      </c>
      <c r="F391" s="25" t="s">
        <v>67</v>
      </c>
      <c r="G391" s="26">
        <v>541.447</v>
      </c>
      <c r="H391" s="25">
        <v>0</v>
      </c>
      <c r="I391" s="25">
        <f>ROUND(G391*H391,6)</f>
        <v>0</v>
      </c>
      <c r="L391" s="27">
        <v>0</v>
      </c>
      <c r="M391" s="22">
        <f>ROUND(ROUND(L391,2)*ROUND(G391,3),2)</f>
        <v>0</v>
      </c>
      <c r="N391" s="25" t="s">
        <v>1836</v>
      </c>
      <c r="O391">
        <f>(M391*21)/100</f>
        <v>0</v>
      </c>
      <c r="P391" t="s">
        <v>27</v>
      </c>
    </row>
    <row r="392" spans="1:16" x14ac:dyDescent="0.2">
      <c r="A392" s="28" t="s">
        <v>57</v>
      </c>
      <c r="E392" s="29" t="s">
        <v>5</v>
      </c>
    </row>
    <row r="393" spans="1:16" ht="89.25" x14ac:dyDescent="0.2">
      <c r="A393" s="28" t="s">
        <v>58</v>
      </c>
      <c r="E393" s="30" t="s">
        <v>4177</v>
      </c>
    </row>
    <row r="394" spans="1:16" x14ac:dyDescent="0.2">
      <c r="E394" s="29" t="s">
        <v>159</v>
      </c>
    </row>
    <row r="395" spans="1:16" ht="25.5" x14ac:dyDescent="0.2">
      <c r="A395" t="s">
        <v>51</v>
      </c>
      <c r="B395" s="5" t="s">
        <v>403</v>
      </c>
      <c r="C395" s="5" t="s">
        <v>4178</v>
      </c>
      <c r="D395" t="s">
        <v>5</v>
      </c>
      <c r="E395" s="24" t="s">
        <v>4179</v>
      </c>
      <c r="F395" s="25" t="s">
        <v>77</v>
      </c>
      <c r="G395" s="26">
        <v>169.715</v>
      </c>
      <c r="H395" s="25">
        <v>0</v>
      </c>
      <c r="I395" s="25">
        <f>ROUND(G395*H395,6)</f>
        <v>0</v>
      </c>
      <c r="L395" s="27">
        <v>0</v>
      </c>
      <c r="M395" s="22">
        <f>ROUND(ROUND(L395,2)*ROUND(G395,3),2)</f>
        <v>0</v>
      </c>
      <c r="N395" s="25" t="s">
        <v>1836</v>
      </c>
      <c r="O395">
        <f>(M395*21)/100</f>
        <v>0</v>
      </c>
      <c r="P395" t="s">
        <v>27</v>
      </c>
    </row>
    <row r="396" spans="1:16" x14ac:dyDescent="0.2">
      <c r="A396" s="28" t="s">
        <v>57</v>
      </c>
      <c r="E396" s="29" t="s">
        <v>5</v>
      </c>
    </row>
    <row r="397" spans="1:16" x14ac:dyDescent="0.2">
      <c r="A397" s="28" t="s">
        <v>58</v>
      </c>
      <c r="E397" s="30" t="s">
        <v>4180</v>
      </c>
    </row>
    <row r="398" spans="1:16" x14ac:dyDescent="0.2">
      <c r="E398" s="29" t="s">
        <v>159</v>
      </c>
    </row>
    <row r="399" spans="1:16" x14ac:dyDescent="0.2">
      <c r="A399" t="s">
        <v>51</v>
      </c>
      <c r="B399" s="5" t="s">
        <v>406</v>
      </c>
      <c r="C399" s="5" t="s">
        <v>4181</v>
      </c>
      <c r="D399" t="s">
        <v>5</v>
      </c>
      <c r="E399" s="24" t="s">
        <v>4182</v>
      </c>
      <c r="F399" s="25" t="s">
        <v>77</v>
      </c>
      <c r="G399" s="26">
        <v>8</v>
      </c>
      <c r="H399" s="25">
        <v>0</v>
      </c>
      <c r="I399" s="25">
        <f>ROUND(G399*H399,6)</f>
        <v>0</v>
      </c>
      <c r="L399" s="27">
        <v>0</v>
      </c>
      <c r="M399" s="22">
        <f>ROUND(ROUND(L399,2)*ROUND(G399,3),2)</f>
        <v>0</v>
      </c>
      <c r="N399" s="25" t="s">
        <v>1836</v>
      </c>
      <c r="O399">
        <f>(M399*21)/100</f>
        <v>0</v>
      </c>
      <c r="P399" t="s">
        <v>27</v>
      </c>
    </row>
    <row r="400" spans="1:16" x14ac:dyDescent="0.2">
      <c r="A400" s="28" t="s">
        <v>57</v>
      </c>
      <c r="E400" s="29" t="s">
        <v>5</v>
      </c>
    </row>
    <row r="401" spans="1:16" x14ac:dyDescent="0.2">
      <c r="A401" s="28" t="s">
        <v>58</v>
      </c>
      <c r="E401" s="30" t="s">
        <v>5</v>
      </c>
    </row>
    <row r="402" spans="1:16" x14ac:dyDescent="0.2">
      <c r="E402" s="29" t="s">
        <v>159</v>
      </c>
    </row>
    <row r="403" spans="1:16" x14ac:dyDescent="0.2">
      <c r="A403" t="s">
        <v>51</v>
      </c>
      <c r="B403" s="5" t="s">
        <v>409</v>
      </c>
      <c r="C403" s="5" t="s">
        <v>4183</v>
      </c>
      <c r="D403" t="s">
        <v>5</v>
      </c>
      <c r="E403" s="24" t="s">
        <v>4184</v>
      </c>
      <c r="F403" s="25" t="s">
        <v>77</v>
      </c>
      <c r="G403" s="26">
        <v>56.6</v>
      </c>
      <c r="H403" s="25">
        <v>0</v>
      </c>
      <c r="I403" s="25">
        <f>ROUND(G403*H403,6)</f>
        <v>0</v>
      </c>
      <c r="L403" s="27">
        <v>0</v>
      </c>
      <c r="M403" s="22">
        <f>ROUND(ROUND(L403,2)*ROUND(G403,3),2)</f>
        <v>0</v>
      </c>
      <c r="N403" s="25" t="s">
        <v>1836</v>
      </c>
      <c r="O403">
        <f>(M403*21)/100</f>
        <v>0</v>
      </c>
      <c r="P403" t="s">
        <v>27</v>
      </c>
    </row>
    <row r="404" spans="1:16" x14ac:dyDescent="0.2">
      <c r="A404" s="28" t="s">
        <v>57</v>
      </c>
      <c r="E404" s="29" t="s">
        <v>5</v>
      </c>
    </row>
    <row r="405" spans="1:16" x14ac:dyDescent="0.2">
      <c r="A405" s="28" t="s">
        <v>58</v>
      </c>
      <c r="E405" s="30" t="s">
        <v>5</v>
      </c>
    </row>
    <row r="406" spans="1:16" x14ac:dyDescent="0.2">
      <c r="E406" s="29" t="s">
        <v>159</v>
      </c>
    </row>
    <row r="407" spans="1:16" ht="25.5" x14ac:dyDescent="0.2">
      <c r="A407" t="s">
        <v>51</v>
      </c>
      <c r="B407" s="5" t="s">
        <v>412</v>
      </c>
      <c r="C407" s="5" t="s">
        <v>4185</v>
      </c>
      <c r="D407" t="s">
        <v>5</v>
      </c>
      <c r="E407" s="24" t="s">
        <v>4186</v>
      </c>
      <c r="F407" s="25" t="s">
        <v>77</v>
      </c>
      <c r="G407" s="26">
        <v>346.9</v>
      </c>
      <c r="H407" s="25">
        <v>0</v>
      </c>
      <c r="I407" s="25">
        <f>ROUND(G407*H407,6)</f>
        <v>0</v>
      </c>
      <c r="L407" s="27">
        <v>0</v>
      </c>
      <c r="M407" s="22">
        <f>ROUND(ROUND(L407,2)*ROUND(G407,3),2)</f>
        <v>0</v>
      </c>
      <c r="N407" s="25" t="s">
        <v>1836</v>
      </c>
      <c r="O407">
        <f>(M407*21)/100</f>
        <v>0</v>
      </c>
      <c r="P407" t="s">
        <v>27</v>
      </c>
    </row>
    <row r="408" spans="1:16" x14ac:dyDescent="0.2">
      <c r="A408" s="28" t="s">
        <v>57</v>
      </c>
      <c r="E408" s="29" t="s">
        <v>5</v>
      </c>
    </row>
    <row r="409" spans="1:16" ht="153" x14ac:dyDescent="0.2">
      <c r="A409" s="28" t="s">
        <v>58</v>
      </c>
      <c r="E409" s="30" t="s">
        <v>4187</v>
      </c>
    </row>
    <row r="410" spans="1:16" x14ac:dyDescent="0.2">
      <c r="E410" s="29" t="s">
        <v>159</v>
      </c>
    </row>
    <row r="411" spans="1:16" x14ac:dyDescent="0.2">
      <c r="A411" t="s">
        <v>51</v>
      </c>
      <c r="B411" s="5" t="s">
        <v>416</v>
      </c>
      <c r="C411" s="5" t="s">
        <v>4188</v>
      </c>
      <c r="D411" t="s">
        <v>5</v>
      </c>
      <c r="E411" s="24" t="s">
        <v>4189</v>
      </c>
      <c r="F411" s="25" t="s">
        <v>77</v>
      </c>
      <c r="G411" s="26">
        <v>427.8</v>
      </c>
      <c r="H411" s="25">
        <v>0</v>
      </c>
      <c r="I411" s="25">
        <f>ROUND(G411*H411,6)</f>
        <v>0</v>
      </c>
      <c r="L411" s="27">
        <v>0</v>
      </c>
      <c r="M411" s="22">
        <f>ROUND(ROUND(L411,2)*ROUND(G411,3),2)</f>
        <v>0</v>
      </c>
      <c r="N411" s="25" t="s">
        <v>1836</v>
      </c>
      <c r="O411">
        <f>(M411*21)/100</f>
        <v>0</v>
      </c>
      <c r="P411" t="s">
        <v>27</v>
      </c>
    </row>
    <row r="412" spans="1:16" x14ac:dyDescent="0.2">
      <c r="A412" s="28" t="s">
        <v>57</v>
      </c>
      <c r="E412" s="29" t="s">
        <v>5</v>
      </c>
    </row>
    <row r="413" spans="1:16" ht="89.25" x14ac:dyDescent="0.2">
      <c r="A413" s="28" t="s">
        <v>58</v>
      </c>
      <c r="E413" s="30" t="s">
        <v>4190</v>
      </c>
    </row>
    <row r="414" spans="1:16" x14ac:dyDescent="0.2">
      <c r="E414" s="29" t="s">
        <v>159</v>
      </c>
    </row>
    <row r="415" spans="1:16" x14ac:dyDescent="0.2">
      <c r="A415" t="s">
        <v>51</v>
      </c>
      <c r="B415" s="5" t="s">
        <v>421</v>
      </c>
      <c r="C415" s="5" t="s">
        <v>4191</v>
      </c>
      <c r="D415" t="s">
        <v>5</v>
      </c>
      <c r="E415" s="24" t="s">
        <v>4192</v>
      </c>
      <c r="F415" s="25" t="s">
        <v>67</v>
      </c>
      <c r="G415" s="26">
        <v>26.167999999999999</v>
      </c>
      <c r="H415" s="25">
        <v>0</v>
      </c>
      <c r="I415" s="25">
        <f>ROUND(G415*H415,6)</f>
        <v>0</v>
      </c>
      <c r="L415" s="27">
        <v>0</v>
      </c>
      <c r="M415" s="22">
        <f>ROUND(ROUND(L415,2)*ROUND(G415,3),2)</f>
        <v>0</v>
      </c>
      <c r="N415" s="25" t="s">
        <v>1836</v>
      </c>
      <c r="O415">
        <f>(M415*21)/100</f>
        <v>0</v>
      </c>
      <c r="P415" t="s">
        <v>27</v>
      </c>
    </row>
    <row r="416" spans="1:16" x14ac:dyDescent="0.2">
      <c r="A416" s="28" t="s">
        <v>57</v>
      </c>
      <c r="E416" s="29" t="s">
        <v>5</v>
      </c>
    </row>
    <row r="417" spans="1:16" ht="25.5" x14ac:dyDescent="0.2">
      <c r="A417" s="28" t="s">
        <v>58</v>
      </c>
      <c r="E417" s="30" t="s">
        <v>4193</v>
      </c>
    </row>
    <row r="418" spans="1:16" x14ac:dyDescent="0.2">
      <c r="E418" s="29" t="s">
        <v>159</v>
      </c>
    </row>
    <row r="419" spans="1:16" x14ac:dyDescent="0.2">
      <c r="A419" t="s">
        <v>51</v>
      </c>
      <c r="B419" s="5" t="s">
        <v>422</v>
      </c>
      <c r="C419" s="5" t="s">
        <v>4194</v>
      </c>
      <c r="D419" t="s">
        <v>5</v>
      </c>
      <c r="E419" s="24" t="s">
        <v>4195</v>
      </c>
      <c r="F419" s="25" t="s">
        <v>77</v>
      </c>
      <c r="G419" s="26">
        <v>56.6</v>
      </c>
      <c r="H419" s="25">
        <v>0</v>
      </c>
      <c r="I419" s="25">
        <f>ROUND(G419*H419,6)</f>
        <v>0</v>
      </c>
      <c r="L419" s="27">
        <v>0</v>
      </c>
      <c r="M419" s="22">
        <f>ROUND(ROUND(L419,2)*ROUND(G419,3),2)</f>
        <v>0</v>
      </c>
      <c r="N419" s="25" t="s">
        <v>1836</v>
      </c>
      <c r="O419">
        <f>(M419*21)/100</f>
        <v>0</v>
      </c>
      <c r="P419" t="s">
        <v>27</v>
      </c>
    </row>
    <row r="420" spans="1:16" x14ac:dyDescent="0.2">
      <c r="A420" s="28" t="s">
        <v>57</v>
      </c>
      <c r="E420" s="29" t="s">
        <v>5</v>
      </c>
    </row>
    <row r="421" spans="1:16" x14ac:dyDescent="0.2">
      <c r="A421" s="28" t="s">
        <v>58</v>
      </c>
      <c r="E421" s="30" t="s">
        <v>4196</v>
      </c>
    </row>
    <row r="422" spans="1:16" x14ac:dyDescent="0.2">
      <c r="E422" s="29" t="s">
        <v>159</v>
      </c>
    </row>
    <row r="423" spans="1:16" x14ac:dyDescent="0.2">
      <c r="A423" t="s">
        <v>51</v>
      </c>
      <c r="B423" s="5" t="s">
        <v>423</v>
      </c>
      <c r="C423" s="5" t="s">
        <v>4197</v>
      </c>
      <c r="D423" t="s">
        <v>5</v>
      </c>
      <c r="E423" s="24" t="s">
        <v>4198</v>
      </c>
      <c r="F423" s="25" t="s">
        <v>77</v>
      </c>
      <c r="G423" s="26">
        <v>363.4</v>
      </c>
      <c r="H423" s="25">
        <v>0</v>
      </c>
      <c r="I423" s="25">
        <f>ROUND(G423*H423,6)</f>
        <v>0</v>
      </c>
      <c r="L423" s="27">
        <v>0</v>
      </c>
      <c r="M423" s="22">
        <f>ROUND(ROUND(L423,2)*ROUND(G423,3),2)</f>
        <v>0</v>
      </c>
      <c r="N423" s="25" t="s">
        <v>1836</v>
      </c>
      <c r="O423">
        <f>(M423*21)/100</f>
        <v>0</v>
      </c>
      <c r="P423" t="s">
        <v>27</v>
      </c>
    </row>
    <row r="424" spans="1:16" x14ac:dyDescent="0.2">
      <c r="A424" s="28" t="s">
        <v>57</v>
      </c>
      <c r="E424" s="29" t="s">
        <v>5</v>
      </c>
    </row>
    <row r="425" spans="1:16" ht="89.25" x14ac:dyDescent="0.2">
      <c r="A425" s="28" t="s">
        <v>58</v>
      </c>
      <c r="E425" s="30" t="s">
        <v>4199</v>
      </c>
    </row>
    <row r="426" spans="1:16" x14ac:dyDescent="0.2">
      <c r="E426" s="29" t="s">
        <v>159</v>
      </c>
    </row>
    <row r="427" spans="1:16" x14ac:dyDescent="0.2">
      <c r="A427" t="s">
        <v>51</v>
      </c>
      <c r="B427" s="5" t="s">
        <v>424</v>
      </c>
      <c r="C427" s="5" t="s">
        <v>4200</v>
      </c>
      <c r="D427" t="s">
        <v>5</v>
      </c>
      <c r="E427" s="24" t="s">
        <v>4201</v>
      </c>
      <c r="F427" s="25" t="s">
        <v>77</v>
      </c>
      <c r="G427" s="26">
        <v>153.4</v>
      </c>
      <c r="H427" s="25">
        <v>0</v>
      </c>
      <c r="I427" s="25">
        <f>ROUND(G427*H427,6)</f>
        <v>0</v>
      </c>
      <c r="L427" s="27">
        <v>0</v>
      </c>
      <c r="M427" s="22">
        <f>ROUND(ROUND(L427,2)*ROUND(G427,3),2)</f>
        <v>0</v>
      </c>
      <c r="N427" s="25" t="s">
        <v>1836</v>
      </c>
      <c r="O427">
        <f>(M427*21)/100</f>
        <v>0</v>
      </c>
      <c r="P427" t="s">
        <v>27</v>
      </c>
    </row>
    <row r="428" spans="1:16" x14ac:dyDescent="0.2">
      <c r="A428" s="28" t="s">
        <v>57</v>
      </c>
      <c r="E428" s="29" t="s">
        <v>5</v>
      </c>
    </row>
    <row r="429" spans="1:16" x14ac:dyDescent="0.2">
      <c r="A429" s="28" t="s">
        <v>58</v>
      </c>
      <c r="E429" s="30" t="s">
        <v>4202</v>
      </c>
    </row>
    <row r="430" spans="1:16" x14ac:dyDescent="0.2">
      <c r="E430" s="29" t="s">
        <v>159</v>
      </c>
    </row>
    <row r="431" spans="1:16" ht="25.5" x14ac:dyDescent="0.2">
      <c r="A431" t="s">
        <v>51</v>
      </c>
      <c r="B431" s="5" t="s">
        <v>425</v>
      </c>
      <c r="C431" s="5" t="s">
        <v>4203</v>
      </c>
      <c r="D431" t="s">
        <v>5</v>
      </c>
      <c r="E431" s="24" t="s">
        <v>4204</v>
      </c>
      <c r="F431" s="25" t="s">
        <v>812</v>
      </c>
      <c r="G431" s="26">
        <v>33</v>
      </c>
      <c r="H431" s="25">
        <v>0</v>
      </c>
      <c r="I431" s="25">
        <f>ROUND(G431*H431,6)</f>
        <v>0</v>
      </c>
      <c r="L431" s="27">
        <v>0</v>
      </c>
      <c r="M431" s="22">
        <f>ROUND(ROUND(L431,2)*ROUND(G431,3),2)</f>
        <v>0</v>
      </c>
      <c r="N431" s="25" t="s">
        <v>126</v>
      </c>
      <c r="O431">
        <f>(M431*21)/100</f>
        <v>0</v>
      </c>
      <c r="P431" t="s">
        <v>27</v>
      </c>
    </row>
    <row r="432" spans="1:16" x14ac:dyDescent="0.2">
      <c r="A432" s="28" t="s">
        <v>57</v>
      </c>
      <c r="E432" s="29" t="s">
        <v>5</v>
      </c>
    </row>
    <row r="433" spans="1:16" x14ac:dyDescent="0.2">
      <c r="A433" s="28" t="s">
        <v>58</v>
      </c>
      <c r="E433" s="30" t="s">
        <v>5</v>
      </c>
    </row>
    <row r="434" spans="1:16" x14ac:dyDescent="0.2">
      <c r="E434" s="29" t="s">
        <v>5</v>
      </c>
    </row>
    <row r="435" spans="1:16" ht="25.5" x14ac:dyDescent="0.2">
      <c r="A435" t="s">
        <v>51</v>
      </c>
      <c r="B435" s="5" t="s">
        <v>426</v>
      </c>
      <c r="C435" s="5" t="s">
        <v>4205</v>
      </c>
      <c r="D435" t="s">
        <v>5</v>
      </c>
      <c r="E435" s="24" t="s">
        <v>4206</v>
      </c>
      <c r="F435" s="25" t="s">
        <v>812</v>
      </c>
      <c r="G435" s="26">
        <v>8</v>
      </c>
      <c r="H435" s="25">
        <v>0</v>
      </c>
      <c r="I435" s="25">
        <f>ROUND(G435*H435,6)</f>
        <v>0</v>
      </c>
      <c r="L435" s="27">
        <v>0</v>
      </c>
      <c r="M435" s="22">
        <f>ROUND(ROUND(L435,2)*ROUND(G435,3),2)</f>
        <v>0</v>
      </c>
      <c r="N435" s="25" t="s">
        <v>126</v>
      </c>
      <c r="O435">
        <f>(M435*21)/100</f>
        <v>0</v>
      </c>
      <c r="P435" t="s">
        <v>27</v>
      </c>
    </row>
    <row r="436" spans="1:16" x14ac:dyDescent="0.2">
      <c r="A436" s="28" t="s">
        <v>57</v>
      </c>
      <c r="E436" s="29" t="s">
        <v>5</v>
      </c>
    </row>
    <row r="437" spans="1:16" x14ac:dyDescent="0.2">
      <c r="A437" s="28" t="s">
        <v>58</v>
      </c>
      <c r="E437" s="30" t="s">
        <v>5</v>
      </c>
    </row>
    <row r="438" spans="1:16" x14ac:dyDescent="0.2">
      <c r="E438" s="29" t="s">
        <v>5</v>
      </c>
    </row>
    <row r="439" spans="1:16" ht="25.5" x14ac:dyDescent="0.2">
      <c r="A439" t="s">
        <v>51</v>
      </c>
      <c r="B439" s="5" t="s">
        <v>427</v>
      </c>
      <c r="C439" s="5" t="s">
        <v>4207</v>
      </c>
      <c r="D439" t="s">
        <v>5</v>
      </c>
      <c r="E439" s="24" t="s">
        <v>4208</v>
      </c>
      <c r="F439" s="25" t="s">
        <v>812</v>
      </c>
      <c r="G439" s="26">
        <v>4</v>
      </c>
      <c r="H439" s="25">
        <v>0</v>
      </c>
      <c r="I439" s="25">
        <f>ROUND(G439*H439,6)</f>
        <v>0</v>
      </c>
      <c r="L439" s="27">
        <v>0</v>
      </c>
      <c r="M439" s="22">
        <f>ROUND(ROUND(L439,2)*ROUND(G439,3),2)</f>
        <v>0</v>
      </c>
      <c r="N439" s="25" t="s">
        <v>126</v>
      </c>
      <c r="O439">
        <f>(M439*21)/100</f>
        <v>0</v>
      </c>
      <c r="P439" t="s">
        <v>27</v>
      </c>
    </row>
    <row r="440" spans="1:16" x14ac:dyDescent="0.2">
      <c r="A440" s="28" t="s">
        <v>57</v>
      </c>
      <c r="E440" s="29" t="s">
        <v>5</v>
      </c>
    </row>
    <row r="441" spans="1:16" x14ac:dyDescent="0.2">
      <c r="A441" s="28" t="s">
        <v>58</v>
      </c>
      <c r="E441" s="30" t="s">
        <v>5</v>
      </c>
    </row>
    <row r="442" spans="1:16" x14ac:dyDescent="0.2">
      <c r="E442" s="29" t="s">
        <v>5</v>
      </c>
    </row>
    <row r="443" spans="1:16" ht="25.5" x14ac:dyDescent="0.2">
      <c r="A443" t="s">
        <v>51</v>
      </c>
      <c r="B443" s="5" t="s">
        <v>428</v>
      </c>
      <c r="C443" s="5" t="s">
        <v>4209</v>
      </c>
      <c r="D443" t="s">
        <v>5</v>
      </c>
      <c r="E443" s="24" t="s">
        <v>4210</v>
      </c>
      <c r="F443" s="25" t="s">
        <v>3125</v>
      </c>
      <c r="G443" s="26">
        <v>187</v>
      </c>
      <c r="H443" s="25">
        <v>0</v>
      </c>
      <c r="I443" s="25">
        <f>ROUND(G443*H443,6)</f>
        <v>0</v>
      </c>
      <c r="L443" s="27">
        <v>0</v>
      </c>
      <c r="M443" s="22">
        <f>ROUND(ROUND(L443,2)*ROUND(G443,3),2)</f>
        <v>0</v>
      </c>
      <c r="N443" s="25" t="s">
        <v>126</v>
      </c>
      <c r="O443">
        <f>(M443*21)/100</f>
        <v>0</v>
      </c>
      <c r="P443" t="s">
        <v>27</v>
      </c>
    </row>
    <row r="444" spans="1:16" x14ac:dyDescent="0.2">
      <c r="A444" s="28" t="s">
        <v>57</v>
      </c>
      <c r="E444" s="29" t="s">
        <v>5</v>
      </c>
    </row>
    <row r="445" spans="1:16" x14ac:dyDescent="0.2">
      <c r="A445" s="28" t="s">
        <v>58</v>
      </c>
      <c r="E445" s="30" t="s">
        <v>5</v>
      </c>
    </row>
    <row r="446" spans="1:16" x14ac:dyDescent="0.2">
      <c r="E446" s="29" t="s">
        <v>5</v>
      </c>
    </row>
    <row r="447" spans="1:16" ht="25.5" x14ac:dyDescent="0.2">
      <c r="A447" t="s">
        <v>51</v>
      </c>
      <c r="B447" s="5" t="s">
        <v>429</v>
      </c>
      <c r="C447" s="5" t="s">
        <v>4211</v>
      </c>
      <c r="D447" t="s">
        <v>5</v>
      </c>
      <c r="E447" s="24" t="s">
        <v>4212</v>
      </c>
      <c r="F447" s="25" t="s">
        <v>812</v>
      </c>
      <c r="G447" s="26">
        <v>4</v>
      </c>
      <c r="H447" s="25">
        <v>0</v>
      </c>
      <c r="I447" s="25">
        <f>ROUND(G447*H447,6)</f>
        <v>0</v>
      </c>
      <c r="L447" s="27">
        <v>0</v>
      </c>
      <c r="M447" s="22">
        <f>ROUND(ROUND(L447,2)*ROUND(G447,3),2)</f>
        <v>0</v>
      </c>
      <c r="N447" s="25" t="s">
        <v>126</v>
      </c>
      <c r="O447">
        <f>(M447*21)/100</f>
        <v>0</v>
      </c>
      <c r="P447" t="s">
        <v>27</v>
      </c>
    </row>
    <row r="448" spans="1:16" x14ac:dyDescent="0.2">
      <c r="A448" s="28" t="s">
        <v>57</v>
      </c>
      <c r="E448" s="29" t="s">
        <v>5</v>
      </c>
    </row>
    <row r="449" spans="1:16" x14ac:dyDescent="0.2">
      <c r="A449" s="28" t="s">
        <v>58</v>
      </c>
      <c r="E449" s="30" t="s">
        <v>5</v>
      </c>
    </row>
    <row r="450" spans="1:16" x14ac:dyDescent="0.2">
      <c r="E450" s="29" t="s">
        <v>5</v>
      </c>
    </row>
    <row r="451" spans="1:16" ht="25.5" x14ac:dyDescent="0.2">
      <c r="A451" t="s">
        <v>51</v>
      </c>
      <c r="B451" s="5" t="s">
        <v>430</v>
      </c>
      <c r="C451" s="5" t="s">
        <v>4213</v>
      </c>
      <c r="D451" t="s">
        <v>5</v>
      </c>
      <c r="E451" s="24" t="s">
        <v>4214</v>
      </c>
      <c r="F451" s="25" t="s">
        <v>3125</v>
      </c>
      <c r="G451" s="26">
        <v>139</v>
      </c>
      <c r="H451" s="25">
        <v>0</v>
      </c>
      <c r="I451" s="25">
        <f>ROUND(G451*H451,6)</f>
        <v>0</v>
      </c>
      <c r="L451" s="27">
        <v>0</v>
      </c>
      <c r="M451" s="22">
        <f>ROUND(ROUND(L451,2)*ROUND(G451,3),2)</f>
        <v>0</v>
      </c>
      <c r="N451" s="25" t="s">
        <v>126</v>
      </c>
      <c r="O451">
        <f>(M451*21)/100</f>
        <v>0</v>
      </c>
      <c r="P451" t="s">
        <v>27</v>
      </c>
    </row>
    <row r="452" spans="1:16" x14ac:dyDescent="0.2">
      <c r="A452" s="28" t="s">
        <v>57</v>
      </c>
      <c r="E452" s="29" t="s">
        <v>5</v>
      </c>
    </row>
    <row r="453" spans="1:16" x14ac:dyDescent="0.2">
      <c r="A453" s="28" t="s">
        <v>58</v>
      </c>
      <c r="E453" s="30" t="s">
        <v>5</v>
      </c>
    </row>
    <row r="454" spans="1:16" x14ac:dyDescent="0.2">
      <c r="E454" s="29" t="s">
        <v>5</v>
      </c>
    </row>
    <row r="455" spans="1:16" ht="25.5" x14ac:dyDescent="0.2">
      <c r="A455" t="s">
        <v>51</v>
      </c>
      <c r="B455" s="5" t="s">
        <v>432</v>
      </c>
      <c r="C455" s="5" t="s">
        <v>4215</v>
      </c>
      <c r="D455" t="s">
        <v>5</v>
      </c>
      <c r="E455" s="24" t="s">
        <v>4216</v>
      </c>
      <c r="F455" s="25" t="s">
        <v>812</v>
      </c>
      <c r="G455" s="26">
        <v>4</v>
      </c>
      <c r="H455" s="25">
        <v>0</v>
      </c>
      <c r="I455" s="25">
        <f>ROUND(G455*H455,6)</f>
        <v>0</v>
      </c>
      <c r="L455" s="27">
        <v>0</v>
      </c>
      <c r="M455" s="22">
        <f>ROUND(ROUND(L455,2)*ROUND(G455,3),2)</f>
        <v>0</v>
      </c>
      <c r="N455" s="25" t="s">
        <v>126</v>
      </c>
      <c r="O455">
        <f>(M455*21)/100</f>
        <v>0</v>
      </c>
      <c r="P455" t="s">
        <v>27</v>
      </c>
    </row>
    <row r="456" spans="1:16" x14ac:dyDescent="0.2">
      <c r="A456" s="28" t="s">
        <v>57</v>
      </c>
      <c r="E456" s="29" t="s">
        <v>5</v>
      </c>
    </row>
    <row r="457" spans="1:16" x14ac:dyDescent="0.2">
      <c r="A457" s="28" t="s">
        <v>58</v>
      </c>
      <c r="E457" s="30" t="s">
        <v>5</v>
      </c>
    </row>
    <row r="458" spans="1:16" x14ac:dyDescent="0.2">
      <c r="E458" s="29" t="s">
        <v>5</v>
      </c>
    </row>
    <row r="459" spans="1:16" ht="25.5" x14ac:dyDescent="0.2">
      <c r="A459" t="s">
        <v>51</v>
      </c>
      <c r="B459" s="5" t="s">
        <v>435</v>
      </c>
      <c r="C459" s="5" t="s">
        <v>4217</v>
      </c>
      <c r="D459" t="s">
        <v>5</v>
      </c>
      <c r="E459" s="24" t="s">
        <v>4218</v>
      </c>
      <c r="F459" s="25" t="s">
        <v>812</v>
      </c>
      <c r="G459" s="26">
        <v>2</v>
      </c>
      <c r="H459" s="25">
        <v>0</v>
      </c>
      <c r="I459" s="25">
        <f>ROUND(G459*H459,6)</f>
        <v>0</v>
      </c>
      <c r="L459" s="27">
        <v>0</v>
      </c>
      <c r="M459" s="22">
        <f>ROUND(ROUND(L459,2)*ROUND(G459,3),2)</f>
        <v>0</v>
      </c>
      <c r="N459" s="25" t="s">
        <v>126</v>
      </c>
      <c r="O459">
        <f>(M459*21)/100</f>
        <v>0</v>
      </c>
      <c r="P459" t="s">
        <v>27</v>
      </c>
    </row>
    <row r="460" spans="1:16" x14ac:dyDescent="0.2">
      <c r="A460" s="28" t="s">
        <v>57</v>
      </c>
      <c r="E460" s="29" t="s">
        <v>5</v>
      </c>
    </row>
    <row r="461" spans="1:16" x14ac:dyDescent="0.2">
      <c r="A461" s="28" t="s">
        <v>58</v>
      </c>
      <c r="E461" s="30" t="s">
        <v>5</v>
      </c>
    </row>
    <row r="462" spans="1:16" x14ac:dyDescent="0.2">
      <c r="E462" s="29" t="s">
        <v>5</v>
      </c>
    </row>
    <row r="463" spans="1:16" ht="25.5" x14ac:dyDescent="0.2">
      <c r="A463" t="s">
        <v>51</v>
      </c>
      <c r="B463" s="5" t="s">
        <v>436</v>
      </c>
      <c r="C463" s="5" t="s">
        <v>4219</v>
      </c>
      <c r="D463" t="s">
        <v>5</v>
      </c>
      <c r="E463" s="24" t="s">
        <v>4220</v>
      </c>
      <c r="F463" s="25" t="s">
        <v>3125</v>
      </c>
      <c r="G463" s="26">
        <v>62</v>
      </c>
      <c r="H463" s="25">
        <v>0</v>
      </c>
      <c r="I463" s="25">
        <f>ROUND(G463*H463,6)</f>
        <v>0</v>
      </c>
      <c r="L463" s="27">
        <v>0</v>
      </c>
      <c r="M463" s="22">
        <f>ROUND(ROUND(L463,2)*ROUND(G463,3),2)</f>
        <v>0</v>
      </c>
      <c r="N463" s="25" t="s">
        <v>126</v>
      </c>
      <c r="O463">
        <f>(M463*21)/100</f>
        <v>0</v>
      </c>
      <c r="P463" t="s">
        <v>27</v>
      </c>
    </row>
    <row r="464" spans="1:16" x14ac:dyDescent="0.2">
      <c r="A464" s="28" t="s">
        <v>57</v>
      </c>
      <c r="E464" s="29" t="s">
        <v>5</v>
      </c>
    </row>
    <row r="465" spans="1:16" x14ac:dyDescent="0.2">
      <c r="A465" s="28" t="s">
        <v>58</v>
      </c>
      <c r="E465" s="30" t="s">
        <v>5</v>
      </c>
    </row>
    <row r="466" spans="1:16" x14ac:dyDescent="0.2">
      <c r="E466" s="29" t="s">
        <v>5</v>
      </c>
    </row>
    <row r="467" spans="1:16" ht="25.5" x14ac:dyDescent="0.2">
      <c r="A467" t="s">
        <v>51</v>
      </c>
      <c r="B467" s="5" t="s">
        <v>439</v>
      </c>
      <c r="C467" s="5" t="s">
        <v>4221</v>
      </c>
      <c r="D467" t="s">
        <v>5</v>
      </c>
      <c r="E467" s="24" t="s">
        <v>4222</v>
      </c>
      <c r="F467" s="25" t="s">
        <v>812</v>
      </c>
      <c r="G467" s="26">
        <v>4</v>
      </c>
      <c r="H467" s="25">
        <v>0</v>
      </c>
      <c r="I467" s="25">
        <f>ROUND(G467*H467,6)</f>
        <v>0</v>
      </c>
      <c r="L467" s="27">
        <v>0</v>
      </c>
      <c r="M467" s="22">
        <f>ROUND(ROUND(L467,2)*ROUND(G467,3),2)</f>
        <v>0</v>
      </c>
      <c r="N467" s="25" t="s">
        <v>126</v>
      </c>
      <c r="O467">
        <f>(M467*21)/100</f>
        <v>0</v>
      </c>
      <c r="P467" t="s">
        <v>27</v>
      </c>
    </row>
    <row r="468" spans="1:16" x14ac:dyDescent="0.2">
      <c r="A468" s="28" t="s">
        <v>57</v>
      </c>
      <c r="E468" s="29" t="s">
        <v>5</v>
      </c>
    </row>
    <row r="469" spans="1:16" x14ac:dyDescent="0.2">
      <c r="A469" s="28" t="s">
        <v>58</v>
      </c>
      <c r="E469" s="30" t="s">
        <v>5</v>
      </c>
    </row>
    <row r="470" spans="1:16" x14ac:dyDescent="0.2">
      <c r="E470" s="29" t="s">
        <v>5</v>
      </c>
    </row>
    <row r="471" spans="1:16" ht="25.5" x14ac:dyDescent="0.2">
      <c r="A471" t="s">
        <v>51</v>
      </c>
      <c r="B471" s="5" t="s">
        <v>442</v>
      </c>
      <c r="C471" s="5" t="s">
        <v>4223</v>
      </c>
      <c r="D471" t="s">
        <v>5</v>
      </c>
      <c r="E471" s="24" t="s">
        <v>4210</v>
      </c>
      <c r="F471" s="25" t="s">
        <v>3125</v>
      </c>
      <c r="G471" s="26">
        <v>60</v>
      </c>
      <c r="H471" s="25">
        <v>0</v>
      </c>
      <c r="I471" s="25">
        <f>ROUND(G471*H471,6)</f>
        <v>0</v>
      </c>
      <c r="L471" s="27">
        <v>0</v>
      </c>
      <c r="M471" s="22">
        <f>ROUND(ROUND(L471,2)*ROUND(G471,3),2)</f>
        <v>0</v>
      </c>
      <c r="N471" s="25" t="s">
        <v>126</v>
      </c>
      <c r="O471">
        <f>(M471*21)/100</f>
        <v>0</v>
      </c>
      <c r="P471" t="s">
        <v>27</v>
      </c>
    </row>
    <row r="472" spans="1:16" x14ac:dyDescent="0.2">
      <c r="A472" s="28" t="s">
        <v>57</v>
      </c>
      <c r="E472" s="29" t="s">
        <v>5</v>
      </c>
    </row>
    <row r="473" spans="1:16" x14ac:dyDescent="0.2">
      <c r="A473" s="28" t="s">
        <v>58</v>
      </c>
      <c r="E473" s="30" t="s">
        <v>5</v>
      </c>
    </row>
    <row r="474" spans="1:16" x14ac:dyDescent="0.2">
      <c r="E474" s="29" t="s">
        <v>5</v>
      </c>
    </row>
    <row r="475" spans="1:16" ht="25.5" x14ac:dyDescent="0.2">
      <c r="A475" t="s">
        <v>51</v>
      </c>
      <c r="B475" s="5" t="s">
        <v>445</v>
      </c>
      <c r="C475" s="5" t="s">
        <v>4224</v>
      </c>
      <c r="D475" t="s">
        <v>5</v>
      </c>
      <c r="E475" s="24" t="s">
        <v>4225</v>
      </c>
      <c r="F475" s="25" t="s">
        <v>812</v>
      </c>
      <c r="G475" s="26">
        <v>5</v>
      </c>
      <c r="H475" s="25">
        <v>0</v>
      </c>
      <c r="I475" s="25">
        <f>ROUND(G475*H475,6)</f>
        <v>0</v>
      </c>
      <c r="L475" s="27">
        <v>0</v>
      </c>
      <c r="M475" s="22">
        <f>ROUND(ROUND(L475,2)*ROUND(G475,3),2)</f>
        <v>0</v>
      </c>
      <c r="N475" s="25" t="s">
        <v>126</v>
      </c>
      <c r="O475">
        <f>(M475*21)/100</f>
        <v>0</v>
      </c>
      <c r="P475" t="s">
        <v>27</v>
      </c>
    </row>
    <row r="476" spans="1:16" x14ac:dyDescent="0.2">
      <c r="A476" s="28" t="s">
        <v>57</v>
      </c>
      <c r="E476" s="29" t="s">
        <v>5</v>
      </c>
    </row>
    <row r="477" spans="1:16" x14ac:dyDescent="0.2">
      <c r="A477" s="28" t="s">
        <v>58</v>
      </c>
      <c r="E477" s="30" t="s">
        <v>5</v>
      </c>
    </row>
    <row r="478" spans="1:16" x14ac:dyDescent="0.2">
      <c r="E478" s="29" t="s">
        <v>5</v>
      </c>
    </row>
    <row r="479" spans="1:16" ht="25.5" x14ac:dyDescent="0.2">
      <c r="A479" t="s">
        <v>51</v>
      </c>
      <c r="B479" s="5" t="s">
        <v>448</v>
      </c>
      <c r="C479" s="5" t="s">
        <v>4226</v>
      </c>
      <c r="D479" t="s">
        <v>5</v>
      </c>
      <c r="E479" s="24" t="s">
        <v>4227</v>
      </c>
      <c r="F479" s="25" t="s">
        <v>812</v>
      </c>
      <c r="G479" s="26">
        <v>4</v>
      </c>
      <c r="H479" s="25">
        <v>0</v>
      </c>
      <c r="I479" s="25">
        <f>ROUND(G479*H479,6)</f>
        <v>0</v>
      </c>
      <c r="L479" s="27">
        <v>0</v>
      </c>
      <c r="M479" s="22">
        <f>ROUND(ROUND(L479,2)*ROUND(G479,3),2)</f>
        <v>0</v>
      </c>
      <c r="N479" s="25" t="s">
        <v>126</v>
      </c>
      <c r="O479">
        <f>(M479*21)/100</f>
        <v>0</v>
      </c>
      <c r="P479" t="s">
        <v>27</v>
      </c>
    </row>
    <row r="480" spans="1:16" x14ac:dyDescent="0.2">
      <c r="A480" s="28" t="s">
        <v>57</v>
      </c>
      <c r="E480" s="29" t="s">
        <v>5</v>
      </c>
    </row>
    <row r="481" spans="1:16" x14ac:dyDescent="0.2">
      <c r="A481" s="28" t="s">
        <v>58</v>
      </c>
      <c r="E481" s="30" t="s">
        <v>5</v>
      </c>
    </row>
    <row r="482" spans="1:16" x14ac:dyDescent="0.2">
      <c r="E482" s="29" t="s">
        <v>5</v>
      </c>
    </row>
    <row r="483" spans="1:16" ht="25.5" x14ac:dyDescent="0.2">
      <c r="A483" t="s">
        <v>51</v>
      </c>
      <c r="B483" s="5" t="s">
        <v>454</v>
      </c>
      <c r="C483" s="5" t="s">
        <v>4228</v>
      </c>
      <c r="D483" t="s">
        <v>5</v>
      </c>
      <c r="E483" s="24" t="s">
        <v>4229</v>
      </c>
      <c r="F483" s="25" t="s">
        <v>812</v>
      </c>
      <c r="G483" s="26">
        <v>1</v>
      </c>
      <c r="H483" s="25">
        <v>0</v>
      </c>
      <c r="I483" s="25">
        <f>ROUND(G483*H483,6)</f>
        <v>0</v>
      </c>
      <c r="L483" s="27">
        <v>0</v>
      </c>
      <c r="M483" s="22">
        <f>ROUND(ROUND(L483,2)*ROUND(G483,3),2)</f>
        <v>0</v>
      </c>
      <c r="N483" s="25" t="s">
        <v>126</v>
      </c>
      <c r="O483">
        <f>(M483*21)/100</f>
        <v>0</v>
      </c>
      <c r="P483" t="s">
        <v>27</v>
      </c>
    </row>
    <row r="484" spans="1:16" x14ac:dyDescent="0.2">
      <c r="A484" s="28" t="s">
        <v>57</v>
      </c>
      <c r="E484" s="29" t="s">
        <v>5</v>
      </c>
    </row>
    <row r="485" spans="1:16" x14ac:dyDescent="0.2">
      <c r="A485" s="28" t="s">
        <v>58</v>
      </c>
      <c r="E485" s="30" t="s">
        <v>5</v>
      </c>
    </row>
    <row r="486" spans="1:16" x14ac:dyDescent="0.2">
      <c r="E486" s="29" t="s">
        <v>5</v>
      </c>
    </row>
    <row r="487" spans="1:16" ht="25.5" x14ac:dyDescent="0.2">
      <c r="A487" t="s">
        <v>51</v>
      </c>
      <c r="B487" s="5" t="s">
        <v>458</v>
      </c>
      <c r="C487" s="5" t="s">
        <v>4230</v>
      </c>
      <c r="D487" t="s">
        <v>5</v>
      </c>
      <c r="E487" s="24" t="s">
        <v>4231</v>
      </c>
      <c r="F487" s="25" t="s">
        <v>812</v>
      </c>
      <c r="G487" s="26">
        <v>20</v>
      </c>
      <c r="H487" s="25">
        <v>0</v>
      </c>
      <c r="I487" s="25">
        <f>ROUND(G487*H487,6)</f>
        <v>0</v>
      </c>
      <c r="L487" s="27">
        <v>0</v>
      </c>
      <c r="M487" s="22">
        <f>ROUND(ROUND(L487,2)*ROUND(G487,3),2)</f>
        <v>0</v>
      </c>
      <c r="N487" s="25" t="s">
        <v>126</v>
      </c>
      <c r="O487">
        <f>(M487*21)/100</f>
        <v>0</v>
      </c>
      <c r="P487" t="s">
        <v>27</v>
      </c>
    </row>
    <row r="488" spans="1:16" x14ac:dyDescent="0.2">
      <c r="A488" s="28" t="s">
        <v>57</v>
      </c>
      <c r="E488" s="29" t="s">
        <v>5</v>
      </c>
    </row>
    <row r="489" spans="1:16" x14ac:dyDescent="0.2">
      <c r="A489" s="28" t="s">
        <v>58</v>
      </c>
      <c r="E489" s="30" t="s">
        <v>5</v>
      </c>
    </row>
    <row r="490" spans="1:16" x14ac:dyDescent="0.2">
      <c r="E490" s="29" t="s">
        <v>5</v>
      </c>
    </row>
    <row r="491" spans="1:16" ht="25.5" x14ac:dyDescent="0.2">
      <c r="A491" t="s">
        <v>51</v>
      </c>
      <c r="B491" s="5" t="s">
        <v>462</v>
      </c>
      <c r="C491" s="5" t="s">
        <v>4232</v>
      </c>
      <c r="D491" t="s">
        <v>5</v>
      </c>
      <c r="E491" s="24" t="s">
        <v>4233</v>
      </c>
      <c r="F491" s="25" t="s">
        <v>812</v>
      </c>
      <c r="G491" s="26">
        <v>25</v>
      </c>
      <c r="H491" s="25">
        <v>0</v>
      </c>
      <c r="I491" s="25">
        <f>ROUND(G491*H491,6)</f>
        <v>0</v>
      </c>
      <c r="L491" s="27">
        <v>0</v>
      </c>
      <c r="M491" s="22">
        <f>ROUND(ROUND(L491,2)*ROUND(G491,3),2)</f>
        <v>0</v>
      </c>
      <c r="N491" s="25" t="s">
        <v>126</v>
      </c>
      <c r="O491">
        <f>(M491*21)/100</f>
        <v>0</v>
      </c>
      <c r="P491" t="s">
        <v>27</v>
      </c>
    </row>
    <row r="492" spans="1:16" x14ac:dyDescent="0.2">
      <c r="A492" s="28" t="s">
        <v>57</v>
      </c>
      <c r="E492" s="29" t="s">
        <v>5</v>
      </c>
    </row>
    <row r="493" spans="1:16" x14ac:dyDescent="0.2">
      <c r="A493" s="28" t="s">
        <v>58</v>
      </c>
      <c r="E493" s="30" t="s">
        <v>5</v>
      </c>
    </row>
    <row r="494" spans="1:16" x14ac:dyDescent="0.2">
      <c r="E494" s="29" t="s">
        <v>5</v>
      </c>
    </row>
    <row r="495" spans="1:16" ht="25.5" x14ac:dyDescent="0.2">
      <c r="A495" t="s">
        <v>51</v>
      </c>
      <c r="B495" s="5" t="s">
        <v>466</v>
      </c>
      <c r="C495" s="5" t="s">
        <v>4234</v>
      </c>
      <c r="D495" t="s">
        <v>5</v>
      </c>
      <c r="E495" s="24" t="s">
        <v>4235</v>
      </c>
      <c r="F495" s="25" t="s">
        <v>812</v>
      </c>
      <c r="G495" s="26">
        <v>15</v>
      </c>
      <c r="H495" s="25">
        <v>0</v>
      </c>
      <c r="I495" s="25">
        <f>ROUND(G495*H495,6)</f>
        <v>0</v>
      </c>
      <c r="L495" s="27">
        <v>0</v>
      </c>
      <c r="M495" s="22">
        <f>ROUND(ROUND(L495,2)*ROUND(G495,3),2)</f>
        <v>0</v>
      </c>
      <c r="N495" s="25" t="s">
        <v>126</v>
      </c>
      <c r="O495">
        <f>(M495*21)/100</f>
        <v>0</v>
      </c>
      <c r="P495" t="s">
        <v>27</v>
      </c>
    </row>
    <row r="496" spans="1:16" x14ac:dyDescent="0.2">
      <c r="A496" s="28" t="s">
        <v>57</v>
      </c>
      <c r="E496" s="29" t="s">
        <v>5</v>
      </c>
    </row>
    <row r="497" spans="1:16" x14ac:dyDescent="0.2">
      <c r="A497" s="28" t="s">
        <v>58</v>
      </c>
      <c r="E497" s="30" t="s">
        <v>5</v>
      </c>
    </row>
    <row r="498" spans="1:16" x14ac:dyDescent="0.2">
      <c r="E498" s="29" t="s">
        <v>5</v>
      </c>
    </row>
    <row r="499" spans="1:16" ht="25.5" x14ac:dyDescent="0.2">
      <c r="A499" t="s">
        <v>51</v>
      </c>
      <c r="B499" s="5" t="s">
        <v>470</v>
      </c>
      <c r="C499" s="5" t="s">
        <v>4236</v>
      </c>
      <c r="D499" t="s">
        <v>5</v>
      </c>
      <c r="E499" s="24" t="s">
        <v>4237</v>
      </c>
      <c r="F499" s="25" t="s">
        <v>812</v>
      </c>
      <c r="G499" s="26">
        <v>6</v>
      </c>
      <c r="H499" s="25">
        <v>0</v>
      </c>
      <c r="I499" s="25">
        <f>ROUND(G499*H499,6)</f>
        <v>0</v>
      </c>
      <c r="L499" s="27">
        <v>0</v>
      </c>
      <c r="M499" s="22">
        <f>ROUND(ROUND(L499,2)*ROUND(G499,3),2)</f>
        <v>0</v>
      </c>
      <c r="N499" s="25" t="s">
        <v>126</v>
      </c>
      <c r="O499">
        <f>(M499*21)/100</f>
        <v>0</v>
      </c>
      <c r="P499" t="s">
        <v>27</v>
      </c>
    </row>
    <row r="500" spans="1:16" x14ac:dyDescent="0.2">
      <c r="A500" s="28" t="s">
        <v>57</v>
      </c>
      <c r="E500" s="29" t="s">
        <v>5</v>
      </c>
    </row>
    <row r="501" spans="1:16" x14ac:dyDescent="0.2">
      <c r="A501" s="28" t="s">
        <v>58</v>
      </c>
      <c r="E501" s="30" t="s">
        <v>5</v>
      </c>
    </row>
    <row r="502" spans="1:16" x14ac:dyDescent="0.2">
      <c r="E502" s="29" t="s">
        <v>5</v>
      </c>
    </row>
    <row r="503" spans="1:16" ht="25.5" x14ac:dyDescent="0.2">
      <c r="A503" t="s">
        <v>51</v>
      </c>
      <c r="B503" s="5" t="s">
        <v>474</v>
      </c>
      <c r="C503" s="5" t="s">
        <v>4238</v>
      </c>
      <c r="D503" t="s">
        <v>5</v>
      </c>
      <c r="E503" s="24" t="s">
        <v>4239</v>
      </c>
      <c r="F503" s="25" t="s">
        <v>812</v>
      </c>
      <c r="G503" s="26">
        <v>8</v>
      </c>
      <c r="H503" s="25">
        <v>0</v>
      </c>
      <c r="I503" s="25">
        <f>ROUND(G503*H503,6)</f>
        <v>0</v>
      </c>
      <c r="L503" s="27">
        <v>0</v>
      </c>
      <c r="M503" s="22">
        <f>ROUND(ROUND(L503,2)*ROUND(G503,3),2)</f>
        <v>0</v>
      </c>
      <c r="N503" s="25" t="s">
        <v>126</v>
      </c>
      <c r="O503">
        <f>(M503*21)/100</f>
        <v>0</v>
      </c>
      <c r="P503" t="s">
        <v>27</v>
      </c>
    </row>
    <row r="504" spans="1:16" x14ac:dyDescent="0.2">
      <c r="A504" s="28" t="s">
        <v>57</v>
      </c>
      <c r="E504" s="29" t="s">
        <v>5</v>
      </c>
    </row>
    <row r="505" spans="1:16" x14ac:dyDescent="0.2">
      <c r="A505" s="28" t="s">
        <v>58</v>
      </c>
      <c r="E505" s="30" t="s">
        <v>5</v>
      </c>
    </row>
    <row r="506" spans="1:16" x14ac:dyDescent="0.2">
      <c r="E506" s="29" t="s">
        <v>5</v>
      </c>
    </row>
    <row r="507" spans="1:16" ht="25.5" x14ac:dyDescent="0.2">
      <c r="A507" t="s">
        <v>51</v>
      </c>
      <c r="B507" s="5" t="s">
        <v>478</v>
      </c>
      <c r="C507" s="5" t="s">
        <v>4240</v>
      </c>
      <c r="D507" t="s">
        <v>5</v>
      </c>
      <c r="E507" s="24" t="s">
        <v>4241</v>
      </c>
      <c r="F507" s="25" t="s">
        <v>812</v>
      </c>
      <c r="G507" s="26">
        <v>2</v>
      </c>
      <c r="H507" s="25">
        <v>0</v>
      </c>
      <c r="I507" s="25">
        <f>ROUND(G507*H507,6)</f>
        <v>0</v>
      </c>
      <c r="L507" s="27">
        <v>0</v>
      </c>
      <c r="M507" s="22">
        <f>ROUND(ROUND(L507,2)*ROUND(G507,3),2)</f>
        <v>0</v>
      </c>
      <c r="N507" s="25" t="s">
        <v>126</v>
      </c>
      <c r="O507">
        <f>(M507*21)/100</f>
        <v>0</v>
      </c>
      <c r="P507" t="s">
        <v>27</v>
      </c>
    </row>
    <row r="508" spans="1:16" x14ac:dyDescent="0.2">
      <c r="A508" s="28" t="s">
        <v>57</v>
      </c>
      <c r="E508" s="29" t="s">
        <v>5</v>
      </c>
    </row>
    <row r="509" spans="1:16" x14ac:dyDescent="0.2">
      <c r="A509" s="28" t="s">
        <v>58</v>
      </c>
      <c r="E509" s="30" t="s">
        <v>5</v>
      </c>
    </row>
    <row r="510" spans="1:16" x14ac:dyDescent="0.2">
      <c r="E510" s="29" t="s">
        <v>5</v>
      </c>
    </row>
    <row r="511" spans="1:16" ht="25.5" x14ac:dyDescent="0.2">
      <c r="A511" t="s">
        <v>51</v>
      </c>
      <c r="B511" s="5" t="s">
        <v>729</v>
      </c>
      <c r="C511" s="5" t="s">
        <v>4242</v>
      </c>
      <c r="D511" t="s">
        <v>5</v>
      </c>
      <c r="E511" s="24" t="s">
        <v>4243</v>
      </c>
      <c r="F511" s="25" t="s">
        <v>812</v>
      </c>
      <c r="G511" s="26">
        <v>4</v>
      </c>
      <c r="H511" s="25">
        <v>0</v>
      </c>
      <c r="I511" s="25">
        <f>ROUND(G511*H511,6)</f>
        <v>0</v>
      </c>
      <c r="L511" s="27">
        <v>0</v>
      </c>
      <c r="M511" s="22">
        <f>ROUND(ROUND(L511,2)*ROUND(G511,3),2)</f>
        <v>0</v>
      </c>
      <c r="N511" s="25" t="s">
        <v>126</v>
      </c>
      <c r="O511">
        <f>(M511*21)/100</f>
        <v>0</v>
      </c>
      <c r="P511" t="s">
        <v>27</v>
      </c>
    </row>
    <row r="512" spans="1:16" x14ac:dyDescent="0.2">
      <c r="A512" s="28" t="s">
        <v>57</v>
      </c>
      <c r="E512" s="29" t="s">
        <v>5</v>
      </c>
    </row>
    <row r="513" spans="1:16" x14ac:dyDescent="0.2">
      <c r="A513" s="28" t="s">
        <v>58</v>
      </c>
      <c r="E513" s="30" t="s">
        <v>5</v>
      </c>
    </row>
    <row r="514" spans="1:16" x14ac:dyDescent="0.2">
      <c r="E514" s="29" t="s">
        <v>5</v>
      </c>
    </row>
    <row r="515" spans="1:16" ht="25.5" x14ac:dyDescent="0.2">
      <c r="A515" t="s">
        <v>51</v>
      </c>
      <c r="B515" s="5" t="s">
        <v>730</v>
      </c>
      <c r="C515" s="5" t="s">
        <v>4244</v>
      </c>
      <c r="D515" t="s">
        <v>5</v>
      </c>
      <c r="E515" s="24" t="s">
        <v>4245</v>
      </c>
      <c r="F515" s="25" t="s">
        <v>812</v>
      </c>
      <c r="G515" s="26">
        <v>15</v>
      </c>
      <c r="H515" s="25">
        <v>0</v>
      </c>
      <c r="I515" s="25">
        <f>ROUND(G515*H515,6)</f>
        <v>0</v>
      </c>
      <c r="L515" s="27">
        <v>0</v>
      </c>
      <c r="M515" s="22">
        <f>ROUND(ROUND(L515,2)*ROUND(G515,3),2)</f>
        <v>0</v>
      </c>
      <c r="N515" s="25" t="s">
        <v>126</v>
      </c>
      <c r="O515">
        <f>(M515*21)/100</f>
        <v>0</v>
      </c>
      <c r="P515" t="s">
        <v>27</v>
      </c>
    </row>
    <row r="516" spans="1:16" x14ac:dyDescent="0.2">
      <c r="A516" s="28" t="s">
        <v>57</v>
      </c>
      <c r="E516" s="29" t="s">
        <v>5</v>
      </c>
    </row>
    <row r="517" spans="1:16" x14ac:dyDescent="0.2">
      <c r="A517" s="28" t="s">
        <v>58</v>
      </c>
      <c r="E517" s="30" t="s">
        <v>5</v>
      </c>
    </row>
    <row r="518" spans="1:16" x14ac:dyDescent="0.2">
      <c r="E518" s="29" t="s">
        <v>5</v>
      </c>
    </row>
    <row r="519" spans="1:16" x14ac:dyDescent="0.2">
      <c r="A519" t="s">
        <v>48</v>
      </c>
      <c r="C519" s="6" t="s">
        <v>2668</v>
      </c>
      <c r="E519" s="23" t="s">
        <v>4246</v>
      </c>
      <c r="J519" s="22">
        <f>0</f>
        <v>0</v>
      </c>
      <c r="K519" s="22">
        <f>0</f>
        <v>0</v>
      </c>
      <c r="L519" s="22">
        <f>0+L520</f>
        <v>0</v>
      </c>
      <c r="M519" s="22">
        <f>0+M520</f>
        <v>0</v>
      </c>
    </row>
    <row r="520" spans="1:16" x14ac:dyDescent="0.2">
      <c r="A520" t="s">
        <v>51</v>
      </c>
      <c r="B520" s="5" t="s">
        <v>731</v>
      </c>
      <c r="C520" s="5" t="s">
        <v>4247</v>
      </c>
      <c r="D520" t="s">
        <v>5</v>
      </c>
      <c r="E520" s="24" t="s">
        <v>4248</v>
      </c>
      <c r="F520" s="25" t="s">
        <v>67</v>
      </c>
      <c r="G520" s="26">
        <v>8</v>
      </c>
      <c r="H520" s="25">
        <v>0</v>
      </c>
      <c r="I520" s="25">
        <f>ROUND(G520*H520,6)</f>
        <v>0</v>
      </c>
      <c r="L520" s="27">
        <v>0</v>
      </c>
      <c r="M520" s="22">
        <f>ROUND(ROUND(L520,2)*ROUND(G520,3),2)</f>
        <v>0</v>
      </c>
      <c r="N520" s="25" t="s">
        <v>1836</v>
      </c>
      <c r="O520">
        <f>(M520*21)/100</f>
        <v>0</v>
      </c>
      <c r="P520" t="s">
        <v>27</v>
      </c>
    </row>
    <row r="521" spans="1:16" x14ac:dyDescent="0.2">
      <c r="A521" s="28" t="s">
        <v>57</v>
      </c>
      <c r="E521" s="29" t="s">
        <v>5</v>
      </c>
    </row>
    <row r="522" spans="1:16" x14ac:dyDescent="0.2">
      <c r="A522" s="28" t="s">
        <v>58</v>
      </c>
      <c r="E522" s="30" t="s">
        <v>4249</v>
      </c>
    </row>
    <row r="523" spans="1:16" x14ac:dyDescent="0.2">
      <c r="E523" s="29" t="s">
        <v>159</v>
      </c>
    </row>
    <row r="524" spans="1:16" x14ac:dyDescent="0.2">
      <c r="A524" t="s">
        <v>48</v>
      </c>
      <c r="C524" s="6" t="s">
        <v>3005</v>
      </c>
      <c r="E524" s="23" t="s">
        <v>3912</v>
      </c>
      <c r="J524" s="22">
        <f>0</f>
        <v>0</v>
      </c>
      <c r="K524" s="22">
        <f>0</f>
        <v>0</v>
      </c>
      <c r="L524" s="22">
        <f>0+L525+L529+L533+L537+L541+L545+L549+L553+L557+L561</f>
        <v>0</v>
      </c>
      <c r="M524" s="22">
        <f>0+M525+M529+M533+M537+M541+M545+M549+M553+M557+M561</f>
        <v>0</v>
      </c>
    </row>
    <row r="525" spans="1:16" x14ac:dyDescent="0.2">
      <c r="A525" t="s">
        <v>51</v>
      </c>
      <c r="B525" s="5" t="s">
        <v>732</v>
      </c>
      <c r="C525" s="5" t="s">
        <v>4250</v>
      </c>
      <c r="D525" t="s">
        <v>5</v>
      </c>
      <c r="E525" s="24" t="s">
        <v>4251</v>
      </c>
      <c r="F525" s="25" t="s">
        <v>77</v>
      </c>
      <c r="G525" s="26">
        <v>10.5</v>
      </c>
      <c r="H525" s="25">
        <v>0</v>
      </c>
      <c r="I525" s="25">
        <f>ROUND(G525*H525,6)</f>
        <v>0</v>
      </c>
      <c r="L525" s="27">
        <v>0</v>
      </c>
      <c r="M525" s="22">
        <f>ROUND(ROUND(L525,2)*ROUND(G525,3),2)</f>
        <v>0</v>
      </c>
      <c r="N525" s="25" t="s">
        <v>1836</v>
      </c>
      <c r="O525">
        <f>(M525*21)/100</f>
        <v>0</v>
      </c>
      <c r="P525" t="s">
        <v>27</v>
      </c>
    </row>
    <row r="526" spans="1:16" x14ac:dyDescent="0.2">
      <c r="A526" s="28" t="s">
        <v>57</v>
      </c>
      <c r="E526" s="29" t="s">
        <v>5</v>
      </c>
    </row>
    <row r="527" spans="1:16" x14ac:dyDescent="0.2">
      <c r="A527" s="28" t="s">
        <v>58</v>
      </c>
      <c r="E527" s="30" t="s">
        <v>5</v>
      </c>
    </row>
    <row r="528" spans="1:16" x14ac:dyDescent="0.2">
      <c r="E528" s="29" t="s">
        <v>159</v>
      </c>
    </row>
    <row r="529" spans="1:16" ht="25.5" x14ac:dyDescent="0.2">
      <c r="A529" t="s">
        <v>51</v>
      </c>
      <c r="B529" s="5" t="s">
        <v>733</v>
      </c>
      <c r="C529" s="5" t="s">
        <v>4252</v>
      </c>
      <c r="D529" t="s">
        <v>5</v>
      </c>
      <c r="E529" s="24" t="s">
        <v>4253</v>
      </c>
      <c r="F529" s="25" t="s">
        <v>67</v>
      </c>
      <c r="G529" s="26">
        <v>1588.73</v>
      </c>
      <c r="H529" s="25">
        <v>0</v>
      </c>
      <c r="I529" s="25">
        <f>ROUND(G529*H529,6)</f>
        <v>0</v>
      </c>
      <c r="L529" s="27">
        <v>0</v>
      </c>
      <c r="M529" s="22">
        <f>ROUND(ROUND(L529,2)*ROUND(G529,3),2)</f>
        <v>0</v>
      </c>
      <c r="N529" s="25" t="s">
        <v>126</v>
      </c>
      <c r="O529">
        <f>(M529*21)/100</f>
        <v>0</v>
      </c>
      <c r="P529" t="s">
        <v>27</v>
      </c>
    </row>
    <row r="530" spans="1:16" x14ac:dyDescent="0.2">
      <c r="A530" s="28" t="s">
        <v>57</v>
      </c>
      <c r="E530" s="29" t="s">
        <v>5</v>
      </c>
    </row>
    <row r="531" spans="1:16" x14ac:dyDescent="0.2">
      <c r="A531" s="28" t="s">
        <v>58</v>
      </c>
      <c r="E531" s="30" t="s">
        <v>5</v>
      </c>
    </row>
    <row r="532" spans="1:16" x14ac:dyDescent="0.2">
      <c r="E532" s="29" t="s">
        <v>5</v>
      </c>
    </row>
    <row r="533" spans="1:16" ht="25.5" x14ac:dyDescent="0.2">
      <c r="A533" t="s">
        <v>51</v>
      </c>
      <c r="B533" s="5" t="s">
        <v>734</v>
      </c>
      <c r="C533" s="5" t="s">
        <v>4254</v>
      </c>
      <c r="D533" t="s">
        <v>5</v>
      </c>
      <c r="E533" s="24" t="s">
        <v>4255</v>
      </c>
      <c r="F533" s="25" t="s">
        <v>67</v>
      </c>
      <c r="G533" s="26">
        <v>57.43</v>
      </c>
      <c r="H533" s="25">
        <v>5.0000000000000002E-5</v>
      </c>
      <c r="I533" s="25">
        <f>ROUND(G533*H533,6)</f>
        <v>2.872E-3</v>
      </c>
      <c r="L533" s="27">
        <v>0</v>
      </c>
      <c r="M533" s="22">
        <f>ROUND(ROUND(L533,2)*ROUND(G533,3),2)</f>
        <v>0</v>
      </c>
      <c r="N533" s="25" t="s">
        <v>1836</v>
      </c>
      <c r="O533">
        <f>(M533*21)/100</f>
        <v>0</v>
      </c>
      <c r="P533" t="s">
        <v>27</v>
      </c>
    </row>
    <row r="534" spans="1:16" x14ac:dyDescent="0.2">
      <c r="A534" s="28" t="s">
        <v>57</v>
      </c>
      <c r="E534" s="29" t="s">
        <v>5</v>
      </c>
    </row>
    <row r="535" spans="1:16" x14ac:dyDescent="0.2">
      <c r="A535" s="28" t="s">
        <v>58</v>
      </c>
      <c r="E535" s="30" t="s">
        <v>4256</v>
      </c>
    </row>
    <row r="536" spans="1:16" x14ac:dyDescent="0.2">
      <c r="E536" s="29" t="s">
        <v>159</v>
      </c>
    </row>
    <row r="537" spans="1:16" ht="38.25" x14ac:dyDescent="0.2">
      <c r="A537" t="s">
        <v>51</v>
      </c>
      <c r="B537" s="5" t="s">
        <v>735</v>
      </c>
      <c r="C537" s="5" t="s">
        <v>4257</v>
      </c>
      <c r="D537" t="s">
        <v>5</v>
      </c>
      <c r="E537" s="24" t="s">
        <v>4258</v>
      </c>
      <c r="F537" s="25" t="s">
        <v>67</v>
      </c>
      <c r="G537" s="26">
        <v>57.43</v>
      </c>
      <c r="H537" s="25">
        <v>0</v>
      </c>
      <c r="I537" s="25">
        <f>ROUND(G537*H537,6)</f>
        <v>0</v>
      </c>
      <c r="L537" s="27">
        <v>0</v>
      </c>
      <c r="M537" s="22">
        <f>ROUND(ROUND(L537,2)*ROUND(G537,3),2)</f>
        <v>0</v>
      </c>
      <c r="N537" s="25" t="s">
        <v>126</v>
      </c>
      <c r="O537">
        <f>(M537*21)/100</f>
        <v>0</v>
      </c>
      <c r="P537" t="s">
        <v>27</v>
      </c>
    </row>
    <row r="538" spans="1:16" ht="25.5" x14ac:dyDescent="0.2">
      <c r="A538" s="28" t="s">
        <v>57</v>
      </c>
      <c r="E538" s="29" t="s">
        <v>4259</v>
      </c>
    </row>
    <row r="539" spans="1:16" x14ac:dyDescent="0.2">
      <c r="A539" s="28" t="s">
        <v>58</v>
      </c>
      <c r="E539" s="30" t="s">
        <v>5</v>
      </c>
    </row>
    <row r="540" spans="1:16" x14ac:dyDescent="0.2">
      <c r="E540" s="29" t="s">
        <v>5</v>
      </c>
    </row>
    <row r="541" spans="1:16" x14ac:dyDescent="0.2">
      <c r="A541" t="s">
        <v>51</v>
      </c>
      <c r="B541" s="5" t="s">
        <v>736</v>
      </c>
      <c r="C541" s="5" t="s">
        <v>4260</v>
      </c>
      <c r="D541" t="s">
        <v>5</v>
      </c>
      <c r="E541" s="24" t="s">
        <v>4261</v>
      </c>
      <c r="F541" s="25" t="s">
        <v>67</v>
      </c>
      <c r="G541" s="26">
        <v>96.48</v>
      </c>
      <c r="H541" s="25">
        <v>0</v>
      </c>
      <c r="I541" s="25">
        <f>ROUND(G541*H541,6)</f>
        <v>0</v>
      </c>
      <c r="L541" s="27">
        <v>0</v>
      </c>
      <c r="M541" s="22">
        <f>ROUND(ROUND(L541,2)*ROUND(G541,3),2)</f>
        <v>0</v>
      </c>
      <c r="N541" s="25" t="s">
        <v>126</v>
      </c>
      <c r="O541">
        <f>(M541*21)/100</f>
        <v>0</v>
      </c>
      <c r="P541" t="s">
        <v>27</v>
      </c>
    </row>
    <row r="542" spans="1:16" x14ac:dyDescent="0.2">
      <c r="A542" s="28" t="s">
        <v>57</v>
      </c>
      <c r="E542" s="29" t="s">
        <v>5</v>
      </c>
    </row>
    <row r="543" spans="1:16" x14ac:dyDescent="0.2">
      <c r="A543" s="28" t="s">
        <v>58</v>
      </c>
      <c r="E543" s="30" t="s">
        <v>4262</v>
      </c>
    </row>
    <row r="544" spans="1:16" x14ac:dyDescent="0.2">
      <c r="E544" s="29" t="s">
        <v>5</v>
      </c>
    </row>
    <row r="545" spans="1:16" x14ac:dyDescent="0.2">
      <c r="A545" t="s">
        <v>51</v>
      </c>
      <c r="B545" s="5" t="s">
        <v>737</v>
      </c>
      <c r="C545" s="5" t="s">
        <v>4263</v>
      </c>
      <c r="D545" t="s">
        <v>5</v>
      </c>
      <c r="E545" s="24" t="s">
        <v>4264</v>
      </c>
      <c r="F545" s="25" t="s">
        <v>67</v>
      </c>
      <c r="G545" s="26">
        <v>96.48</v>
      </c>
      <c r="H545" s="25">
        <v>0</v>
      </c>
      <c r="I545" s="25">
        <f>ROUND(G545*H545,6)</f>
        <v>0</v>
      </c>
      <c r="L545" s="27">
        <v>0</v>
      </c>
      <c r="M545" s="22">
        <f>ROUND(ROUND(L545,2)*ROUND(G545,3),2)</f>
        <v>0</v>
      </c>
      <c r="N545" s="25" t="s">
        <v>1836</v>
      </c>
      <c r="O545">
        <f>(M545*21)/100</f>
        <v>0</v>
      </c>
      <c r="P545" t="s">
        <v>27</v>
      </c>
    </row>
    <row r="546" spans="1:16" x14ac:dyDescent="0.2">
      <c r="A546" s="28" t="s">
        <v>57</v>
      </c>
      <c r="E546" s="29" t="s">
        <v>5</v>
      </c>
    </row>
    <row r="547" spans="1:16" ht="114.75" x14ac:dyDescent="0.2">
      <c r="A547" s="28" t="s">
        <v>58</v>
      </c>
      <c r="E547" s="30" t="s">
        <v>4265</v>
      </c>
    </row>
    <row r="548" spans="1:16" x14ac:dyDescent="0.2">
      <c r="E548" s="29" t="s">
        <v>159</v>
      </c>
    </row>
    <row r="549" spans="1:16" x14ac:dyDescent="0.2">
      <c r="A549" t="s">
        <v>51</v>
      </c>
      <c r="B549" s="5" t="s">
        <v>738</v>
      </c>
      <c r="C549" s="5" t="s">
        <v>4266</v>
      </c>
      <c r="D549" t="s">
        <v>5</v>
      </c>
      <c r="E549" s="24" t="s">
        <v>4267</v>
      </c>
      <c r="F549" s="25" t="s">
        <v>67</v>
      </c>
      <c r="G549" s="26">
        <v>96.48</v>
      </c>
      <c r="H549" s="25">
        <v>3.8000000000000002E-4</v>
      </c>
      <c r="I549" s="25">
        <f>ROUND(G549*H549,6)</f>
        <v>3.6662E-2</v>
      </c>
      <c r="L549" s="27">
        <v>0</v>
      </c>
      <c r="M549" s="22">
        <f>ROUND(ROUND(L549,2)*ROUND(G549,3),2)</f>
        <v>0</v>
      </c>
      <c r="N549" s="25" t="s">
        <v>1836</v>
      </c>
      <c r="O549">
        <f>(M549*21)/100</f>
        <v>0</v>
      </c>
      <c r="P549" t="s">
        <v>27</v>
      </c>
    </row>
    <row r="550" spans="1:16" x14ac:dyDescent="0.2">
      <c r="A550" s="28" t="s">
        <v>57</v>
      </c>
      <c r="E550" s="29" t="s">
        <v>5</v>
      </c>
    </row>
    <row r="551" spans="1:16" x14ac:dyDescent="0.2">
      <c r="A551" s="28" t="s">
        <v>58</v>
      </c>
      <c r="E551" s="30" t="s">
        <v>4262</v>
      </c>
    </row>
    <row r="552" spans="1:16" x14ac:dyDescent="0.2">
      <c r="E552" s="29" t="s">
        <v>159</v>
      </c>
    </row>
    <row r="553" spans="1:16" ht="25.5" x14ac:dyDescent="0.2">
      <c r="A553" t="s">
        <v>51</v>
      </c>
      <c r="B553" s="5" t="s">
        <v>739</v>
      </c>
      <c r="C553" s="5" t="s">
        <v>4268</v>
      </c>
      <c r="D553" t="s">
        <v>5</v>
      </c>
      <c r="E553" s="24" t="s">
        <v>4269</v>
      </c>
      <c r="F553" s="25" t="s">
        <v>77</v>
      </c>
      <c r="G553" s="26">
        <v>115.5</v>
      </c>
      <c r="H553" s="25">
        <v>0</v>
      </c>
      <c r="I553" s="25">
        <f>ROUND(G553*H553,6)</f>
        <v>0</v>
      </c>
      <c r="L553" s="27">
        <v>0</v>
      </c>
      <c r="M553" s="22">
        <f>ROUND(ROUND(L553,2)*ROUND(G553,3),2)</f>
        <v>0</v>
      </c>
      <c r="N553" s="25" t="s">
        <v>126</v>
      </c>
      <c r="O553">
        <f>(M553*21)/100</f>
        <v>0</v>
      </c>
      <c r="P553" t="s">
        <v>27</v>
      </c>
    </row>
    <row r="554" spans="1:16" x14ac:dyDescent="0.2">
      <c r="A554" s="28" t="s">
        <v>57</v>
      </c>
      <c r="E554" s="29" t="s">
        <v>5</v>
      </c>
    </row>
    <row r="555" spans="1:16" x14ac:dyDescent="0.2">
      <c r="A555" s="28" t="s">
        <v>58</v>
      </c>
      <c r="E555" s="30" t="s">
        <v>5</v>
      </c>
    </row>
    <row r="556" spans="1:16" x14ac:dyDescent="0.2">
      <c r="E556" s="29" t="s">
        <v>5</v>
      </c>
    </row>
    <row r="557" spans="1:16" ht="25.5" x14ac:dyDescent="0.2">
      <c r="A557" t="s">
        <v>51</v>
      </c>
      <c r="B557" s="5" t="s">
        <v>740</v>
      </c>
      <c r="C557" s="5" t="s">
        <v>4270</v>
      </c>
      <c r="D557" t="s">
        <v>5</v>
      </c>
      <c r="E557" s="24" t="s">
        <v>4271</v>
      </c>
      <c r="F557" s="25" t="s">
        <v>77</v>
      </c>
      <c r="G557" s="26">
        <v>13.6</v>
      </c>
      <c r="H557" s="25">
        <v>0</v>
      </c>
      <c r="I557" s="25">
        <f>ROUND(G557*H557,6)</f>
        <v>0</v>
      </c>
      <c r="L557" s="27">
        <v>0</v>
      </c>
      <c r="M557" s="22">
        <f>ROUND(ROUND(L557,2)*ROUND(G557,3),2)</f>
        <v>0</v>
      </c>
      <c r="N557" s="25" t="s">
        <v>126</v>
      </c>
      <c r="O557">
        <f>(M557*21)/100</f>
        <v>0</v>
      </c>
      <c r="P557" t="s">
        <v>27</v>
      </c>
    </row>
    <row r="558" spans="1:16" x14ac:dyDescent="0.2">
      <c r="A558" s="28" t="s">
        <v>57</v>
      </c>
      <c r="E558" s="29" t="s">
        <v>5</v>
      </c>
    </row>
    <row r="559" spans="1:16" x14ac:dyDescent="0.2">
      <c r="A559" s="28" t="s">
        <v>58</v>
      </c>
      <c r="E559" s="30" t="s">
        <v>5</v>
      </c>
    </row>
    <row r="560" spans="1:16" x14ac:dyDescent="0.2">
      <c r="E560" s="29" t="s">
        <v>5</v>
      </c>
    </row>
    <row r="561" spans="1:16" x14ac:dyDescent="0.2">
      <c r="A561" t="s">
        <v>51</v>
      </c>
      <c r="B561" s="5" t="s">
        <v>744</v>
      </c>
      <c r="C561" s="5" t="s">
        <v>4272</v>
      </c>
      <c r="D561" t="s">
        <v>5</v>
      </c>
      <c r="E561" s="24" t="s">
        <v>4273</v>
      </c>
      <c r="F561" s="25" t="s">
        <v>812</v>
      </c>
      <c r="G561" s="26">
        <v>4</v>
      </c>
      <c r="H561" s="25">
        <v>0</v>
      </c>
      <c r="I561" s="25">
        <f>ROUND(G561*H561,6)</f>
        <v>0</v>
      </c>
      <c r="L561" s="27">
        <v>0</v>
      </c>
      <c r="M561" s="22">
        <f>ROUND(ROUND(L561,2)*ROUND(G561,3),2)</f>
        <v>0</v>
      </c>
      <c r="N561" s="25" t="s">
        <v>126</v>
      </c>
      <c r="O561">
        <f>(M561*21)/100</f>
        <v>0</v>
      </c>
      <c r="P561" t="s">
        <v>27</v>
      </c>
    </row>
    <row r="562" spans="1:16" x14ac:dyDescent="0.2">
      <c r="A562" s="28" t="s">
        <v>57</v>
      </c>
      <c r="E562" s="29" t="s">
        <v>5</v>
      </c>
    </row>
    <row r="563" spans="1:16" x14ac:dyDescent="0.2">
      <c r="A563" s="28" t="s">
        <v>58</v>
      </c>
      <c r="E563" s="30" t="s">
        <v>5</v>
      </c>
    </row>
    <row r="564" spans="1:16" x14ac:dyDescent="0.2">
      <c r="E564" s="29" t="s">
        <v>5</v>
      </c>
    </row>
    <row r="565" spans="1:16" x14ac:dyDescent="0.2">
      <c r="A565" t="s">
        <v>48</v>
      </c>
      <c r="C565" s="6" t="s">
        <v>4274</v>
      </c>
      <c r="E565" s="23" t="s">
        <v>4275</v>
      </c>
      <c r="J565" s="22">
        <f>0</f>
        <v>0</v>
      </c>
      <c r="K565" s="22">
        <f>0</f>
        <v>0</v>
      </c>
      <c r="L565" s="22">
        <f>0+L566+L570</f>
        <v>0</v>
      </c>
      <c r="M565" s="22">
        <f>0+M566+M570</f>
        <v>0</v>
      </c>
    </row>
    <row r="566" spans="1:16" ht="25.5" x14ac:dyDescent="0.2">
      <c r="A566" t="s">
        <v>51</v>
      </c>
      <c r="B566" s="5" t="s">
        <v>745</v>
      </c>
      <c r="C566" s="5" t="s">
        <v>4276</v>
      </c>
      <c r="D566" t="s">
        <v>5</v>
      </c>
      <c r="E566" s="24" t="s">
        <v>4277</v>
      </c>
      <c r="F566" s="25" t="s">
        <v>67</v>
      </c>
      <c r="G566" s="26">
        <v>214.69900000000001</v>
      </c>
      <c r="H566" s="25">
        <v>3.3500000000000002E-2</v>
      </c>
      <c r="I566" s="25">
        <f>ROUND(G566*H566,6)</f>
        <v>7.1924169999999998</v>
      </c>
      <c r="L566" s="27">
        <v>0</v>
      </c>
      <c r="M566" s="22">
        <f>ROUND(ROUND(L566,2)*ROUND(G566,3),2)</f>
        <v>0</v>
      </c>
      <c r="N566" s="25" t="s">
        <v>1836</v>
      </c>
      <c r="O566">
        <f>(M566*21)/100</f>
        <v>0</v>
      </c>
      <c r="P566" t="s">
        <v>27</v>
      </c>
    </row>
    <row r="567" spans="1:16" ht="25.5" x14ac:dyDescent="0.2">
      <c r="A567" s="28" t="s">
        <v>57</v>
      </c>
      <c r="E567" s="29" t="s">
        <v>4278</v>
      </c>
    </row>
    <row r="568" spans="1:16" x14ac:dyDescent="0.2">
      <c r="A568" s="28" t="s">
        <v>58</v>
      </c>
      <c r="E568" s="30" t="s">
        <v>5</v>
      </c>
    </row>
    <row r="569" spans="1:16" x14ac:dyDescent="0.2">
      <c r="E569" s="29" t="s">
        <v>159</v>
      </c>
    </row>
    <row r="570" spans="1:16" x14ac:dyDescent="0.2">
      <c r="A570" t="s">
        <v>51</v>
      </c>
      <c r="B570" s="5" t="s">
        <v>746</v>
      </c>
      <c r="C570" s="5" t="s">
        <v>4279</v>
      </c>
      <c r="D570" t="s">
        <v>5</v>
      </c>
      <c r="E570" s="24" t="s">
        <v>4280</v>
      </c>
      <c r="F570" s="25" t="s">
        <v>67</v>
      </c>
      <c r="G570" s="26">
        <v>225.434</v>
      </c>
      <c r="H570" s="25">
        <v>8.1000000000000003E-2</v>
      </c>
      <c r="I570" s="25">
        <f>ROUND(G570*H570,6)</f>
        <v>18.260154</v>
      </c>
      <c r="L570" s="27">
        <v>0</v>
      </c>
      <c r="M570" s="22">
        <f>ROUND(ROUND(L570,2)*ROUND(G570,3),2)</f>
        <v>0</v>
      </c>
      <c r="N570" s="25" t="s">
        <v>1836</v>
      </c>
      <c r="O570">
        <f>(M570*21)/100</f>
        <v>0</v>
      </c>
      <c r="P570" t="s">
        <v>27</v>
      </c>
    </row>
    <row r="571" spans="1:16" x14ac:dyDescent="0.2">
      <c r="A571" s="28" t="s">
        <v>57</v>
      </c>
      <c r="E571" s="29" t="s">
        <v>5</v>
      </c>
    </row>
    <row r="572" spans="1:16" x14ac:dyDescent="0.2">
      <c r="A572" s="28" t="s">
        <v>58</v>
      </c>
      <c r="E572" s="30" t="s">
        <v>5</v>
      </c>
    </row>
    <row r="573" spans="1:16" x14ac:dyDescent="0.2">
      <c r="E573" s="29" t="s">
        <v>159</v>
      </c>
    </row>
    <row r="574" spans="1:16" x14ac:dyDescent="0.2">
      <c r="A574" t="s">
        <v>48</v>
      </c>
      <c r="C574" s="6" t="s">
        <v>4281</v>
      </c>
      <c r="E574" s="23" t="s">
        <v>4282</v>
      </c>
      <c r="J574" s="22">
        <f>0</f>
        <v>0</v>
      </c>
      <c r="K574" s="22">
        <f>0</f>
        <v>0</v>
      </c>
      <c r="L574" s="22">
        <f>0+L575+L579+L583+L587+L591+L595+L599+L603+L607+L611+L615+L619+L623+L627+L631+L635+L639+L643+L647+L651+L655+L659+L663+L667+L671+L675+L679+L683+L687+L691+L695+L699+L703+L707+L711+L715+L719+L723+L727+L731+L735+L739+L743+L747+L751+L755+L759+L763+L767+L771+L775+L779+L783+L787</f>
        <v>0</v>
      </c>
      <c r="M574" s="22">
        <f>0+M575+M579+M583+M587+M591+M595+M599+M603+M607+M611+M615+M619+M623+M627+M631+M635+M639+M643+M647+M651+M655+M659+M663+M667+M671+M675+M679+M683+M687+M691+M695+M699+M703+M707+M711+M715+M719+M723+M727+M731+M735+M739+M743+M747+M751+M755+M759+M763+M767+M771+M775+M779+M783+M787</f>
        <v>0</v>
      </c>
    </row>
    <row r="575" spans="1:16" x14ac:dyDescent="0.2">
      <c r="A575" t="s">
        <v>51</v>
      </c>
      <c r="B575" s="5" t="s">
        <v>749</v>
      </c>
      <c r="C575" s="5" t="s">
        <v>4283</v>
      </c>
      <c r="D575" t="s">
        <v>5</v>
      </c>
      <c r="E575" s="24" t="s">
        <v>4284</v>
      </c>
      <c r="F575" s="25" t="s">
        <v>73</v>
      </c>
      <c r="G575" s="26">
        <v>25</v>
      </c>
      <c r="H575" s="25">
        <v>0</v>
      </c>
      <c r="I575" s="25">
        <f>ROUND(G575*H575,6)</f>
        <v>0</v>
      </c>
      <c r="L575" s="27">
        <v>0</v>
      </c>
      <c r="M575" s="22">
        <f>ROUND(ROUND(L575,2)*ROUND(G575,3),2)</f>
        <v>0</v>
      </c>
      <c r="N575" s="25" t="s">
        <v>126</v>
      </c>
      <c r="O575">
        <f>(M575*21)/100</f>
        <v>0</v>
      </c>
      <c r="P575" t="s">
        <v>27</v>
      </c>
    </row>
    <row r="576" spans="1:16" x14ac:dyDescent="0.2">
      <c r="A576" s="28" t="s">
        <v>57</v>
      </c>
      <c r="E576" s="29" t="s">
        <v>5</v>
      </c>
    </row>
    <row r="577" spans="1:16" x14ac:dyDescent="0.2">
      <c r="A577" s="28" t="s">
        <v>58</v>
      </c>
      <c r="E577" s="30" t="s">
        <v>5</v>
      </c>
    </row>
    <row r="578" spans="1:16" x14ac:dyDescent="0.2">
      <c r="E578" s="29" t="s">
        <v>5</v>
      </c>
    </row>
    <row r="579" spans="1:16" x14ac:dyDescent="0.2">
      <c r="A579" t="s">
        <v>51</v>
      </c>
      <c r="B579" s="5" t="s">
        <v>753</v>
      </c>
      <c r="C579" s="5" t="s">
        <v>4285</v>
      </c>
      <c r="D579" t="s">
        <v>5</v>
      </c>
      <c r="E579" s="24" t="s">
        <v>4286</v>
      </c>
      <c r="F579" s="25" t="s">
        <v>679</v>
      </c>
      <c r="G579" s="26">
        <v>1</v>
      </c>
      <c r="H579" s="25">
        <v>0</v>
      </c>
      <c r="I579" s="25">
        <f>ROUND(G579*H579,6)</f>
        <v>0</v>
      </c>
      <c r="L579" s="27">
        <v>0</v>
      </c>
      <c r="M579" s="22">
        <f>ROUND(ROUND(L579,2)*ROUND(G579,3),2)</f>
        <v>0</v>
      </c>
      <c r="N579" s="25" t="s">
        <v>126</v>
      </c>
      <c r="O579">
        <f>(M579*21)/100</f>
        <v>0</v>
      </c>
      <c r="P579" t="s">
        <v>27</v>
      </c>
    </row>
    <row r="580" spans="1:16" x14ac:dyDescent="0.2">
      <c r="A580" s="28" t="s">
        <v>57</v>
      </c>
      <c r="E580" s="29" t="s">
        <v>5</v>
      </c>
    </row>
    <row r="581" spans="1:16" x14ac:dyDescent="0.2">
      <c r="A581" s="28" t="s">
        <v>58</v>
      </c>
      <c r="E581" s="30" t="s">
        <v>5</v>
      </c>
    </row>
    <row r="582" spans="1:16" x14ac:dyDescent="0.2">
      <c r="E582" s="29" t="s">
        <v>5</v>
      </c>
    </row>
    <row r="583" spans="1:16" x14ac:dyDescent="0.2">
      <c r="A583" t="s">
        <v>51</v>
      </c>
      <c r="B583" s="5" t="s">
        <v>754</v>
      </c>
      <c r="C583" s="5" t="s">
        <v>4287</v>
      </c>
      <c r="D583" t="s">
        <v>5</v>
      </c>
      <c r="E583" s="24" t="s">
        <v>4288</v>
      </c>
      <c r="F583" s="25" t="s">
        <v>679</v>
      </c>
      <c r="G583" s="26">
        <v>1</v>
      </c>
      <c r="H583" s="25">
        <v>0</v>
      </c>
      <c r="I583" s="25">
        <f>ROUND(G583*H583,6)</f>
        <v>0</v>
      </c>
      <c r="L583" s="27">
        <v>0</v>
      </c>
      <c r="M583" s="22">
        <f>ROUND(ROUND(L583,2)*ROUND(G583,3),2)</f>
        <v>0</v>
      </c>
      <c r="N583" s="25" t="s">
        <v>126</v>
      </c>
      <c r="O583">
        <f>(M583*21)/100</f>
        <v>0</v>
      </c>
      <c r="P583" t="s">
        <v>27</v>
      </c>
    </row>
    <row r="584" spans="1:16" x14ac:dyDescent="0.2">
      <c r="A584" s="28" t="s">
        <v>57</v>
      </c>
      <c r="E584" s="29" t="s">
        <v>5</v>
      </c>
    </row>
    <row r="585" spans="1:16" x14ac:dyDescent="0.2">
      <c r="A585" s="28" t="s">
        <v>58</v>
      </c>
      <c r="E585" s="30" t="s">
        <v>5</v>
      </c>
    </row>
    <row r="586" spans="1:16" x14ac:dyDescent="0.2">
      <c r="E586" s="29" t="s">
        <v>5</v>
      </c>
    </row>
    <row r="587" spans="1:16" x14ac:dyDescent="0.2">
      <c r="A587" t="s">
        <v>51</v>
      </c>
      <c r="B587" s="5" t="s">
        <v>755</v>
      </c>
      <c r="C587" s="5" t="s">
        <v>4289</v>
      </c>
      <c r="D587" t="s">
        <v>5</v>
      </c>
      <c r="E587" s="24" t="s">
        <v>4290</v>
      </c>
      <c r="F587" s="25" t="s">
        <v>73</v>
      </c>
      <c r="G587" s="26">
        <v>1</v>
      </c>
      <c r="H587" s="25">
        <v>0</v>
      </c>
      <c r="I587" s="25">
        <f>ROUND(G587*H587,6)</f>
        <v>0</v>
      </c>
      <c r="L587" s="27">
        <v>0</v>
      </c>
      <c r="M587" s="22">
        <f>ROUND(ROUND(L587,2)*ROUND(G587,3),2)</f>
        <v>0</v>
      </c>
      <c r="N587" s="25" t="s">
        <v>126</v>
      </c>
      <c r="O587">
        <f>(M587*21)/100</f>
        <v>0</v>
      </c>
      <c r="P587" t="s">
        <v>27</v>
      </c>
    </row>
    <row r="588" spans="1:16" x14ac:dyDescent="0.2">
      <c r="A588" s="28" t="s">
        <v>57</v>
      </c>
      <c r="E588" s="29" t="s">
        <v>5</v>
      </c>
    </row>
    <row r="589" spans="1:16" x14ac:dyDescent="0.2">
      <c r="A589" s="28" t="s">
        <v>58</v>
      </c>
      <c r="E589" s="30" t="s">
        <v>4291</v>
      </c>
    </row>
    <row r="590" spans="1:16" x14ac:dyDescent="0.2">
      <c r="E590" s="29" t="s">
        <v>5</v>
      </c>
    </row>
    <row r="591" spans="1:16" x14ac:dyDescent="0.2">
      <c r="A591" t="s">
        <v>51</v>
      </c>
      <c r="B591" s="5" t="s">
        <v>756</v>
      </c>
      <c r="C591" s="5" t="s">
        <v>4292</v>
      </c>
      <c r="D591" t="s">
        <v>5</v>
      </c>
      <c r="E591" s="24" t="s">
        <v>4293</v>
      </c>
      <c r="F591" s="25" t="s">
        <v>73</v>
      </c>
      <c r="G591" s="26">
        <v>1</v>
      </c>
      <c r="H591" s="25">
        <v>0</v>
      </c>
      <c r="I591" s="25">
        <f>ROUND(G591*H591,6)</f>
        <v>0</v>
      </c>
      <c r="L591" s="27">
        <v>0</v>
      </c>
      <c r="M591" s="22">
        <f>ROUND(ROUND(L591,2)*ROUND(G591,3),2)</f>
        <v>0</v>
      </c>
      <c r="N591" s="25" t="s">
        <v>126</v>
      </c>
      <c r="O591">
        <f>(M591*21)/100</f>
        <v>0</v>
      </c>
      <c r="P591" t="s">
        <v>27</v>
      </c>
    </row>
    <row r="592" spans="1:16" x14ac:dyDescent="0.2">
      <c r="A592" s="28" t="s">
        <v>57</v>
      </c>
      <c r="E592" s="29" t="s">
        <v>5</v>
      </c>
    </row>
    <row r="593" spans="1:16" x14ac:dyDescent="0.2">
      <c r="A593" s="28" t="s">
        <v>58</v>
      </c>
      <c r="E593" s="30" t="s">
        <v>4294</v>
      </c>
    </row>
    <row r="594" spans="1:16" x14ac:dyDescent="0.2">
      <c r="E594" s="29" t="s">
        <v>5</v>
      </c>
    </row>
    <row r="595" spans="1:16" x14ac:dyDescent="0.2">
      <c r="A595" t="s">
        <v>51</v>
      </c>
      <c r="B595" s="5" t="s">
        <v>759</v>
      </c>
      <c r="C595" s="5" t="s">
        <v>4295</v>
      </c>
      <c r="D595" t="s">
        <v>5</v>
      </c>
      <c r="E595" s="24" t="s">
        <v>4293</v>
      </c>
      <c r="F595" s="25" t="s">
        <v>73</v>
      </c>
      <c r="G595" s="26">
        <v>1</v>
      </c>
      <c r="H595" s="25">
        <v>0</v>
      </c>
      <c r="I595" s="25">
        <f>ROUND(G595*H595,6)</f>
        <v>0</v>
      </c>
      <c r="L595" s="27">
        <v>0</v>
      </c>
      <c r="M595" s="22">
        <f>ROUND(ROUND(L595,2)*ROUND(G595,3),2)</f>
        <v>0</v>
      </c>
      <c r="N595" s="25" t="s">
        <v>126</v>
      </c>
      <c r="O595">
        <f>(M595*21)/100</f>
        <v>0</v>
      </c>
      <c r="P595" t="s">
        <v>27</v>
      </c>
    </row>
    <row r="596" spans="1:16" x14ac:dyDescent="0.2">
      <c r="A596" s="28" t="s">
        <v>57</v>
      </c>
      <c r="E596" s="29" t="s">
        <v>5</v>
      </c>
    </row>
    <row r="597" spans="1:16" x14ac:dyDescent="0.2">
      <c r="A597" s="28" t="s">
        <v>58</v>
      </c>
      <c r="E597" s="30" t="s">
        <v>4294</v>
      </c>
    </row>
    <row r="598" spans="1:16" x14ac:dyDescent="0.2">
      <c r="E598" s="29" t="s">
        <v>5</v>
      </c>
    </row>
    <row r="599" spans="1:16" ht="25.5" x14ac:dyDescent="0.2">
      <c r="A599" t="s">
        <v>51</v>
      </c>
      <c r="B599" s="5" t="s">
        <v>760</v>
      </c>
      <c r="C599" s="5" t="s">
        <v>4296</v>
      </c>
      <c r="D599" t="s">
        <v>5</v>
      </c>
      <c r="E599" s="24" t="s">
        <v>4297</v>
      </c>
      <c r="F599" s="25" t="s">
        <v>73</v>
      </c>
      <c r="G599" s="26">
        <v>14</v>
      </c>
      <c r="H599" s="25">
        <v>0</v>
      </c>
      <c r="I599" s="25">
        <f>ROUND(G599*H599,6)</f>
        <v>0</v>
      </c>
      <c r="L599" s="27">
        <v>0</v>
      </c>
      <c r="M599" s="22">
        <f>ROUND(ROUND(L599,2)*ROUND(G599,3),2)</f>
        <v>0</v>
      </c>
      <c r="N599" s="25" t="s">
        <v>126</v>
      </c>
      <c r="O599">
        <f>(M599*21)/100</f>
        <v>0</v>
      </c>
      <c r="P599" t="s">
        <v>27</v>
      </c>
    </row>
    <row r="600" spans="1:16" x14ac:dyDescent="0.2">
      <c r="A600" s="28" t="s">
        <v>57</v>
      </c>
      <c r="E600" s="29" t="s">
        <v>4298</v>
      </c>
    </row>
    <row r="601" spans="1:16" x14ac:dyDescent="0.2">
      <c r="A601" s="28" t="s">
        <v>58</v>
      </c>
      <c r="E601" s="30" t="s">
        <v>5</v>
      </c>
    </row>
    <row r="602" spans="1:16" x14ac:dyDescent="0.2">
      <c r="E602" s="29" t="s">
        <v>5</v>
      </c>
    </row>
    <row r="603" spans="1:16" x14ac:dyDescent="0.2">
      <c r="A603" t="s">
        <v>51</v>
      </c>
      <c r="B603" s="5" t="s">
        <v>762</v>
      </c>
      <c r="C603" s="5" t="s">
        <v>4299</v>
      </c>
      <c r="D603" t="s">
        <v>5</v>
      </c>
      <c r="E603" s="24" t="s">
        <v>4300</v>
      </c>
      <c r="F603" s="25" t="s">
        <v>73</v>
      </c>
      <c r="G603" s="26">
        <v>4</v>
      </c>
      <c r="H603" s="25">
        <v>0</v>
      </c>
      <c r="I603" s="25">
        <f>ROUND(G603*H603,6)</f>
        <v>0</v>
      </c>
      <c r="L603" s="27">
        <v>0</v>
      </c>
      <c r="M603" s="22">
        <f>ROUND(ROUND(L603,2)*ROUND(G603,3),2)</f>
        <v>0</v>
      </c>
      <c r="N603" s="25" t="s">
        <v>126</v>
      </c>
      <c r="O603">
        <f>(M603*21)/100</f>
        <v>0</v>
      </c>
      <c r="P603" t="s">
        <v>27</v>
      </c>
    </row>
    <row r="604" spans="1:16" x14ac:dyDescent="0.2">
      <c r="A604" s="28" t="s">
        <v>57</v>
      </c>
      <c r="E604" s="29" t="s">
        <v>4301</v>
      </c>
    </row>
    <row r="605" spans="1:16" x14ac:dyDescent="0.2">
      <c r="A605" s="28" t="s">
        <v>58</v>
      </c>
      <c r="E605" s="30" t="s">
        <v>5</v>
      </c>
    </row>
    <row r="606" spans="1:16" x14ac:dyDescent="0.2">
      <c r="E606" s="29" t="s">
        <v>5</v>
      </c>
    </row>
    <row r="607" spans="1:16" x14ac:dyDescent="0.2">
      <c r="A607" t="s">
        <v>51</v>
      </c>
      <c r="B607" s="5" t="s">
        <v>2800</v>
      </c>
      <c r="C607" s="5" t="s">
        <v>4302</v>
      </c>
      <c r="D607" t="s">
        <v>5</v>
      </c>
      <c r="E607" s="24" t="s">
        <v>4303</v>
      </c>
      <c r="F607" s="25" t="s">
        <v>73</v>
      </c>
      <c r="G607" s="26">
        <v>1</v>
      </c>
      <c r="H607" s="25">
        <v>0</v>
      </c>
      <c r="I607" s="25">
        <f>ROUND(G607*H607,6)</f>
        <v>0</v>
      </c>
      <c r="L607" s="27">
        <v>0</v>
      </c>
      <c r="M607" s="22">
        <f>ROUND(ROUND(L607,2)*ROUND(G607,3),2)</f>
        <v>0</v>
      </c>
      <c r="N607" s="25" t="s">
        <v>126</v>
      </c>
      <c r="O607">
        <f>(M607*21)/100</f>
        <v>0</v>
      </c>
      <c r="P607" t="s">
        <v>27</v>
      </c>
    </row>
    <row r="608" spans="1:16" x14ac:dyDescent="0.2">
      <c r="A608" s="28" t="s">
        <v>57</v>
      </c>
      <c r="E608" s="29" t="s">
        <v>5</v>
      </c>
    </row>
    <row r="609" spans="1:16" x14ac:dyDescent="0.2">
      <c r="A609" s="28" t="s">
        <v>58</v>
      </c>
      <c r="E609" s="30" t="s">
        <v>5</v>
      </c>
    </row>
    <row r="610" spans="1:16" x14ac:dyDescent="0.2">
      <c r="E610" s="29" t="s">
        <v>5</v>
      </c>
    </row>
    <row r="611" spans="1:16" ht="25.5" x14ac:dyDescent="0.2">
      <c r="A611" t="s">
        <v>51</v>
      </c>
      <c r="B611" s="5" t="s">
        <v>2803</v>
      </c>
      <c r="C611" s="5" t="s">
        <v>4304</v>
      </c>
      <c r="D611" t="s">
        <v>5</v>
      </c>
      <c r="E611" s="24" t="s">
        <v>4305</v>
      </c>
      <c r="F611" s="25" t="s">
        <v>73</v>
      </c>
      <c r="G611" s="26">
        <v>1</v>
      </c>
      <c r="H611" s="25">
        <v>0</v>
      </c>
      <c r="I611" s="25">
        <f>ROUND(G611*H611,6)</f>
        <v>0</v>
      </c>
      <c r="L611" s="27">
        <v>0</v>
      </c>
      <c r="M611" s="22">
        <f>ROUND(ROUND(L611,2)*ROUND(G611,3),2)</f>
        <v>0</v>
      </c>
      <c r="N611" s="25" t="s">
        <v>126</v>
      </c>
      <c r="O611">
        <f>(M611*21)/100</f>
        <v>0</v>
      </c>
      <c r="P611" t="s">
        <v>27</v>
      </c>
    </row>
    <row r="612" spans="1:16" x14ac:dyDescent="0.2">
      <c r="A612" s="28" t="s">
        <v>57</v>
      </c>
      <c r="E612" s="29" t="s">
        <v>5</v>
      </c>
    </row>
    <row r="613" spans="1:16" x14ac:dyDescent="0.2">
      <c r="A613" s="28" t="s">
        <v>58</v>
      </c>
      <c r="E613" s="30" t="s">
        <v>5</v>
      </c>
    </row>
    <row r="614" spans="1:16" x14ac:dyDescent="0.2">
      <c r="E614" s="29" t="s">
        <v>5</v>
      </c>
    </row>
    <row r="615" spans="1:16" ht="25.5" x14ac:dyDescent="0.2">
      <c r="A615" t="s">
        <v>51</v>
      </c>
      <c r="B615" s="5" t="s">
        <v>2805</v>
      </c>
      <c r="C615" s="5" t="s">
        <v>4306</v>
      </c>
      <c r="D615" t="s">
        <v>5</v>
      </c>
      <c r="E615" s="24" t="s">
        <v>4307</v>
      </c>
      <c r="F615" s="25" t="s">
        <v>73</v>
      </c>
      <c r="G615" s="26">
        <v>1</v>
      </c>
      <c r="H615" s="25">
        <v>0</v>
      </c>
      <c r="I615" s="25">
        <f>ROUND(G615*H615,6)</f>
        <v>0</v>
      </c>
      <c r="L615" s="27">
        <v>0</v>
      </c>
      <c r="M615" s="22">
        <f>ROUND(ROUND(L615,2)*ROUND(G615,3),2)</f>
        <v>0</v>
      </c>
      <c r="N615" s="25" t="s">
        <v>126</v>
      </c>
      <c r="O615">
        <f>(M615*21)/100</f>
        <v>0</v>
      </c>
      <c r="P615" t="s">
        <v>27</v>
      </c>
    </row>
    <row r="616" spans="1:16" x14ac:dyDescent="0.2">
      <c r="A616" s="28" t="s">
        <v>57</v>
      </c>
      <c r="E616" s="29" t="s">
        <v>5</v>
      </c>
    </row>
    <row r="617" spans="1:16" x14ac:dyDescent="0.2">
      <c r="A617" s="28" t="s">
        <v>58</v>
      </c>
      <c r="E617" s="30" t="s">
        <v>5</v>
      </c>
    </row>
    <row r="618" spans="1:16" x14ac:dyDescent="0.2">
      <c r="E618" s="29" t="s">
        <v>5</v>
      </c>
    </row>
    <row r="619" spans="1:16" ht="25.5" x14ac:dyDescent="0.2">
      <c r="A619" t="s">
        <v>51</v>
      </c>
      <c r="B619" s="5" t="s">
        <v>2807</v>
      </c>
      <c r="C619" s="5" t="s">
        <v>4308</v>
      </c>
      <c r="D619" t="s">
        <v>5</v>
      </c>
      <c r="E619" s="24" t="s">
        <v>4309</v>
      </c>
      <c r="F619" s="25" t="s">
        <v>73</v>
      </c>
      <c r="G619" s="26">
        <v>1</v>
      </c>
      <c r="H619" s="25">
        <v>0</v>
      </c>
      <c r="I619" s="25">
        <f>ROUND(G619*H619,6)</f>
        <v>0</v>
      </c>
      <c r="L619" s="27">
        <v>0</v>
      </c>
      <c r="M619" s="22">
        <f>ROUND(ROUND(L619,2)*ROUND(G619,3),2)</f>
        <v>0</v>
      </c>
      <c r="N619" s="25" t="s">
        <v>126</v>
      </c>
      <c r="O619">
        <f>(M619*21)/100</f>
        <v>0</v>
      </c>
      <c r="P619" t="s">
        <v>27</v>
      </c>
    </row>
    <row r="620" spans="1:16" x14ac:dyDescent="0.2">
      <c r="A620" s="28" t="s">
        <v>57</v>
      </c>
      <c r="E620" s="29" t="s">
        <v>5</v>
      </c>
    </row>
    <row r="621" spans="1:16" x14ac:dyDescent="0.2">
      <c r="A621" s="28" t="s">
        <v>58</v>
      </c>
      <c r="E621" s="30" t="s">
        <v>5</v>
      </c>
    </row>
    <row r="622" spans="1:16" x14ac:dyDescent="0.2">
      <c r="E622" s="29" t="s">
        <v>5</v>
      </c>
    </row>
    <row r="623" spans="1:16" ht="25.5" x14ac:dyDescent="0.2">
      <c r="A623" t="s">
        <v>51</v>
      </c>
      <c r="B623" s="5" t="s">
        <v>2809</v>
      </c>
      <c r="C623" s="5" t="s">
        <v>4310</v>
      </c>
      <c r="D623" t="s">
        <v>5</v>
      </c>
      <c r="E623" s="24" t="s">
        <v>4311</v>
      </c>
      <c r="F623" s="25" t="s">
        <v>73</v>
      </c>
      <c r="G623" s="26">
        <v>1</v>
      </c>
      <c r="H623" s="25">
        <v>0</v>
      </c>
      <c r="I623" s="25">
        <f>ROUND(G623*H623,6)</f>
        <v>0</v>
      </c>
      <c r="L623" s="27">
        <v>0</v>
      </c>
      <c r="M623" s="22">
        <f>ROUND(ROUND(L623,2)*ROUND(G623,3),2)</f>
        <v>0</v>
      </c>
      <c r="N623" s="25" t="s">
        <v>126</v>
      </c>
      <c r="O623">
        <f>(M623*21)/100</f>
        <v>0</v>
      </c>
      <c r="P623" t="s">
        <v>27</v>
      </c>
    </row>
    <row r="624" spans="1:16" x14ac:dyDescent="0.2">
      <c r="A624" s="28" t="s">
        <v>57</v>
      </c>
      <c r="E624" s="29" t="s">
        <v>5</v>
      </c>
    </row>
    <row r="625" spans="1:16" x14ac:dyDescent="0.2">
      <c r="A625" s="28" t="s">
        <v>58</v>
      </c>
      <c r="E625" s="30" t="s">
        <v>5</v>
      </c>
    </row>
    <row r="626" spans="1:16" x14ac:dyDescent="0.2">
      <c r="E626" s="29" t="s">
        <v>5</v>
      </c>
    </row>
    <row r="627" spans="1:16" ht="25.5" x14ac:dyDescent="0.2">
      <c r="A627" t="s">
        <v>51</v>
      </c>
      <c r="B627" s="5" t="s">
        <v>2814</v>
      </c>
      <c r="C627" s="5" t="s">
        <v>4312</v>
      </c>
      <c r="D627" t="s">
        <v>5</v>
      </c>
      <c r="E627" s="24" t="s">
        <v>4313</v>
      </c>
      <c r="F627" s="25" t="s">
        <v>73</v>
      </c>
      <c r="G627" s="26">
        <v>1</v>
      </c>
      <c r="H627" s="25">
        <v>0</v>
      </c>
      <c r="I627" s="25">
        <f>ROUND(G627*H627,6)</f>
        <v>0</v>
      </c>
      <c r="L627" s="27">
        <v>0</v>
      </c>
      <c r="M627" s="22">
        <f>ROUND(ROUND(L627,2)*ROUND(G627,3),2)</f>
        <v>0</v>
      </c>
      <c r="N627" s="25" t="s">
        <v>126</v>
      </c>
      <c r="O627">
        <f>(M627*21)/100</f>
        <v>0</v>
      </c>
      <c r="P627" t="s">
        <v>27</v>
      </c>
    </row>
    <row r="628" spans="1:16" x14ac:dyDescent="0.2">
      <c r="A628" s="28" t="s">
        <v>57</v>
      </c>
      <c r="E628" s="29" t="s">
        <v>5</v>
      </c>
    </row>
    <row r="629" spans="1:16" x14ac:dyDescent="0.2">
      <c r="A629" s="28" t="s">
        <v>58</v>
      </c>
      <c r="E629" s="30" t="s">
        <v>5</v>
      </c>
    </row>
    <row r="630" spans="1:16" x14ac:dyDescent="0.2">
      <c r="E630" s="29" t="s">
        <v>5</v>
      </c>
    </row>
    <row r="631" spans="1:16" ht="25.5" x14ac:dyDescent="0.2">
      <c r="A631" t="s">
        <v>51</v>
      </c>
      <c r="B631" s="5" t="s">
        <v>2819</v>
      </c>
      <c r="C631" s="5" t="s">
        <v>4314</v>
      </c>
      <c r="D631" t="s">
        <v>5</v>
      </c>
      <c r="E631" s="24" t="s">
        <v>4315</v>
      </c>
      <c r="F631" s="25" t="s">
        <v>73</v>
      </c>
      <c r="G631" s="26">
        <v>1</v>
      </c>
      <c r="H631" s="25">
        <v>0</v>
      </c>
      <c r="I631" s="25">
        <f>ROUND(G631*H631,6)</f>
        <v>0</v>
      </c>
      <c r="L631" s="27">
        <v>0</v>
      </c>
      <c r="M631" s="22">
        <f>ROUND(ROUND(L631,2)*ROUND(G631,3),2)</f>
        <v>0</v>
      </c>
      <c r="N631" s="25" t="s">
        <v>126</v>
      </c>
      <c r="O631">
        <f>(M631*21)/100</f>
        <v>0</v>
      </c>
      <c r="P631" t="s">
        <v>27</v>
      </c>
    </row>
    <row r="632" spans="1:16" x14ac:dyDescent="0.2">
      <c r="A632" s="28" t="s">
        <v>57</v>
      </c>
      <c r="E632" s="29" t="s">
        <v>5</v>
      </c>
    </row>
    <row r="633" spans="1:16" x14ac:dyDescent="0.2">
      <c r="A633" s="28" t="s">
        <v>58</v>
      </c>
      <c r="E633" s="30" t="s">
        <v>5</v>
      </c>
    </row>
    <row r="634" spans="1:16" x14ac:dyDescent="0.2">
      <c r="E634" s="29" t="s">
        <v>5</v>
      </c>
    </row>
    <row r="635" spans="1:16" ht="25.5" x14ac:dyDescent="0.2">
      <c r="A635" t="s">
        <v>51</v>
      </c>
      <c r="B635" s="5" t="s">
        <v>3949</v>
      </c>
      <c r="C635" s="5" t="s">
        <v>4316</v>
      </c>
      <c r="D635" t="s">
        <v>5</v>
      </c>
      <c r="E635" s="24" t="s">
        <v>4317</v>
      </c>
      <c r="F635" s="25" t="s">
        <v>73</v>
      </c>
      <c r="G635" s="26">
        <v>1</v>
      </c>
      <c r="H635" s="25">
        <v>0</v>
      </c>
      <c r="I635" s="25">
        <f>ROUND(G635*H635,6)</f>
        <v>0</v>
      </c>
      <c r="L635" s="27">
        <v>0</v>
      </c>
      <c r="M635" s="22">
        <f>ROUND(ROUND(L635,2)*ROUND(G635,3),2)</f>
        <v>0</v>
      </c>
      <c r="N635" s="25" t="s">
        <v>126</v>
      </c>
      <c r="O635">
        <f>(M635*21)/100</f>
        <v>0</v>
      </c>
      <c r="P635" t="s">
        <v>27</v>
      </c>
    </row>
    <row r="636" spans="1:16" x14ac:dyDescent="0.2">
      <c r="A636" s="28" t="s">
        <v>57</v>
      </c>
      <c r="E636" s="29" t="s">
        <v>5</v>
      </c>
    </row>
    <row r="637" spans="1:16" x14ac:dyDescent="0.2">
      <c r="A637" s="28" t="s">
        <v>58</v>
      </c>
      <c r="E637" s="30" t="s">
        <v>5</v>
      </c>
    </row>
    <row r="638" spans="1:16" x14ac:dyDescent="0.2">
      <c r="E638" s="29" t="s">
        <v>5</v>
      </c>
    </row>
    <row r="639" spans="1:16" ht="25.5" x14ac:dyDescent="0.2">
      <c r="A639" t="s">
        <v>51</v>
      </c>
      <c r="B639" s="5" t="s">
        <v>2823</v>
      </c>
      <c r="C639" s="5" t="s">
        <v>4318</v>
      </c>
      <c r="D639" t="s">
        <v>5</v>
      </c>
      <c r="E639" s="24" t="s">
        <v>4319</v>
      </c>
      <c r="F639" s="25" t="s">
        <v>73</v>
      </c>
      <c r="G639" s="26">
        <v>1</v>
      </c>
      <c r="H639" s="25">
        <v>0</v>
      </c>
      <c r="I639" s="25">
        <f>ROUND(G639*H639,6)</f>
        <v>0</v>
      </c>
      <c r="L639" s="27">
        <v>0</v>
      </c>
      <c r="M639" s="22">
        <f>ROUND(ROUND(L639,2)*ROUND(G639,3),2)</f>
        <v>0</v>
      </c>
      <c r="N639" s="25" t="s">
        <v>126</v>
      </c>
      <c r="O639">
        <f>(M639*21)/100</f>
        <v>0</v>
      </c>
      <c r="P639" t="s">
        <v>27</v>
      </c>
    </row>
    <row r="640" spans="1:16" x14ac:dyDescent="0.2">
      <c r="A640" s="28" t="s">
        <v>57</v>
      </c>
      <c r="E640" s="29" t="s">
        <v>5</v>
      </c>
    </row>
    <row r="641" spans="1:16" x14ac:dyDescent="0.2">
      <c r="A641" s="28" t="s">
        <v>58</v>
      </c>
      <c r="E641" s="30" t="s">
        <v>5</v>
      </c>
    </row>
    <row r="642" spans="1:16" x14ac:dyDescent="0.2">
      <c r="E642" s="29" t="s">
        <v>5</v>
      </c>
    </row>
    <row r="643" spans="1:16" x14ac:dyDescent="0.2">
      <c r="A643" t="s">
        <v>51</v>
      </c>
      <c r="B643" s="5" t="s">
        <v>2826</v>
      </c>
      <c r="C643" s="5" t="s">
        <v>4320</v>
      </c>
      <c r="D643" t="s">
        <v>5</v>
      </c>
      <c r="E643" s="24" t="s">
        <v>4321</v>
      </c>
      <c r="F643" s="25" t="s">
        <v>73</v>
      </c>
      <c r="G643" s="26">
        <v>1</v>
      </c>
      <c r="H643" s="25">
        <v>0</v>
      </c>
      <c r="I643" s="25">
        <f>ROUND(G643*H643,6)</f>
        <v>0</v>
      </c>
      <c r="L643" s="27">
        <v>0</v>
      </c>
      <c r="M643" s="22">
        <f>ROUND(ROUND(L643,2)*ROUND(G643,3),2)</f>
        <v>0</v>
      </c>
      <c r="N643" s="25" t="s">
        <v>126</v>
      </c>
      <c r="O643">
        <f>(M643*21)/100</f>
        <v>0</v>
      </c>
      <c r="P643" t="s">
        <v>27</v>
      </c>
    </row>
    <row r="644" spans="1:16" x14ac:dyDescent="0.2">
      <c r="A644" s="28" t="s">
        <v>57</v>
      </c>
      <c r="E644" s="29" t="s">
        <v>5</v>
      </c>
    </row>
    <row r="645" spans="1:16" x14ac:dyDescent="0.2">
      <c r="A645" s="28" t="s">
        <v>58</v>
      </c>
      <c r="E645" s="30" t="s">
        <v>5</v>
      </c>
    </row>
    <row r="646" spans="1:16" x14ac:dyDescent="0.2">
      <c r="E646" s="29" t="s">
        <v>5</v>
      </c>
    </row>
    <row r="647" spans="1:16" x14ac:dyDescent="0.2">
      <c r="A647" t="s">
        <v>51</v>
      </c>
      <c r="B647" s="5" t="s">
        <v>2831</v>
      </c>
      <c r="C647" s="5" t="s">
        <v>4322</v>
      </c>
      <c r="D647" t="s">
        <v>5</v>
      </c>
      <c r="E647" s="24" t="s">
        <v>4323</v>
      </c>
      <c r="F647" s="25" t="s">
        <v>67</v>
      </c>
      <c r="G647" s="26">
        <v>28.9</v>
      </c>
      <c r="H647" s="25">
        <v>0</v>
      </c>
      <c r="I647" s="25">
        <f>ROUND(G647*H647,6)</f>
        <v>0</v>
      </c>
      <c r="L647" s="27">
        <v>0</v>
      </c>
      <c r="M647" s="22">
        <f>ROUND(ROUND(L647,2)*ROUND(G647,3),2)</f>
        <v>0</v>
      </c>
      <c r="N647" s="25" t="s">
        <v>126</v>
      </c>
      <c r="O647">
        <f>(M647*21)/100</f>
        <v>0</v>
      </c>
      <c r="P647" t="s">
        <v>27</v>
      </c>
    </row>
    <row r="648" spans="1:16" ht="25.5" x14ac:dyDescent="0.2">
      <c r="A648" s="28" t="s">
        <v>57</v>
      </c>
      <c r="E648" s="29" t="s">
        <v>4324</v>
      </c>
    </row>
    <row r="649" spans="1:16" x14ac:dyDescent="0.2">
      <c r="A649" s="28" t="s">
        <v>58</v>
      </c>
      <c r="E649" s="30" t="s">
        <v>5</v>
      </c>
    </row>
    <row r="650" spans="1:16" x14ac:dyDescent="0.2">
      <c r="E650" s="29" t="s">
        <v>5</v>
      </c>
    </row>
    <row r="651" spans="1:16" ht="25.5" x14ac:dyDescent="0.2">
      <c r="A651" t="s">
        <v>51</v>
      </c>
      <c r="B651" s="5" t="s">
        <v>2834</v>
      </c>
      <c r="C651" s="5" t="s">
        <v>4325</v>
      </c>
      <c r="D651" t="s">
        <v>5</v>
      </c>
      <c r="E651" s="24" t="s">
        <v>4326</v>
      </c>
      <c r="F651" s="25" t="s">
        <v>73</v>
      </c>
      <c r="G651" s="26">
        <v>1</v>
      </c>
      <c r="H651" s="25">
        <v>0</v>
      </c>
      <c r="I651" s="25">
        <f>ROUND(G651*H651,6)</f>
        <v>0</v>
      </c>
      <c r="L651" s="27">
        <v>0</v>
      </c>
      <c r="M651" s="22">
        <f>ROUND(ROUND(L651,2)*ROUND(G651,3),2)</f>
        <v>0</v>
      </c>
      <c r="N651" s="25" t="s">
        <v>126</v>
      </c>
      <c r="O651">
        <f>(M651*21)/100</f>
        <v>0</v>
      </c>
      <c r="P651" t="s">
        <v>27</v>
      </c>
    </row>
    <row r="652" spans="1:16" x14ac:dyDescent="0.2">
      <c r="A652" s="28" t="s">
        <v>57</v>
      </c>
      <c r="E652" s="29" t="s">
        <v>4327</v>
      </c>
    </row>
    <row r="653" spans="1:16" x14ac:dyDescent="0.2">
      <c r="A653" s="28" t="s">
        <v>58</v>
      </c>
      <c r="E653" s="30" t="s">
        <v>5</v>
      </c>
    </row>
    <row r="654" spans="1:16" x14ac:dyDescent="0.2">
      <c r="E654" s="29" t="s">
        <v>5</v>
      </c>
    </row>
    <row r="655" spans="1:16" ht="25.5" x14ac:dyDescent="0.2">
      <c r="A655" t="s">
        <v>51</v>
      </c>
      <c r="B655" s="5" t="s">
        <v>2837</v>
      </c>
      <c r="C655" s="5" t="s">
        <v>4328</v>
      </c>
      <c r="D655" t="s">
        <v>5</v>
      </c>
      <c r="E655" s="24" t="s">
        <v>4329</v>
      </c>
      <c r="F655" s="25" t="s">
        <v>73</v>
      </c>
      <c r="G655" s="26">
        <v>1</v>
      </c>
      <c r="H655" s="25">
        <v>0</v>
      </c>
      <c r="I655" s="25">
        <f>ROUND(G655*H655,6)</f>
        <v>0</v>
      </c>
      <c r="L655" s="27">
        <v>0</v>
      </c>
      <c r="M655" s="22">
        <f>ROUND(ROUND(L655,2)*ROUND(G655,3),2)</f>
        <v>0</v>
      </c>
      <c r="N655" s="25" t="s">
        <v>126</v>
      </c>
      <c r="O655">
        <f>(M655*21)/100</f>
        <v>0</v>
      </c>
      <c r="P655" t="s">
        <v>27</v>
      </c>
    </row>
    <row r="656" spans="1:16" x14ac:dyDescent="0.2">
      <c r="A656" s="28" t="s">
        <v>57</v>
      </c>
      <c r="E656" s="29" t="s">
        <v>4327</v>
      </c>
    </row>
    <row r="657" spans="1:16" x14ac:dyDescent="0.2">
      <c r="A657" s="28" t="s">
        <v>58</v>
      </c>
      <c r="E657" s="30" t="s">
        <v>5</v>
      </c>
    </row>
    <row r="658" spans="1:16" x14ac:dyDescent="0.2">
      <c r="E658" s="29" t="s">
        <v>5</v>
      </c>
    </row>
    <row r="659" spans="1:16" x14ac:dyDescent="0.2">
      <c r="A659" t="s">
        <v>51</v>
      </c>
      <c r="B659" s="5" t="s">
        <v>2840</v>
      </c>
      <c r="C659" s="5" t="s">
        <v>4330</v>
      </c>
      <c r="D659" t="s">
        <v>5</v>
      </c>
      <c r="E659" s="24" t="s">
        <v>4331</v>
      </c>
      <c r="F659" s="25" t="s">
        <v>73</v>
      </c>
      <c r="G659" s="26">
        <v>29</v>
      </c>
      <c r="H659" s="25">
        <v>0</v>
      </c>
      <c r="I659" s="25">
        <f>ROUND(G659*H659,6)</f>
        <v>0</v>
      </c>
      <c r="L659" s="27">
        <v>0</v>
      </c>
      <c r="M659" s="22">
        <f>ROUND(ROUND(L659,2)*ROUND(G659,3),2)</f>
        <v>0</v>
      </c>
      <c r="N659" s="25" t="s">
        <v>126</v>
      </c>
      <c r="O659">
        <f>(M659*21)/100</f>
        <v>0</v>
      </c>
      <c r="P659" t="s">
        <v>27</v>
      </c>
    </row>
    <row r="660" spans="1:16" x14ac:dyDescent="0.2">
      <c r="A660" s="28" t="s">
        <v>57</v>
      </c>
      <c r="E660" s="29" t="s">
        <v>5</v>
      </c>
    </row>
    <row r="661" spans="1:16" x14ac:dyDescent="0.2">
      <c r="A661" s="28" t="s">
        <v>58</v>
      </c>
      <c r="E661" s="30" t="s">
        <v>5</v>
      </c>
    </row>
    <row r="662" spans="1:16" x14ac:dyDescent="0.2">
      <c r="E662" s="29" t="s">
        <v>5</v>
      </c>
    </row>
    <row r="663" spans="1:16" x14ac:dyDescent="0.2">
      <c r="A663" t="s">
        <v>51</v>
      </c>
      <c r="B663" s="5" t="s">
        <v>2843</v>
      </c>
      <c r="C663" s="5" t="s">
        <v>4332</v>
      </c>
      <c r="D663" t="s">
        <v>5</v>
      </c>
      <c r="E663" s="24" t="s">
        <v>4333</v>
      </c>
      <c r="F663" s="25" t="s">
        <v>73</v>
      </c>
      <c r="G663" s="26">
        <v>17</v>
      </c>
      <c r="H663" s="25">
        <v>0</v>
      </c>
      <c r="I663" s="25">
        <f>ROUND(G663*H663,6)</f>
        <v>0</v>
      </c>
      <c r="L663" s="27">
        <v>0</v>
      </c>
      <c r="M663" s="22">
        <f>ROUND(ROUND(L663,2)*ROUND(G663,3),2)</f>
        <v>0</v>
      </c>
      <c r="N663" s="25" t="s">
        <v>126</v>
      </c>
      <c r="O663">
        <f>(M663*21)/100</f>
        <v>0</v>
      </c>
      <c r="P663" t="s">
        <v>27</v>
      </c>
    </row>
    <row r="664" spans="1:16" x14ac:dyDescent="0.2">
      <c r="A664" s="28" t="s">
        <v>57</v>
      </c>
      <c r="E664" s="29" t="s">
        <v>5</v>
      </c>
    </row>
    <row r="665" spans="1:16" x14ac:dyDescent="0.2">
      <c r="A665" s="28" t="s">
        <v>58</v>
      </c>
      <c r="E665" s="30" t="s">
        <v>5</v>
      </c>
    </row>
    <row r="666" spans="1:16" x14ac:dyDescent="0.2">
      <c r="E666" s="29" t="s">
        <v>5</v>
      </c>
    </row>
    <row r="667" spans="1:16" x14ac:dyDescent="0.2">
      <c r="A667" t="s">
        <v>51</v>
      </c>
      <c r="B667" s="5" t="s">
        <v>2846</v>
      </c>
      <c r="C667" s="5" t="s">
        <v>4334</v>
      </c>
      <c r="D667" t="s">
        <v>5</v>
      </c>
      <c r="E667" s="24" t="s">
        <v>4335</v>
      </c>
      <c r="F667" s="25" t="s">
        <v>73</v>
      </c>
      <c r="G667" s="26">
        <v>28</v>
      </c>
      <c r="H667" s="25">
        <v>0</v>
      </c>
      <c r="I667" s="25">
        <f>ROUND(G667*H667,6)</f>
        <v>0</v>
      </c>
      <c r="L667" s="27">
        <v>0</v>
      </c>
      <c r="M667" s="22">
        <f>ROUND(ROUND(L667,2)*ROUND(G667,3),2)</f>
        <v>0</v>
      </c>
      <c r="N667" s="25" t="s">
        <v>126</v>
      </c>
      <c r="O667">
        <f>(M667*21)/100</f>
        <v>0</v>
      </c>
      <c r="P667" t="s">
        <v>27</v>
      </c>
    </row>
    <row r="668" spans="1:16" x14ac:dyDescent="0.2">
      <c r="A668" s="28" t="s">
        <v>57</v>
      </c>
      <c r="E668" s="29" t="s">
        <v>5</v>
      </c>
    </row>
    <row r="669" spans="1:16" x14ac:dyDescent="0.2">
      <c r="A669" s="28" t="s">
        <v>58</v>
      </c>
      <c r="E669" s="30" t="s">
        <v>5</v>
      </c>
    </row>
    <row r="670" spans="1:16" x14ac:dyDescent="0.2">
      <c r="E670" s="29" t="s">
        <v>5</v>
      </c>
    </row>
    <row r="671" spans="1:16" ht="25.5" x14ac:dyDescent="0.2">
      <c r="A671" t="s">
        <v>51</v>
      </c>
      <c r="B671" s="5" t="s">
        <v>2849</v>
      </c>
      <c r="C671" s="5" t="s">
        <v>4336</v>
      </c>
      <c r="D671" t="s">
        <v>5</v>
      </c>
      <c r="E671" s="24" t="s">
        <v>4337</v>
      </c>
      <c r="F671" s="25" t="s">
        <v>73</v>
      </c>
      <c r="G671" s="26">
        <v>2</v>
      </c>
      <c r="H671" s="25">
        <v>0</v>
      </c>
      <c r="I671" s="25">
        <f>ROUND(G671*H671,6)</f>
        <v>0</v>
      </c>
      <c r="L671" s="27">
        <v>0</v>
      </c>
      <c r="M671" s="22">
        <f>ROUND(ROUND(L671,2)*ROUND(G671,3),2)</f>
        <v>0</v>
      </c>
      <c r="N671" s="25" t="s">
        <v>126</v>
      </c>
      <c r="O671">
        <f>(M671*21)/100</f>
        <v>0</v>
      </c>
      <c r="P671" t="s">
        <v>27</v>
      </c>
    </row>
    <row r="672" spans="1:16" x14ac:dyDescent="0.2">
      <c r="A672" s="28" t="s">
        <v>57</v>
      </c>
      <c r="E672" s="29" t="s">
        <v>4338</v>
      </c>
    </row>
    <row r="673" spans="1:16" x14ac:dyDescent="0.2">
      <c r="A673" s="28" t="s">
        <v>58</v>
      </c>
      <c r="E673" s="30" t="s">
        <v>5</v>
      </c>
    </row>
    <row r="674" spans="1:16" x14ac:dyDescent="0.2">
      <c r="E674" s="29" t="s">
        <v>5</v>
      </c>
    </row>
    <row r="675" spans="1:16" x14ac:dyDescent="0.2">
      <c r="A675" t="s">
        <v>51</v>
      </c>
      <c r="B675" s="5" t="s">
        <v>2853</v>
      </c>
      <c r="C675" s="5" t="s">
        <v>4339</v>
      </c>
      <c r="D675" t="s">
        <v>5</v>
      </c>
      <c r="E675" s="24" t="s">
        <v>4340</v>
      </c>
      <c r="F675" s="25" t="s">
        <v>73</v>
      </c>
      <c r="G675" s="26">
        <v>35</v>
      </c>
      <c r="H675" s="25">
        <v>0</v>
      </c>
      <c r="I675" s="25">
        <f>ROUND(G675*H675,6)</f>
        <v>0</v>
      </c>
      <c r="L675" s="27">
        <v>0</v>
      </c>
      <c r="M675" s="22">
        <f>ROUND(ROUND(L675,2)*ROUND(G675,3),2)</f>
        <v>0</v>
      </c>
      <c r="N675" s="25" t="s">
        <v>126</v>
      </c>
      <c r="O675">
        <f>(M675*21)/100</f>
        <v>0</v>
      </c>
      <c r="P675" t="s">
        <v>27</v>
      </c>
    </row>
    <row r="676" spans="1:16" x14ac:dyDescent="0.2">
      <c r="A676" s="28" t="s">
        <v>57</v>
      </c>
      <c r="E676" s="29" t="s">
        <v>5</v>
      </c>
    </row>
    <row r="677" spans="1:16" x14ac:dyDescent="0.2">
      <c r="A677" s="28" t="s">
        <v>58</v>
      </c>
      <c r="E677" s="30" t="s">
        <v>5</v>
      </c>
    </row>
    <row r="678" spans="1:16" x14ac:dyDescent="0.2">
      <c r="E678" s="29" t="s">
        <v>5</v>
      </c>
    </row>
    <row r="679" spans="1:16" x14ac:dyDescent="0.2">
      <c r="A679" t="s">
        <v>51</v>
      </c>
      <c r="B679" s="5" t="s">
        <v>2857</v>
      </c>
      <c r="C679" s="5" t="s">
        <v>4341</v>
      </c>
      <c r="D679" t="s">
        <v>5</v>
      </c>
      <c r="E679" s="24" t="s">
        <v>4342</v>
      </c>
      <c r="F679" s="25" t="s">
        <v>73</v>
      </c>
      <c r="G679" s="26">
        <v>19</v>
      </c>
      <c r="H679" s="25">
        <v>0</v>
      </c>
      <c r="I679" s="25">
        <f>ROUND(G679*H679,6)</f>
        <v>0</v>
      </c>
      <c r="L679" s="27">
        <v>0</v>
      </c>
      <c r="M679" s="22">
        <f>ROUND(ROUND(L679,2)*ROUND(G679,3),2)</f>
        <v>0</v>
      </c>
      <c r="N679" s="25" t="s">
        <v>126</v>
      </c>
      <c r="O679">
        <f>(M679*21)/100</f>
        <v>0</v>
      </c>
      <c r="P679" t="s">
        <v>27</v>
      </c>
    </row>
    <row r="680" spans="1:16" x14ac:dyDescent="0.2">
      <c r="A680" s="28" t="s">
        <v>57</v>
      </c>
      <c r="E680" s="29" t="s">
        <v>5</v>
      </c>
    </row>
    <row r="681" spans="1:16" x14ac:dyDescent="0.2">
      <c r="A681" s="28" t="s">
        <v>58</v>
      </c>
      <c r="E681" s="30" t="s">
        <v>5</v>
      </c>
    </row>
    <row r="682" spans="1:16" x14ac:dyDescent="0.2">
      <c r="E682" s="29" t="s">
        <v>5</v>
      </c>
    </row>
    <row r="683" spans="1:16" x14ac:dyDescent="0.2">
      <c r="A683" t="s">
        <v>51</v>
      </c>
      <c r="B683" s="5" t="s">
        <v>2860</v>
      </c>
      <c r="C683" s="5" t="s">
        <v>4343</v>
      </c>
      <c r="D683" t="s">
        <v>5</v>
      </c>
      <c r="E683" s="24" t="s">
        <v>4344</v>
      </c>
      <c r="F683" s="25" t="s">
        <v>73</v>
      </c>
      <c r="G683" s="26">
        <v>29</v>
      </c>
      <c r="H683" s="25">
        <v>0</v>
      </c>
      <c r="I683" s="25">
        <f>ROUND(G683*H683,6)</f>
        <v>0</v>
      </c>
      <c r="L683" s="27">
        <v>0</v>
      </c>
      <c r="M683" s="22">
        <f>ROUND(ROUND(L683,2)*ROUND(G683,3),2)</f>
        <v>0</v>
      </c>
      <c r="N683" s="25" t="s">
        <v>126</v>
      </c>
      <c r="O683">
        <f>(M683*21)/100</f>
        <v>0</v>
      </c>
      <c r="P683" t="s">
        <v>27</v>
      </c>
    </row>
    <row r="684" spans="1:16" x14ac:dyDescent="0.2">
      <c r="A684" s="28" t="s">
        <v>57</v>
      </c>
      <c r="E684" s="29" t="s">
        <v>5</v>
      </c>
    </row>
    <row r="685" spans="1:16" x14ac:dyDescent="0.2">
      <c r="A685" s="28" t="s">
        <v>58</v>
      </c>
      <c r="E685" s="30" t="s">
        <v>5</v>
      </c>
    </row>
    <row r="686" spans="1:16" x14ac:dyDescent="0.2">
      <c r="E686" s="29" t="s">
        <v>5</v>
      </c>
    </row>
    <row r="687" spans="1:16" x14ac:dyDescent="0.2">
      <c r="A687" t="s">
        <v>51</v>
      </c>
      <c r="B687" s="5" t="s">
        <v>2862</v>
      </c>
      <c r="C687" s="5" t="s">
        <v>4345</v>
      </c>
      <c r="D687" t="s">
        <v>5</v>
      </c>
      <c r="E687" s="24" t="s">
        <v>4346</v>
      </c>
      <c r="F687" s="25" t="s">
        <v>73</v>
      </c>
      <c r="G687" s="26">
        <v>22</v>
      </c>
      <c r="H687" s="25">
        <v>0</v>
      </c>
      <c r="I687" s="25">
        <f>ROUND(G687*H687,6)</f>
        <v>0</v>
      </c>
      <c r="L687" s="27">
        <v>0</v>
      </c>
      <c r="M687" s="22">
        <f>ROUND(ROUND(L687,2)*ROUND(G687,3),2)</f>
        <v>0</v>
      </c>
      <c r="N687" s="25" t="s">
        <v>126</v>
      </c>
      <c r="O687">
        <f>(M687*21)/100</f>
        <v>0</v>
      </c>
      <c r="P687" t="s">
        <v>27</v>
      </c>
    </row>
    <row r="688" spans="1:16" x14ac:dyDescent="0.2">
      <c r="A688" s="28" t="s">
        <v>57</v>
      </c>
      <c r="E688" s="29" t="s">
        <v>5</v>
      </c>
    </row>
    <row r="689" spans="1:16" x14ac:dyDescent="0.2">
      <c r="A689" s="28" t="s">
        <v>58</v>
      </c>
      <c r="E689" s="30" t="s">
        <v>5</v>
      </c>
    </row>
    <row r="690" spans="1:16" x14ac:dyDescent="0.2">
      <c r="E690" s="29" t="s">
        <v>5</v>
      </c>
    </row>
    <row r="691" spans="1:16" ht="25.5" x14ac:dyDescent="0.2">
      <c r="A691" t="s">
        <v>51</v>
      </c>
      <c r="B691" s="5" t="s">
        <v>2864</v>
      </c>
      <c r="C691" s="5" t="s">
        <v>4347</v>
      </c>
      <c r="D691" t="s">
        <v>5</v>
      </c>
      <c r="E691" s="24" t="s">
        <v>4348</v>
      </c>
      <c r="F691" s="25" t="s">
        <v>77</v>
      </c>
      <c r="G691" s="26">
        <v>5.76</v>
      </c>
      <c r="H691" s="25">
        <v>0</v>
      </c>
      <c r="I691" s="25">
        <f>ROUND(G691*H691,6)</f>
        <v>0</v>
      </c>
      <c r="L691" s="27">
        <v>0</v>
      </c>
      <c r="M691" s="22">
        <f>ROUND(ROUND(L691,2)*ROUND(G691,3),2)</f>
        <v>0</v>
      </c>
      <c r="N691" s="25" t="s">
        <v>126</v>
      </c>
      <c r="O691">
        <f>(M691*21)/100</f>
        <v>0</v>
      </c>
      <c r="P691" t="s">
        <v>27</v>
      </c>
    </row>
    <row r="692" spans="1:16" ht="25.5" x14ac:dyDescent="0.2">
      <c r="A692" s="28" t="s">
        <v>57</v>
      </c>
      <c r="E692" s="29" t="s">
        <v>4349</v>
      </c>
    </row>
    <row r="693" spans="1:16" x14ac:dyDescent="0.2">
      <c r="A693" s="28" t="s">
        <v>58</v>
      </c>
      <c r="E693" s="30" t="s">
        <v>5</v>
      </c>
    </row>
    <row r="694" spans="1:16" x14ac:dyDescent="0.2">
      <c r="E694" s="29" t="s">
        <v>5</v>
      </c>
    </row>
    <row r="695" spans="1:16" ht="25.5" x14ac:dyDescent="0.2">
      <c r="A695" t="s">
        <v>51</v>
      </c>
      <c r="B695" s="5" t="s">
        <v>2866</v>
      </c>
      <c r="C695" s="5" t="s">
        <v>4350</v>
      </c>
      <c r="D695" t="s">
        <v>5</v>
      </c>
      <c r="E695" s="24" t="s">
        <v>4348</v>
      </c>
      <c r="F695" s="25" t="s">
        <v>77</v>
      </c>
      <c r="G695" s="26">
        <v>16.7</v>
      </c>
      <c r="H695" s="25">
        <v>0</v>
      </c>
      <c r="I695" s="25">
        <f>ROUND(G695*H695,6)</f>
        <v>0</v>
      </c>
      <c r="L695" s="27">
        <v>0</v>
      </c>
      <c r="M695" s="22">
        <f>ROUND(ROUND(L695,2)*ROUND(G695,3),2)</f>
        <v>0</v>
      </c>
      <c r="N695" s="25" t="s">
        <v>126</v>
      </c>
      <c r="O695">
        <f>(M695*21)/100</f>
        <v>0</v>
      </c>
      <c r="P695" t="s">
        <v>27</v>
      </c>
    </row>
    <row r="696" spans="1:16" ht="38.25" x14ac:dyDescent="0.2">
      <c r="A696" s="28" t="s">
        <v>57</v>
      </c>
      <c r="E696" s="29" t="s">
        <v>4351</v>
      </c>
    </row>
    <row r="697" spans="1:16" x14ac:dyDescent="0.2">
      <c r="A697" s="28" t="s">
        <v>58</v>
      </c>
      <c r="E697" s="30" t="s">
        <v>5</v>
      </c>
    </row>
    <row r="698" spans="1:16" x14ac:dyDescent="0.2">
      <c r="E698" s="29" t="s">
        <v>5</v>
      </c>
    </row>
    <row r="699" spans="1:16" x14ac:dyDescent="0.2">
      <c r="A699" t="s">
        <v>51</v>
      </c>
      <c r="B699" s="5" t="s">
        <v>2868</v>
      </c>
      <c r="C699" s="5" t="s">
        <v>4352</v>
      </c>
      <c r="D699" t="s">
        <v>5</v>
      </c>
      <c r="E699" s="24" t="s">
        <v>4353</v>
      </c>
      <c r="F699" s="25" t="s">
        <v>73</v>
      </c>
      <c r="G699" s="26">
        <v>2</v>
      </c>
      <c r="H699" s="25">
        <v>0</v>
      </c>
      <c r="I699" s="25">
        <f>ROUND(G699*H699,6)</f>
        <v>0</v>
      </c>
      <c r="L699" s="27">
        <v>0</v>
      </c>
      <c r="M699" s="22">
        <f>ROUND(ROUND(L699,2)*ROUND(G699,3),2)</f>
        <v>0</v>
      </c>
      <c r="N699" s="25" t="s">
        <v>126</v>
      </c>
      <c r="O699">
        <f>(M699*21)/100</f>
        <v>0</v>
      </c>
      <c r="P699" t="s">
        <v>27</v>
      </c>
    </row>
    <row r="700" spans="1:16" x14ac:dyDescent="0.2">
      <c r="A700" s="28" t="s">
        <v>57</v>
      </c>
      <c r="E700" s="29" t="s">
        <v>5</v>
      </c>
    </row>
    <row r="701" spans="1:16" x14ac:dyDescent="0.2">
      <c r="A701" s="28" t="s">
        <v>58</v>
      </c>
      <c r="E701" s="30" t="s">
        <v>5</v>
      </c>
    </row>
    <row r="702" spans="1:16" x14ac:dyDescent="0.2">
      <c r="E702" s="29" t="s">
        <v>5</v>
      </c>
    </row>
    <row r="703" spans="1:16" x14ac:dyDescent="0.2">
      <c r="A703" t="s">
        <v>51</v>
      </c>
      <c r="B703" s="5" t="s">
        <v>2870</v>
      </c>
      <c r="C703" s="5" t="s">
        <v>4354</v>
      </c>
      <c r="D703" t="s">
        <v>5</v>
      </c>
      <c r="E703" s="24" t="s">
        <v>4355</v>
      </c>
      <c r="F703" s="25" t="s">
        <v>67</v>
      </c>
      <c r="G703" s="26">
        <v>18.5</v>
      </c>
      <c r="H703" s="25">
        <v>0</v>
      </c>
      <c r="I703" s="25">
        <f>ROUND(G703*H703,6)</f>
        <v>0</v>
      </c>
      <c r="L703" s="27">
        <v>0</v>
      </c>
      <c r="M703" s="22">
        <f>ROUND(ROUND(L703,2)*ROUND(G703,3),2)</f>
        <v>0</v>
      </c>
      <c r="N703" s="25" t="s">
        <v>126</v>
      </c>
      <c r="O703">
        <f>(M703*21)/100</f>
        <v>0</v>
      </c>
      <c r="P703" t="s">
        <v>27</v>
      </c>
    </row>
    <row r="704" spans="1:16" x14ac:dyDescent="0.2">
      <c r="A704" s="28" t="s">
        <v>57</v>
      </c>
      <c r="E704" s="29" t="s">
        <v>5</v>
      </c>
    </row>
    <row r="705" spans="1:16" x14ac:dyDescent="0.2">
      <c r="A705" s="28" t="s">
        <v>58</v>
      </c>
      <c r="E705" s="30" t="s">
        <v>5</v>
      </c>
    </row>
    <row r="706" spans="1:16" x14ac:dyDescent="0.2">
      <c r="E706" s="29" t="s">
        <v>5</v>
      </c>
    </row>
    <row r="707" spans="1:16" ht="25.5" x14ac:dyDescent="0.2">
      <c r="A707" t="s">
        <v>51</v>
      </c>
      <c r="B707" s="5" t="s">
        <v>2872</v>
      </c>
      <c r="C707" s="5" t="s">
        <v>4356</v>
      </c>
      <c r="D707" t="s">
        <v>5</v>
      </c>
      <c r="E707" s="24" t="s">
        <v>4357</v>
      </c>
      <c r="F707" s="25" t="s">
        <v>73</v>
      </c>
      <c r="G707" s="26">
        <v>6</v>
      </c>
      <c r="H707" s="25">
        <v>0</v>
      </c>
      <c r="I707" s="25">
        <f>ROUND(G707*H707,6)</f>
        <v>0</v>
      </c>
      <c r="L707" s="27">
        <v>0</v>
      </c>
      <c r="M707" s="22">
        <f>ROUND(ROUND(L707,2)*ROUND(G707,3),2)</f>
        <v>0</v>
      </c>
      <c r="N707" s="25" t="s">
        <v>126</v>
      </c>
      <c r="O707">
        <f>(M707*21)/100</f>
        <v>0</v>
      </c>
      <c r="P707" t="s">
        <v>27</v>
      </c>
    </row>
    <row r="708" spans="1:16" ht="25.5" x14ac:dyDescent="0.2">
      <c r="A708" s="28" t="s">
        <v>57</v>
      </c>
      <c r="E708" s="29" t="s">
        <v>4358</v>
      </c>
    </row>
    <row r="709" spans="1:16" x14ac:dyDescent="0.2">
      <c r="A709" s="28" t="s">
        <v>58</v>
      </c>
      <c r="E709" s="30" t="s">
        <v>5</v>
      </c>
    </row>
    <row r="710" spans="1:16" x14ac:dyDescent="0.2">
      <c r="E710" s="29" t="s">
        <v>5</v>
      </c>
    </row>
    <row r="711" spans="1:16" ht="25.5" x14ac:dyDescent="0.2">
      <c r="A711" t="s">
        <v>51</v>
      </c>
      <c r="B711" s="5" t="s">
        <v>2874</v>
      </c>
      <c r="C711" s="5" t="s">
        <v>4359</v>
      </c>
      <c r="D711" t="s">
        <v>5</v>
      </c>
      <c r="E711" s="24" t="s">
        <v>4360</v>
      </c>
      <c r="F711" s="25" t="s">
        <v>73</v>
      </c>
      <c r="G711" s="26">
        <v>6</v>
      </c>
      <c r="H711" s="25">
        <v>0</v>
      </c>
      <c r="I711" s="25">
        <f>ROUND(G711*H711,6)</f>
        <v>0</v>
      </c>
      <c r="L711" s="27">
        <v>0</v>
      </c>
      <c r="M711" s="22">
        <f>ROUND(ROUND(L711,2)*ROUND(G711,3),2)</f>
        <v>0</v>
      </c>
      <c r="N711" s="25" t="s">
        <v>126</v>
      </c>
      <c r="O711">
        <f>(M711*21)/100</f>
        <v>0</v>
      </c>
      <c r="P711" t="s">
        <v>27</v>
      </c>
    </row>
    <row r="712" spans="1:16" ht="25.5" x14ac:dyDescent="0.2">
      <c r="A712" s="28" t="s">
        <v>57</v>
      </c>
      <c r="E712" s="29" t="s">
        <v>4361</v>
      </c>
    </row>
    <row r="713" spans="1:16" x14ac:dyDescent="0.2">
      <c r="A713" s="28" t="s">
        <v>58</v>
      </c>
      <c r="E713" s="30" t="s">
        <v>5</v>
      </c>
    </row>
    <row r="714" spans="1:16" x14ac:dyDescent="0.2">
      <c r="E714" s="29" t="s">
        <v>5</v>
      </c>
    </row>
    <row r="715" spans="1:16" x14ac:dyDescent="0.2">
      <c r="A715" t="s">
        <v>51</v>
      </c>
      <c r="B715" s="5" t="s">
        <v>2878</v>
      </c>
      <c r="C715" s="5" t="s">
        <v>4362</v>
      </c>
      <c r="D715" t="s">
        <v>5</v>
      </c>
      <c r="E715" s="24" t="s">
        <v>4363</v>
      </c>
      <c r="F715" s="25" t="s">
        <v>73</v>
      </c>
      <c r="G715" s="26">
        <v>20</v>
      </c>
      <c r="H715" s="25">
        <v>0</v>
      </c>
      <c r="I715" s="25">
        <f>ROUND(G715*H715,6)</f>
        <v>0</v>
      </c>
      <c r="L715" s="27">
        <v>0</v>
      </c>
      <c r="M715" s="22">
        <f>ROUND(ROUND(L715,2)*ROUND(G715,3),2)</f>
        <v>0</v>
      </c>
      <c r="N715" s="25" t="s">
        <v>126</v>
      </c>
      <c r="O715">
        <f>(M715*21)/100</f>
        <v>0</v>
      </c>
      <c r="P715" t="s">
        <v>27</v>
      </c>
    </row>
    <row r="716" spans="1:16" x14ac:dyDescent="0.2">
      <c r="A716" s="28" t="s">
        <v>57</v>
      </c>
      <c r="E716" s="29" t="s">
        <v>4338</v>
      </c>
    </row>
    <row r="717" spans="1:16" x14ac:dyDescent="0.2">
      <c r="A717" s="28" t="s">
        <v>58</v>
      </c>
      <c r="E717" s="30" t="s">
        <v>5</v>
      </c>
    </row>
    <row r="718" spans="1:16" x14ac:dyDescent="0.2">
      <c r="E718" s="29" t="s">
        <v>5</v>
      </c>
    </row>
    <row r="719" spans="1:16" ht="25.5" x14ac:dyDescent="0.2">
      <c r="A719" t="s">
        <v>51</v>
      </c>
      <c r="B719" s="5" t="s">
        <v>2880</v>
      </c>
      <c r="C719" s="5" t="s">
        <v>4364</v>
      </c>
      <c r="D719" t="s">
        <v>5</v>
      </c>
      <c r="E719" s="24" t="s">
        <v>4365</v>
      </c>
      <c r="F719" s="25" t="s">
        <v>73</v>
      </c>
      <c r="G719" s="26">
        <v>2</v>
      </c>
      <c r="H719" s="25">
        <v>0</v>
      </c>
      <c r="I719" s="25">
        <f>ROUND(G719*H719,6)</f>
        <v>0</v>
      </c>
      <c r="L719" s="27">
        <v>0</v>
      </c>
      <c r="M719" s="22">
        <f>ROUND(ROUND(L719,2)*ROUND(G719,3),2)</f>
        <v>0</v>
      </c>
      <c r="N719" s="25" t="s">
        <v>126</v>
      </c>
      <c r="O719">
        <f>(M719*21)/100</f>
        <v>0</v>
      </c>
      <c r="P719" t="s">
        <v>27</v>
      </c>
    </row>
    <row r="720" spans="1:16" x14ac:dyDescent="0.2">
      <c r="A720" s="28" t="s">
        <v>57</v>
      </c>
      <c r="E720" s="29" t="s">
        <v>5</v>
      </c>
    </row>
    <row r="721" spans="1:16" x14ac:dyDescent="0.2">
      <c r="A721" s="28" t="s">
        <v>58</v>
      </c>
      <c r="E721" s="30" t="s">
        <v>5</v>
      </c>
    </row>
    <row r="722" spans="1:16" x14ac:dyDescent="0.2">
      <c r="E722" s="29" t="s">
        <v>5</v>
      </c>
    </row>
    <row r="723" spans="1:16" x14ac:dyDescent="0.2">
      <c r="A723" t="s">
        <v>51</v>
      </c>
      <c r="B723" s="5" t="s">
        <v>2882</v>
      </c>
      <c r="C723" s="5" t="s">
        <v>4366</v>
      </c>
      <c r="D723" t="s">
        <v>5</v>
      </c>
      <c r="E723" s="24" t="s">
        <v>4367</v>
      </c>
      <c r="F723" s="25" t="s">
        <v>73</v>
      </c>
      <c r="G723" s="26">
        <v>2</v>
      </c>
      <c r="H723" s="25">
        <v>0</v>
      </c>
      <c r="I723" s="25">
        <f>ROUND(G723*H723,6)</f>
        <v>0</v>
      </c>
      <c r="L723" s="27">
        <v>0</v>
      </c>
      <c r="M723" s="22">
        <f>ROUND(ROUND(L723,2)*ROUND(G723,3),2)</f>
        <v>0</v>
      </c>
      <c r="N723" s="25" t="s">
        <v>126</v>
      </c>
      <c r="O723">
        <f>(M723*21)/100</f>
        <v>0</v>
      </c>
      <c r="P723" t="s">
        <v>27</v>
      </c>
    </row>
    <row r="724" spans="1:16" x14ac:dyDescent="0.2">
      <c r="A724" s="28" t="s">
        <v>57</v>
      </c>
      <c r="E724" s="29" t="s">
        <v>5</v>
      </c>
    </row>
    <row r="725" spans="1:16" x14ac:dyDescent="0.2">
      <c r="A725" s="28" t="s">
        <v>58</v>
      </c>
      <c r="E725" s="30" t="s">
        <v>5</v>
      </c>
    </row>
    <row r="726" spans="1:16" x14ac:dyDescent="0.2">
      <c r="E726" s="29" t="s">
        <v>5</v>
      </c>
    </row>
    <row r="727" spans="1:16" x14ac:dyDescent="0.2">
      <c r="A727" t="s">
        <v>51</v>
      </c>
      <c r="B727" s="5" t="s">
        <v>2884</v>
      </c>
      <c r="C727" s="5" t="s">
        <v>4368</v>
      </c>
      <c r="D727" t="s">
        <v>5</v>
      </c>
      <c r="E727" s="24" t="s">
        <v>4369</v>
      </c>
      <c r="F727" s="25" t="s">
        <v>73</v>
      </c>
      <c r="G727" s="26">
        <v>2</v>
      </c>
      <c r="H727" s="25">
        <v>0</v>
      </c>
      <c r="I727" s="25">
        <f>ROUND(G727*H727,6)</f>
        <v>0</v>
      </c>
      <c r="L727" s="27">
        <v>0</v>
      </c>
      <c r="M727" s="22">
        <f>ROUND(ROUND(L727,2)*ROUND(G727,3),2)</f>
        <v>0</v>
      </c>
      <c r="N727" s="25" t="s">
        <v>126</v>
      </c>
      <c r="O727">
        <f>(M727*21)/100</f>
        <v>0</v>
      </c>
      <c r="P727" t="s">
        <v>27</v>
      </c>
    </row>
    <row r="728" spans="1:16" x14ac:dyDescent="0.2">
      <c r="A728" s="28" t="s">
        <v>57</v>
      </c>
      <c r="E728" s="29" t="s">
        <v>5</v>
      </c>
    </row>
    <row r="729" spans="1:16" x14ac:dyDescent="0.2">
      <c r="A729" s="28" t="s">
        <v>58</v>
      </c>
      <c r="E729" s="30" t="s">
        <v>5</v>
      </c>
    </row>
    <row r="730" spans="1:16" x14ac:dyDescent="0.2">
      <c r="E730" s="29" t="s">
        <v>5</v>
      </c>
    </row>
    <row r="731" spans="1:16" x14ac:dyDescent="0.2">
      <c r="A731" t="s">
        <v>51</v>
      </c>
      <c r="B731" s="5" t="s">
        <v>2887</v>
      </c>
      <c r="C731" s="5" t="s">
        <v>4370</v>
      </c>
      <c r="D731" t="s">
        <v>5</v>
      </c>
      <c r="E731" s="24" t="s">
        <v>4371</v>
      </c>
      <c r="F731" s="25" t="s">
        <v>73</v>
      </c>
      <c r="G731" s="26">
        <v>2</v>
      </c>
      <c r="H731" s="25">
        <v>0</v>
      </c>
      <c r="I731" s="25">
        <f>ROUND(G731*H731,6)</f>
        <v>0</v>
      </c>
      <c r="L731" s="27">
        <v>0</v>
      </c>
      <c r="M731" s="22">
        <f>ROUND(ROUND(L731,2)*ROUND(G731,3),2)</f>
        <v>0</v>
      </c>
      <c r="N731" s="25" t="s">
        <v>126</v>
      </c>
      <c r="O731">
        <f>(M731*21)/100</f>
        <v>0</v>
      </c>
      <c r="P731" t="s">
        <v>27</v>
      </c>
    </row>
    <row r="732" spans="1:16" x14ac:dyDescent="0.2">
      <c r="A732" s="28" t="s">
        <v>57</v>
      </c>
      <c r="E732" s="29" t="s">
        <v>5</v>
      </c>
    </row>
    <row r="733" spans="1:16" x14ac:dyDescent="0.2">
      <c r="A733" s="28" t="s">
        <v>58</v>
      </c>
      <c r="E733" s="30" t="s">
        <v>5</v>
      </c>
    </row>
    <row r="734" spans="1:16" x14ac:dyDescent="0.2">
      <c r="E734" s="29" t="s">
        <v>5</v>
      </c>
    </row>
    <row r="735" spans="1:16" x14ac:dyDescent="0.2">
      <c r="A735" t="s">
        <v>51</v>
      </c>
      <c r="B735" s="5" t="s">
        <v>2889</v>
      </c>
      <c r="C735" s="5" t="s">
        <v>4372</v>
      </c>
      <c r="D735" t="s">
        <v>5</v>
      </c>
      <c r="E735" s="24" t="s">
        <v>4373</v>
      </c>
      <c r="F735" s="25" t="s">
        <v>73</v>
      </c>
      <c r="G735" s="26">
        <v>23</v>
      </c>
      <c r="H735" s="25">
        <v>0</v>
      </c>
      <c r="I735" s="25">
        <f>ROUND(G735*H735,6)</f>
        <v>0</v>
      </c>
      <c r="L735" s="27">
        <v>0</v>
      </c>
      <c r="M735" s="22">
        <f>ROUND(ROUND(L735,2)*ROUND(G735,3),2)</f>
        <v>0</v>
      </c>
      <c r="N735" s="25" t="s">
        <v>126</v>
      </c>
      <c r="O735">
        <f>(M735*21)/100</f>
        <v>0</v>
      </c>
      <c r="P735" t="s">
        <v>27</v>
      </c>
    </row>
    <row r="736" spans="1:16" x14ac:dyDescent="0.2">
      <c r="A736" s="28" t="s">
        <v>57</v>
      </c>
      <c r="E736" s="29" t="s">
        <v>5</v>
      </c>
    </row>
    <row r="737" spans="1:16" x14ac:dyDescent="0.2">
      <c r="A737" s="28" t="s">
        <v>58</v>
      </c>
      <c r="E737" s="30" t="s">
        <v>5</v>
      </c>
    </row>
    <row r="738" spans="1:16" x14ac:dyDescent="0.2">
      <c r="E738" s="29" t="s">
        <v>5</v>
      </c>
    </row>
    <row r="739" spans="1:16" x14ac:dyDescent="0.2">
      <c r="A739" t="s">
        <v>51</v>
      </c>
      <c r="B739" s="5" t="s">
        <v>2891</v>
      </c>
      <c r="C739" s="5" t="s">
        <v>4374</v>
      </c>
      <c r="D739" t="s">
        <v>5</v>
      </c>
      <c r="E739" s="24" t="s">
        <v>4375</v>
      </c>
      <c r="F739" s="25" t="s">
        <v>73</v>
      </c>
      <c r="G739" s="26">
        <v>1</v>
      </c>
      <c r="H739" s="25">
        <v>0</v>
      </c>
      <c r="I739" s="25">
        <f>ROUND(G739*H739,6)</f>
        <v>0</v>
      </c>
      <c r="L739" s="27">
        <v>0</v>
      </c>
      <c r="M739" s="22">
        <f>ROUND(ROUND(L739,2)*ROUND(G739,3),2)</f>
        <v>0</v>
      </c>
      <c r="N739" s="25" t="s">
        <v>126</v>
      </c>
      <c r="O739">
        <f>(M739*21)/100</f>
        <v>0</v>
      </c>
      <c r="P739" t="s">
        <v>27</v>
      </c>
    </row>
    <row r="740" spans="1:16" x14ac:dyDescent="0.2">
      <c r="A740" s="28" t="s">
        <v>57</v>
      </c>
      <c r="E740" s="29" t="s">
        <v>5</v>
      </c>
    </row>
    <row r="741" spans="1:16" x14ac:dyDescent="0.2">
      <c r="A741" s="28" t="s">
        <v>58</v>
      </c>
      <c r="E741" s="30" t="s">
        <v>5</v>
      </c>
    </row>
    <row r="742" spans="1:16" x14ac:dyDescent="0.2">
      <c r="E742" s="29" t="s">
        <v>5</v>
      </c>
    </row>
    <row r="743" spans="1:16" x14ac:dyDescent="0.2">
      <c r="A743" t="s">
        <v>51</v>
      </c>
      <c r="B743" s="5" t="s">
        <v>2893</v>
      </c>
      <c r="C743" s="5" t="s">
        <v>4376</v>
      </c>
      <c r="D743" t="s">
        <v>5</v>
      </c>
      <c r="E743" s="24" t="s">
        <v>4377</v>
      </c>
      <c r="F743" s="25" t="s">
        <v>73</v>
      </c>
      <c r="G743" s="26">
        <v>1</v>
      </c>
      <c r="H743" s="25">
        <v>0</v>
      </c>
      <c r="I743" s="25">
        <f>ROUND(G743*H743,6)</f>
        <v>0</v>
      </c>
      <c r="L743" s="27">
        <v>0</v>
      </c>
      <c r="M743" s="22">
        <f>ROUND(ROUND(L743,2)*ROUND(G743,3),2)</f>
        <v>0</v>
      </c>
      <c r="N743" s="25" t="s">
        <v>126</v>
      </c>
      <c r="O743">
        <f>(M743*21)/100</f>
        <v>0</v>
      </c>
      <c r="P743" t="s">
        <v>27</v>
      </c>
    </row>
    <row r="744" spans="1:16" x14ac:dyDescent="0.2">
      <c r="A744" s="28" t="s">
        <v>57</v>
      </c>
      <c r="E744" s="29" t="s">
        <v>5</v>
      </c>
    </row>
    <row r="745" spans="1:16" x14ac:dyDescent="0.2">
      <c r="A745" s="28" t="s">
        <v>58</v>
      </c>
      <c r="E745" s="30" t="s">
        <v>5</v>
      </c>
    </row>
    <row r="746" spans="1:16" x14ac:dyDescent="0.2">
      <c r="E746" s="29" t="s">
        <v>5</v>
      </c>
    </row>
    <row r="747" spans="1:16" x14ac:dyDescent="0.2">
      <c r="A747" t="s">
        <v>51</v>
      </c>
      <c r="B747" s="5" t="s">
        <v>2897</v>
      </c>
      <c r="C747" s="5" t="s">
        <v>4378</v>
      </c>
      <c r="D747" t="s">
        <v>5</v>
      </c>
      <c r="E747" s="24" t="s">
        <v>4379</v>
      </c>
      <c r="F747" s="25" t="s">
        <v>73</v>
      </c>
      <c r="G747" s="26">
        <v>2</v>
      </c>
      <c r="H747" s="25">
        <v>0</v>
      </c>
      <c r="I747" s="25">
        <f>ROUND(G747*H747,6)</f>
        <v>0</v>
      </c>
      <c r="L747" s="27">
        <v>0</v>
      </c>
      <c r="M747" s="22">
        <f>ROUND(ROUND(L747,2)*ROUND(G747,3),2)</f>
        <v>0</v>
      </c>
      <c r="N747" s="25" t="s">
        <v>126</v>
      </c>
      <c r="O747">
        <f>(M747*21)/100</f>
        <v>0</v>
      </c>
      <c r="P747" t="s">
        <v>27</v>
      </c>
    </row>
    <row r="748" spans="1:16" x14ac:dyDescent="0.2">
      <c r="A748" s="28" t="s">
        <v>57</v>
      </c>
      <c r="E748" s="29" t="s">
        <v>5</v>
      </c>
    </row>
    <row r="749" spans="1:16" x14ac:dyDescent="0.2">
      <c r="A749" s="28" t="s">
        <v>58</v>
      </c>
      <c r="E749" s="30" t="s">
        <v>5</v>
      </c>
    </row>
    <row r="750" spans="1:16" x14ac:dyDescent="0.2">
      <c r="E750" s="29" t="s">
        <v>5</v>
      </c>
    </row>
    <row r="751" spans="1:16" ht="25.5" x14ac:dyDescent="0.2">
      <c r="A751" t="s">
        <v>51</v>
      </c>
      <c r="B751" s="5" t="s">
        <v>2899</v>
      </c>
      <c r="C751" s="5" t="s">
        <v>4380</v>
      </c>
      <c r="D751" t="s">
        <v>5</v>
      </c>
      <c r="E751" s="24" t="s">
        <v>4381</v>
      </c>
      <c r="F751" s="25" t="s">
        <v>73</v>
      </c>
      <c r="G751" s="26">
        <v>1</v>
      </c>
      <c r="H751" s="25">
        <v>0</v>
      </c>
      <c r="I751" s="25">
        <f>ROUND(G751*H751,6)</f>
        <v>0</v>
      </c>
      <c r="L751" s="27">
        <v>0</v>
      </c>
      <c r="M751" s="22">
        <f>ROUND(ROUND(L751,2)*ROUND(G751,3),2)</f>
        <v>0</v>
      </c>
      <c r="N751" s="25" t="s">
        <v>126</v>
      </c>
      <c r="O751">
        <f>(M751*21)/100</f>
        <v>0</v>
      </c>
      <c r="P751" t="s">
        <v>27</v>
      </c>
    </row>
    <row r="752" spans="1:16" ht="38.25" x14ac:dyDescent="0.2">
      <c r="A752" s="28" t="s">
        <v>57</v>
      </c>
      <c r="E752" s="29" t="s">
        <v>4382</v>
      </c>
    </row>
    <row r="753" spans="1:16" x14ac:dyDescent="0.2">
      <c r="A753" s="28" t="s">
        <v>58</v>
      </c>
      <c r="E753" s="30" t="s">
        <v>5</v>
      </c>
    </row>
    <row r="754" spans="1:16" x14ac:dyDescent="0.2">
      <c r="E754" s="29" t="s">
        <v>5</v>
      </c>
    </row>
    <row r="755" spans="1:16" x14ac:dyDescent="0.2">
      <c r="A755" t="s">
        <v>51</v>
      </c>
      <c r="B755" s="5" t="s">
        <v>2902</v>
      </c>
      <c r="C755" s="5" t="s">
        <v>4383</v>
      </c>
      <c r="D755" t="s">
        <v>5</v>
      </c>
      <c r="E755" s="24" t="s">
        <v>4384</v>
      </c>
      <c r="F755" s="25" t="s">
        <v>73</v>
      </c>
      <c r="G755" s="26">
        <v>1</v>
      </c>
      <c r="H755" s="25">
        <v>0</v>
      </c>
      <c r="I755" s="25">
        <f>ROUND(G755*H755,6)</f>
        <v>0</v>
      </c>
      <c r="L755" s="27">
        <v>0</v>
      </c>
      <c r="M755" s="22">
        <f>ROUND(ROUND(L755,2)*ROUND(G755,3),2)</f>
        <v>0</v>
      </c>
      <c r="N755" s="25" t="s">
        <v>126</v>
      </c>
      <c r="O755">
        <f>(M755*21)/100</f>
        <v>0</v>
      </c>
      <c r="P755" t="s">
        <v>27</v>
      </c>
    </row>
    <row r="756" spans="1:16" x14ac:dyDescent="0.2">
      <c r="A756" s="28" t="s">
        <v>57</v>
      </c>
      <c r="E756" s="29" t="s">
        <v>4385</v>
      </c>
    </row>
    <row r="757" spans="1:16" x14ac:dyDescent="0.2">
      <c r="A757" s="28" t="s">
        <v>58</v>
      </c>
      <c r="E757" s="30" t="s">
        <v>5</v>
      </c>
    </row>
    <row r="758" spans="1:16" x14ac:dyDescent="0.2">
      <c r="E758" s="29" t="s">
        <v>5</v>
      </c>
    </row>
    <row r="759" spans="1:16" ht="25.5" x14ac:dyDescent="0.2">
      <c r="A759" t="s">
        <v>51</v>
      </c>
      <c r="B759" s="5" t="s">
        <v>2904</v>
      </c>
      <c r="C759" s="5" t="s">
        <v>4386</v>
      </c>
      <c r="D759" t="s">
        <v>5</v>
      </c>
      <c r="E759" s="24" t="s">
        <v>4387</v>
      </c>
      <c r="F759" s="25" t="s">
        <v>73</v>
      </c>
      <c r="G759" s="26">
        <v>2</v>
      </c>
      <c r="H759" s="25">
        <v>0</v>
      </c>
      <c r="I759" s="25">
        <f>ROUND(G759*H759,6)</f>
        <v>0</v>
      </c>
      <c r="L759" s="27">
        <v>0</v>
      </c>
      <c r="M759" s="22">
        <f>ROUND(ROUND(L759,2)*ROUND(G759,3),2)</f>
        <v>0</v>
      </c>
      <c r="N759" s="25" t="s">
        <v>126</v>
      </c>
      <c r="O759">
        <f>(M759*21)/100</f>
        <v>0</v>
      </c>
      <c r="P759" t="s">
        <v>27</v>
      </c>
    </row>
    <row r="760" spans="1:16" ht="38.25" x14ac:dyDescent="0.2">
      <c r="A760" s="28" t="s">
        <v>57</v>
      </c>
      <c r="E760" s="29" t="s">
        <v>4388</v>
      </c>
    </row>
    <row r="761" spans="1:16" x14ac:dyDescent="0.2">
      <c r="A761" s="28" t="s">
        <v>58</v>
      </c>
      <c r="E761" s="30" t="s">
        <v>5</v>
      </c>
    </row>
    <row r="762" spans="1:16" x14ac:dyDescent="0.2">
      <c r="E762" s="29" t="s">
        <v>5</v>
      </c>
    </row>
    <row r="763" spans="1:16" ht="25.5" x14ac:dyDescent="0.2">
      <c r="A763" t="s">
        <v>51</v>
      </c>
      <c r="B763" s="5" t="s">
        <v>2914</v>
      </c>
      <c r="C763" s="5" t="s">
        <v>4389</v>
      </c>
      <c r="D763" t="s">
        <v>5</v>
      </c>
      <c r="E763" s="24" t="s">
        <v>4390</v>
      </c>
      <c r="F763" s="25" t="s">
        <v>73</v>
      </c>
      <c r="G763" s="26">
        <v>2</v>
      </c>
      <c r="H763" s="25">
        <v>0</v>
      </c>
      <c r="I763" s="25">
        <f>ROUND(G763*H763,6)</f>
        <v>0</v>
      </c>
      <c r="L763" s="27">
        <v>0</v>
      </c>
      <c r="M763" s="22">
        <f>ROUND(ROUND(L763,2)*ROUND(G763,3),2)</f>
        <v>0</v>
      </c>
      <c r="N763" s="25" t="s">
        <v>126</v>
      </c>
      <c r="O763">
        <f>(M763*21)/100</f>
        <v>0</v>
      </c>
      <c r="P763" t="s">
        <v>27</v>
      </c>
    </row>
    <row r="764" spans="1:16" x14ac:dyDescent="0.2">
      <c r="A764" s="28" t="s">
        <v>57</v>
      </c>
      <c r="E764" s="29" t="s">
        <v>5</v>
      </c>
    </row>
    <row r="765" spans="1:16" x14ac:dyDescent="0.2">
      <c r="A765" s="28" t="s">
        <v>58</v>
      </c>
      <c r="E765" s="30" t="s">
        <v>5</v>
      </c>
    </row>
    <row r="766" spans="1:16" x14ac:dyDescent="0.2">
      <c r="E766" s="29" t="s">
        <v>5</v>
      </c>
    </row>
    <row r="767" spans="1:16" ht="25.5" x14ac:dyDescent="0.2">
      <c r="A767" t="s">
        <v>51</v>
      </c>
      <c r="B767" s="5" t="s">
        <v>2916</v>
      </c>
      <c r="C767" s="5" t="s">
        <v>4391</v>
      </c>
      <c r="D767" t="s">
        <v>5</v>
      </c>
      <c r="E767" s="24" t="s">
        <v>4392</v>
      </c>
      <c r="F767" s="25" t="s">
        <v>73</v>
      </c>
      <c r="G767" s="26">
        <v>1</v>
      </c>
      <c r="H767" s="25">
        <v>0</v>
      </c>
      <c r="I767" s="25">
        <f>ROUND(G767*H767,6)</f>
        <v>0</v>
      </c>
      <c r="L767" s="27">
        <v>0</v>
      </c>
      <c r="M767" s="22">
        <f>ROUND(ROUND(L767,2)*ROUND(G767,3),2)</f>
        <v>0</v>
      </c>
      <c r="N767" s="25" t="s">
        <v>126</v>
      </c>
      <c r="O767">
        <f>(M767*21)/100</f>
        <v>0</v>
      </c>
      <c r="P767" t="s">
        <v>27</v>
      </c>
    </row>
    <row r="768" spans="1:16" x14ac:dyDescent="0.2">
      <c r="A768" s="28" t="s">
        <v>57</v>
      </c>
      <c r="E768" s="29" t="s">
        <v>5</v>
      </c>
    </row>
    <row r="769" spans="1:16" x14ac:dyDescent="0.2">
      <c r="A769" s="28" t="s">
        <v>58</v>
      </c>
      <c r="E769" s="30" t="s">
        <v>5</v>
      </c>
    </row>
    <row r="770" spans="1:16" x14ac:dyDescent="0.2">
      <c r="E770" s="29" t="s">
        <v>5</v>
      </c>
    </row>
    <row r="771" spans="1:16" x14ac:dyDescent="0.2">
      <c r="A771" t="s">
        <v>51</v>
      </c>
      <c r="B771" s="5" t="s">
        <v>2926</v>
      </c>
      <c r="C771" s="5" t="s">
        <v>4393</v>
      </c>
      <c r="D771" t="s">
        <v>5</v>
      </c>
      <c r="E771" s="24" t="s">
        <v>4394</v>
      </c>
      <c r="F771" s="25" t="s">
        <v>73</v>
      </c>
      <c r="G771" s="26">
        <v>4</v>
      </c>
      <c r="H771" s="25">
        <v>0</v>
      </c>
      <c r="I771" s="25">
        <f>ROUND(G771*H771,6)</f>
        <v>0</v>
      </c>
      <c r="L771" s="27">
        <v>0</v>
      </c>
      <c r="M771" s="22">
        <f>ROUND(ROUND(L771,2)*ROUND(G771,3),2)</f>
        <v>0</v>
      </c>
      <c r="N771" s="25" t="s">
        <v>126</v>
      </c>
      <c r="O771">
        <f>(M771*21)/100</f>
        <v>0</v>
      </c>
      <c r="P771" t="s">
        <v>27</v>
      </c>
    </row>
    <row r="772" spans="1:16" x14ac:dyDescent="0.2">
      <c r="A772" s="28" t="s">
        <v>57</v>
      </c>
      <c r="E772" s="29" t="s">
        <v>5</v>
      </c>
    </row>
    <row r="773" spans="1:16" x14ac:dyDescent="0.2">
      <c r="A773" s="28" t="s">
        <v>58</v>
      </c>
      <c r="E773" s="30" t="s">
        <v>5</v>
      </c>
    </row>
    <row r="774" spans="1:16" x14ac:dyDescent="0.2">
      <c r="E774" s="29" t="s">
        <v>5</v>
      </c>
    </row>
    <row r="775" spans="1:16" x14ac:dyDescent="0.2">
      <c r="A775" t="s">
        <v>51</v>
      </c>
      <c r="B775" s="5" t="s">
        <v>2928</v>
      </c>
      <c r="C775" s="5" t="s">
        <v>4395</v>
      </c>
      <c r="D775" t="s">
        <v>5</v>
      </c>
      <c r="E775" s="24" t="s">
        <v>4396</v>
      </c>
      <c r="F775" s="25" t="s">
        <v>73</v>
      </c>
      <c r="G775" s="26">
        <v>3</v>
      </c>
      <c r="H775" s="25">
        <v>0</v>
      </c>
      <c r="I775" s="25">
        <f>ROUND(G775*H775,6)</f>
        <v>0</v>
      </c>
      <c r="L775" s="27">
        <v>0</v>
      </c>
      <c r="M775" s="22">
        <f>ROUND(ROUND(L775,2)*ROUND(G775,3),2)</f>
        <v>0</v>
      </c>
      <c r="N775" s="25" t="s">
        <v>126</v>
      </c>
      <c r="O775">
        <f>(M775*21)/100</f>
        <v>0</v>
      </c>
      <c r="P775" t="s">
        <v>27</v>
      </c>
    </row>
    <row r="776" spans="1:16" x14ac:dyDescent="0.2">
      <c r="A776" s="28" t="s">
        <v>57</v>
      </c>
      <c r="E776" s="29" t="s">
        <v>5</v>
      </c>
    </row>
    <row r="777" spans="1:16" x14ac:dyDescent="0.2">
      <c r="A777" s="28" t="s">
        <v>58</v>
      </c>
      <c r="E777" s="30" t="s">
        <v>5</v>
      </c>
    </row>
    <row r="778" spans="1:16" x14ac:dyDescent="0.2">
      <c r="E778" s="29" t="s">
        <v>5</v>
      </c>
    </row>
    <row r="779" spans="1:16" x14ac:dyDescent="0.2">
      <c r="A779" t="s">
        <v>51</v>
      </c>
      <c r="B779" s="5" t="s">
        <v>2934</v>
      </c>
      <c r="C779" s="5" t="s">
        <v>4397</v>
      </c>
      <c r="D779" t="s">
        <v>5</v>
      </c>
      <c r="E779" s="24" t="s">
        <v>4398</v>
      </c>
      <c r="F779" s="25" t="s">
        <v>73</v>
      </c>
      <c r="G779" s="26">
        <v>1</v>
      </c>
      <c r="H779" s="25">
        <v>0</v>
      </c>
      <c r="I779" s="25">
        <f>ROUND(G779*H779,6)</f>
        <v>0</v>
      </c>
      <c r="L779" s="27">
        <v>0</v>
      </c>
      <c r="M779" s="22">
        <f>ROUND(ROUND(L779,2)*ROUND(G779,3),2)</f>
        <v>0</v>
      </c>
      <c r="N779" s="25" t="s">
        <v>126</v>
      </c>
      <c r="O779">
        <f>(M779*21)/100</f>
        <v>0</v>
      </c>
      <c r="P779" t="s">
        <v>27</v>
      </c>
    </row>
    <row r="780" spans="1:16" x14ac:dyDescent="0.2">
      <c r="A780" s="28" t="s">
        <v>57</v>
      </c>
      <c r="E780" s="29" t="s">
        <v>4399</v>
      </c>
    </row>
    <row r="781" spans="1:16" x14ac:dyDescent="0.2">
      <c r="A781" s="28" t="s">
        <v>58</v>
      </c>
      <c r="E781" s="30" t="s">
        <v>5</v>
      </c>
    </row>
    <row r="782" spans="1:16" x14ac:dyDescent="0.2">
      <c r="E782" s="29" t="s">
        <v>5</v>
      </c>
    </row>
    <row r="783" spans="1:16" x14ac:dyDescent="0.2">
      <c r="A783" t="s">
        <v>51</v>
      </c>
      <c r="B783" s="5" t="s">
        <v>2953</v>
      </c>
      <c r="C783" s="5" t="s">
        <v>4400</v>
      </c>
      <c r="D783" t="s">
        <v>5</v>
      </c>
      <c r="E783" s="24" t="s">
        <v>4401</v>
      </c>
      <c r="F783" s="25" t="s">
        <v>73</v>
      </c>
      <c r="G783" s="26">
        <v>1</v>
      </c>
      <c r="H783" s="25">
        <v>0</v>
      </c>
      <c r="I783" s="25">
        <f>ROUND(G783*H783,6)</f>
        <v>0</v>
      </c>
      <c r="L783" s="27">
        <v>0</v>
      </c>
      <c r="M783" s="22">
        <f>ROUND(ROUND(L783,2)*ROUND(G783,3),2)</f>
        <v>0</v>
      </c>
      <c r="N783" s="25" t="s">
        <v>126</v>
      </c>
      <c r="O783">
        <f>(M783*21)/100</f>
        <v>0</v>
      </c>
      <c r="P783" t="s">
        <v>27</v>
      </c>
    </row>
    <row r="784" spans="1:16" x14ac:dyDescent="0.2">
      <c r="A784" s="28" t="s">
        <v>57</v>
      </c>
      <c r="E784" s="29" t="s">
        <v>5</v>
      </c>
    </row>
    <row r="785" spans="1:16" x14ac:dyDescent="0.2">
      <c r="A785" s="28" t="s">
        <v>58</v>
      </c>
      <c r="E785" s="30" t="s">
        <v>4402</v>
      </c>
    </row>
    <row r="786" spans="1:16" x14ac:dyDescent="0.2">
      <c r="E786" s="29" t="s">
        <v>5</v>
      </c>
    </row>
    <row r="787" spans="1:16" ht="25.5" x14ac:dyDescent="0.2">
      <c r="A787" t="s">
        <v>51</v>
      </c>
      <c r="B787" s="5" t="s">
        <v>2955</v>
      </c>
      <c r="C787" s="5" t="s">
        <v>4403</v>
      </c>
      <c r="D787" t="s">
        <v>5</v>
      </c>
      <c r="E787" s="24" t="s">
        <v>4404</v>
      </c>
      <c r="F787" s="25" t="s">
        <v>73</v>
      </c>
      <c r="G787" s="26">
        <v>4</v>
      </c>
      <c r="H787" s="25">
        <v>0</v>
      </c>
      <c r="I787" s="25">
        <f>ROUND(G787*H787,6)</f>
        <v>0</v>
      </c>
      <c r="L787" s="27">
        <v>0</v>
      </c>
      <c r="M787" s="22">
        <f>ROUND(ROUND(L787,2)*ROUND(G787,3),2)</f>
        <v>0</v>
      </c>
      <c r="N787" s="25" t="s">
        <v>126</v>
      </c>
      <c r="O787">
        <f>(M787*21)/100</f>
        <v>0</v>
      </c>
      <c r="P787" t="s">
        <v>27</v>
      </c>
    </row>
    <row r="788" spans="1:16" x14ac:dyDescent="0.2">
      <c r="A788" s="28" t="s">
        <v>57</v>
      </c>
      <c r="E788" s="29" t="s">
        <v>5</v>
      </c>
    </row>
    <row r="789" spans="1:16" x14ac:dyDescent="0.2">
      <c r="A789" s="28" t="s">
        <v>58</v>
      </c>
      <c r="E789" s="30" t="s">
        <v>1326</v>
      </c>
    </row>
    <row r="790" spans="1:16" x14ac:dyDescent="0.2">
      <c r="E790" s="29" t="s">
        <v>5</v>
      </c>
    </row>
    <row r="791" spans="1:16" x14ac:dyDescent="0.2">
      <c r="A791" t="s">
        <v>48</v>
      </c>
      <c r="C791" s="6" t="s">
        <v>83</v>
      </c>
      <c r="E791" s="23" t="s">
        <v>2079</v>
      </c>
      <c r="J791" s="22">
        <f>0</f>
        <v>0</v>
      </c>
      <c r="K791" s="22">
        <f>0</f>
        <v>0</v>
      </c>
      <c r="L791" s="22">
        <f>0+L792+L796+L800+L804+L808+L812+L816+L820+L824+L828+L832+L836+L840+L844+L848+L852+L856+L860+L864+L868+L872+L876+L880+L884+L888+L892+L896+L900+L904+L908+L912+L916</f>
        <v>0</v>
      </c>
      <c r="M791" s="22">
        <f>0+M792+M796+M800+M804+M808+M812+M816+M820+M824+M828+M832+M836+M840+M844+M848+M852+M856+M860+M864+M868+M872+M876+M880+M884+M888+M892+M896+M900+M904+M908+M912+M916</f>
        <v>0</v>
      </c>
    </row>
    <row r="792" spans="1:16" x14ac:dyDescent="0.2">
      <c r="A792" t="s">
        <v>51</v>
      </c>
      <c r="B792" s="5" t="s">
        <v>26</v>
      </c>
      <c r="C792" s="5" t="s">
        <v>4405</v>
      </c>
      <c r="D792" t="s">
        <v>5</v>
      </c>
      <c r="E792" s="24" t="s">
        <v>4406</v>
      </c>
      <c r="F792" s="25" t="s">
        <v>73</v>
      </c>
      <c r="G792" s="26">
        <v>82</v>
      </c>
      <c r="H792" s="25">
        <v>1.8000000000000001E-4</v>
      </c>
      <c r="I792" s="25">
        <f>ROUND(G792*H792,6)</f>
        <v>1.4760000000000001E-2</v>
      </c>
      <c r="L792" s="27">
        <v>0</v>
      </c>
      <c r="M792" s="22">
        <f>ROUND(ROUND(L792,2)*ROUND(G792,3),2)</f>
        <v>0</v>
      </c>
      <c r="N792" s="25" t="s">
        <v>1836</v>
      </c>
      <c r="O792">
        <f>(M792*21)/100</f>
        <v>0</v>
      </c>
      <c r="P792" t="s">
        <v>27</v>
      </c>
    </row>
    <row r="793" spans="1:16" x14ac:dyDescent="0.2">
      <c r="A793" s="28" t="s">
        <v>57</v>
      </c>
      <c r="E793" s="29" t="s">
        <v>5</v>
      </c>
    </row>
    <row r="794" spans="1:16" x14ac:dyDescent="0.2">
      <c r="A794" s="28" t="s">
        <v>58</v>
      </c>
      <c r="E794" s="30" t="s">
        <v>5</v>
      </c>
    </row>
    <row r="795" spans="1:16" x14ac:dyDescent="0.2">
      <c r="E795" s="29" t="s">
        <v>159</v>
      </c>
    </row>
    <row r="796" spans="1:16" x14ac:dyDescent="0.2">
      <c r="A796" t="s">
        <v>51</v>
      </c>
      <c r="B796" s="5" t="s">
        <v>144</v>
      </c>
      <c r="C796" s="5" t="s">
        <v>4407</v>
      </c>
      <c r="D796" t="s">
        <v>5</v>
      </c>
      <c r="E796" s="24" t="s">
        <v>4408</v>
      </c>
      <c r="F796" s="25" t="s">
        <v>73</v>
      </c>
      <c r="G796" s="26">
        <v>1</v>
      </c>
      <c r="H796" s="25">
        <v>1.4E-2</v>
      </c>
      <c r="I796" s="25">
        <f>ROUND(G796*H796,6)</f>
        <v>1.4E-2</v>
      </c>
      <c r="L796" s="27">
        <v>0</v>
      </c>
      <c r="M796" s="22">
        <f>ROUND(ROUND(L796,2)*ROUND(G796,3),2)</f>
        <v>0</v>
      </c>
      <c r="N796" s="25" t="s">
        <v>1836</v>
      </c>
      <c r="O796">
        <f>(M796*21)/100</f>
        <v>0</v>
      </c>
      <c r="P796" t="s">
        <v>27</v>
      </c>
    </row>
    <row r="797" spans="1:16" x14ac:dyDescent="0.2">
      <c r="A797" s="28" t="s">
        <v>57</v>
      </c>
      <c r="E797" s="29" t="s">
        <v>5</v>
      </c>
    </row>
    <row r="798" spans="1:16" x14ac:dyDescent="0.2">
      <c r="A798" s="28" t="s">
        <v>58</v>
      </c>
      <c r="E798" s="30" t="s">
        <v>5</v>
      </c>
    </row>
    <row r="799" spans="1:16" x14ac:dyDescent="0.2">
      <c r="E799" s="29" t="s">
        <v>159</v>
      </c>
    </row>
    <row r="800" spans="1:16" x14ac:dyDescent="0.2">
      <c r="A800" t="s">
        <v>51</v>
      </c>
      <c r="B800" s="5" t="s">
        <v>64</v>
      </c>
      <c r="C800" s="5" t="s">
        <v>4409</v>
      </c>
      <c r="D800" t="s">
        <v>5</v>
      </c>
      <c r="E800" s="24" t="s">
        <v>4410</v>
      </c>
      <c r="F800" s="25" t="s">
        <v>73</v>
      </c>
      <c r="G800" s="26">
        <v>81</v>
      </c>
      <c r="H800" s="25">
        <v>4.0000000000000001E-3</v>
      </c>
      <c r="I800" s="25">
        <f>ROUND(G800*H800,6)</f>
        <v>0.32400000000000001</v>
      </c>
      <c r="L800" s="27">
        <v>0</v>
      </c>
      <c r="M800" s="22">
        <f>ROUND(ROUND(L800,2)*ROUND(G800,3),2)</f>
        <v>0</v>
      </c>
      <c r="N800" s="25" t="s">
        <v>1836</v>
      </c>
      <c r="O800">
        <f>(M800*21)/100</f>
        <v>0</v>
      </c>
      <c r="P800" t="s">
        <v>27</v>
      </c>
    </row>
    <row r="801" spans="1:16" x14ac:dyDescent="0.2">
      <c r="A801" s="28" t="s">
        <v>57</v>
      </c>
      <c r="E801" s="29" t="s">
        <v>5</v>
      </c>
    </row>
    <row r="802" spans="1:16" x14ac:dyDescent="0.2">
      <c r="A802" s="28" t="s">
        <v>58</v>
      </c>
      <c r="E802" s="30" t="s">
        <v>5</v>
      </c>
    </row>
    <row r="803" spans="1:16" x14ac:dyDescent="0.2">
      <c r="E803" s="29" t="s">
        <v>159</v>
      </c>
    </row>
    <row r="804" spans="1:16" x14ac:dyDescent="0.2">
      <c r="A804" t="s">
        <v>51</v>
      </c>
      <c r="B804" s="5" t="s">
        <v>62</v>
      </c>
      <c r="C804" s="5" t="s">
        <v>4411</v>
      </c>
      <c r="D804" t="s">
        <v>5</v>
      </c>
      <c r="E804" s="24" t="s">
        <v>4412</v>
      </c>
      <c r="F804" s="25" t="s">
        <v>77</v>
      </c>
      <c r="G804" s="26">
        <v>22</v>
      </c>
      <c r="H804" s="25">
        <v>0</v>
      </c>
      <c r="I804" s="25">
        <f>ROUND(G804*H804,6)</f>
        <v>0</v>
      </c>
      <c r="L804" s="27">
        <v>0</v>
      </c>
      <c r="M804" s="22">
        <f>ROUND(ROUND(L804,2)*ROUND(G804,3),2)</f>
        <v>0</v>
      </c>
      <c r="N804" s="25" t="s">
        <v>126</v>
      </c>
      <c r="O804">
        <f>(M804*21)/100</f>
        <v>0</v>
      </c>
      <c r="P804" t="s">
        <v>27</v>
      </c>
    </row>
    <row r="805" spans="1:16" x14ac:dyDescent="0.2">
      <c r="A805" s="28" t="s">
        <v>57</v>
      </c>
      <c r="E805" s="29" t="s">
        <v>5</v>
      </c>
    </row>
    <row r="806" spans="1:16" x14ac:dyDescent="0.2">
      <c r="A806" s="28" t="s">
        <v>58</v>
      </c>
      <c r="E806" s="30" t="s">
        <v>5</v>
      </c>
    </row>
    <row r="807" spans="1:16" x14ac:dyDescent="0.2">
      <c r="E807" s="29" t="s">
        <v>5</v>
      </c>
    </row>
    <row r="808" spans="1:16" x14ac:dyDescent="0.2">
      <c r="A808" t="s">
        <v>51</v>
      </c>
      <c r="B808" s="5" t="s">
        <v>69</v>
      </c>
      <c r="C808" s="5" t="s">
        <v>4413</v>
      </c>
      <c r="D808" t="s">
        <v>5</v>
      </c>
      <c r="E808" s="24" t="s">
        <v>4414</v>
      </c>
      <c r="F808" s="25" t="s">
        <v>73</v>
      </c>
      <c r="G808" s="26">
        <v>1</v>
      </c>
      <c r="H808" s="25">
        <v>0</v>
      </c>
      <c r="I808" s="25">
        <f>ROUND(G808*H808,6)</f>
        <v>0</v>
      </c>
      <c r="L808" s="27">
        <v>0</v>
      </c>
      <c r="M808" s="22">
        <f>ROUND(ROUND(L808,2)*ROUND(G808,3),2)</f>
        <v>0</v>
      </c>
      <c r="N808" s="25" t="s">
        <v>126</v>
      </c>
      <c r="O808">
        <f>(M808*21)/100</f>
        <v>0</v>
      </c>
      <c r="P808" t="s">
        <v>27</v>
      </c>
    </row>
    <row r="809" spans="1:16" x14ac:dyDescent="0.2">
      <c r="A809" s="28" t="s">
        <v>57</v>
      </c>
      <c r="E809" s="29" t="s">
        <v>5</v>
      </c>
    </row>
    <row r="810" spans="1:16" x14ac:dyDescent="0.2">
      <c r="A810" s="28" t="s">
        <v>58</v>
      </c>
      <c r="E810" s="30" t="s">
        <v>5</v>
      </c>
    </row>
    <row r="811" spans="1:16" x14ac:dyDescent="0.2">
      <c r="E811" s="29" t="s">
        <v>5</v>
      </c>
    </row>
    <row r="812" spans="1:16" ht="25.5" x14ac:dyDescent="0.2">
      <c r="A812" t="s">
        <v>51</v>
      </c>
      <c r="B812" s="5" t="s">
        <v>79</v>
      </c>
      <c r="C812" s="5" t="s">
        <v>4415</v>
      </c>
      <c r="D812" t="s">
        <v>5</v>
      </c>
      <c r="E812" s="24" t="s">
        <v>4416</v>
      </c>
      <c r="F812" s="25" t="s">
        <v>77</v>
      </c>
      <c r="G812" s="26">
        <v>198</v>
      </c>
      <c r="H812" s="25">
        <v>0</v>
      </c>
      <c r="I812" s="25">
        <f>ROUND(G812*H812,6)</f>
        <v>0</v>
      </c>
      <c r="L812" s="27">
        <v>0</v>
      </c>
      <c r="M812" s="22">
        <f>ROUND(ROUND(L812,2)*ROUND(G812,3),2)</f>
        <v>0</v>
      </c>
      <c r="N812" s="25" t="s">
        <v>126</v>
      </c>
      <c r="O812">
        <f>(M812*21)/100</f>
        <v>0</v>
      </c>
      <c r="P812" t="s">
        <v>27</v>
      </c>
    </row>
    <row r="813" spans="1:16" x14ac:dyDescent="0.2">
      <c r="A813" s="28" t="s">
        <v>57</v>
      </c>
      <c r="E813" s="29" t="s">
        <v>5</v>
      </c>
    </row>
    <row r="814" spans="1:16" x14ac:dyDescent="0.2">
      <c r="A814" s="28" t="s">
        <v>58</v>
      </c>
      <c r="E814" s="30" t="s">
        <v>5</v>
      </c>
    </row>
    <row r="815" spans="1:16" x14ac:dyDescent="0.2">
      <c r="E815" s="29" t="s">
        <v>5</v>
      </c>
    </row>
    <row r="816" spans="1:16" ht="25.5" x14ac:dyDescent="0.2">
      <c r="A816" t="s">
        <v>51</v>
      </c>
      <c r="B816" s="5" t="s">
        <v>83</v>
      </c>
      <c r="C816" s="5" t="s">
        <v>4417</v>
      </c>
      <c r="D816" t="s">
        <v>5</v>
      </c>
      <c r="E816" s="24" t="s">
        <v>4418</v>
      </c>
      <c r="F816" s="25" t="s">
        <v>77</v>
      </c>
      <c r="G816" s="26">
        <v>198</v>
      </c>
      <c r="H816" s="25">
        <v>0</v>
      </c>
      <c r="I816" s="25">
        <f>ROUND(G816*H816,6)</f>
        <v>0</v>
      </c>
      <c r="L816" s="27">
        <v>0</v>
      </c>
      <c r="M816" s="22">
        <f>ROUND(ROUND(L816,2)*ROUND(G816,3),2)</f>
        <v>0</v>
      </c>
      <c r="N816" s="25" t="s">
        <v>126</v>
      </c>
      <c r="O816">
        <f>(M816*21)/100</f>
        <v>0</v>
      </c>
      <c r="P816" t="s">
        <v>27</v>
      </c>
    </row>
    <row r="817" spans="1:16" x14ac:dyDescent="0.2">
      <c r="A817" s="28" t="s">
        <v>57</v>
      </c>
      <c r="E817" s="29" t="s">
        <v>5</v>
      </c>
    </row>
    <row r="818" spans="1:16" x14ac:dyDescent="0.2">
      <c r="A818" s="28" t="s">
        <v>58</v>
      </c>
      <c r="E818" s="30" t="s">
        <v>5</v>
      </c>
    </row>
    <row r="819" spans="1:16" x14ac:dyDescent="0.2">
      <c r="E819" s="29" t="s">
        <v>5</v>
      </c>
    </row>
    <row r="820" spans="1:16" x14ac:dyDescent="0.2">
      <c r="A820" t="s">
        <v>51</v>
      </c>
      <c r="B820" s="5" t="s">
        <v>88</v>
      </c>
      <c r="C820" s="5" t="s">
        <v>4419</v>
      </c>
      <c r="D820" t="s">
        <v>5</v>
      </c>
      <c r="E820" s="24" t="s">
        <v>4420</v>
      </c>
      <c r="F820" s="25" t="s">
        <v>73</v>
      </c>
      <c r="G820" s="26">
        <v>1</v>
      </c>
      <c r="H820" s="25">
        <v>0</v>
      </c>
      <c r="I820" s="25">
        <f>ROUND(G820*H820,6)</f>
        <v>0</v>
      </c>
      <c r="L820" s="27">
        <v>0</v>
      </c>
      <c r="M820" s="22">
        <f>ROUND(ROUND(L820,2)*ROUND(G820,3),2)</f>
        <v>0</v>
      </c>
      <c r="N820" s="25" t="s">
        <v>126</v>
      </c>
      <c r="O820">
        <f>(M820*21)/100</f>
        <v>0</v>
      </c>
      <c r="P820" t="s">
        <v>27</v>
      </c>
    </row>
    <row r="821" spans="1:16" x14ac:dyDescent="0.2">
      <c r="A821" s="28" t="s">
        <v>57</v>
      </c>
      <c r="E821" s="29" t="s">
        <v>5</v>
      </c>
    </row>
    <row r="822" spans="1:16" x14ac:dyDescent="0.2">
      <c r="A822" s="28" t="s">
        <v>58</v>
      </c>
      <c r="E822" s="30" t="s">
        <v>5</v>
      </c>
    </row>
    <row r="823" spans="1:16" x14ac:dyDescent="0.2">
      <c r="E823" s="29" t="s">
        <v>5</v>
      </c>
    </row>
    <row r="824" spans="1:16" ht="25.5" x14ac:dyDescent="0.2">
      <c r="A824" t="s">
        <v>51</v>
      </c>
      <c r="B824" s="5" t="s">
        <v>178</v>
      </c>
      <c r="C824" s="5" t="s">
        <v>4421</v>
      </c>
      <c r="D824" t="s">
        <v>5</v>
      </c>
      <c r="E824" s="24" t="s">
        <v>4422</v>
      </c>
      <c r="F824" s="25" t="s">
        <v>73</v>
      </c>
      <c r="G824" s="26">
        <v>1</v>
      </c>
      <c r="H824" s="25">
        <v>0</v>
      </c>
      <c r="I824" s="25">
        <f>ROUND(G824*H824,6)</f>
        <v>0</v>
      </c>
      <c r="L824" s="27">
        <v>0</v>
      </c>
      <c r="M824" s="22">
        <f>ROUND(ROUND(L824,2)*ROUND(G824,3),2)</f>
        <v>0</v>
      </c>
      <c r="N824" s="25" t="s">
        <v>126</v>
      </c>
      <c r="O824">
        <f>(M824*21)/100</f>
        <v>0</v>
      </c>
      <c r="P824" t="s">
        <v>27</v>
      </c>
    </row>
    <row r="825" spans="1:16" x14ac:dyDescent="0.2">
      <c r="A825" s="28" t="s">
        <v>57</v>
      </c>
      <c r="E825" s="29" t="s">
        <v>5</v>
      </c>
    </row>
    <row r="826" spans="1:16" x14ac:dyDescent="0.2">
      <c r="A826" s="28" t="s">
        <v>58</v>
      </c>
      <c r="E826" s="30" t="s">
        <v>5</v>
      </c>
    </row>
    <row r="827" spans="1:16" x14ac:dyDescent="0.2">
      <c r="E827" s="29" t="s">
        <v>5</v>
      </c>
    </row>
    <row r="828" spans="1:16" x14ac:dyDescent="0.2">
      <c r="A828" t="s">
        <v>51</v>
      </c>
      <c r="B828" s="5" t="s">
        <v>92</v>
      </c>
      <c r="C828" s="5" t="s">
        <v>4423</v>
      </c>
      <c r="D828" t="s">
        <v>5</v>
      </c>
      <c r="E828" s="24" t="s">
        <v>4424</v>
      </c>
      <c r="F828" s="25" t="s">
        <v>73</v>
      </c>
      <c r="G828" s="26">
        <v>1</v>
      </c>
      <c r="H828" s="25">
        <v>0</v>
      </c>
      <c r="I828" s="25">
        <f>ROUND(G828*H828,6)</f>
        <v>0</v>
      </c>
      <c r="L828" s="27">
        <v>0</v>
      </c>
      <c r="M828" s="22">
        <f>ROUND(ROUND(L828,2)*ROUND(G828,3),2)</f>
        <v>0</v>
      </c>
      <c r="N828" s="25" t="s">
        <v>126</v>
      </c>
      <c r="O828">
        <f>(M828*21)/100</f>
        <v>0</v>
      </c>
      <c r="P828" t="s">
        <v>27</v>
      </c>
    </row>
    <row r="829" spans="1:16" x14ac:dyDescent="0.2">
      <c r="A829" s="28" t="s">
        <v>57</v>
      </c>
      <c r="E829" s="29" t="s">
        <v>5</v>
      </c>
    </row>
    <row r="830" spans="1:16" x14ac:dyDescent="0.2">
      <c r="A830" s="28" t="s">
        <v>58</v>
      </c>
      <c r="E830" s="30" t="s">
        <v>5</v>
      </c>
    </row>
    <row r="831" spans="1:16" x14ac:dyDescent="0.2">
      <c r="E831" s="29" t="s">
        <v>5</v>
      </c>
    </row>
    <row r="832" spans="1:16" x14ac:dyDescent="0.2">
      <c r="A832" t="s">
        <v>51</v>
      </c>
      <c r="B832" s="5" t="s">
        <v>96</v>
      </c>
      <c r="C832" s="5" t="s">
        <v>4425</v>
      </c>
      <c r="D832" t="s">
        <v>5</v>
      </c>
      <c r="E832" s="24" t="s">
        <v>4426</v>
      </c>
      <c r="F832" s="25" t="s">
        <v>73</v>
      </c>
      <c r="G832" s="26">
        <v>1</v>
      </c>
      <c r="H832" s="25">
        <v>0</v>
      </c>
      <c r="I832" s="25">
        <f>ROUND(G832*H832,6)</f>
        <v>0</v>
      </c>
      <c r="L832" s="27">
        <v>0</v>
      </c>
      <c r="M832" s="22">
        <f>ROUND(ROUND(L832,2)*ROUND(G832,3),2)</f>
        <v>0</v>
      </c>
      <c r="N832" s="25" t="s">
        <v>126</v>
      </c>
      <c r="O832">
        <f>(M832*21)/100</f>
        <v>0</v>
      </c>
      <c r="P832" t="s">
        <v>27</v>
      </c>
    </row>
    <row r="833" spans="1:16" x14ac:dyDescent="0.2">
      <c r="A833" s="28" t="s">
        <v>57</v>
      </c>
      <c r="E833" s="29" t="s">
        <v>5</v>
      </c>
    </row>
    <row r="834" spans="1:16" x14ac:dyDescent="0.2">
      <c r="A834" s="28" t="s">
        <v>58</v>
      </c>
      <c r="E834" s="30" t="s">
        <v>5</v>
      </c>
    </row>
    <row r="835" spans="1:16" x14ac:dyDescent="0.2">
      <c r="E835" s="29" t="s">
        <v>5</v>
      </c>
    </row>
    <row r="836" spans="1:16" x14ac:dyDescent="0.2">
      <c r="A836" t="s">
        <v>51</v>
      </c>
      <c r="B836" s="5" t="s">
        <v>100</v>
      </c>
      <c r="C836" s="5" t="s">
        <v>4427</v>
      </c>
      <c r="D836" t="s">
        <v>5</v>
      </c>
      <c r="E836" s="24" t="s">
        <v>4428</v>
      </c>
      <c r="F836" s="25" t="s">
        <v>73</v>
      </c>
      <c r="G836" s="26">
        <v>1</v>
      </c>
      <c r="H836" s="25">
        <v>0</v>
      </c>
      <c r="I836" s="25">
        <f>ROUND(G836*H836,6)</f>
        <v>0</v>
      </c>
      <c r="L836" s="27">
        <v>0</v>
      </c>
      <c r="M836" s="22">
        <f>ROUND(ROUND(L836,2)*ROUND(G836,3),2)</f>
        <v>0</v>
      </c>
      <c r="N836" s="25" t="s">
        <v>126</v>
      </c>
      <c r="O836">
        <f>(M836*21)/100</f>
        <v>0</v>
      </c>
      <c r="P836" t="s">
        <v>27</v>
      </c>
    </row>
    <row r="837" spans="1:16" x14ac:dyDescent="0.2">
      <c r="A837" s="28" t="s">
        <v>57</v>
      </c>
      <c r="E837" s="29" t="s">
        <v>5</v>
      </c>
    </row>
    <row r="838" spans="1:16" x14ac:dyDescent="0.2">
      <c r="A838" s="28" t="s">
        <v>58</v>
      </c>
      <c r="E838" s="30" t="s">
        <v>5</v>
      </c>
    </row>
    <row r="839" spans="1:16" x14ac:dyDescent="0.2">
      <c r="E839" s="29" t="s">
        <v>5</v>
      </c>
    </row>
    <row r="840" spans="1:16" x14ac:dyDescent="0.2">
      <c r="A840" t="s">
        <v>51</v>
      </c>
      <c r="B840" s="5" t="s">
        <v>105</v>
      </c>
      <c r="C840" s="5" t="s">
        <v>4429</v>
      </c>
      <c r="D840" t="s">
        <v>5</v>
      </c>
      <c r="E840" s="24" t="s">
        <v>4430</v>
      </c>
      <c r="F840" s="25" t="s">
        <v>73</v>
      </c>
      <c r="G840" s="26">
        <v>7</v>
      </c>
      <c r="H840" s="25">
        <v>0</v>
      </c>
      <c r="I840" s="25">
        <f>ROUND(G840*H840,6)</f>
        <v>0</v>
      </c>
      <c r="L840" s="27">
        <v>0</v>
      </c>
      <c r="M840" s="22">
        <f>ROUND(ROUND(L840,2)*ROUND(G840,3),2)</f>
        <v>0</v>
      </c>
      <c r="N840" s="25" t="s">
        <v>126</v>
      </c>
      <c r="O840">
        <f>(M840*21)/100</f>
        <v>0</v>
      </c>
      <c r="P840" t="s">
        <v>27</v>
      </c>
    </row>
    <row r="841" spans="1:16" x14ac:dyDescent="0.2">
      <c r="A841" s="28" t="s">
        <v>57</v>
      </c>
      <c r="E841" s="29" t="s">
        <v>5</v>
      </c>
    </row>
    <row r="842" spans="1:16" x14ac:dyDescent="0.2">
      <c r="A842" s="28" t="s">
        <v>58</v>
      </c>
      <c r="E842" s="30" t="s">
        <v>5</v>
      </c>
    </row>
    <row r="843" spans="1:16" x14ac:dyDescent="0.2">
      <c r="E843" s="29" t="s">
        <v>5</v>
      </c>
    </row>
    <row r="844" spans="1:16" x14ac:dyDescent="0.2">
      <c r="A844" t="s">
        <v>51</v>
      </c>
      <c r="B844" s="5" t="s">
        <v>110</v>
      </c>
      <c r="C844" s="5" t="s">
        <v>4431</v>
      </c>
      <c r="D844" t="s">
        <v>5</v>
      </c>
      <c r="E844" s="24" t="s">
        <v>4432</v>
      </c>
      <c r="F844" s="25" t="s">
        <v>73</v>
      </c>
      <c r="G844" s="26">
        <v>10</v>
      </c>
      <c r="H844" s="25">
        <v>0</v>
      </c>
      <c r="I844" s="25">
        <f>ROUND(G844*H844,6)</f>
        <v>0</v>
      </c>
      <c r="L844" s="27">
        <v>0</v>
      </c>
      <c r="M844" s="22">
        <f>ROUND(ROUND(L844,2)*ROUND(G844,3),2)</f>
        <v>0</v>
      </c>
      <c r="N844" s="25" t="s">
        <v>126</v>
      </c>
      <c r="O844">
        <f>(M844*21)/100</f>
        <v>0</v>
      </c>
      <c r="P844" t="s">
        <v>27</v>
      </c>
    </row>
    <row r="845" spans="1:16" x14ac:dyDescent="0.2">
      <c r="A845" s="28" t="s">
        <v>57</v>
      </c>
      <c r="E845" s="29" t="s">
        <v>5</v>
      </c>
    </row>
    <row r="846" spans="1:16" x14ac:dyDescent="0.2">
      <c r="A846" s="28" t="s">
        <v>58</v>
      </c>
      <c r="E846" s="30" t="s">
        <v>5</v>
      </c>
    </row>
    <row r="847" spans="1:16" x14ac:dyDescent="0.2">
      <c r="E847" s="29" t="s">
        <v>5</v>
      </c>
    </row>
    <row r="848" spans="1:16" ht="25.5" x14ac:dyDescent="0.2">
      <c r="A848" t="s">
        <v>51</v>
      </c>
      <c r="B848" s="5" t="s">
        <v>114</v>
      </c>
      <c r="C848" s="5" t="s">
        <v>4433</v>
      </c>
      <c r="D848" t="s">
        <v>5</v>
      </c>
      <c r="E848" s="24" t="s">
        <v>4434</v>
      </c>
      <c r="F848" s="25" t="s">
        <v>73</v>
      </c>
      <c r="G848" s="26">
        <v>10</v>
      </c>
      <c r="H848" s="25">
        <v>0</v>
      </c>
      <c r="I848" s="25">
        <f>ROUND(G848*H848,6)</f>
        <v>0</v>
      </c>
      <c r="L848" s="27">
        <v>0</v>
      </c>
      <c r="M848" s="22">
        <f>ROUND(ROUND(L848,2)*ROUND(G848,3),2)</f>
        <v>0</v>
      </c>
      <c r="N848" s="25" t="s">
        <v>126</v>
      </c>
      <c r="O848">
        <f>(M848*21)/100</f>
        <v>0</v>
      </c>
      <c r="P848" t="s">
        <v>27</v>
      </c>
    </row>
    <row r="849" spans="1:16" x14ac:dyDescent="0.2">
      <c r="A849" s="28" t="s">
        <v>57</v>
      </c>
      <c r="E849" s="29" t="s">
        <v>5</v>
      </c>
    </row>
    <row r="850" spans="1:16" x14ac:dyDescent="0.2">
      <c r="A850" s="28" t="s">
        <v>58</v>
      </c>
      <c r="E850" s="30" t="s">
        <v>5</v>
      </c>
    </row>
    <row r="851" spans="1:16" x14ac:dyDescent="0.2">
      <c r="E851" s="29" t="s">
        <v>5</v>
      </c>
    </row>
    <row r="852" spans="1:16" x14ac:dyDescent="0.2">
      <c r="A852" t="s">
        <v>51</v>
      </c>
      <c r="B852" s="5" t="s">
        <v>118</v>
      </c>
      <c r="C852" s="5" t="s">
        <v>3247</v>
      </c>
      <c r="D852" t="s">
        <v>5</v>
      </c>
      <c r="E852" s="24" t="s">
        <v>3248</v>
      </c>
      <c r="F852" s="25" t="s">
        <v>136</v>
      </c>
      <c r="G852" s="26">
        <v>5</v>
      </c>
      <c r="H852" s="25">
        <v>0</v>
      </c>
      <c r="I852" s="25">
        <f>ROUND(G852*H852,6)</f>
        <v>0</v>
      </c>
      <c r="L852" s="27">
        <v>0</v>
      </c>
      <c r="M852" s="22">
        <f>ROUND(ROUND(L852,2)*ROUND(G852,3),2)</f>
        <v>0</v>
      </c>
      <c r="N852" s="25" t="s">
        <v>1836</v>
      </c>
      <c r="O852">
        <f>(M852*21)/100</f>
        <v>0</v>
      </c>
      <c r="P852" t="s">
        <v>27</v>
      </c>
    </row>
    <row r="853" spans="1:16" x14ac:dyDescent="0.2">
      <c r="A853" s="28" t="s">
        <v>57</v>
      </c>
      <c r="E853" s="29" t="s">
        <v>5</v>
      </c>
    </row>
    <row r="854" spans="1:16" x14ac:dyDescent="0.2">
      <c r="A854" s="28" t="s">
        <v>58</v>
      </c>
      <c r="E854" s="30" t="s">
        <v>4435</v>
      </c>
    </row>
    <row r="855" spans="1:16" x14ac:dyDescent="0.2">
      <c r="E855" s="29" t="s">
        <v>159</v>
      </c>
    </row>
    <row r="856" spans="1:16" ht="25.5" x14ac:dyDescent="0.2">
      <c r="A856" t="s">
        <v>51</v>
      </c>
      <c r="B856" s="5" t="s">
        <v>123</v>
      </c>
      <c r="C856" s="5" t="s">
        <v>4436</v>
      </c>
      <c r="D856" t="s">
        <v>5</v>
      </c>
      <c r="E856" s="24" t="s">
        <v>3301</v>
      </c>
      <c r="F856" s="25" t="s">
        <v>136</v>
      </c>
      <c r="G856" s="26">
        <v>75.117999999999995</v>
      </c>
      <c r="H856" s="25">
        <v>0</v>
      </c>
      <c r="I856" s="25">
        <f>ROUND(G856*H856,6)</f>
        <v>0</v>
      </c>
      <c r="L856" s="27">
        <v>0</v>
      </c>
      <c r="M856" s="22">
        <f>ROUND(ROUND(L856,2)*ROUND(G856,3),2)</f>
        <v>0</v>
      </c>
      <c r="N856" s="25" t="s">
        <v>1836</v>
      </c>
      <c r="O856">
        <f>(M856*21)/100</f>
        <v>0</v>
      </c>
      <c r="P856" t="s">
        <v>27</v>
      </c>
    </row>
    <row r="857" spans="1:16" ht="25.5" x14ac:dyDescent="0.2">
      <c r="A857" s="28" t="s">
        <v>57</v>
      </c>
      <c r="E857" s="29" t="s">
        <v>4437</v>
      </c>
    </row>
    <row r="858" spans="1:16" x14ac:dyDescent="0.2">
      <c r="A858" s="28" t="s">
        <v>58</v>
      </c>
      <c r="E858" s="30" t="s">
        <v>5</v>
      </c>
    </row>
    <row r="859" spans="1:16" x14ac:dyDescent="0.2">
      <c r="E859" s="29" t="s">
        <v>159</v>
      </c>
    </row>
    <row r="860" spans="1:16" ht="38.25" x14ac:dyDescent="0.2">
      <c r="A860" t="s">
        <v>51</v>
      </c>
      <c r="B860" s="5" t="s">
        <v>128</v>
      </c>
      <c r="C860" s="5" t="s">
        <v>4438</v>
      </c>
      <c r="D860" t="s">
        <v>5</v>
      </c>
      <c r="E860" s="24" t="s">
        <v>4439</v>
      </c>
      <c r="F860" s="25" t="s">
        <v>67</v>
      </c>
      <c r="G860" s="26">
        <v>4460.6629999999996</v>
      </c>
      <c r="H860" s="25">
        <v>0</v>
      </c>
      <c r="I860" s="25">
        <f>ROUND(G860*H860,6)</f>
        <v>0</v>
      </c>
      <c r="L860" s="27">
        <v>0</v>
      </c>
      <c r="M860" s="22">
        <f>ROUND(ROUND(L860,2)*ROUND(G860,3),2)</f>
        <v>0</v>
      </c>
      <c r="N860" s="25" t="s">
        <v>1836</v>
      </c>
      <c r="O860">
        <f>(M860*21)/100</f>
        <v>0</v>
      </c>
      <c r="P860" t="s">
        <v>27</v>
      </c>
    </row>
    <row r="861" spans="1:16" ht="25.5" x14ac:dyDescent="0.2">
      <c r="A861" s="28" t="s">
        <v>57</v>
      </c>
      <c r="E861" s="29" t="s">
        <v>4440</v>
      </c>
    </row>
    <row r="862" spans="1:16" x14ac:dyDescent="0.2">
      <c r="A862" s="28" t="s">
        <v>58</v>
      </c>
      <c r="E862" s="30" t="s">
        <v>5</v>
      </c>
    </row>
    <row r="863" spans="1:16" x14ac:dyDescent="0.2">
      <c r="E863" s="29" t="s">
        <v>159</v>
      </c>
    </row>
    <row r="864" spans="1:16" ht="25.5" x14ac:dyDescent="0.2">
      <c r="A864" t="s">
        <v>51</v>
      </c>
      <c r="B864" s="5" t="s">
        <v>133</v>
      </c>
      <c r="C864" s="5" t="s">
        <v>4441</v>
      </c>
      <c r="D864" t="s">
        <v>5</v>
      </c>
      <c r="E864" s="24" t="s">
        <v>4442</v>
      </c>
      <c r="F864" s="25" t="s">
        <v>67</v>
      </c>
      <c r="G864" s="26">
        <v>214.69900000000001</v>
      </c>
      <c r="H864" s="25">
        <v>0</v>
      </c>
      <c r="I864" s="25">
        <f>ROUND(G864*H864,6)</f>
        <v>0</v>
      </c>
      <c r="L864" s="27">
        <v>0</v>
      </c>
      <c r="M864" s="22">
        <f>ROUND(ROUND(L864,2)*ROUND(G864,3),2)</f>
        <v>0</v>
      </c>
      <c r="N864" s="25" t="s">
        <v>1836</v>
      </c>
      <c r="O864">
        <f>(M864*21)/100</f>
        <v>0</v>
      </c>
      <c r="P864" t="s">
        <v>27</v>
      </c>
    </row>
    <row r="865" spans="1:16" x14ac:dyDescent="0.2">
      <c r="A865" s="28" t="s">
        <v>57</v>
      </c>
      <c r="E865" s="29" t="s">
        <v>5</v>
      </c>
    </row>
    <row r="866" spans="1:16" x14ac:dyDescent="0.2">
      <c r="A866" s="28" t="s">
        <v>58</v>
      </c>
      <c r="E866" s="30" t="s">
        <v>5</v>
      </c>
    </row>
    <row r="867" spans="1:16" x14ac:dyDescent="0.2">
      <c r="E867" s="29" t="s">
        <v>159</v>
      </c>
    </row>
    <row r="868" spans="1:16" ht="25.5" x14ac:dyDescent="0.2">
      <c r="A868" t="s">
        <v>51</v>
      </c>
      <c r="B868" s="5" t="s">
        <v>197</v>
      </c>
      <c r="C868" s="5" t="s">
        <v>4443</v>
      </c>
      <c r="D868" t="s">
        <v>5</v>
      </c>
      <c r="E868" s="24" t="s">
        <v>4444</v>
      </c>
      <c r="F868" s="25" t="s">
        <v>73</v>
      </c>
      <c r="G868" s="26">
        <v>19</v>
      </c>
      <c r="H868" s="25">
        <v>0</v>
      </c>
      <c r="I868" s="25">
        <f>ROUND(G868*H868,6)</f>
        <v>0</v>
      </c>
      <c r="L868" s="27">
        <v>0</v>
      </c>
      <c r="M868" s="22">
        <f>ROUND(ROUND(L868,2)*ROUND(G868,3),2)</f>
        <v>0</v>
      </c>
      <c r="N868" s="25" t="s">
        <v>126</v>
      </c>
      <c r="O868">
        <f>(M868*21)/100</f>
        <v>0</v>
      </c>
      <c r="P868" t="s">
        <v>27</v>
      </c>
    </row>
    <row r="869" spans="1:16" x14ac:dyDescent="0.2">
      <c r="A869" s="28" t="s">
        <v>57</v>
      </c>
      <c r="E869" s="29" t="s">
        <v>5</v>
      </c>
    </row>
    <row r="870" spans="1:16" x14ac:dyDescent="0.2">
      <c r="A870" s="28" t="s">
        <v>58</v>
      </c>
      <c r="E870" s="30" t="s">
        <v>5</v>
      </c>
    </row>
    <row r="871" spans="1:16" x14ac:dyDescent="0.2">
      <c r="E871" s="29" t="s">
        <v>5</v>
      </c>
    </row>
    <row r="872" spans="1:16" ht="25.5" x14ac:dyDescent="0.2">
      <c r="A872" t="s">
        <v>51</v>
      </c>
      <c r="B872" s="5" t="s">
        <v>199</v>
      </c>
      <c r="C872" s="5" t="s">
        <v>4445</v>
      </c>
      <c r="D872" t="s">
        <v>5</v>
      </c>
      <c r="E872" s="24" t="s">
        <v>4446</v>
      </c>
      <c r="F872" s="25" t="s">
        <v>67</v>
      </c>
      <c r="G872" s="26">
        <v>5352</v>
      </c>
      <c r="H872" s="25">
        <v>0</v>
      </c>
      <c r="I872" s="25">
        <f>ROUND(G872*H872,6)</f>
        <v>0</v>
      </c>
      <c r="L872" s="27">
        <v>0</v>
      </c>
      <c r="M872" s="22">
        <f>ROUND(ROUND(L872,2)*ROUND(G872,3),2)</f>
        <v>0</v>
      </c>
      <c r="N872" s="25" t="s">
        <v>1836</v>
      </c>
      <c r="O872">
        <f>(M872*21)/100</f>
        <v>0</v>
      </c>
      <c r="P872" t="s">
        <v>27</v>
      </c>
    </row>
    <row r="873" spans="1:16" ht="25.5" x14ac:dyDescent="0.2">
      <c r="A873" s="28" t="s">
        <v>57</v>
      </c>
      <c r="E873" s="29" t="s">
        <v>4447</v>
      </c>
    </row>
    <row r="874" spans="1:16" x14ac:dyDescent="0.2">
      <c r="A874" s="28" t="s">
        <v>58</v>
      </c>
      <c r="E874" s="30" t="s">
        <v>5</v>
      </c>
    </row>
    <row r="875" spans="1:16" x14ac:dyDescent="0.2">
      <c r="E875" s="29" t="s">
        <v>159</v>
      </c>
    </row>
    <row r="876" spans="1:16" ht="25.5" x14ac:dyDescent="0.2">
      <c r="A876" t="s">
        <v>51</v>
      </c>
      <c r="B876" s="5" t="s">
        <v>200</v>
      </c>
      <c r="C876" s="5" t="s">
        <v>4448</v>
      </c>
      <c r="D876" t="s">
        <v>5</v>
      </c>
      <c r="E876" s="24" t="s">
        <v>4449</v>
      </c>
      <c r="F876" s="25" t="s">
        <v>67</v>
      </c>
      <c r="G876" s="26">
        <v>3853440</v>
      </c>
      <c r="H876" s="25">
        <v>0</v>
      </c>
      <c r="I876" s="25">
        <f>ROUND(G876*H876,6)</f>
        <v>0</v>
      </c>
      <c r="L876" s="27">
        <v>0</v>
      </c>
      <c r="M876" s="22">
        <f>ROUND(ROUND(L876,2)*ROUND(G876,3),2)</f>
        <v>0</v>
      </c>
      <c r="N876" s="25" t="s">
        <v>1836</v>
      </c>
      <c r="O876">
        <f>(M876*21)/100</f>
        <v>0</v>
      </c>
      <c r="P876" t="s">
        <v>27</v>
      </c>
    </row>
    <row r="877" spans="1:16" ht="25.5" x14ac:dyDescent="0.2">
      <c r="A877" s="28" t="s">
        <v>57</v>
      </c>
      <c r="E877" s="29" t="s">
        <v>4450</v>
      </c>
    </row>
    <row r="878" spans="1:16" x14ac:dyDescent="0.2">
      <c r="A878" s="28" t="s">
        <v>58</v>
      </c>
      <c r="E878" s="30" t="s">
        <v>4451</v>
      </c>
    </row>
    <row r="879" spans="1:16" x14ac:dyDescent="0.2">
      <c r="E879" s="29" t="s">
        <v>159</v>
      </c>
    </row>
    <row r="880" spans="1:16" ht="38.25" x14ac:dyDescent="0.2">
      <c r="A880" t="s">
        <v>51</v>
      </c>
      <c r="B880" s="5" t="s">
        <v>201</v>
      </c>
      <c r="C880" s="5" t="s">
        <v>4452</v>
      </c>
      <c r="D880" t="s">
        <v>5</v>
      </c>
      <c r="E880" s="24" t="s">
        <v>4453</v>
      </c>
      <c r="F880" s="25" t="s">
        <v>67</v>
      </c>
      <c r="G880" s="26">
        <v>5352</v>
      </c>
      <c r="H880" s="25">
        <v>0</v>
      </c>
      <c r="I880" s="25">
        <f>ROUND(G880*H880,6)</f>
        <v>0</v>
      </c>
      <c r="L880" s="27">
        <v>0</v>
      </c>
      <c r="M880" s="22">
        <f>ROUND(ROUND(L880,2)*ROUND(G880,3),2)</f>
        <v>0</v>
      </c>
      <c r="N880" s="25" t="s">
        <v>1836</v>
      </c>
      <c r="O880">
        <f>(M880*21)/100</f>
        <v>0</v>
      </c>
      <c r="P880" t="s">
        <v>27</v>
      </c>
    </row>
    <row r="881" spans="1:16" ht="25.5" x14ac:dyDescent="0.2">
      <c r="A881" s="28" t="s">
        <v>57</v>
      </c>
      <c r="E881" s="29" t="s">
        <v>4454</v>
      </c>
    </row>
    <row r="882" spans="1:16" x14ac:dyDescent="0.2">
      <c r="A882" s="28" t="s">
        <v>58</v>
      </c>
      <c r="E882" s="30" t="s">
        <v>5</v>
      </c>
    </row>
    <row r="883" spans="1:16" x14ac:dyDescent="0.2">
      <c r="E883" s="29" t="s">
        <v>159</v>
      </c>
    </row>
    <row r="884" spans="1:16" ht="25.5" x14ac:dyDescent="0.2">
      <c r="A884" t="s">
        <v>51</v>
      </c>
      <c r="B884" s="5" t="s">
        <v>2942</v>
      </c>
      <c r="C884" s="5" t="s">
        <v>4455</v>
      </c>
      <c r="D884" t="s">
        <v>5</v>
      </c>
      <c r="E884" s="24" t="s">
        <v>4456</v>
      </c>
      <c r="F884" s="25" t="s">
        <v>73</v>
      </c>
      <c r="G884" s="26">
        <v>6</v>
      </c>
      <c r="H884" s="25">
        <v>0</v>
      </c>
      <c r="I884" s="25">
        <f>ROUND(G884*H884,6)</f>
        <v>0</v>
      </c>
      <c r="L884" s="27">
        <v>0</v>
      </c>
      <c r="M884" s="22">
        <f>ROUND(ROUND(L884,2)*ROUND(G884,3),2)</f>
        <v>0</v>
      </c>
      <c r="N884" s="25" t="s">
        <v>126</v>
      </c>
      <c r="O884">
        <f>(M884*21)/100</f>
        <v>0</v>
      </c>
      <c r="P884" t="s">
        <v>27</v>
      </c>
    </row>
    <row r="885" spans="1:16" x14ac:dyDescent="0.2">
      <c r="A885" s="28" t="s">
        <v>57</v>
      </c>
      <c r="E885" s="29" t="s">
        <v>5</v>
      </c>
    </row>
    <row r="886" spans="1:16" x14ac:dyDescent="0.2">
      <c r="A886" s="28" t="s">
        <v>58</v>
      </c>
      <c r="E886" s="30" t="s">
        <v>5</v>
      </c>
    </row>
    <row r="887" spans="1:16" x14ac:dyDescent="0.2">
      <c r="E887" s="29" t="s">
        <v>5</v>
      </c>
    </row>
    <row r="888" spans="1:16" ht="25.5" x14ac:dyDescent="0.2">
      <c r="A888" t="s">
        <v>51</v>
      </c>
      <c r="B888" s="5" t="s">
        <v>2944</v>
      </c>
      <c r="C888" s="5" t="s">
        <v>4457</v>
      </c>
      <c r="D888" t="s">
        <v>5</v>
      </c>
      <c r="E888" s="24" t="s">
        <v>4458</v>
      </c>
      <c r="F888" s="25" t="s">
        <v>73</v>
      </c>
      <c r="G888" s="26">
        <v>10</v>
      </c>
      <c r="H888" s="25">
        <v>0</v>
      </c>
      <c r="I888" s="25">
        <f>ROUND(G888*H888,6)</f>
        <v>0</v>
      </c>
      <c r="L888" s="27">
        <v>0</v>
      </c>
      <c r="M888" s="22">
        <f>ROUND(ROUND(L888,2)*ROUND(G888,3),2)</f>
        <v>0</v>
      </c>
      <c r="N888" s="25" t="s">
        <v>126</v>
      </c>
      <c r="O888">
        <f>(M888*21)/100</f>
        <v>0</v>
      </c>
      <c r="P888" t="s">
        <v>27</v>
      </c>
    </row>
    <row r="889" spans="1:16" x14ac:dyDescent="0.2">
      <c r="A889" s="28" t="s">
        <v>57</v>
      </c>
      <c r="E889" s="29" t="s">
        <v>5</v>
      </c>
    </row>
    <row r="890" spans="1:16" x14ac:dyDescent="0.2">
      <c r="A890" s="28" t="s">
        <v>58</v>
      </c>
      <c r="E890" s="30" t="s">
        <v>5</v>
      </c>
    </row>
    <row r="891" spans="1:16" x14ac:dyDescent="0.2">
      <c r="E891" s="29" t="s">
        <v>5</v>
      </c>
    </row>
    <row r="892" spans="1:16" ht="25.5" x14ac:dyDescent="0.2">
      <c r="A892" t="s">
        <v>51</v>
      </c>
      <c r="B892" s="5" t="s">
        <v>2948</v>
      </c>
      <c r="C892" s="5" t="s">
        <v>4459</v>
      </c>
      <c r="D892" t="s">
        <v>5</v>
      </c>
      <c r="E892" s="24" t="s">
        <v>4460</v>
      </c>
      <c r="F892" s="25" t="s">
        <v>73</v>
      </c>
      <c r="G892" s="26">
        <v>1</v>
      </c>
      <c r="H892" s="25">
        <v>0</v>
      </c>
      <c r="I892" s="25">
        <f>ROUND(G892*H892,6)</f>
        <v>0</v>
      </c>
      <c r="L892" s="27">
        <v>0</v>
      </c>
      <c r="M892" s="22">
        <f>ROUND(ROUND(L892,2)*ROUND(G892,3),2)</f>
        <v>0</v>
      </c>
      <c r="N892" s="25" t="s">
        <v>126</v>
      </c>
      <c r="O892">
        <f>(M892*21)/100</f>
        <v>0</v>
      </c>
      <c r="P892" t="s">
        <v>27</v>
      </c>
    </row>
    <row r="893" spans="1:16" x14ac:dyDescent="0.2">
      <c r="A893" s="28" t="s">
        <v>57</v>
      </c>
      <c r="E893" s="29" t="s">
        <v>5</v>
      </c>
    </row>
    <row r="894" spans="1:16" x14ac:dyDescent="0.2">
      <c r="A894" s="28" t="s">
        <v>58</v>
      </c>
      <c r="E894" s="30" t="s">
        <v>5</v>
      </c>
    </row>
    <row r="895" spans="1:16" x14ac:dyDescent="0.2">
      <c r="E895" s="29" t="s">
        <v>5</v>
      </c>
    </row>
    <row r="896" spans="1:16" ht="25.5" x14ac:dyDescent="0.2">
      <c r="A896" t="s">
        <v>51</v>
      </c>
      <c r="B896" s="5" t="s">
        <v>2957</v>
      </c>
      <c r="C896" s="5" t="s">
        <v>4461</v>
      </c>
      <c r="D896" t="s">
        <v>5</v>
      </c>
      <c r="E896" s="24" t="s">
        <v>4462</v>
      </c>
      <c r="F896" s="25" t="s">
        <v>77</v>
      </c>
      <c r="G896" s="26">
        <v>274.85000000000002</v>
      </c>
      <c r="H896" s="25">
        <v>0</v>
      </c>
      <c r="I896" s="25">
        <f>ROUND(G896*H896,6)</f>
        <v>0</v>
      </c>
      <c r="L896" s="27">
        <v>0</v>
      </c>
      <c r="M896" s="22">
        <f>ROUND(ROUND(L896,2)*ROUND(G896,3),2)</f>
        <v>0</v>
      </c>
      <c r="N896" s="25" t="s">
        <v>1836</v>
      </c>
      <c r="O896">
        <f>(M896*21)/100</f>
        <v>0</v>
      </c>
      <c r="P896" t="s">
        <v>27</v>
      </c>
    </row>
    <row r="897" spans="1:16" x14ac:dyDescent="0.2">
      <c r="A897" s="28" t="s">
        <v>57</v>
      </c>
      <c r="E897" s="29" t="s">
        <v>5</v>
      </c>
    </row>
    <row r="898" spans="1:16" ht="25.5" x14ac:dyDescent="0.2">
      <c r="A898" s="28" t="s">
        <v>58</v>
      </c>
      <c r="E898" s="30" t="s">
        <v>4463</v>
      </c>
    </row>
    <row r="899" spans="1:16" x14ac:dyDescent="0.2">
      <c r="E899" s="29" t="s">
        <v>159</v>
      </c>
    </row>
    <row r="900" spans="1:16" x14ac:dyDescent="0.2">
      <c r="A900" t="s">
        <v>51</v>
      </c>
      <c r="B900" s="5" t="s">
        <v>2959</v>
      </c>
      <c r="C900" s="5" t="s">
        <v>4464</v>
      </c>
      <c r="D900" t="s">
        <v>5</v>
      </c>
      <c r="E900" s="24" t="s">
        <v>4465</v>
      </c>
      <c r="F900" s="25" t="s">
        <v>77</v>
      </c>
      <c r="G900" s="26">
        <v>197892</v>
      </c>
      <c r="H900" s="25">
        <v>0</v>
      </c>
      <c r="I900" s="25">
        <f>ROUND(G900*H900,6)</f>
        <v>0</v>
      </c>
      <c r="L900" s="27">
        <v>0</v>
      </c>
      <c r="M900" s="22">
        <f>ROUND(ROUND(L900,2)*ROUND(G900,3),2)</f>
        <v>0</v>
      </c>
      <c r="N900" s="25" t="s">
        <v>1836</v>
      </c>
      <c r="O900">
        <f>(M900*21)/100</f>
        <v>0</v>
      </c>
      <c r="P900" t="s">
        <v>27</v>
      </c>
    </row>
    <row r="901" spans="1:16" x14ac:dyDescent="0.2">
      <c r="A901" s="28" t="s">
        <v>57</v>
      </c>
      <c r="E901" s="29" t="s">
        <v>5</v>
      </c>
    </row>
    <row r="902" spans="1:16" x14ac:dyDescent="0.2">
      <c r="A902" s="28" t="s">
        <v>58</v>
      </c>
      <c r="E902" s="30" t="s">
        <v>4466</v>
      </c>
    </row>
    <row r="903" spans="1:16" x14ac:dyDescent="0.2">
      <c r="E903" s="29" t="s">
        <v>159</v>
      </c>
    </row>
    <row r="904" spans="1:16" x14ac:dyDescent="0.2">
      <c r="A904" t="s">
        <v>51</v>
      </c>
      <c r="B904" s="5" t="s">
        <v>2961</v>
      </c>
      <c r="C904" s="5" t="s">
        <v>4467</v>
      </c>
      <c r="D904" t="s">
        <v>5</v>
      </c>
      <c r="E904" s="24" t="s">
        <v>4468</v>
      </c>
      <c r="F904" s="25" t="s">
        <v>77</v>
      </c>
      <c r="G904" s="26">
        <v>274.85000000000002</v>
      </c>
      <c r="H904" s="25">
        <v>0</v>
      </c>
      <c r="I904" s="25">
        <f>ROUND(G904*H904,6)</f>
        <v>0</v>
      </c>
      <c r="L904" s="27">
        <v>0</v>
      </c>
      <c r="M904" s="22">
        <f>ROUND(ROUND(L904,2)*ROUND(G904,3),2)</f>
        <v>0</v>
      </c>
      <c r="N904" s="25" t="s">
        <v>1836</v>
      </c>
      <c r="O904">
        <f>(M904*21)/100</f>
        <v>0</v>
      </c>
      <c r="P904" t="s">
        <v>27</v>
      </c>
    </row>
    <row r="905" spans="1:16" x14ac:dyDescent="0.2">
      <c r="A905" s="28" t="s">
        <v>57</v>
      </c>
      <c r="E905" s="29" t="s">
        <v>5</v>
      </c>
    </row>
    <row r="906" spans="1:16" x14ac:dyDescent="0.2">
      <c r="A906" s="28" t="s">
        <v>58</v>
      </c>
      <c r="E906" s="30" t="s">
        <v>5</v>
      </c>
    </row>
    <row r="907" spans="1:16" x14ac:dyDescent="0.2">
      <c r="E907" s="29" t="s">
        <v>159</v>
      </c>
    </row>
    <row r="908" spans="1:16" x14ac:dyDescent="0.2">
      <c r="A908" t="s">
        <v>51</v>
      </c>
      <c r="B908" s="5" t="s">
        <v>2963</v>
      </c>
      <c r="C908" s="5" t="s">
        <v>4469</v>
      </c>
      <c r="D908" t="s">
        <v>5</v>
      </c>
      <c r="E908" s="24" t="s">
        <v>4470</v>
      </c>
      <c r="F908" s="25" t="s">
        <v>67</v>
      </c>
      <c r="G908" s="26">
        <v>5352</v>
      </c>
      <c r="H908" s="25">
        <v>0</v>
      </c>
      <c r="I908" s="25">
        <f>ROUND(G908*H908,6)</f>
        <v>0</v>
      </c>
      <c r="L908" s="27">
        <v>0</v>
      </c>
      <c r="M908" s="22">
        <f>ROUND(ROUND(L908,2)*ROUND(G908,3),2)</f>
        <v>0</v>
      </c>
      <c r="N908" s="25" t="s">
        <v>1836</v>
      </c>
      <c r="O908">
        <f>(M908*21)/100</f>
        <v>0</v>
      </c>
      <c r="P908" t="s">
        <v>27</v>
      </c>
    </row>
    <row r="909" spans="1:16" x14ac:dyDescent="0.2">
      <c r="A909" s="28" t="s">
        <v>57</v>
      </c>
      <c r="E909" s="29" t="s">
        <v>5</v>
      </c>
    </row>
    <row r="910" spans="1:16" x14ac:dyDescent="0.2">
      <c r="A910" s="28" t="s">
        <v>58</v>
      </c>
      <c r="E910" s="30" t="s">
        <v>4471</v>
      </c>
    </row>
    <row r="911" spans="1:16" x14ac:dyDescent="0.2">
      <c r="E911" s="29" t="s">
        <v>159</v>
      </c>
    </row>
    <row r="912" spans="1:16" ht="25.5" x14ac:dyDescent="0.2">
      <c r="A912" t="s">
        <v>51</v>
      </c>
      <c r="B912" s="5" t="s">
        <v>2965</v>
      </c>
      <c r="C912" s="5" t="s">
        <v>4472</v>
      </c>
      <c r="D912" t="s">
        <v>5</v>
      </c>
      <c r="E912" s="24" t="s">
        <v>4473</v>
      </c>
      <c r="F912" s="25" t="s">
        <v>67</v>
      </c>
      <c r="G912" s="26">
        <v>3853440</v>
      </c>
      <c r="H912" s="25">
        <v>0</v>
      </c>
      <c r="I912" s="25">
        <f>ROUND(G912*H912,6)</f>
        <v>0</v>
      </c>
      <c r="L912" s="27">
        <v>0</v>
      </c>
      <c r="M912" s="22">
        <f>ROUND(ROUND(L912,2)*ROUND(G912,3),2)</f>
        <v>0</v>
      </c>
      <c r="N912" s="25" t="s">
        <v>1836</v>
      </c>
      <c r="O912">
        <f>(M912*21)/100</f>
        <v>0</v>
      </c>
      <c r="P912" t="s">
        <v>27</v>
      </c>
    </row>
    <row r="913" spans="1:16" x14ac:dyDescent="0.2">
      <c r="A913" s="28" t="s">
        <v>57</v>
      </c>
      <c r="E913" s="29" t="s">
        <v>5</v>
      </c>
    </row>
    <row r="914" spans="1:16" x14ac:dyDescent="0.2">
      <c r="A914" s="28" t="s">
        <v>58</v>
      </c>
      <c r="E914" s="30" t="s">
        <v>4471</v>
      </c>
    </row>
    <row r="915" spans="1:16" x14ac:dyDescent="0.2">
      <c r="E915" s="29" t="s">
        <v>159</v>
      </c>
    </row>
    <row r="916" spans="1:16" x14ac:dyDescent="0.2">
      <c r="A916" t="s">
        <v>51</v>
      </c>
      <c r="B916" s="5" t="s">
        <v>2967</v>
      </c>
      <c r="C916" s="5" t="s">
        <v>4474</v>
      </c>
      <c r="D916" t="s">
        <v>5</v>
      </c>
      <c r="E916" s="24" t="s">
        <v>4475</v>
      </c>
      <c r="F916" s="25" t="s">
        <v>67</v>
      </c>
      <c r="G916" s="26">
        <v>5352</v>
      </c>
      <c r="H916" s="25">
        <v>0</v>
      </c>
      <c r="I916" s="25">
        <f>ROUND(G916*H916,6)</f>
        <v>0</v>
      </c>
      <c r="L916" s="27">
        <v>0</v>
      </c>
      <c r="M916" s="22">
        <f>ROUND(ROUND(L916,2)*ROUND(G916,3),2)</f>
        <v>0</v>
      </c>
      <c r="N916" s="25" t="s">
        <v>1836</v>
      </c>
      <c r="O916">
        <f>(M916*21)/100</f>
        <v>0</v>
      </c>
      <c r="P916" t="s">
        <v>27</v>
      </c>
    </row>
    <row r="917" spans="1:16" x14ac:dyDescent="0.2">
      <c r="A917" s="28" t="s">
        <v>57</v>
      </c>
      <c r="E917" s="29" t="s">
        <v>5</v>
      </c>
    </row>
    <row r="918" spans="1:16" x14ac:dyDescent="0.2">
      <c r="A918" s="28" t="s">
        <v>58</v>
      </c>
      <c r="E918" s="30" t="s">
        <v>4471</v>
      </c>
    </row>
    <row r="919" spans="1:16" x14ac:dyDescent="0.2">
      <c r="E919" s="29" t="s">
        <v>159</v>
      </c>
    </row>
    <row r="920" spans="1:16" x14ac:dyDescent="0.2">
      <c r="A920" t="s">
        <v>48</v>
      </c>
      <c r="C920" s="6" t="s">
        <v>2099</v>
      </c>
      <c r="E920" s="23" t="s">
        <v>2100</v>
      </c>
      <c r="J920" s="22">
        <f>0</f>
        <v>0</v>
      </c>
      <c r="K920" s="22">
        <f>0</f>
        <v>0</v>
      </c>
      <c r="L920" s="22">
        <f>0+L921+L925+L929+L933</f>
        <v>0</v>
      </c>
      <c r="M920" s="22">
        <f>0+M921+M925+M929+M933</f>
        <v>0</v>
      </c>
    </row>
    <row r="921" spans="1:16" ht="25.5" x14ac:dyDescent="0.2">
      <c r="A921" t="s">
        <v>51</v>
      </c>
      <c r="B921" s="5" t="s">
        <v>202</v>
      </c>
      <c r="C921" s="5" t="s">
        <v>3960</v>
      </c>
      <c r="D921" t="s">
        <v>5</v>
      </c>
      <c r="E921" s="24" t="s">
        <v>3961</v>
      </c>
      <c r="F921" s="25" t="s">
        <v>55</v>
      </c>
      <c r="G921" s="26">
        <v>454.42899999999997</v>
      </c>
      <c r="H921" s="25">
        <v>0</v>
      </c>
      <c r="I921" s="25">
        <f>ROUND(G921*H921,6)</f>
        <v>0</v>
      </c>
      <c r="L921" s="27">
        <v>0</v>
      </c>
      <c r="M921" s="22">
        <f>ROUND(ROUND(L921,2)*ROUND(G921,3),2)</f>
        <v>0</v>
      </c>
      <c r="N921" s="25" t="s">
        <v>1836</v>
      </c>
      <c r="O921">
        <f>(M921*21)/100</f>
        <v>0</v>
      </c>
      <c r="P921" t="s">
        <v>27</v>
      </c>
    </row>
    <row r="922" spans="1:16" x14ac:dyDescent="0.2">
      <c r="A922" s="28" t="s">
        <v>57</v>
      </c>
      <c r="E922" s="29" t="s">
        <v>5</v>
      </c>
    </row>
    <row r="923" spans="1:16" x14ac:dyDescent="0.2">
      <c r="A923" s="28" t="s">
        <v>58</v>
      </c>
      <c r="E923" s="30" t="s">
        <v>5</v>
      </c>
    </row>
    <row r="924" spans="1:16" x14ac:dyDescent="0.2">
      <c r="E924" s="29" t="s">
        <v>159</v>
      </c>
    </row>
    <row r="925" spans="1:16" ht="25.5" x14ac:dyDescent="0.2">
      <c r="A925" t="s">
        <v>51</v>
      </c>
      <c r="B925" s="5" t="s">
        <v>203</v>
      </c>
      <c r="C925" s="5" t="s">
        <v>3962</v>
      </c>
      <c r="D925" t="s">
        <v>5</v>
      </c>
      <c r="E925" s="24" t="s">
        <v>3963</v>
      </c>
      <c r="F925" s="25" t="s">
        <v>55</v>
      </c>
      <c r="G925" s="26">
        <v>454.42899999999997</v>
      </c>
      <c r="H925" s="25">
        <v>0</v>
      </c>
      <c r="I925" s="25">
        <f>ROUND(G925*H925,6)</f>
        <v>0</v>
      </c>
      <c r="L925" s="27">
        <v>0</v>
      </c>
      <c r="M925" s="22">
        <f>ROUND(ROUND(L925,2)*ROUND(G925,3),2)</f>
        <v>0</v>
      </c>
      <c r="N925" s="25" t="s">
        <v>1836</v>
      </c>
      <c r="O925">
        <f>(M925*21)/100</f>
        <v>0</v>
      </c>
      <c r="P925" t="s">
        <v>27</v>
      </c>
    </row>
    <row r="926" spans="1:16" x14ac:dyDescent="0.2">
      <c r="A926" s="28" t="s">
        <v>57</v>
      </c>
      <c r="E926" s="29" t="s">
        <v>5</v>
      </c>
    </row>
    <row r="927" spans="1:16" x14ac:dyDescent="0.2">
      <c r="A927" s="28" t="s">
        <v>58</v>
      </c>
      <c r="E927" s="30" t="s">
        <v>5</v>
      </c>
    </row>
    <row r="928" spans="1:16" x14ac:dyDescent="0.2">
      <c r="E928" s="29" t="s">
        <v>159</v>
      </c>
    </row>
    <row r="929" spans="1:16" ht="25.5" x14ac:dyDescent="0.2">
      <c r="A929" t="s">
        <v>51</v>
      </c>
      <c r="B929" s="5" t="s">
        <v>204</v>
      </c>
      <c r="C929" s="5" t="s">
        <v>3964</v>
      </c>
      <c r="D929" t="s">
        <v>5</v>
      </c>
      <c r="E929" s="24" t="s">
        <v>3965</v>
      </c>
      <c r="F929" s="25" t="s">
        <v>55</v>
      </c>
      <c r="G929" s="26">
        <v>10906.296</v>
      </c>
      <c r="H929" s="25">
        <v>0</v>
      </c>
      <c r="I929" s="25">
        <f>ROUND(G929*H929,6)</f>
        <v>0</v>
      </c>
      <c r="L929" s="27">
        <v>0</v>
      </c>
      <c r="M929" s="22">
        <f>ROUND(ROUND(L929,2)*ROUND(G929,3),2)</f>
        <v>0</v>
      </c>
      <c r="N929" s="25" t="s">
        <v>1836</v>
      </c>
      <c r="O929">
        <f>(M929*21)/100</f>
        <v>0</v>
      </c>
      <c r="P929" t="s">
        <v>27</v>
      </c>
    </row>
    <row r="930" spans="1:16" x14ac:dyDescent="0.2">
      <c r="A930" s="28" t="s">
        <v>57</v>
      </c>
      <c r="E930" s="29" t="s">
        <v>5</v>
      </c>
    </row>
    <row r="931" spans="1:16" x14ac:dyDescent="0.2">
      <c r="A931" s="28" t="s">
        <v>58</v>
      </c>
      <c r="E931" s="30" t="s">
        <v>5</v>
      </c>
    </row>
    <row r="932" spans="1:16" x14ac:dyDescent="0.2">
      <c r="E932" s="29" t="s">
        <v>159</v>
      </c>
    </row>
    <row r="933" spans="1:16" ht="25.5" x14ac:dyDescent="0.2">
      <c r="A933" t="s">
        <v>51</v>
      </c>
      <c r="B933" s="5" t="s">
        <v>205</v>
      </c>
      <c r="C933" s="5" t="s">
        <v>3970</v>
      </c>
      <c r="D933" t="s">
        <v>5</v>
      </c>
      <c r="E933" s="24" t="s">
        <v>3971</v>
      </c>
      <c r="F933" s="25" t="s">
        <v>55</v>
      </c>
      <c r="G933" s="26">
        <v>454.42899999999997</v>
      </c>
      <c r="H933" s="25">
        <v>0</v>
      </c>
      <c r="I933" s="25">
        <f>ROUND(G933*H933,6)</f>
        <v>0</v>
      </c>
      <c r="L933" s="27">
        <v>0</v>
      </c>
      <c r="M933" s="22">
        <f>ROUND(ROUND(L933,2)*ROUND(G933,3),2)</f>
        <v>0</v>
      </c>
      <c r="N933" s="25" t="s">
        <v>1836</v>
      </c>
      <c r="O933">
        <f>(M933*21)/100</f>
        <v>0</v>
      </c>
      <c r="P933" t="s">
        <v>27</v>
      </c>
    </row>
    <row r="934" spans="1:16" x14ac:dyDescent="0.2">
      <c r="A934" s="28" t="s">
        <v>57</v>
      </c>
      <c r="E934" s="29" t="s">
        <v>5</v>
      </c>
    </row>
    <row r="935" spans="1:16" x14ac:dyDescent="0.2">
      <c r="A935" s="28" t="s">
        <v>58</v>
      </c>
      <c r="E935" s="30" t="s">
        <v>5</v>
      </c>
    </row>
    <row r="936" spans="1:16" ht="63.75" x14ac:dyDescent="0.2">
      <c r="E936" s="29" t="s">
        <v>4476</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dimension ref="A1:T355"/>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COUNTIFS(L8:L352,"=0",A8:A352,"P")+COUNTIFS(L8:L352,"",A8:A352,"P")+SUM(Q8:Q352)</f>
        <v>84</v>
      </c>
    </row>
    <row r="8" spans="1:20" x14ac:dyDescent="0.2">
      <c r="A8" t="s">
        <v>45</v>
      </c>
      <c r="C8" s="19" t="s">
        <v>4479</v>
      </c>
      <c r="E8" s="21" t="s">
        <v>4480</v>
      </c>
      <c r="J8" s="20">
        <f>0+J9+J82+J115+J156+J193+J222+J259+J264+J273+J286+J327</f>
        <v>0</v>
      </c>
      <c r="K8" s="20">
        <f>0+K9+K82+K115+K156+K193+K222+K259+K264+K273+K286+K327</f>
        <v>0</v>
      </c>
      <c r="L8" s="20">
        <f>0+L9+L82+L115+L156+L193+L222+L259+L264+L273+L286+L327</f>
        <v>0</v>
      </c>
      <c r="M8" s="20">
        <f>0+M9+M82+M115+M156+M193+M222+M259+M264+M273+M286+M327</f>
        <v>0</v>
      </c>
    </row>
    <row r="9" spans="1:20" x14ac:dyDescent="0.2">
      <c r="A9" t="s">
        <v>48</v>
      </c>
      <c r="C9" s="6" t="s">
        <v>88</v>
      </c>
      <c r="E9" s="23" t="s">
        <v>4481</v>
      </c>
      <c r="J9" s="22">
        <f>0</f>
        <v>0</v>
      </c>
      <c r="K9" s="22">
        <f>0</f>
        <v>0</v>
      </c>
      <c r="L9" s="22">
        <f>0+L10+L14+L18+L22+L26+L30+L34+L38+L42+L46+L50+L54+L58+L62+L66+L70+L74+L78</f>
        <v>0</v>
      </c>
      <c r="M9" s="22">
        <f>0+M10+M14+M18+M22+M26+M30+M34+M38+M42+M46+M50+M54+M58+M62+M66+M70+M74+M78</f>
        <v>0</v>
      </c>
    </row>
    <row r="10" spans="1:20" x14ac:dyDescent="0.2">
      <c r="A10" t="s">
        <v>51</v>
      </c>
      <c r="B10" s="5" t="s">
        <v>52</v>
      </c>
      <c r="C10" s="5" t="s">
        <v>4482</v>
      </c>
      <c r="D10" t="s">
        <v>5</v>
      </c>
      <c r="E10" s="24" t="s">
        <v>4483</v>
      </c>
      <c r="F10" s="25" t="s">
        <v>67</v>
      </c>
      <c r="G10" s="26">
        <v>160.26</v>
      </c>
      <c r="H10" s="25">
        <v>0</v>
      </c>
      <c r="I10" s="25">
        <f>ROUND(G10*H10,6)</f>
        <v>0</v>
      </c>
      <c r="L10" s="27">
        <v>0</v>
      </c>
      <c r="M10" s="22">
        <f>ROUND(ROUND(L10,2)*ROUND(G10,3),2)</f>
        <v>0</v>
      </c>
      <c r="N10" s="25" t="s">
        <v>126</v>
      </c>
      <c r="O10">
        <f>(M10*21)/100</f>
        <v>0</v>
      </c>
      <c r="P10" t="s">
        <v>27</v>
      </c>
    </row>
    <row r="11" spans="1:20" x14ac:dyDescent="0.2">
      <c r="A11" s="28" t="s">
        <v>57</v>
      </c>
      <c r="E11" s="29" t="s">
        <v>5</v>
      </c>
    </row>
    <row r="12" spans="1:20" ht="25.5" x14ac:dyDescent="0.2">
      <c r="A12" s="28" t="s">
        <v>58</v>
      </c>
      <c r="E12" s="30" t="s">
        <v>4484</v>
      </c>
    </row>
    <row r="13" spans="1:20" x14ac:dyDescent="0.2">
      <c r="E13" s="29" t="s">
        <v>5</v>
      </c>
    </row>
    <row r="14" spans="1:20" ht="25.5" x14ac:dyDescent="0.2">
      <c r="A14" t="s">
        <v>51</v>
      </c>
      <c r="B14" s="5" t="s">
        <v>27</v>
      </c>
      <c r="C14" s="5" t="s">
        <v>4485</v>
      </c>
      <c r="D14" t="s">
        <v>5</v>
      </c>
      <c r="E14" s="24" t="s">
        <v>4486</v>
      </c>
      <c r="F14" s="25" t="s">
        <v>812</v>
      </c>
      <c r="G14" s="26">
        <v>383</v>
      </c>
      <c r="H14" s="25">
        <v>0</v>
      </c>
      <c r="I14" s="25">
        <f>ROUND(G14*H14,6)</f>
        <v>0</v>
      </c>
      <c r="L14" s="27">
        <v>0</v>
      </c>
      <c r="M14" s="22">
        <f>ROUND(ROUND(L14,2)*ROUND(G14,3),2)</f>
        <v>0</v>
      </c>
      <c r="N14" s="25" t="s">
        <v>126</v>
      </c>
      <c r="O14">
        <f>(M14*21)/100</f>
        <v>0</v>
      </c>
      <c r="P14" t="s">
        <v>27</v>
      </c>
    </row>
    <row r="15" spans="1:20" x14ac:dyDescent="0.2">
      <c r="A15" s="28" t="s">
        <v>57</v>
      </c>
      <c r="E15" s="29" t="s">
        <v>5</v>
      </c>
    </row>
    <row r="16" spans="1:20" ht="25.5" x14ac:dyDescent="0.2">
      <c r="A16" s="28" t="s">
        <v>58</v>
      </c>
      <c r="E16" s="30" t="s">
        <v>4484</v>
      </c>
    </row>
    <row r="17" spans="1:16" x14ac:dyDescent="0.2">
      <c r="E17" s="29" t="s">
        <v>5</v>
      </c>
    </row>
    <row r="18" spans="1:16" ht="25.5" x14ac:dyDescent="0.2">
      <c r="A18" t="s">
        <v>51</v>
      </c>
      <c r="B18" s="5" t="s">
        <v>26</v>
      </c>
      <c r="C18" s="5" t="s">
        <v>4487</v>
      </c>
      <c r="D18" t="s">
        <v>5</v>
      </c>
      <c r="E18" s="24" t="s">
        <v>4488</v>
      </c>
      <c r="F18" s="25" t="s">
        <v>812</v>
      </c>
      <c r="G18" s="26">
        <v>583</v>
      </c>
      <c r="H18" s="25">
        <v>0</v>
      </c>
      <c r="I18" s="25">
        <f>ROUND(G18*H18,6)</f>
        <v>0</v>
      </c>
      <c r="L18" s="27">
        <v>0</v>
      </c>
      <c r="M18" s="22">
        <f>ROUND(ROUND(L18,2)*ROUND(G18,3),2)</f>
        <v>0</v>
      </c>
      <c r="N18" s="25" t="s">
        <v>126</v>
      </c>
      <c r="O18">
        <f>(M18*21)/100</f>
        <v>0</v>
      </c>
      <c r="P18" t="s">
        <v>27</v>
      </c>
    </row>
    <row r="19" spans="1:16" x14ac:dyDescent="0.2">
      <c r="A19" s="28" t="s">
        <v>57</v>
      </c>
      <c r="E19" s="29" t="s">
        <v>5</v>
      </c>
    </row>
    <row r="20" spans="1:16" ht="25.5" x14ac:dyDescent="0.2">
      <c r="A20" s="28" t="s">
        <v>58</v>
      </c>
      <c r="E20" s="30" t="s">
        <v>4484</v>
      </c>
    </row>
    <row r="21" spans="1:16" x14ac:dyDescent="0.2">
      <c r="E21" s="29" t="s">
        <v>5</v>
      </c>
    </row>
    <row r="22" spans="1:16" ht="25.5" x14ac:dyDescent="0.2">
      <c r="A22" t="s">
        <v>51</v>
      </c>
      <c r="B22" s="5" t="s">
        <v>144</v>
      </c>
      <c r="C22" s="5" t="s">
        <v>4489</v>
      </c>
      <c r="D22" t="s">
        <v>5</v>
      </c>
      <c r="E22" s="24" t="s">
        <v>4490</v>
      </c>
      <c r="F22" s="25" t="s">
        <v>812</v>
      </c>
      <c r="G22" s="26">
        <v>1716</v>
      </c>
      <c r="H22" s="25">
        <v>0</v>
      </c>
      <c r="I22" s="25">
        <f>ROUND(G22*H22,6)</f>
        <v>0</v>
      </c>
      <c r="L22" s="27">
        <v>0</v>
      </c>
      <c r="M22" s="22">
        <f>ROUND(ROUND(L22,2)*ROUND(G22,3),2)</f>
        <v>0</v>
      </c>
      <c r="N22" s="25" t="s">
        <v>126</v>
      </c>
      <c r="O22">
        <f>(M22*21)/100</f>
        <v>0</v>
      </c>
      <c r="P22" t="s">
        <v>27</v>
      </c>
    </row>
    <row r="23" spans="1:16" x14ac:dyDescent="0.2">
      <c r="A23" s="28" t="s">
        <v>57</v>
      </c>
      <c r="E23" s="29" t="s">
        <v>5</v>
      </c>
    </row>
    <row r="24" spans="1:16" ht="25.5" x14ac:dyDescent="0.2">
      <c r="A24" s="28" t="s">
        <v>58</v>
      </c>
      <c r="E24" s="30" t="s">
        <v>4484</v>
      </c>
    </row>
    <row r="25" spans="1:16" x14ac:dyDescent="0.2">
      <c r="E25" s="29" t="s">
        <v>5</v>
      </c>
    </row>
    <row r="26" spans="1:16" ht="25.5" x14ac:dyDescent="0.2">
      <c r="A26" t="s">
        <v>51</v>
      </c>
      <c r="B26" s="5" t="s">
        <v>64</v>
      </c>
      <c r="C26" s="5" t="s">
        <v>4491</v>
      </c>
      <c r="D26" t="s">
        <v>5</v>
      </c>
      <c r="E26" s="24" t="s">
        <v>4492</v>
      </c>
      <c r="F26" s="25" t="s">
        <v>812</v>
      </c>
      <c r="G26" s="26">
        <v>2160</v>
      </c>
      <c r="H26" s="25">
        <v>0</v>
      </c>
      <c r="I26" s="25">
        <f>ROUND(G26*H26,6)</f>
        <v>0</v>
      </c>
      <c r="L26" s="27">
        <v>0</v>
      </c>
      <c r="M26" s="22">
        <f>ROUND(ROUND(L26,2)*ROUND(G26,3),2)</f>
        <v>0</v>
      </c>
      <c r="N26" s="25" t="s">
        <v>126</v>
      </c>
      <c r="O26">
        <f>(M26*21)/100</f>
        <v>0</v>
      </c>
      <c r="P26" t="s">
        <v>27</v>
      </c>
    </row>
    <row r="27" spans="1:16" x14ac:dyDescent="0.2">
      <c r="A27" s="28" t="s">
        <v>57</v>
      </c>
      <c r="E27" s="29" t="s">
        <v>5</v>
      </c>
    </row>
    <row r="28" spans="1:16" ht="25.5" x14ac:dyDescent="0.2">
      <c r="A28" s="28" t="s">
        <v>58</v>
      </c>
      <c r="E28" s="30" t="s">
        <v>4484</v>
      </c>
    </row>
    <row r="29" spans="1:16" x14ac:dyDescent="0.2">
      <c r="E29" s="29" t="s">
        <v>5</v>
      </c>
    </row>
    <row r="30" spans="1:16" ht="25.5" x14ac:dyDescent="0.2">
      <c r="A30" t="s">
        <v>51</v>
      </c>
      <c r="B30" s="5" t="s">
        <v>62</v>
      </c>
      <c r="C30" s="5" t="s">
        <v>4493</v>
      </c>
      <c r="D30" t="s">
        <v>5</v>
      </c>
      <c r="E30" s="24" t="s">
        <v>4494</v>
      </c>
      <c r="F30" s="25" t="s">
        <v>812</v>
      </c>
      <c r="G30" s="26">
        <v>1626</v>
      </c>
      <c r="H30" s="25">
        <v>0</v>
      </c>
      <c r="I30" s="25">
        <f>ROUND(G30*H30,6)</f>
        <v>0</v>
      </c>
      <c r="L30" s="27">
        <v>0</v>
      </c>
      <c r="M30" s="22">
        <f>ROUND(ROUND(L30,2)*ROUND(G30,3),2)</f>
        <v>0</v>
      </c>
      <c r="N30" s="25" t="s">
        <v>126</v>
      </c>
      <c r="O30">
        <f>(M30*21)/100</f>
        <v>0</v>
      </c>
      <c r="P30" t="s">
        <v>27</v>
      </c>
    </row>
    <row r="31" spans="1:16" x14ac:dyDescent="0.2">
      <c r="A31" s="28" t="s">
        <v>57</v>
      </c>
      <c r="E31" s="29" t="s">
        <v>5</v>
      </c>
    </row>
    <row r="32" spans="1:16" ht="25.5" x14ac:dyDescent="0.2">
      <c r="A32" s="28" t="s">
        <v>58</v>
      </c>
      <c r="E32" s="30" t="s">
        <v>4484</v>
      </c>
    </row>
    <row r="33" spans="1:16" x14ac:dyDescent="0.2">
      <c r="E33" s="29" t="s">
        <v>5</v>
      </c>
    </row>
    <row r="34" spans="1:16" ht="25.5" x14ac:dyDescent="0.2">
      <c r="A34" t="s">
        <v>51</v>
      </c>
      <c r="B34" s="5" t="s">
        <v>69</v>
      </c>
      <c r="C34" s="5" t="s">
        <v>4495</v>
      </c>
      <c r="D34" t="s">
        <v>5</v>
      </c>
      <c r="E34" s="24" t="s">
        <v>4496</v>
      </c>
      <c r="F34" s="25" t="s">
        <v>812</v>
      </c>
      <c r="G34" s="26">
        <v>1445</v>
      </c>
      <c r="H34" s="25">
        <v>0</v>
      </c>
      <c r="I34" s="25">
        <f>ROUND(G34*H34,6)</f>
        <v>0</v>
      </c>
      <c r="L34" s="27">
        <v>0</v>
      </c>
      <c r="M34" s="22">
        <f>ROUND(ROUND(L34,2)*ROUND(G34,3),2)</f>
        <v>0</v>
      </c>
      <c r="N34" s="25" t="s">
        <v>126</v>
      </c>
      <c r="O34">
        <f>(M34*21)/100</f>
        <v>0</v>
      </c>
      <c r="P34" t="s">
        <v>27</v>
      </c>
    </row>
    <row r="35" spans="1:16" x14ac:dyDescent="0.2">
      <c r="A35" s="28" t="s">
        <v>57</v>
      </c>
      <c r="E35" s="29" t="s">
        <v>5</v>
      </c>
    </row>
    <row r="36" spans="1:16" ht="25.5" x14ac:dyDescent="0.2">
      <c r="A36" s="28" t="s">
        <v>58</v>
      </c>
      <c r="E36" s="30" t="s">
        <v>4484</v>
      </c>
    </row>
    <row r="37" spans="1:16" x14ac:dyDescent="0.2">
      <c r="E37" s="29" t="s">
        <v>5</v>
      </c>
    </row>
    <row r="38" spans="1:16" ht="25.5" x14ac:dyDescent="0.2">
      <c r="A38" t="s">
        <v>51</v>
      </c>
      <c r="B38" s="5" t="s">
        <v>79</v>
      </c>
      <c r="C38" s="5" t="s">
        <v>4497</v>
      </c>
      <c r="D38" t="s">
        <v>5</v>
      </c>
      <c r="E38" s="24" t="s">
        <v>4498</v>
      </c>
      <c r="F38" s="25" t="s">
        <v>812</v>
      </c>
      <c r="G38" s="26">
        <v>100</v>
      </c>
      <c r="H38" s="25">
        <v>0</v>
      </c>
      <c r="I38" s="25">
        <f>ROUND(G38*H38,6)</f>
        <v>0</v>
      </c>
      <c r="L38" s="27">
        <v>0</v>
      </c>
      <c r="M38" s="22">
        <f>ROUND(ROUND(L38,2)*ROUND(G38,3),2)</f>
        <v>0</v>
      </c>
      <c r="N38" s="25" t="s">
        <v>126</v>
      </c>
      <c r="O38">
        <f>(M38*21)/100</f>
        <v>0</v>
      </c>
      <c r="P38" t="s">
        <v>27</v>
      </c>
    </row>
    <row r="39" spans="1:16" x14ac:dyDescent="0.2">
      <c r="A39" s="28" t="s">
        <v>57</v>
      </c>
      <c r="E39" s="29" t="s">
        <v>5</v>
      </c>
    </row>
    <row r="40" spans="1:16" ht="25.5" x14ac:dyDescent="0.2">
      <c r="A40" s="28" t="s">
        <v>58</v>
      </c>
      <c r="E40" s="30" t="s">
        <v>4484</v>
      </c>
    </row>
    <row r="41" spans="1:16" x14ac:dyDescent="0.2">
      <c r="E41" s="29" t="s">
        <v>5</v>
      </c>
    </row>
    <row r="42" spans="1:16" x14ac:dyDescent="0.2">
      <c r="A42" t="s">
        <v>51</v>
      </c>
      <c r="B42" s="5" t="s">
        <v>83</v>
      </c>
      <c r="C42" s="5" t="s">
        <v>4499</v>
      </c>
      <c r="D42" t="s">
        <v>5</v>
      </c>
      <c r="E42" s="24" t="s">
        <v>4500</v>
      </c>
      <c r="F42" s="25" t="s">
        <v>812</v>
      </c>
      <c r="G42" s="26">
        <v>8013</v>
      </c>
      <c r="H42" s="25">
        <v>0</v>
      </c>
      <c r="I42" s="25">
        <f>ROUND(G42*H42,6)</f>
        <v>0</v>
      </c>
      <c r="L42" s="27">
        <v>0</v>
      </c>
      <c r="M42" s="22">
        <f>ROUND(ROUND(L42,2)*ROUND(G42,3),2)</f>
        <v>0</v>
      </c>
      <c r="N42" s="25" t="s">
        <v>126</v>
      </c>
      <c r="O42">
        <f>(M42*21)/100</f>
        <v>0</v>
      </c>
      <c r="P42" t="s">
        <v>27</v>
      </c>
    </row>
    <row r="43" spans="1:16" x14ac:dyDescent="0.2">
      <c r="A43" s="28" t="s">
        <v>57</v>
      </c>
      <c r="E43" s="29" t="s">
        <v>5</v>
      </c>
    </row>
    <row r="44" spans="1:16" ht="25.5" x14ac:dyDescent="0.2">
      <c r="A44" s="28" t="s">
        <v>58</v>
      </c>
      <c r="E44" s="30" t="s">
        <v>4484</v>
      </c>
    </row>
    <row r="45" spans="1:16" x14ac:dyDescent="0.2">
      <c r="E45" s="29" t="s">
        <v>5</v>
      </c>
    </row>
    <row r="46" spans="1:16" ht="25.5" x14ac:dyDescent="0.2">
      <c r="A46" t="s">
        <v>51</v>
      </c>
      <c r="B46" s="5" t="s">
        <v>88</v>
      </c>
      <c r="C46" s="5" t="s">
        <v>4501</v>
      </c>
      <c r="D46" t="s">
        <v>5</v>
      </c>
      <c r="E46" s="24" t="s">
        <v>4502</v>
      </c>
      <c r="F46" s="25" t="s">
        <v>812</v>
      </c>
      <c r="G46" s="26">
        <v>383</v>
      </c>
      <c r="H46" s="25">
        <v>0</v>
      </c>
      <c r="I46" s="25">
        <f>ROUND(G46*H46,6)</f>
        <v>0</v>
      </c>
      <c r="L46" s="27">
        <v>0</v>
      </c>
      <c r="M46" s="22">
        <f>ROUND(ROUND(L46,2)*ROUND(G46,3),2)</f>
        <v>0</v>
      </c>
      <c r="N46" s="25" t="s">
        <v>126</v>
      </c>
      <c r="O46">
        <f>(M46*21)/100</f>
        <v>0</v>
      </c>
      <c r="P46" t="s">
        <v>27</v>
      </c>
    </row>
    <row r="47" spans="1:16" x14ac:dyDescent="0.2">
      <c r="A47" s="28" t="s">
        <v>57</v>
      </c>
      <c r="E47" s="29" t="s">
        <v>5</v>
      </c>
    </row>
    <row r="48" spans="1:16" ht="51" x14ac:dyDescent="0.2">
      <c r="A48" s="28" t="s">
        <v>58</v>
      </c>
      <c r="E48" s="30" t="s">
        <v>4503</v>
      </c>
    </row>
    <row r="49" spans="1:16" x14ac:dyDescent="0.2">
      <c r="E49" s="29" t="s">
        <v>5</v>
      </c>
    </row>
    <row r="50" spans="1:16" ht="25.5" x14ac:dyDescent="0.2">
      <c r="A50" t="s">
        <v>51</v>
      </c>
      <c r="B50" s="5" t="s">
        <v>178</v>
      </c>
      <c r="C50" s="5" t="s">
        <v>4504</v>
      </c>
      <c r="D50" t="s">
        <v>5</v>
      </c>
      <c r="E50" s="24" t="s">
        <v>4505</v>
      </c>
      <c r="F50" s="25" t="s">
        <v>812</v>
      </c>
      <c r="G50" s="26">
        <v>583</v>
      </c>
      <c r="H50" s="25">
        <v>0</v>
      </c>
      <c r="I50" s="25">
        <f>ROUND(G50*H50,6)</f>
        <v>0</v>
      </c>
      <c r="L50" s="27">
        <v>0</v>
      </c>
      <c r="M50" s="22">
        <f>ROUND(ROUND(L50,2)*ROUND(G50,3),2)</f>
        <v>0</v>
      </c>
      <c r="N50" s="25" t="s">
        <v>126</v>
      </c>
      <c r="O50">
        <f>(M50*21)/100</f>
        <v>0</v>
      </c>
      <c r="P50" t="s">
        <v>27</v>
      </c>
    </row>
    <row r="51" spans="1:16" x14ac:dyDescent="0.2">
      <c r="A51" s="28" t="s">
        <v>57</v>
      </c>
      <c r="E51" s="29" t="s">
        <v>5</v>
      </c>
    </row>
    <row r="52" spans="1:16" ht="51" x14ac:dyDescent="0.2">
      <c r="A52" s="28" t="s">
        <v>58</v>
      </c>
      <c r="E52" s="30" t="s">
        <v>4503</v>
      </c>
    </row>
    <row r="53" spans="1:16" x14ac:dyDescent="0.2">
      <c r="E53" s="29" t="s">
        <v>5</v>
      </c>
    </row>
    <row r="54" spans="1:16" ht="25.5" x14ac:dyDescent="0.2">
      <c r="A54" t="s">
        <v>51</v>
      </c>
      <c r="B54" s="5" t="s">
        <v>92</v>
      </c>
      <c r="C54" s="5" t="s">
        <v>4506</v>
      </c>
      <c r="D54" t="s">
        <v>5</v>
      </c>
      <c r="E54" s="24" t="s">
        <v>4507</v>
      </c>
      <c r="F54" s="25" t="s">
        <v>812</v>
      </c>
      <c r="G54" s="26">
        <v>1716</v>
      </c>
      <c r="H54" s="25">
        <v>0</v>
      </c>
      <c r="I54" s="25">
        <f>ROUND(G54*H54,6)</f>
        <v>0</v>
      </c>
      <c r="L54" s="27">
        <v>0</v>
      </c>
      <c r="M54" s="22">
        <f>ROUND(ROUND(L54,2)*ROUND(G54,3),2)</f>
        <v>0</v>
      </c>
      <c r="N54" s="25" t="s">
        <v>126</v>
      </c>
      <c r="O54">
        <f>(M54*21)/100</f>
        <v>0</v>
      </c>
      <c r="P54" t="s">
        <v>27</v>
      </c>
    </row>
    <row r="55" spans="1:16" x14ac:dyDescent="0.2">
      <c r="A55" s="28" t="s">
        <v>57</v>
      </c>
      <c r="E55" s="29" t="s">
        <v>5</v>
      </c>
    </row>
    <row r="56" spans="1:16" ht="51" x14ac:dyDescent="0.2">
      <c r="A56" s="28" t="s">
        <v>58</v>
      </c>
      <c r="E56" s="30" t="s">
        <v>4503</v>
      </c>
    </row>
    <row r="57" spans="1:16" x14ac:dyDescent="0.2">
      <c r="E57" s="29" t="s">
        <v>5</v>
      </c>
    </row>
    <row r="58" spans="1:16" ht="25.5" x14ac:dyDescent="0.2">
      <c r="A58" t="s">
        <v>51</v>
      </c>
      <c r="B58" s="5" t="s">
        <v>96</v>
      </c>
      <c r="C58" s="5" t="s">
        <v>4508</v>
      </c>
      <c r="D58" t="s">
        <v>5</v>
      </c>
      <c r="E58" s="24" t="s">
        <v>4509</v>
      </c>
      <c r="F58" s="25" t="s">
        <v>812</v>
      </c>
      <c r="G58" s="26">
        <v>2160</v>
      </c>
      <c r="H58" s="25">
        <v>0</v>
      </c>
      <c r="I58" s="25">
        <f>ROUND(G58*H58,6)</f>
        <v>0</v>
      </c>
      <c r="L58" s="27">
        <v>0</v>
      </c>
      <c r="M58" s="22">
        <f>ROUND(ROUND(L58,2)*ROUND(G58,3),2)</f>
        <v>0</v>
      </c>
      <c r="N58" s="25" t="s">
        <v>126</v>
      </c>
      <c r="O58">
        <f>(M58*21)/100</f>
        <v>0</v>
      </c>
      <c r="P58" t="s">
        <v>27</v>
      </c>
    </row>
    <row r="59" spans="1:16" x14ac:dyDescent="0.2">
      <c r="A59" s="28" t="s">
        <v>57</v>
      </c>
      <c r="E59" s="29" t="s">
        <v>5</v>
      </c>
    </row>
    <row r="60" spans="1:16" ht="51" x14ac:dyDescent="0.2">
      <c r="A60" s="28" t="s">
        <v>58</v>
      </c>
      <c r="E60" s="30" t="s">
        <v>4503</v>
      </c>
    </row>
    <row r="61" spans="1:16" x14ac:dyDescent="0.2">
      <c r="E61" s="29" t="s">
        <v>5</v>
      </c>
    </row>
    <row r="62" spans="1:16" ht="25.5" x14ac:dyDescent="0.2">
      <c r="A62" t="s">
        <v>51</v>
      </c>
      <c r="B62" s="5" t="s">
        <v>100</v>
      </c>
      <c r="C62" s="5" t="s">
        <v>4510</v>
      </c>
      <c r="D62" t="s">
        <v>5</v>
      </c>
      <c r="E62" s="24" t="s">
        <v>4511</v>
      </c>
      <c r="F62" s="25" t="s">
        <v>812</v>
      </c>
      <c r="G62" s="26">
        <v>1626</v>
      </c>
      <c r="H62" s="25">
        <v>0</v>
      </c>
      <c r="I62" s="25">
        <f>ROUND(G62*H62,6)</f>
        <v>0</v>
      </c>
      <c r="L62" s="27">
        <v>0</v>
      </c>
      <c r="M62" s="22">
        <f>ROUND(ROUND(L62,2)*ROUND(G62,3),2)</f>
        <v>0</v>
      </c>
      <c r="N62" s="25" t="s">
        <v>126</v>
      </c>
      <c r="O62">
        <f>(M62*21)/100</f>
        <v>0</v>
      </c>
      <c r="P62" t="s">
        <v>27</v>
      </c>
    </row>
    <row r="63" spans="1:16" x14ac:dyDescent="0.2">
      <c r="A63" s="28" t="s">
        <v>57</v>
      </c>
      <c r="E63" s="29" t="s">
        <v>5</v>
      </c>
    </row>
    <row r="64" spans="1:16" ht="51" x14ac:dyDescent="0.2">
      <c r="A64" s="28" t="s">
        <v>58</v>
      </c>
      <c r="E64" s="30" t="s">
        <v>4503</v>
      </c>
    </row>
    <row r="65" spans="1:16" x14ac:dyDescent="0.2">
      <c r="E65" s="29" t="s">
        <v>5</v>
      </c>
    </row>
    <row r="66" spans="1:16" ht="25.5" x14ac:dyDescent="0.2">
      <c r="A66" t="s">
        <v>51</v>
      </c>
      <c r="B66" s="5" t="s">
        <v>105</v>
      </c>
      <c r="C66" s="5" t="s">
        <v>4512</v>
      </c>
      <c r="D66" t="s">
        <v>5</v>
      </c>
      <c r="E66" s="24" t="s">
        <v>4513</v>
      </c>
      <c r="F66" s="25" t="s">
        <v>812</v>
      </c>
      <c r="G66" s="26">
        <v>1445</v>
      </c>
      <c r="H66" s="25">
        <v>0</v>
      </c>
      <c r="I66" s="25">
        <f>ROUND(G66*H66,6)</f>
        <v>0</v>
      </c>
      <c r="L66" s="27">
        <v>0</v>
      </c>
      <c r="M66" s="22">
        <f>ROUND(ROUND(L66,2)*ROUND(G66,3),2)</f>
        <v>0</v>
      </c>
      <c r="N66" s="25" t="s">
        <v>126</v>
      </c>
      <c r="O66">
        <f>(M66*21)/100</f>
        <v>0</v>
      </c>
      <c r="P66" t="s">
        <v>27</v>
      </c>
    </row>
    <row r="67" spans="1:16" x14ac:dyDescent="0.2">
      <c r="A67" s="28" t="s">
        <v>57</v>
      </c>
      <c r="E67" s="29" t="s">
        <v>5</v>
      </c>
    </row>
    <row r="68" spans="1:16" ht="51" x14ac:dyDescent="0.2">
      <c r="A68" s="28" t="s">
        <v>58</v>
      </c>
      <c r="E68" s="30" t="s">
        <v>4503</v>
      </c>
    </row>
    <row r="69" spans="1:16" x14ac:dyDescent="0.2">
      <c r="E69" s="29" t="s">
        <v>5</v>
      </c>
    </row>
    <row r="70" spans="1:16" ht="25.5" x14ac:dyDescent="0.2">
      <c r="A70" t="s">
        <v>51</v>
      </c>
      <c r="B70" s="5" t="s">
        <v>110</v>
      </c>
      <c r="C70" s="5" t="s">
        <v>4514</v>
      </c>
      <c r="D70" t="s">
        <v>5</v>
      </c>
      <c r="E70" s="24" t="s">
        <v>4515</v>
      </c>
      <c r="F70" s="25" t="s">
        <v>812</v>
      </c>
      <c r="G70" s="26">
        <v>100</v>
      </c>
      <c r="H70" s="25">
        <v>0</v>
      </c>
      <c r="I70" s="25">
        <f>ROUND(G70*H70,6)</f>
        <v>0</v>
      </c>
      <c r="L70" s="27">
        <v>0</v>
      </c>
      <c r="M70" s="22">
        <f>ROUND(ROUND(L70,2)*ROUND(G70,3),2)</f>
        <v>0</v>
      </c>
      <c r="N70" s="25" t="s">
        <v>126</v>
      </c>
      <c r="O70">
        <f>(M70*21)/100</f>
        <v>0</v>
      </c>
      <c r="P70" t="s">
        <v>27</v>
      </c>
    </row>
    <row r="71" spans="1:16" x14ac:dyDescent="0.2">
      <c r="A71" s="28" t="s">
        <v>57</v>
      </c>
      <c r="E71" s="29" t="s">
        <v>5</v>
      </c>
    </row>
    <row r="72" spans="1:16" ht="51" x14ac:dyDescent="0.2">
      <c r="A72" s="28" t="s">
        <v>58</v>
      </c>
      <c r="E72" s="30" t="s">
        <v>4503</v>
      </c>
    </row>
    <row r="73" spans="1:16" x14ac:dyDescent="0.2">
      <c r="E73" s="29" t="s">
        <v>5</v>
      </c>
    </row>
    <row r="74" spans="1:16" x14ac:dyDescent="0.2">
      <c r="A74" t="s">
        <v>51</v>
      </c>
      <c r="B74" s="5" t="s">
        <v>114</v>
      </c>
      <c r="C74" s="5" t="s">
        <v>4516</v>
      </c>
      <c r="D74" t="s">
        <v>5</v>
      </c>
      <c r="E74" s="24" t="s">
        <v>4517</v>
      </c>
      <c r="F74" s="25" t="s">
        <v>67</v>
      </c>
      <c r="G74" s="26">
        <v>160.26</v>
      </c>
      <c r="H74" s="25">
        <v>0</v>
      </c>
      <c r="I74" s="25">
        <f>ROUND(G74*H74,6)</f>
        <v>0</v>
      </c>
      <c r="L74" s="27">
        <v>0</v>
      </c>
      <c r="M74" s="22">
        <f>ROUND(ROUND(L74,2)*ROUND(G74,3),2)</f>
        <v>0</v>
      </c>
      <c r="N74" s="25" t="s">
        <v>126</v>
      </c>
      <c r="O74">
        <f>(M74*21)/100</f>
        <v>0</v>
      </c>
      <c r="P74" t="s">
        <v>27</v>
      </c>
    </row>
    <row r="75" spans="1:16" x14ac:dyDescent="0.2">
      <c r="A75" s="28" t="s">
        <v>57</v>
      </c>
      <c r="E75" s="29" t="s">
        <v>5</v>
      </c>
    </row>
    <row r="76" spans="1:16" ht="25.5" x14ac:dyDescent="0.2">
      <c r="A76" s="28" t="s">
        <v>58</v>
      </c>
      <c r="E76" s="30" t="s">
        <v>4484</v>
      </c>
    </row>
    <row r="77" spans="1:16" x14ac:dyDescent="0.2">
      <c r="E77" s="29" t="s">
        <v>5</v>
      </c>
    </row>
    <row r="78" spans="1:16" x14ac:dyDescent="0.2">
      <c r="A78" t="s">
        <v>51</v>
      </c>
      <c r="B78" s="5" t="s">
        <v>118</v>
      </c>
      <c r="C78" s="5" t="s">
        <v>4518</v>
      </c>
      <c r="D78" t="s">
        <v>5</v>
      </c>
      <c r="E78" s="24" t="s">
        <v>4519</v>
      </c>
      <c r="F78" s="25" t="s">
        <v>67</v>
      </c>
      <c r="G78" s="26">
        <v>160.26</v>
      </c>
      <c r="H78" s="25">
        <v>0</v>
      </c>
      <c r="I78" s="25">
        <f>ROUND(G78*H78,6)</f>
        <v>0</v>
      </c>
      <c r="L78" s="27">
        <v>0</v>
      </c>
      <c r="M78" s="22">
        <f>ROUND(ROUND(L78,2)*ROUND(G78,3),2)</f>
        <v>0</v>
      </c>
      <c r="N78" s="25" t="s">
        <v>126</v>
      </c>
      <c r="O78">
        <f>(M78*21)/100</f>
        <v>0</v>
      </c>
      <c r="P78" t="s">
        <v>27</v>
      </c>
    </row>
    <row r="79" spans="1:16" x14ac:dyDescent="0.2">
      <c r="A79" s="28" t="s">
        <v>57</v>
      </c>
      <c r="E79" s="29" t="s">
        <v>5</v>
      </c>
    </row>
    <row r="80" spans="1:16" ht="51" x14ac:dyDescent="0.2">
      <c r="A80" s="28" t="s">
        <v>58</v>
      </c>
      <c r="E80" s="30" t="s">
        <v>4520</v>
      </c>
    </row>
    <row r="81" spans="1:16" x14ac:dyDescent="0.2">
      <c r="E81" s="29" t="s">
        <v>5</v>
      </c>
    </row>
    <row r="82" spans="1:16" x14ac:dyDescent="0.2">
      <c r="A82" t="s">
        <v>48</v>
      </c>
      <c r="C82" s="6" t="s">
        <v>178</v>
      </c>
      <c r="E82" s="23" t="s">
        <v>4521</v>
      </c>
      <c r="J82" s="22">
        <f>0</f>
        <v>0</v>
      </c>
      <c r="K82" s="22">
        <f>0</f>
        <v>0</v>
      </c>
      <c r="L82" s="22">
        <f>0+L83+L87+L91+L95+L99+L103+L107+L111</f>
        <v>0</v>
      </c>
      <c r="M82" s="22">
        <f>0+M83+M87+M91+M95+M99+M103+M107+M111</f>
        <v>0</v>
      </c>
    </row>
    <row r="83" spans="1:16" x14ac:dyDescent="0.2">
      <c r="A83" t="s">
        <v>51</v>
      </c>
      <c r="B83" s="5" t="s">
        <v>123</v>
      </c>
      <c r="C83" s="5" t="s">
        <v>4522</v>
      </c>
      <c r="D83" t="s">
        <v>5</v>
      </c>
      <c r="E83" s="24" t="s">
        <v>4483</v>
      </c>
      <c r="F83" s="25" t="s">
        <v>67</v>
      </c>
      <c r="G83" s="26">
        <v>2.5</v>
      </c>
      <c r="H83" s="25">
        <v>0</v>
      </c>
      <c r="I83" s="25">
        <f>ROUND(G83*H83,6)</f>
        <v>0</v>
      </c>
      <c r="L83" s="27">
        <v>0</v>
      </c>
      <c r="M83" s="22">
        <f>ROUND(ROUND(L83,2)*ROUND(G83,3),2)</f>
        <v>0</v>
      </c>
      <c r="N83" s="25" t="s">
        <v>126</v>
      </c>
      <c r="O83">
        <f>(M83*21)/100</f>
        <v>0</v>
      </c>
      <c r="P83" t="s">
        <v>27</v>
      </c>
    </row>
    <row r="84" spans="1:16" x14ac:dyDescent="0.2">
      <c r="A84" s="28" t="s">
        <v>57</v>
      </c>
      <c r="E84" s="29" t="s">
        <v>5</v>
      </c>
    </row>
    <row r="85" spans="1:16" ht="25.5" x14ac:dyDescent="0.2">
      <c r="A85" s="28" t="s">
        <v>58</v>
      </c>
      <c r="E85" s="30" t="s">
        <v>4484</v>
      </c>
    </row>
    <row r="86" spans="1:16" x14ac:dyDescent="0.2">
      <c r="E86" s="29" t="s">
        <v>5</v>
      </c>
    </row>
    <row r="87" spans="1:16" ht="25.5" x14ac:dyDescent="0.2">
      <c r="A87" t="s">
        <v>51</v>
      </c>
      <c r="B87" s="5" t="s">
        <v>128</v>
      </c>
      <c r="C87" s="5" t="s">
        <v>4523</v>
      </c>
      <c r="D87" t="s">
        <v>5</v>
      </c>
      <c r="E87" s="24" t="s">
        <v>4524</v>
      </c>
      <c r="F87" s="25" t="s">
        <v>812</v>
      </c>
      <c r="G87" s="26">
        <v>63</v>
      </c>
      <c r="H87" s="25">
        <v>0</v>
      </c>
      <c r="I87" s="25">
        <f>ROUND(G87*H87,6)</f>
        <v>0</v>
      </c>
      <c r="L87" s="27">
        <v>0</v>
      </c>
      <c r="M87" s="22">
        <f>ROUND(ROUND(L87,2)*ROUND(G87,3),2)</f>
        <v>0</v>
      </c>
      <c r="N87" s="25" t="s">
        <v>126</v>
      </c>
      <c r="O87">
        <f>(M87*21)/100</f>
        <v>0</v>
      </c>
      <c r="P87" t="s">
        <v>27</v>
      </c>
    </row>
    <row r="88" spans="1:16" x14ac:dyDescent="0.2">
      <c r="A88" s="28" t="s">
        <v>57</v>
      </c>
      <c r="E88" s="29" t="s">
        <v>5</v>
      </c>
    </row>
    <row r="89" spans="1:16" ht="25.5" x14ac:dyDescent="0.2">
      <c r="A89" s="28" t="s">
        <v>58</v>
      </c>
      <c r="E89" s="30" t="s">
        <v>4484</v>
      </c>
    </row>
    <row r="90" spans="1:16" x14ac:dyDescent="0.2">
      <c r="E90" s="29" t="s">
        <v>5</v>
      </c>
    </row>
    <row r="91" spans="1:16" ht="25.5" x14ac:dyDescent="0.2">
      <c r="A91" t="s">
        <v>51</v>
      </c>
      <c r="B91" s="5" t="s">
        <v>133</v>
      </c>
      <c r="C91" s="5" t="s">
        <v>4525</v>
      </c>
      <c r="D91" t="s">
        <v>5</v>
      </c>
      <c r="E91" s="24" t="s">
        <v>4526</v>
      </c>
      <c r="F91" s="25" t="s">
        <v>812</v>
      </c>
      <c r="G91" s="26">
        <v>62</v>
      </c>
      <c r="H91" s="25">
        <v>0</v>
      </c>
      <c r="I91" s="25">
        <f>ROUND(G91*H91,6)</f>
        <v>0</v>
      </c>
      <c r="L91" s="27">
        <v>0</v>
      </c>
      <c r="M91" s="22">
        <f>ROUND(ROUND(L91,2)*ROUND(G91,3),2)</f>
        <v>0</v>
      </c>
      <c r="N91" s="25" t="s">
        <v>126</v>
      </c>
      <c r="O91">
        <f>(M91*21)/100</f>
        <v>0</v>
      </c>
      <c r="P91" t="s">
        <v>27</v>
      </c>
    </row>
    <row r="92" spans="1:16" x14ac:dyDescent="0.2">
      <c r="A92" s="28" t="s">
        <v>57</v>
      </c>
      <c r="E92" s="29" t="s">
        <v>5</v>
      </c>
    </row>
    <row r="93" spans="1:16" ht="25.5" x14ac:dyDescent="0.2">
      <c r="A93" s="28" t="s">
        <v>58</v>
      </c>
      <c r="E93" s="30" t="s">
        <v>4484</v>
      </c>
    </row>
    <row r="94" spans="1:16" x14ac:dyDescent="0.2">
      <c r="E94" s="29" t="s">
        <v>5</v>
      </c>
    </row>
    <row r="95" spans="1:16" x14ac:dyDescent="0.2">
      <c r="A95" t="s">
        <v>51</v>
      </c>
      <c r="B95" s="5" t="s">
        <v>197</v>
      </c>
      <c r="C95" s="5" t="s">
        <v>4527</v>
      </c>
      <c r="D95" t="s">
        <v>5</v>
      </c>
      <c r="E95" s="24" t="s">
        <v>4500</v>
      </c>
      <c r="F95" s="25" t="s">
        <v>812</v>
      </c>
      <c r="G95" s="26">
        <v>125</v>
      </c>
      <c r="H95" s="25">
        <v>0</v>
      </c>
      <c r="I95" s="25">
        <f>ROUND(G95*H95,6)</f>
        <v>0</v>
      </c>
      <c r="L95" s="27">
        <v>0</v>
      </c>
      <c r="M95" s="22">
        <f>ROUND(ROUND(L95,2)*ROUND(G95,3),2)</f>
        <v>0</v>
      </c>
      <c r="N95" s="25" t="s">
        <v>126</v>
      </c>
      <c r="O95">
        <f>(M95*21)/100</f>
        <v>0</v>
      </c>
      <c r="P95" t="s">
        <v>27</v>
      </c>
    </row>
    <row r="96" spans="1:16" x14ac:dyDescent="0.2">
      <c r="A96" s="28" t="s">
        <v>57</v>
      </c>
      <c r="E96" s="29" t="s">
        <v>5</v>
      </c>
    </row>
    <row r="97" spans="1:16" ht="25.5" x14ac:dyDescent="0.2">
      <c r="A97" s="28" t="s">
        <v>58</v>
      </c>
      <c r="E97" s="30" t="s">
        <v>4484</v>
      </c>
    </row>
    <row r="98" spans="1:16" x14ac:dyDescent="0.2">
      <c r="E98" s="29" t="s">
        <v>5</v>
      </c>
    </row>
    <row r="99" spans="1:16" ht="25.5" x14ac:dyDescent="0.2">
      <c r="A99" t="s">
        <v>51</v>
      </c>
      <c r="B99" s="5" t="s">
        <v>198</v>
      </c>
      <c r="C99" s="5" t="s">
        <v>4528</v>
      </c>
      <c r="D99" t="s">
        <v>5</v>
      </c>
      <c r="E99" s="24" t="s">
        <v>4529</v>
      </c>
      <c r="F99" s="25" t="s">
        <v>812</v>
      </c>
      <c r="G99" s="26">
        <v>63</v>
      </c>
      <c r="H99" s="25">
        <v>0</v>
      </c>
      <c r="I99" s="25">
        <f>ROUND(G99*H99,6)</f>
        <v>0</v>
      </c>
      <c r="L99" s="27">
        <v>0</v>
      </c>
      <c r="M99" s="22">
        <f>ROUND(ROUND(L99,2)*ROUND(G99,3),2)</f>
        <v>0</v>
      </c>
      <c r="N99" s="25" t="s">
        <v>126</v>
      </c>
      <c r="O99">
        <f>(M99*21)/100</f>
        <v>0</v>
      </c>
      <c r="P99" t="s">
        <v>27</v>
      </c>
    </row>
    <row r="100" spans="1:16" x14ac:dyDescent="0.2">
      <c r="A100" s="28" t="s">
        <v>57</v>
      </c>
      <c r="E100" s="29" t="s">
        <v>5</v>
      </c>
    </row>
    <row r="101" spans="1:16" ht="51" x14ac:dyDescent="0.2">
      <c r="A101" s="28" t="s">
        <v>58</v>
      </c>
      <c r="E101" s="30" t="s">
        <v>4503</v>
      </c>
    </row>
    <row r="102" spans="1:16" x14ac:dyDescent="0.2">
      <c r="E102" s="29" t="s">
        <v>5</v>
      </c>
    </row>
    <row r="103" spans="1:16" ht="25.5" x14ac:dyDescent="0.2">
      <c r="A103" t="s">
        <v>51</v>
      </c>
      <c r="B103" s="5" t="s">
        <v>199</v>
      </c>
      <c r="C103" s="5" t="s">
        <v>4530</v>
      </c>
      <c r="D103" t="s">
        <v>5</v>
      </c>
      <c r="E103" s="24" t="s">
        <v>4511</v>
      </c>
      <c r="F103" s="25" t="s">
        <v>812</v>
      </c>
      <c r="G103" s="26">
        <v>62</v>
      </c>
      <c r="H103" s="25">
        <v>0</v>
      </c>
      <c r="I103" s="25">
        <f>ROUND(G103*H103,6)</f>
        <v>0</v>
      </c>
      <c r="L103" s="27">
        <v>0</v>
      </c>
      <c r="M103" s="22">
        <f>ROUND(ROUND(L103,2)*ROUND(G103,3),2)</f>
        <v>0</v>
      </c>
      <c r="N103" s="25" t="s">
        <v>126</v>
      </c>
      <c r="O103">
        <f>(M103*21)/100</f>
        <v>0</v>
      </c>
      <c r="P103" t="s">
        <v>27</v>
      </c>
    </row>
    <row r="104" spans="1:16" x14ac:dyDescent="0.2">
      <c r="A104" s="28" t="s">
        <v>57</v>
      </c>
      <c r="E104" s="29" t="s">
        <v>5</v>
      </c>
    </row>
    <row r="105" spans="1:16" ht="51" x14ac:dyDescent="0.2">
      <c r="A105" s="28" t="s">
        <v>58</v>
      </c>
      <c r="E105" s="30" t="s">
        <v>4503</v>
      </c>
    </row>
    <row r="106" spans="1:16" x14ac:dyDescent="0.2">
      <c r="E106" s="29" t="s">
        <v>5</v>
      </c>
    </row>
    <row r="107" spans="1:16" x14ac:dyDescent="0.2">
      <c r="A107" t="s">
        <v>51</v>
      </c>
      <c r="B107" s="5" t="s">
        <v>200</v>
      </c>
      <c r="C107" s="5" t="s">
        <v>4531</v>
      </c>
      <c r="D107" t="s">
        <v>5</v>
      </c>
      <c r="E107" s="24" t="s">
        <v>4517</v>
      </c>
      <c r="F107" s="25" t="s">
        <v>67</v>
      </c>
      <c r="G107" s="26">
        <v>2.5</v>
      </c>
      <c r="H107" s="25">
        <v>0</v>
      </c>
      <c r="I107" s="25">
        <f>ROUND(G107*H107,6)</f>
        <v>0</v>
      </c>
      <c r="L107" s="27">
        <v>0</v>
      </c>
      <c r="M107" s="22">
        <f>ROUND(ROUND(L107,2)*ROUND(G107,3),2)</f>
        <v>0</v>
      </c>
      <c r="N107" s="25" t="s">
        <v>126</v>
      </c>
      <c r="O107">
        <f>(M107*21)/100</f>
        <v>0</v>
      </c>
      <c r="P107" t="s">
        <v>27</v>
      </c>
    </row>
    <row r="108" spans="1:16" x14ac:dyDescent="0.2">
      <c r="A108" s="28" t="s">
        <v>57</v>
      </c>
      <c r="E108" s="29" t="s">
        <v>5</v>
      </c>
    </row>
    <row r="109" spans="1:16" ht="25.5" x14ac:dyDescent="0.2">
      <c r="A109" s="28" t="s">
        <v>58</v>
      </c>
      <c r="E109" s="30" t="s">
        <v>4484</v>
      </c>
    </row>
    <row r="110" spans="1:16" x14ac:dyDescent="0.2">
      <c r="E110" s="29" t="s">
        <v>5</v>
      </c>
    </row>
    <row r="111" spans="1:16" x14ac:dyDescent="0.2">
      <c r="A111" t="s">
        <v>51</v>
      </c>
      <c r="B111" s="5" t="s">
        <v>201</v>
      </c>
      <c r="C111" s="5" t="s">
        <v>4532</v>
      </c>
      <c r="D111" t="s">
        <v>5</v>
      </c>
      <c r="E111" s="24" t="s">
        <v>4519</v>
      </c>
      <c r="F111" s="25" t="s">
        <v>67</v>
      </c>
      <c r="G111" s="26">
        <v>2.5</v>
      </c>
      <c r="H111" s="25">
        <v>0</v>
      </c>
      <c r="I111" s="25">
        <f>ROUND(G111*H111,6)</f>
        <v>0</v>
      </c>
      <c r="L111" s="27">
        <v>0</v>
      </c>
      <c r="M111" s="22">
        <f>ROUND(ROUND(L111,2)*ROUND(G111,3),2)</f>
        <v>0</v>
      </c>
      <c r="N111" s="25" t="s">
        <v>126</v>
      </c>
      <c r="O111">
        <f>(M111*21)/100</f>
        <v>0</v>
      </c>
      <c r="P111" t="s">
        <v>27</v>
      </c>
    </row>
    <row r="112" spans="1:16" x14ac:dyDescent="0.2">
      <c r="A112" s="28" t="s">
        <v>57</v>
      </c>
      <c r="E112" s="29" t="s">
        <v>5</v>
      </c>
    </row>
    <row r="113" spans="1:16" ht="51" x14ac:dyDescent="0.2">
      <c r="A113" s="28" t="s">
        <v>58</v>
      </c>
      <c r="E113" s="30" t="s">
        <v>4520</v>
      </c>
    </row>
    <row r="114" spans="1:16" x14ac:dyDescent="0.2">
      <c r="E114" s="29" t="s">
        <v>5</v>
      </c>
    </row>
    <row r="115" spans="1:16" x14ac:dyDescent="0.2">
      <c r="A115" t="s">
        <v>48</v>
      </c>
      <c r="C115" s="6" t="s">
        <v>92</v>
      </c>
      <c r="E115" s="23" t="s">
        <v>4533</v>
      </c>
      <c r="J115" s="22">
        <f>0</f>
        <v>0</v>
      </c>
      <c r="K115" s="22">
        <f>0</f>
        <v>0</v>
      </c>
      <c r="L115" s="22">
        <f>0+L116+L120+L124+L128+L132+L136+L140+L144+L148+L152</f>
        <v>0</v>
      </c>
      <c r="M115" s="22">
        <f>0+M116+M120+M124+M128+M132+M136+M140+M144+M148+M152</f>
        <v>0</v>
      </c>
    </row>
    <row r="116" spans="1:16" x14ac:dyDescent="0.2">
      <c r="A116" t="s">
        <v>51</v>
      </c>
      <c r="B116" s="5" t="s">
        <v>202</v>
      </c>
      <c r="C116" s="5" t="s">
        <v>4534</v>
      </c>
      <c r="D116" t="s">
        <v>5</v>
      </c>
      <c r="E116" s="24" t="s">
        <v>4535</v>
      </c>
      <c r="F116" s="25" t="s">
        <v>67</v>
      </c>
      <c r="G116" s="26">
        <v>74.44</v>
      </c>
      <c r="H116" s="25">
        <v>0</v>
      </c>
      <c r="I116" s="25">
        <f>ROUND(G116*H116,6)</f>
        <v>0</v>
      </c>
      <c r="L116" s="27">
        <v>0</v>
      </c>
      <c r="M116" s="22">
        <f>ROUND(ROUND(L116,2)*ROUND(G116,3),2)</f>
        <v>0</v>
      </c>
      <c r="N116" s="25" t="s">
        <v>126</v>
      </c>
      <c r="O116">
        <f>(M116*21)/100</f>
        <v>0</v>
      </c>
      <c r="P116" t="s">
        <v>27</v>
      </c>
    </row>
    <row r="117" spans="1:16" x14ac:dyDescent="0.2">
      <c r="A117" s="28" t="s">
        <v>57</v>
      </c>
      <c r="E117" s="29" t="s">
        <v>5</v>
      </c>
    </row>
    <row r="118" spans="1:16" ht="25.5" x14ac:dyDescent="0.2">
      <c r="A118" s="28" t="s">
        <v>58</v>
      </c>
      <c r="E118" s="30" t="s">
        <v>4484</v>
      </c>
    </row>
    <row r="119" spans="1:16" x14ac:dyDescent="0.2">
      <c r="E119" s="29" t="s">
        <v>5</v>
      </c>
    </row>
    <row r="120" spans="1:16" ht="25.5" x14ac:dyDescent="0.2">
      <c r="A120" t="s">
        <v>51</v>
      </c>
      <c r="B120" s="5" t="s">
        <v>203</v>
      </c>
      <c r="C120" s="5" t="s">
        <v>4536</v>
      </c>
      <c r="D120" t="s">
        <v>5</v>
      </c>
      <c r="E120" s="24" t="s">
        <v>4537</v>
      </c>
      <c r="F120" s="25" t="s">
        <v>812</v>
      </c>
      <c r="G120" s="26">
        <v>313</v>
      </c>
      <c r="H120" s="25">
        <v>0</v>
      </c>
      <c r="I120" s="25">
        <f>ROUND(G120*H120,6)</f>
        <v>0</v>
      </c>
      <c r="L120" s="27">
        <v>0</v>
      </c>
      <c r="M120" s="22">
        <f>ROUND(ROUND(L120,2)*ROUND(G120,3),2)</f>
        <v>0</v>
      </c>
      <c r="N120" s="25" t="s">
        <v>126</v>
      </c>
      <c r="O120">
        <f>(M120*21)/100</f>
        <v>0</v>
      </c>
      <c r="P120" t="s">
        <v>27</v>
      </c>
    </row>
    <row r="121" spans="1:16" x14ac:dyDescent="0.2">
      <c r="A121" s="28" t="s">
        <v>57</v>
      </c>
      <c r="E121" s="29" t="s">
        <v>5</v>
      </c>
    </row>
    <row r="122" spans="1:16" ht="25.5" x14ac:dyDescent="0.2">
      <c r="A122" s="28" t="s">
        <v>58</v>
      </c>
      <c r="E122" s="30" t="s">
        <v>4484</v>
      </c>
    </row>
    <row r="123" spans="1:16" x14ac:dyDescent="0.2">
      <c r="E123" s="29" t="s">
        <v>5</v>
      </c>
    </row>
    <row r="124" spans="1:16" ht="25.5" x14ac:dyDescent="0.2">
      <c r="A124" t="s">
        <v>51</v>
      </c>
      <c r="B124" s="5" t="s">
        <v>204</v>
      </c>
      <c r="C124" s="5" t="s">
        <v>4538</v>
      </c>
      <c r="D124" t="s">
        <v>5</v>
      </c>
      <c r="E124" s="24" t="s">
        <v>4539</v>
      </c>
      <c r="F124" s="25" t="s">
        <v>812</v>
      </c>
      <c r="G124" s="26">
        <v>665</v>
      </c>
      <c r="H124" s="25">
        <v>0</v>
      </c>
      <c r="I124" s="25">
        <f>ROUND(G124*H124,6)</f>
        <v>0</v>
      </c>
      <c r="L124" s="27">
        <v>0</v>
      </c>
      <c r="M124" s="22">
        <f>ROUND(ROUND(L124,2)*ROUND(G124,3),2)</f>
        <v>0</v>
      </c>
      <c r="N124" s="25" t="s">
        <v>126</v>
      </c>
      <c r="O124">
        <f>(M124*21)/100</f>
        <v>0</v>
      </c>
      <c r="P124" t="s">
        <v>27</v>
      </c>
    </row>
    <row r="125" spans="1:16" x14ac:dyDescent="0.2">
      <c r="A125" s="28" t="s">
        <v>57</v>
      </c>
      <c r="E125" s="29" t="s">
        <v>5</v>
      </c>
    </row>
    <row r="126" spans="1:16" ht="25.5" x14ac:dyDescent="0.2">
      <c r="A126" s="28" t="s">
        <v>58</v>
      </c>
      <c r="E126" s="30" t="s">
        <v>4484</v>
      </c>
    </row>
    <row r="127" spans="1:16" x14ac:dyDescent="0.2">
      <c r="E127" s="29" t="s">
        <v>5</v>
      </c>
    </row>
    <row r="128" spans="1:16" ht="25.5" x14ac:dyDescent="0.2">
      <c r="A128" t="s">
        <v>51</v>
      </c>
      <c r="B128" s="5" t="s">
        <v>205</v>
      </c>
      <c r="C128" s="5" t="s">
        <v>4540</v>
      </c>
      <c r="D128" t="s">
        <v>5</v>
      </c>
      <c r="E128" s="24" t="s">
        <v>4541</v>
      </c>
      <c r="F128" s="25" t="s">
        <v>812</v>
      </c>
      <c r="G128" s="26">
        <v>883</v>
      </c>
      <c r="H128" s="25">
        <v>0</v>
      </c>
      <c r="I128" s="25">
        <f>ROUND(G128*H128,6)</f>
        <v>0</v>
      </c>
      <c r="L128" s="27">
        <v>0</v>
      </c>
      <c r="M128" s="22">
        <f>ROUND(ROUND(L128,2)*ROUND(G128,3),2)</f>
        <v>0</v>
      </c>
      <c r="N128" s="25" t="s">
        <v>126</v>
      </c>
      <c r="O128">
        <f>(M128*21)/100</f>
        <v>0</v>
      </c>
      <c r="P128" t="s">
        <v>27</v>
      </c>
    </row>
    <row r="129" spans="1:16" x14ac:dyDescent="0.2">
      <c r="A129" s="28" t="s">
        <v>57</v>
      </c>
      <c r="E129" s="29" t="s">
        <v>5</v>
      </c>
    </row>
    <row r="130" spans="1:16" ht="25.5" x14ac:dyDescent="0.2">
      <c r="A130" s="28" t="s">
        <v>58</v>
      </c>
      <c r="E130" s="30" t="s">
        <v>4484</v>
      </c>
    </row>
    <row r="131" spans="1:16" x14ac:dyDescent="0.2">
      <c r="E131" s="29" t="s">
        <v>5</v>
      </c>
    </row>
    <row r="132" spans="1:16" x14ac:dyDescent="0.2">
      <c r="A132" t="s">
        <v>51</v>
      </c>
      <c r="B132" s="5" t="s">
        <v>206</v>
      </c>
      <c r="C132" s="5" t="s">
        <v>4542</v>
      </c>
      <c r="D132" t="s">
        <v>5</v>
      </c>
      <c r="E132" s="24" t="s">
        <v>4500</v>
      </c>
      <c r="F132" s="25" t="s">
        <v>812</v>
      </c>
      <c r="G132" s="26">
        <v>1861</v>
      </c>
      <c r="H132" s="25">
        <v>0</v>
      </c>
      <c r="I132" s="25">
        <f>ROUND(G132*H132,6)</f>
        <v>0</v>
      </c>
      <c r="L132" s="27">
        <v>0</v>
      </c>
      <c r="M132" s="22">
        <f>ROUND(ROUND(L132,2)*ROUND(G132,3),2)</f>
        <v>0</v>
      </c>
      <c r="N132" s="25" t="s">
        <v>126</v>
      </c>
      <c r="O132">
        <f>(M132*21)/100</f>
        <v>0</v>
      </c>
      <c r="P132" t="s">
        <v>27</v>
      </c>
    </row>
    <row r="133" spans="1:16" x14ac:dyDescent="0.2">
      <c r="A133" s="28" t="s">
        <v>57</v>
      </c>
      <c r="E133" s="29" t="s">
        <v>5</v>
      </c>
    </row>
    <row r="134" spans="1:16" ht="25.5" x14ac:dyDescent="0.2">
      <c r="A134" s="28" t="s">
        <v>58</v>
      </c>
      <c r="E134" s="30" t="s">
        <v>4484</v>
      </c>
    </row>
    <row r="135" spans="1:16" x14ac:dyDescent="0.2">
      <c r="E135" s="29" t="s">
        <v>5</v>
      </c>
    </row>
    <row r="136" spans="1:16" ht="25.5" x14ac:dyDescent="0.2">
      <c r="A136" t="s">
        <v>51</v>
      </c>
      <c r="B136" s="5" t="s">
        <v>207</v>
      </c>
      <c r="C136" s="5" t="s">
        <v>4543</v>
      </c>
      <c r="D136" t="s">
        <v>5</v>
      </c>
      <c r="E136" s="24" t="s">
        <v>4507</v>
      </c>
      <c r="F136" s="25" t="s">
        <v>812</v>
      </c>
      <c r="G136" s="26">
        <v>313</v>
      </c>
      <c r="H136" s="25">
        <v>0</v>
      </c>
      <c r="I136" s="25">
        <f>ROUND(G136*H136,6)</f>
        <v>0</v>
      </c>
      <c r="L136" s="27">
        <v>0</v>
      </c>
      <c r="M136" s="22">
        <f>ROUND(ROUND(L136,2)*ROUND(G136,3),2)</f>
        <v>0</v>
      </c>
      <c r="N136" s="25" t="s">
        <v>126</v>
      </c>
      <c r="O136">
        <f>(M136*21)/100</f>
        <v>0</v>
      </c>
      <c r="P136" t="s">
        <v>27</v>
      </c>
    </row>
    <row r="137" spans="1:16" x14ac:dyDescent="0.2">
      <c r="A137" s="28" t="s">
        <v>57</v>
      </c>
      <c r="E137" s="29" t="s">
        <v>5</v>
      </c>
    </row>
    <row r="138" spans="1:16" ht="51" x14ac:dyDescent="0.2">
      <c r="A138" s="28" t="s">
        <v>58</v>
      </c>
      <c r="E138" s="30" t="s">
        <v>4544</v>
      </c>
    </row>
    <row r="139" spans="1:16" x14ac:dyDescent="0.2">
      <c r="E139" s="29" t="s">
        <v>5</v>
      </c>
    </row>
    <row r="140" spans="1:16" ht="25.5" x14ac:dyDescent="0.2">
      <c r="A140" t="s">
        <v>51</v>
      </c>
      <c r="B140" s="5" t="s">
        <v>208</v>
      </c>
      <c r="C140" s="5" t="s">
        <v>4545</v>
      </c>
      <c r="D140" t="s">
        <v>5</v>
      </c>
      <c r="E140" s="24" t="s">
        <v>4546</v>
      </c>
      <c r="F140" s="25" t="s">
        <v>812</v>
      </c>
      <c r="G140" s="26">
        <v>665</v>
      </c>
      <c r="H140" s="25">
        <v>0</v>
      </c>
      <c r="I140" s="25">
        <f>ROUND(G140*H140,6)</f>
        <v>0</v>
      </c>
      <c r="L140" s="27">
        <v>0</v>
      </c>
      <c r="M140" s="22">
        <f>ROUND(ROUND(L140,2)*ROUND(G140,3),2)</f>
        <v>0</v>
      </c>
      <c r="N140" s="25" t="s">
        <v>126</v>
      </c>
      <c r="O140">
        <f>(M140*21)/100</f>
        <v>0</v>
      </c>
      <c r="P140" t="s">
        <v>27</v>
      </c>
    </row>
    <row r="141" spans="1:16" x14ac:dyDescent="0.2">
      <c r="A141" s="28" t="s">
        <v>57</v>
      </c>
      <c r="E141" s="29" t="s">
        <v>5</v>
      </c>
    </row>
    <row r="142" spans="1:16" ht="51" x14ac:dyDescent="0.2">
      <c r="A142" s="28" t="s">
        <v>58</v>
      </c>
      <c r="E142" s="30" t="s">
        <v>4544</v>
      </c>
    </row>
    <row r="143" spans="1:16" x14ac:dyDescent="0.2">
      <c r="E143" s="29" t="s">
        <v>5</v>
      </c>
    </row>
    <row r="144" spans="1:16" ht="25.5" x14ac:dyDescent="0.2">
      <c r="A144" t="s">
        <v>51</v>
      </c>
      <c r="B144" s="5" t="s">
        <v>211</v>
      </c>
      <c r="C144" s="5" t="s">
        <v>4547</v>
      </c>
      <c r="D144" t="s">
        <v>5</v>
      </c>
      <c r="E144" s="24" t="s">
        <v>4548</v>
      </c>
      <c r="F144" s="25" t="s">
        <v>812</v>
      </c>
      <c r="G144" s="26">
        <v>883</v>
      </c>
      <c r="H144" s="25">
        <v>0</v>
      </c>
      <c r="I144" s="25">
        <f>ROUND(G144*H144,6)</f>
        <v>0</v>
      </c>
      <c r="L144" s="27">
        <v>0</v>
      </c>
      <c r="M144" s="22">
        <f>ROUND(ROUND(L144,2)*ROUND(G144,3),2)</f>
        <v>0</v>
      </c>
      <c r="N144" s="25" t="s">
        <v>126</v>
      </c>
      <c r="O144">
        <f>(M144*21)/100</f>
        <v>0</v>
      </c>
      <c r="P144" t="s">
        <v>27</v>
      </c>
    </row>
    <row r="145" spans="1:16" x14ac:dyDescent="0.2">
      <c r="A145" s="28" t="s">
        <v>57</v>
      </c>
      <c r="E145" s="29" t="s">
        <v>5</v>
      </c>
    </row>
    <row r="146" spans="1:16" ht="51" x14ac:dyDescent="0.2">
      <c r="A146" s="28" t="s">
        <v>58</v>
      </c>
      <c r="E146" s="30" t="s">
        <v>4544</v>
      </c>
    </row>
    <row r="147" spans="1:16" x14ac:dyDescent="0.2">
      <c r="E147" s="29" t="s">
        <v>5</v>
      </c>
    </row>
    <row r="148" spans="1:16" x14ac:dyDescent="0.2">
      <c r="A148" t="s">
        <v>51</v>
      </c>
      <c r="B148" s="5" t="s">
        <v>212</v>
      </c>
      <c r="C148" s="5" t="s">
        <v>4549</v>
      </c>
      <c r="D148" t="s">
        <v>5</v>
      </c>
      <c r="E148" s="24" t="s">
        <v>4517</v>
      </c>
      <c r="F148" s="25" t="s">
        <v>67</v>
      </c>
      <c r="G148" s="26">
        <v>74.44</v>
      </c>
      <c r="H148" s="25">
        <v>0</v>
      </c>
      <c r="I148" s="25">
        <f>ROUND(G148*H148,6)</f>
        <v>0</v>
      </c>
      <c r="L148" s="27">
        <v>0</v>
      </c>
      <c r="M148" s="22">
        <f>ROUND(ROUND(L148,2)*ROUND(G148,3),2)</f>
        <v>0</v>
      </c>
      <c r="N148" s="25" t="s">
        <v>126</v>
      </c>
      <c r="O148">
        <f>(M148*21)/100</f>
        <v>0</v>
      </c>
      <c r="P148" t="s">
        <v>27</v>
      </c>
    </row>
    <row r="149" spans="1:16" x14ac:dyDescent="0.2">
      <c r="A149" s="28" t="s">
        <v>57</v>
      </c>
      <c r="E149" s="29" t="s">
        <v>5</v>
      </c>
    </row>
    <row r="150" spans="1:16" ht="25.5" x14ac:dyDescent="0.2">
      <c r="A150" s="28" t="s">
        <v>58</v>
      </c>
      <c r="E150" s="30" t="s">
        <v>4484</v>
      </c>
    </row>
    <row r="151" spans="1:16" x14ac:dyDescent="0.2">
      <c r="E151" s="29" t="s">
        <v>5</v>
      </c>
    </row>
    <row r="152" spans="1:16" ht="25.5" x14ac:dyDescent="0.2">
      <c r="A152" t="s">
        <v>51</v>
      </c>
      <c r="B152" s="5" t="s">
        <v>213</v>
      </c>
      <c r="C152" s="5" t="s">
        <v>4550</v>
      </c>
      <c r="D152" t="s">
        <v>5</v>
      </c>
      <c r="E152" s="24" t="s">
        <v>4551</v>
      </c>
      <c r="F152" s="25" t="s">
        <v>67</v>
      </c>
      <c r="G152" s="26">
        <v>74.44</v>
      </c>
      <c r="H152" s="25">
        <v>0</v>
      </c>
      <c r="I152" s="25">
        <f>ROUND(G152*H152,6)</f>
        <v>0</v>
      </c>
      <c r="L152" s="27">
        <v>0</v>
      </c>
      <c r="M152" s="22">
        <f>ROUND(ROUND(L152,2)*ROUND(G152,3),2)</f>
        <v>0</v>
      </c>
      <c r="N152" s="25" t="s">
        <v>126</v>
      </c>
      <c r="O152">
        <f>(M152*21)/100</f>
        <v>0</v>
      </c>
      <c r="P152" t="s">
        <v>27</v>
      </c>
    </row>
    <row r="153" spans="1:16" x14ac:dyDescent="0.2">
      <c r="A153" s="28" t="s">
        <v>57</v>
      </c>
      <c r="E153" s="29" t="s">
        <v>5</v>
      </c>
    </row>
    <row r="154" spans="1:16" ht="51" x14ac:dyDescent="0.2">
      <c r="A154" s="28" t="s">
        <v>58</v>
      </c>
      <c r="E154" s="30" t="s">
        <v>4520</v>
      </c>
    </row>
    <row r="155" spans="1:16" x14ac:dyDescent="0.2">
      <c r="E155" s="29" t="s">
        <v>5</v>
      </c>
    </row>
    <row r="156" spans="1:16" x14ac:dyDescent="0.2">
      <c r="A156" t="s">
        <v>48</v>
      </c>
      <c r="C156" s="6" t="s">
        <v>96</v>
      </c>
      <c r="E156" s="23" t="s">
        <v>4552</v>
      </c>
      <c r="J156" s="22">
        <f>0</f>
        <v>0</v>
      </c>
      <c r="K156" s="22">
        <f>0</f>
        <v>0</v>
      </c>
      <c r="L156" s="22">
        <f>0+L157+L161+L165+L169+L173+L177+L181+L185+L189</f>
        <v>0</v>
      </c>
      <c r="M156" s="22">
        <f>0+M157+M161+M165+M169+M173+M177+M181+M185+M189</f>
        <v>0</v>
      </c>
    </row>
    <row r="157" spans="1:16" ht="25.5" x14ac:dyDescent="0.2">
      <c r="A157" t="s">
        <v>51</v>
      </c>
      <c r="B157" s="5" t="s">
        <v>214</v>
      </c>
      <c r="C157" s="5" t="s">
        <v>4553</v>
      </c>
      <c r="D157" t="s">
        <v>5</v>
      </c>
      <c r="E157" s="24" t="s">
        <v>4554</v>
      </c>
      <c r="F157" s="25" t="s">
        <v>67</v>
      </c>
      <c r="G157" s="26">
        <v>33</v>
      </c>
      <c r="H157" s="25">
        <v>0</v>
      </c>
      <c r="I157" s="25">
        <f>ROUND(G157*H157,6)</f>
        <v>0</v>
      </c>
      <c r="L157" s="27">
        <v>0</v>
      </c>
      <c r="M157" s="22">
        <f>ROUND(ROUND(L157,2)*ROUND(G157,3),2)</f>
        <v>0</v>
      </c>
      <c r="N157" s="25" t="s">
        <v>126</v>
      </c>
      <c r="O157">
        <f>(M157*21)/100</f>
        <v>0</v>
      </c>
      <c r="P157" t="s">
        <v>27</v>
      </c>
    </row>
    <row r="158" spans="1:16" x14ac:dyDescent="0.2">
      <c r="A158" s="28" t="s">
        <v>57</v>
      </c>
      <c r="E158" s="29" t="s">
        <v>5</v>
      </c>
    </row>
    <row r="159" spans="1:16" ht="25.5" x14ac:dyDescent="0.2">
      <c r="A159" s="28" t="s">
        <v>58</v>
      </c>
      <c r="E159" s="30" t="s">
        <v>4484</v>
      </c>
    </row>
    <row r="160" spans="1:16" x14ac:dyDescent="0.2">
      <c r="E160" s="29" t="s">
        <v>5</v>
      </c>
    </row>
    <row r="161" spans="1:16" ht="25.5" x14ac:dyDescent="0.2">
      <c r="A161" t="s">
        <v>51</v>
      </c>
      <c r="B161" s="5" t="s">
        <v>215</v>
      </c>
      <c r="C161" s="5" t="s">
        <v>4555</v>
      </c>
      <c r="D161" t="s">
        <v>5</v>
      </c>
      <c r="E161" s="24" t="s">
        <v>4556</v>
      </c>
      <c r="F161" s="25" t="s">
        <v>812</v>
      </c>
      <c r="G161" s="26">
        <v>1005</v>
      </c>
      <c r="H161" s="25">
        <v>0</v>
      </c>
      <c r="I161" s="25">
        <f>ROUND(G161*H161,6)</f>
        <v>0</v>
      </c>
      <c r="L161" s="27">
        <v>0</v>
      </c>
      <c r="M161" s="22">
        <f>ROUND(ROUND(L161,2)*ROUND(G161,3),2)</f>
        <v>0</v>
      </c>
      <c r="N161" s="25" t="s">
        <v>126</v>
      </c>
      <c r="O161">
        <f>(M161*21)/100</f>
        <v>0</v>
      </c>
      <c r="P161" t="s">
        <v>27</v>
      </c>
    </row>
    <row r="162" spans="1:16" x14ac:dyDescent="0.2">
      <c r="A162" s="28" t="s">
        <v>57</v>
      </c>
      <c r="E162" s="29" t="s">
        <v>5</v>
      </c>
    </row>
    <row r="163" spans="1:16" ht="25.5" x14ac:dyDescent="0.2">
      <c r="A163" s="28" t="s">
        <v>58</v>
      </c>
      <c r="E163" s="30" t="s">
        <v>4484</v>
      </c>
    </row>
    <row r="164" spans="1:16" x14ac:dyDescent="0.2">
      <c r="E164" s="29" t="s">
        <v>5</v>
      </c>
    </row>
    <row r="165" spans="1:16" ht="25.5" x14ac:dyDescent="0.2">
      <c r="A165" t="s">
        <v>51</v>
      </c>
      <c r="B165" s="5" t="s">
        <v>216</v>
      </c>
      <c r="C165" s="5" t="s">
        <v>4557</v>
      </c>
      <c r="D165" t="s">
        <v>5</v>
      </c>
      <c r="E165" s="24" t="s">
        <v>4558</v>
      </c>
      <c r="F165" s="25" t="s">
        <v>812</v>
      </c>
      <c r="G165" s="26">
        <v>486</v>
      </c>
      <c r="H165" s="25">
        <v>0</v>
      </c>
      <c r="I165" s="25">
        <f>ROUND(G165*H165,6)</f>
        <v>0</v>
      </c>
      <c r="L165" s="27">
        <v>0</v>
      </c>
      <c r="M165" s="22">
        <f>ROUND(ROUND(L165,2)*ROUND(G165,3),2)</f>
        <v>0</v>
      </c>
      <c r="N165" s="25" t="s">
        <v>126</v>
      </c>
      <c r="O165">
        <f>(M165*21)/100</f>
        <v>0</v>
      </c>
      <c r="P165" t="s">
        <v>27</v>
      </c>
    </row>
    <row r="166" spans="1:16" x14ac:dyDescent="0.2">
      <c r="A166" s="28" t="s">
        <v>57</v>
      </c>
      <c r="E166" s="29" t="s">
        <v>5</v>
      </c>
    </row>
    <row r="167" spans="1:16" ht="25.5" x14ac:dyDescent="0.2">
      <c r="A167" s="28" t="s">
        <v>58</v>
      </c>
      <c r="E167" s="30" t="s">
        <v>4484</v>
      </c>
    </row>
    <row r="168" spans="1:16" x14ac:dyDescent="0.2">
      <c r="E168" s="29" t="s">
        <v>5</v>
      </c>
    </row>
    <row r="169" spans="1:16" ht="25.5" x14ac:dyDescent="0.2">
      <c r="A169" t="s">
        <v>51</v>
      </c>
      <c r="B169" s="5" t="s">
        <v>217</v>
      </c>
      <c r="C169" s="5" t="s">
        <v>4559</v>
      </c>
      <c r="D169" t="s">
        <v>5</v>
      </c>
      <c r="E169" s="24" t="s">
        <v>4560</v>
      </c>
      <c r="F169" s="25" t="s">
        <v>812</v>
      </c>
      <c r="G169" s="26">
        <v>159</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ht="25.5" x14ac:dyDescent="0.2">
      <c r="A171" s="28" t="s">
        <v>58</v>
      </c>
      <c r="E171" s="30" t="s">
        <v>4484</v>
      </c>
    </row>
    <row r="172" spans="1:16" x14ac:dyDescent="0.2">
      <c r="E172" s="29" t="s">
        <v>5</v>
      </c>
    </row>
    <row r="173" spans="1:16" x14ac:dyDescent="0.2">
      <c r="A173" t="s">
        <v>51</v>
      </c>
      <c r="B173" s="5" t="s">
        <v>218</v>
      </c>
      <c r="C173" s="5" t="s">
        <v>4561</v>
      </c>
      <c r="D173" t="s">
        <v>5</v>
      </c>
      <c r="E173" s="24" t="s">
        <v>4500</v>
      </c>
      <c r="F173" s="25" t="s">
        <v>812</v>
      </c>
      <c r="G173" s="26">
        <v>1650</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ht="25.5" x14ac:dyDescent="0.2">
      <c r="A175" s="28" t="s">
        <v>58</v>
      </c>
      <c r="E175" s="30" t="s">
        <v>4484</v>
      </c>
    </row>
    <row r="176" spans="1:16" x14ac:dyDescent="0.2">
      <c r="E176" s="29" t="s">
        <v>5</v>
      </c>
    </row>
    <row r="177" spans="1:16" ht="25.5" x14ac:dyDescent="0.2">
      <c r="A177" t="s">
        <v>51</v>
      </c>
      <c r="B177" s="5" t="s">
        <v>219</v>
      </c>
      <c r="C177" s="5" t="s">
        <v>4562</v>
      </c>
      <c r="D177" t="s">
        <v>5</v>
      </c>
      <c r="E177" s="24" t="s">
        <v>4507</v>
      </c>
      <c r="F177" s="25" t="s">
        <v>812</v>
      </c>
      <c r="G177" s="26">
        <v>1005</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ht="51" x14ac:dyDescent="0.2">
      <c r="A179" s="28" t="s">
        <v>58</v>
      </c>
      <c r="E179" s="30" t="s">
        <v>4563</v>
      </c>
    </row>
    <row r="180" spans="1:16" x14ac:dyDescent="0.2">
      <c r="E180" s="29" t="s">
        <v>5</v>
      </c>
    </row>
    <row r="181" spans="1:16" ht="25.5" x14ac:dyDescent="0.2">
      <c r="A181" t="s">
        <v>51</v>
      </c>
      <c r="B181" s="5" t="s">
        <v>220</v>
      </c>
      <c r="C181" s="5" t="s">
        <v>4564</v>
      </c>
      <c r="D181" t="s">
        <v>5</v>
      </c>
      <c r="E181" s="24" t="s">
        <v>4546</v>
      </c>
      <c r="F181" s="25" t="s">
        <v>812</v>
      </c>
      <c r="G181" s="26">
        <v>486</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ht="51" x14ac:dyDescent="0.2">
      <c r="A183" s="28" t="s">
        <v>58</v>
      </c>
      <c r="E183" s="30" t="s">
        <v>4563</v>
      </c>
    </row>
    <row r="184" spans="1:16" x14ac:dyDescent="0.2">
      <c r="E184" s="29" t="s">
        <v>5</v>
      </c>
    </row>
    <row r="185" spans="1:16" ht="25.5" x14ac:dyDescent="0.2">
      <c r="A185" t="s">
        <v>51</v>
      </c>
      <c r="B185" s="5" t="s">
        <v>223</v>
      </c>
      <c r="C185" s="5" t="s">
        <v>4565</v>
      </c>
      <c r="D185" t="s">
        <v>5</v>
      </c>
      <c r="E185" s="24" t="s">
        <v>4548</v>
      </c>
      <c r="F185" s="25" t="s">
        <v>812</v>
      </c>
      <c r="G185" s="26">
        <v>159</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ht="51" x14ac:dyDescent="0.2">
      <c r="A187" s="28" t="s">
        <v>58</v>
      </c>
      <c r="E187" s="30" t="s">
        <v>4563</v>
      </c>
    </row>
    <row r="188" spans="1:16" x14ac:dyDescent="0.2">
      <c r="E188" s="29" t="s">
        <v>5</v>
      </c>
    </row>
    <row r="189" spans="1:16" ht="25.5" x14ac:dyDescent="0.2">
      <c r="A189" t="s">
        <v>51</v>
      </c>
      <c r="B189" s="5" t="s">
        <v>224</v>
      </c>
      <c r="C189" s="5" t="s">
        <v>4566</v>
      </c>
      <c r="D189" t="s">
        <v>5</v>
      </c>
      <c r="E189" s="24" t="s">
        <v>4567</v>
      </c>
      <c r="F189" s="25" t="s">
        <v>67</v>
      </c>
      <c r="G189" s="26">
        <v>33</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ht="51" x14ac:dyDescent="0.2">
      <c r="A191" s="28" t="s">
        <v>58</v>
      </c>
      <c r="E191" s="30" t="s">
        <v>4520</v>
      </c>
    </row>
    <row r="192" spans="1:16" x14ac:dyDescent="0.2">
      <c r="E192" s="29" t="s">
        <v>5</v>
      </c>
    </row>
    <row r="193" spans="1:16" x14ac:dyDescent="0.2">
      <c r="A193" t="s">
        <v>48</v>
      </c>
      <c r="C193" s="6" t="s">
        <v>100</v>
      </c>
      <c r="E193" s="23" t="s">
        <v>4568</v>
      </c>
      <c r="J193" s="22">
        <f>0</f>
        <v>0</v>
      </c>
      <c r="K193" s="22">
        <f>0</f>
        <v>0</v>
      </c>
      <c r="L193" s="22">
        <f>0+L194+L198+L202+L206+L210+L214+L218</f>
        <v>0</v>
      </c>
      <c r="M193" s="22">
        <f>0+M194+M198+M202+M206+M210+M214+M218</f>
        <v>0</v>
      </c>
    </row>
    <row r="194" spans="1:16" x14ac:dyDescent="0.2">
      <c r="A194" t="s">
        <v>51</v>
      </c>
      <c r="B194" s="5" t="s">
        <v>225</v>
      </c>
      <c r="C194" s="5" t="s">
        <v>4569</v>
      </c>
      <c r="D194" t="s">
        <v>5</v>
      </c>
      <c r="E194" s="24" t="s">
        <v>4570</v>
      </c>
      <c r="F194" s="25" t="s">
        <v>67</v>
      </c>
      <c r="G194" s="26">
        <v>437.435</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51</v>
      </c>
      <c r="B198" s="5" t="s">
        <v>226</v>
      </c>
      <c r="C198" s="5" t="s">
        <v>4571</v>
      </c>
      <c r="D198" t="s">
        <v>5</v>
      </c>
      <c r="E198" s="24" t="s">
        <v>4572</v>
      </c>
      <c r="F198" s="25" t="s">
        <v>67</v>
      </c>
      <c r="G198" s="26">
        <v>437.435</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227</v>
      </c>
      <c r="C202" s="5" t="s">
        <v>4573</v>
      </c>
      <c r="D202" t="s">
        <v>5</v>
      </c>
      <c r="E202" s="24" t="s">
        <v>4574</v>
      </c>
      <c r="F202" s="25" t="s">
        <v>67</v>
      </c>
      <c r="G202" s="26">
        <v>437.435</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ht="25.5" x14ac:dyDescent="0.2">
      <c r="A206" t="s">
        <v>51</v>
      </c>
      <c r="B206" s="5" t="s">
        <v>232</v>
      </c>
      <c r="C206" s="5" t="s">
        <v>4575</v>
      </c>
      <c r="D206" t="s">
        <v>5</v>
      </c>
      <c r="E206" s="24" t="s">
        <v>4576</v>
      </c>
      <c r="F206" s="25" t="s">
        <v>67</v>
      </c>
      <c r="G206" s="26">
        <v>437.435</v>
      </c>
      <c r="H206" s="25">
        <v>0</v>
      </c>
      <c r="I206" s="25">
        <f>ROUND(G206*H206,6)</f>
        <v>0</v>
      </c>
      <c r="L206" s="27">
        <v>0</v>
      </c>
      <c r="M206" s="22">
        <f>ROUND(ROUND(L206,2)*ROUND(G206,3),2)</f>
        <v>0</v>
      </c>
      <c r="N206" s="25" t="s">
        <v>126</v>
      </c>
      <c r="O206">
        <f>(M206*21)/100</f>
        <v>0</v>
      </c>
      <c r="P206" t="s">
        <v>27</v>
      </c>
    </row>
    <row r="207" spans="1:16" ht="25.5" x14ac:dyDescent="0.2">
      <c r="A207" s="28" t="s">
        <v>57</v>
      </c>
      <c r="E207" s="29" t="s">
        <v>4577</v>
      </c>
    </row>
    <row r="208" spans="1:16" x14ac:dyDescent="0.2">
      <c r="A208" s="28" t="s">
        <v>58</v>
      </c>
      <c r="E208" s="30" t="s">
        <v>5</v>
      </c>
    </row>
    <row r="209" spans="1:16" x14ac:dyDescent="0.2">
      <c r="E209" s="29" t="s">
        <v>5</v>
      </c>
    </row>
    <row r="210" spans="1:16" x14ac:dyDescent="0.2">
      <c r="A210" t="s">
        <v>51</v>
      </c>
      <c r="B210" s="5" t="s">
        <v>235</v>
      </c>
      <c r="C210" s="5" t="s">
        <v>4578</v>
      </c>
      <c r="D210" t="s">
        <v>5</v>
      </c>
      <c r="E210" s="24" t="s">
        <v>4579</v>
      </c>
      <c r="F210" s="25" t="s">
        <v>67</v>
      </c>
      <c r="G210" s="26">
        <v>437.435</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x14ac:dyDescent="0.2">
      <c r="E213" s="29" t="s">
        <v>5</v>
      </c>
    </row>
    <row r="214" spans="1:16" x14ac:dyDescent="0.2">
      <c r="A214" t="s">
        <v>51</v>
      </c>
      <c r="B214" s="5" t="s">
        <v>238</v>
      </c>
      <c r="C214" s="5" t="s">
        <v>4580</v>
      </c>
      <c r="D214" t="s">
        <v>5</v>
      </c>
      <c r="E214" s="24" t="s">
        <v>4581</v>
      </c>
      <c r="F214" s="25" t="s">
        <v>67</v>
      </c>
      <c r="G214" s="26">
        <v>437.435</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x14ac:dyDescent="0.2">
      <c r="E217" s="29" t="s">
        <v>5</v>
      </c>
    </row>
    <row r="218" spans="1:16" x14ac:dyDescent="0.2">
      <c r="A218" t="s">
        <v>51</v>
      </c>
      <c r="B218" s="5" t="s">
        <v>239</v>
      </c>
      <c r="C218" s="5" t="s">
        <v>4582</v>
      </c>
      <c r="D218" t="s">
        <v>5</v>
      </c>
      <c r="E218" s="24" t="s">
        <v>4583</v>
      </c>
      <c r="F218" s="25" t="s">
        <v>67</v>
      </c>
      <c r="G218" s="26">
        <v>491.5</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x14ac:dyDescent="0.2">
      <c r="E221" s="29" t="s">
        <v>5</v>
      </c>
    </row>
    <row r="222" spans="1:16" x14ac:dyDescent="0.2">
      <c r="A222" t="s">
        <v>48</v>
      </c>
      <c r="C222" s="6" t="s">
        <v>105</v>
      </c>
      <c r="E222" s="23" t="s">
        <v>4584</v>
      </c>
      <c r="J222" s="22">
        <f>0</f>
        <v>0</v>
      </c>
      <c r="K222" s="22">
        <f>0</f>
        <v>0</v>
      </c>
      <c r="L222" s="22">
        <f>0+L223+L227+L231+L235+L239+L243+L247+L251+L255</f>
        <v>0</v>
      </c>
      <c r="M222" s="22">
        <f>0+M223+M227+M231+M235+M239+M243+M247+M251+M255</f>
        <v>0</v>
      </c>
    </row>
    <row r="223" spans="1:16" x14ac:dyDescent="0.2">
      <c r="A223" t="s">
        <v>51</v>
      </c>
      <c r="B223" s="5" t="s">
        <v>240</v>
      </c>
      <c r="C223" s="5" t="s">
        <v>4585</v>
      </c>
      <c r="D223" t="s">
        <v>5</v>
      </c>
      <c r="E223" s="24" t="s">
        <v>4586</v>
      </c>
      <c r="F223" s="25" t="s">
        <v>67</v>
      </c>
      <c r="G223" s="26">
        <v>1508.4</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ht="25.5" x14ac:dyDescent="0.2">
      <c r="A225" s="28" t="s">
        <v>58</v>
      </c>
      <c r="E225" s="30" t="s">
        <v>4484</v>
      </c>
    </row>
    <row r="226" spans="1:16" x14ac:dyDescent="0.2">
      <c r="E226" s="29" t="s">
        <v>5</v>
      </c>
    </row>
    <row r="227" spans="1:16" x14ac:dyDescent="0.2">
      <c r="A227" t="s">
        <v>51</v>
      </c>
      <c r="B227" s="5" t="s">
        <v>241</v>
      </c>
      <c r="C227" s="5" t="s">
        <v>4587</v>
      </c>
      <c r="D227" t="s">
        <v>5</v>
      </c>
      <c r="E227" s="24" t="s">
        <v>4588</v>
      </c>
      <c r="F227" s="25" t="s">
        <v>67</v>
      </c>
      <c r="G227" s="26">
        <v>1508.4</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ht="25.5" x14ac:dyDescent="0.2">
      <c r="A229" s="28" t="s">
        <v>58</v>
      </c>
      <c r="E229" s="30" t="s">
        <v>4484</v>
      </c>
    </row>
    <row r="230" spans="1:16" x14ac:dyDescent="0.2">
      <c r="E230" s="29" t="s">
        <v>5</v>
      </c>
    </row>
    <row r="231" spans="1:16" x14ac:dyDescent="0.2">
      <c r="A231" t="s">
        <v>51</v>
      </c>
      <c r="B231" s="5" t="s">
        <v>242</v>
      </c>
      <c r="C231" s="5" t="s">
        <v>4589</v>
      </c>
      <c r="D231" t="s">
        <v>5</v>
      </c>
      <c r="E231" s="24" t="s">
        <v>4570</v>
      </c>
      <c r="F231" s="25" t="s">
        <v>67</v>
      </c>
      <c r="G231" s="26">
        <v>1508.4</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ht="51" x14ac:dyDescent="0.2">
      <c r="A233" s="28" t="s">
        <v>58</v>
      </c>
      <c r="E233" s="30" t="s">
        <v>4590</v>
      </c>
    </row>
    <row r="234" spans="1:16" x14ac:dyDescent="0.2">
      <c r="E234" s="29" t="s">
        <v>5</v>
      </c>
    </row>
    <row r="235" spans="1:16" x14ac:dyDescent="0.2">
      <c r="A235" t="s">
        <v>51</v>
      </c>
      <c r="B235" s="5" t="s">
        <v>243</v>
      </c>
      <c r="C235" s="5" t="s">
        <v>4591</v>
      </c>
      <c r="D235" t="s">
        <v>5</v>
      </c>
      <c r="E235" s="24" t="s">
        <v>4592</v>
      </c>
      <c r="F235" s="25" t="s">
        <v>67</v>
      </c>
      <c r="G235" s="26">
        <v>1508.4</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ht="51" x14ac:dyDescent="0.2">
      <c r="A237" s="28" t="s">
        <v>58</v>
      </c>
      <c r="E237" s="30" t="s">
        <v>4593</v>
      </c>
    </row>
    <row r="238" spans="1:16" x14ac:dyDescent="0.2">
      <c r="E238" s="29" t="s">
        <v>5</v>
      </c>
    </row>
    <row r="239" spans="1:16" x14ac:dyDescent="0.2">
      <c r="A239" t="s">
        <v>51</v>
      </c>
      <c r="B239" s="5" t="s">
        <v>244</v>
      </c>
      <c r="C239" s="5" t="s">
        <v>4594</v>
      </c>
      <c r="D239" t="s">
        <v>5</v>
      </c>
      <c r="E239" s="24" t="s">
        <v>4574</v>
      </c>
      <c r="F239" s="25" t="s">
        <v>67</v>
      </c>
      <c r="G239" s="26">
        <v>1508.4</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ht="38.25" x14ac:dyDescent="0.2">
      <c r="A241" s="28" t="s">
        <v>58</v>
      </c>
      <c r="E241" s="30" t="s">
        <v>4595</v>
      </c>
    </row>
    <row r="242" spans="1:16" x14ac:dyDescent="0.2">
      <c r="E242" s="29" t="s">
        <v>5</v>
      </c>
    </row>
    <row r="243" spans="1:16" ht="25.5" x14ac:dyDescent="0.2">
      <c r="A243" t="s">
        <v>51</v>
      </c>
      <c r="B243" s="5" t="s">
        <v>249</v>
      </c>
      <c r="C243" s="5" t="s">
        <v>4596</v>
      </c>
      <c r="D243" t="s">
        <v>5</v>
      </c>
      <c r="E243" s="24" t="s">
        <v>4597</v>
      </c>
      <c r="F243" s="25" t="s">
        <v>67</v>
      </c>
      <c r="G243" s="26">
        <v>1508.4</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ht="51" x14ac:dyDescent="0.2">
      <c r="A245" s="28" t="s">
        <v>58</v>
      </c>
      <c r="E245" s="30" t="s">
        <v>4598</v>
      </c>
    </row>
    <row r="246" spans="1:16" x14ac:dyDescent="0.2">
      <c r="E246" s="29" t="s">
        <v>5</v>
      </c>
    </row>
    <row r="247" spans="1:16" x14ac:dyDescent="0.2">
      <c r="A247" t="s">
        <v>51</v>
      </c>
      <c r="B247" s="5" t="s">
        <v>254</v>
      </c>
      <c r="C247" s="5" t="s">
        <v>4599</v>
      </c>
      <c r="D247" t="s">
        <v>5</v>
      </c>
      <c r="E247" s="24" t="s">
        <v>4600</v>
      </c>
      <c r="F247" s="25" t="s">
        <v>67</v>
      </c>
      <c r="G247" s="26">
        <v>1508.4</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ht="51" x14ac:dyDescent="0.2">
      <c r="A249" s="28" t="s">
        <v>58</v>
      </c>
      <c r="E249" s="30" t="s">
        <v>4601</v>
      </c>
    </row>
    <row r="250" spans="1:16" x14ac:dyDescent="0.2">
      <c r="E250" s="29" t="s">
        <v>5</v>
      </c>
    </row>
    <row r="251" spans="1:16" x14ac:dyDescent="0.2">
      <c r="A251" t="s">
        <v>51</v>
      </c>
      <c r="B251" s="5" t="s">
        <v>258</v>
      </c>
      <c r="C251" s="5" t="s">
        <v>4602</v>
      </c>
      <c r="D251" t="s">
        <v>5</v>
      </c>
      <c r="E251" s="24" t="s">
        <v>4603</v>
      </c>
      <c r="F251" s="25" t="s">
        <v>67</v>
      </c>
      <c r="G251" s="26">
        <v>1508.4</v>
      </c>
      <c r="H251" s="25">
        <v>0</v>
      </c>
      <c r="I251" s="25">
        <f>ROUND(G251*H251,6)</f>
        <v>0</v>
      </c>
      <c r="L251" s="27">
        <v>0</v>
      </c>
      <c r="M251" s="22">
        <f>ROUND(ROUND(L251,2)*ROUND(G251,3),2)</f>
        <v>0</v>
      </c>
      <c r="N251" s="25" t="s">
        <v>126</v>
      </c>
      <c r="O251">
        <f>(M251*21)/100</f>
        <v>0</v>
      </c>
      <c r="P251" t="s">
        <v>27</v>
      </c>
    </row>
    <row r="252" spans="1:16" x14ac:dyDescent="0.2">
      <c r="A252" s="28" t="s">
        <v>57</v>
      </c>
      <c r="E252" s="29" t="s">
        <v>5</v>
      </c>
    </row>
    <row r="253" spans="1:16" ht="51" x14ac:dyDescent="0.2">
      <c r="A253" s="28" t="s">
        <v>58</v>
      </c>
      <c r="E253" s="30" t="s">
        <v>4604</v>
      </c>
    </row>
    <row r="254" spans="1:16" x14ac:dyDescent="0.2">
      <c r="E254" s="29" t="s">
        <v>5</v>
      </c>
    </row>
    <row r="255" spans="1:16" x14ac:dyDescent="0.2">
      <c r="A255" t="s">
        <v>51</v>
      </c>
      <c r="B255" s="5" t="s">
        <v>262</v>
      </c>
      <c r="C255" s="5" t="s">
        <v>4605</v>
      </c>
      <c r="D255" t="s">
        <v>5</v>
      </c>
      <c r="E255" s="24" t="s">
        <v>4606</v>
      </c>
      <c r="F255" s="25" t="s">
        <v>67</v>
      </c>
      <c r="G255" s="26">
        <v>1508.4</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ht="51" x14ac:dyDescent="0.2">
      <c r="A257" s="28" t="s">
        <v>58</v>
      </c>
      <c r="E257" s="30" t="s">
        <v>4607</v>
      </c>
    </row>
    <row r="258" spans="1:16" x14ac:dyDescent="0.2">
      <c r="E258" s="29" t="s">
        <v>5</v>
      </c>
    </row>
    <row r="259" spans="1:16" x14ac:dyDescent="0.2">
      <c r="A259" t="s">
        <v>48</v>
      </c>
      <c r="C259" s="6" t="s">
        <v>110</v>
      </c>
      <c r="E259" s="23" t="s">
        <v>4608</v>
      </c>
      <c r="J259" s="22">
        <f>0</f>
        <v>0</v>
      </c>
      <c r="K259" s="22">
        <f>0</f>
        <v>0</v>
      </c>
      <c r="L259" s="22">
        <f>0+L260</f>
        <v>0</v>
      </c>
      <c r="M259" s="22">
        <f>0+M260</f>
        <v>0</v>
      </c>
    </row>
    <row r="260" spans="1:16" ht="25.5" x14ac:dyDescent="0.2">
      <c r="A260" t="s">
        <v>51</v>
      </c>
      <c r="B260" s="5" t="s">
        <v>263</v>
      </c>
      <c r="C260" s="5" t="s">
        <v>4609</v>
      </c>
      <c r="D260" t="s">
        <v>5</v>
      </c>
      <c r="E260" s="24" t="s">
        <v>4610</v>
      </c>
      <c r="F260" s="25" t="s">
        <v>3365</v>
      </c>
      <c r="G260" s="26">
        <v>1882.6</v>
      </c>
      <c r="H260" s="25">
        <v>0</v>
      </c>
      <c r="I260" s="25">
        <f>ROUND(G260*H260,6)</f>
        <v>0</v>
      </c>
      <c r="L260" s="27">
        <v>0</v>
      </c>
      <c r="M260" s="22">
        <f>ROUND(ROUND(L260,2)*ROUND(G260,3),2)</f>
        <v>0</v>
      </c>
      <c r="N260" s="25" t="s">
        <v>126</v>
      </c>
      <c r="O260">
        <f>(M260*21)/100</f>
        <v>0</v>
      </c>
      <c r="P260" t="s">
        <v>27</v>
      </c>
    </row>
    <row r="261" spans="1:16" ht="102" x14ac:dyDescent="0.2">
      <c r="A261" s="28" t="s">
        <v>57</v>
      </c>
      <c r="E261" s="29" t="s">
        <v>4611</v>
      </c>
    </row>
    <row r="262" spans="1:16" ht="25.5" x14ac:dyDescent="0.2">
      <c r="A262" s="28" t="s">
        <v>58</v>
      </c>
      <c r="E262" s="30" t="s">
        <v>4484</v>
      </c>
    </row>
    <row r="263" spans="1:16" x14ac:dyDescent="0.2">
      <c r="E263" s="29" t="s">
        <v>5</v>
      </c>
    </row>
    <row r="264" spans="1:16" x14ac:dyDescent="0.2">
      <c r="A264" t="s">
        <v>48</v>
      </c>
      <c r="C264" s="6" t="s">
        <v>114</v>
      </c>
      <c r="E264" s="23" t="s">
        <v>4612</v>
      </c>
      <c r="J264" s="22">
        <f>0</f>
        <v>0</v>
      </c>
      <c r="K264" s="22">
        <f>0</f>
        <v>0</v>
      </c>
      <c r="L264" s="22">
        <f>0+L265+L269</f>
        <v>0</v>
      </c>
      <c r="M264" s="22">
        <f>0+M265+M269</f>
        <v>0</v>
      </c>
    </row>
    <row r="265" spans="1:16" x14ac:dyDescent="0.2">
      <c r="A265" t="s">
        <v>51</v>
      </c>
      <c r="B265" s="5" t="s">
        <v>264</v>
      </c>
      <c r="C265" s="5" t="s">
        <v>4613</v>
      </c>
      <c r="D265" t="s">
        <v>5</v>
      </c>
      <c r="E265" s="24" t="s">
        <v>4614</v>
      </c>
      <c r="F265" s="25" t="s">
        <v>67</v>
      </c>
      <c r="G265" s="26">
        <v>563.66999999999996</v>
      </c>
      <c r="H265" s="25">
        <v>0</v>
      </c>
      <c r="I265" s="25">
        <f>ROUND(G265*H265,6)</f>
        <v>0</v>
      </c>
      <c r="L265" s="27">
        <v>0</v>
      </c>
      <c r="M265" s="22">
        <f>ROUND(ROUND(L265,2)*ROUND(G265,3),2)</f>
        <v>0</v>
      </c>
      <c r="N265" s="25" t="s">
        <v>126</v>
      </c>
      <c r="O265">
        <f>(M265*21)/100</f>
        <v>0</v>
      </c>
      <c r="P265" t="s">
        <v>27</v>
      </c>
    </row>
    <row r="266" spans="1:16" x14ac:dyDescent="0.2">
      <c r="A266" s="28" t="s">
        <v>57</v>
      </c>
      <c r="E266" s="29" t="s">
        <v>5</v>
      </c>
    </row>
    <row r="267" spans="1:16" ht="51" x14ac:dyDescent="0.2">
      <c r="A267" s="28" t="s">
        <v>58</v>
      </c>
      <c r="E267" s="30" t="s">
        <v>4590</v>
      </c>
    </row>
    <row r="268" spans="1:16" x14ac:dyDescent="0.2">
      <c r="E268" s="29" t="s">
        <v>5</v>
      </c>
    </row>
    <row r="269" spans="1:16" x14ac:dyDescent="0.2">
      <c r="A269" t="s">
        <v>51</v>
      </c>
      <c r="B269" s="5" t="s">
        <v>265</v>
      </c>
      <c r="C269" s="5" t="s">
        <v>4615</v>
      </c>
      <c r="D269" t="s">
        <v>5</v>
      </c>
      <c r="E269" s="24" t="s">
        <v>4616</v>
      </c>
      <c r="F269" s="25" t="s">
        <v>67</v>
      </c>
      <c r="G269" s="26">
        <v>563.66999999999996</v>
      </c>
      <c r="H269" s="25">
        <v>0</v>
      </c>
      <c r="I269" s="25">
        <f>ROUND(G269*H269,6)</f>
        <v>0</v>
      </c>
      <c r="L269" s="27">
        <v>0</v>
      </c>
      <c r="M269" s="22">
        <f>ROUND(ROUND(L269,2)*ROUND(G269,3),2)</f>
        <v>0</v>
      </c>
      <c r="N269" s="25" t="s">
        <v>126</v>
      </c>
      <c r="O269">
        <f>(M269*21)/100</f>
        <v>0</v>
      </c>
      <c r="P269" t="s">
        <v>27</v>
      </c>
    </row>
    <row r="270" spans="1:16" x14ac:dyDescent="0.2">
      <c r="A270" s="28" t="s">
        <v>57</v>
      </c>
      <c r="E270" s="29" t="s">
        <v>5</v>
      </c>
    </row>
    <row r="271" spans="1:16" ht="51" x14ac:dyDescent="0.2">
      <c r="A271" s="28" t="s">
        <v>58</v>
      </c>
      <c r="E271" s="30" t="s">
        <v>4617</v>
      </c>
    </row>
    <row r="272" spans="1:16" x14ac:dyDescent="0.2">
      <c r="E272" s="29" t="s">
        <v>5</v>
      </c>
    </row>
    <row r="273" spans="1:16" x14ac:dyDescent="0.2">
      <c r="A273" t="s">
        <v>48</v>
      </c>
      <c r="C273" s="6" t="s">
        <v>118</v>
      </c>
      <c r="E273" s="23" t="s">
        <v>4618</v>
      </c>
      <c r="J273" s="22">
        <f>0</f>
        <v>0</v>
      </c>
      <c r="K273" s="22">
        <f>0</f>
        <v>0</v>
      </c>
      <c r="L273" s="22">
        <f>0+L274+L278+L282</f>
        <v>0</v>
      </c>
      <c r="M273" s="22">
        <f>0+M274+M278+M282</f>
        <v>0</v>
      </c>
    </row>
    <row r="274" spans="1:16" x14ac:dyDescent="0.2">
      <c r="A274" t="s">
        <v>51</v>
      </c>
      <c r="B274" s="5" t="s">
        <v>266</v>
      </c>
      <c r="C274" s="5" t="s">
        <v>4619</v>
      </c>
      <c r="D274" t="s">
        <v>5</v>
      </c>
      <c r="E274" s="24" t="s">
        <v>4614</v>
      </c>
      <c r="F274" s="25" t="s">
        <v>67</v>
      </c>
      <c r="G274" s="26">
        <v>42.92</v>
      </c>
      <c r="H274" s="25">
        <v>0</v>
      </c>
      <c r="I274" s="25">
        <f>ROUND(G274*H274,6)</f>
        <v>0</v>
      </c>
      <c r="L274" s="27">
        <v>0</v>
      </c>
      <c r="M274" s="22">
        <f>ROUND(ROUND(L274,2)*ROUND(G274,3),2)</f>
        <v>0</v>
      </c>
      <c r="N274" s="25" t="s">
        <v>126</v>
      </c>
      <c r="O274">
        <f>(M274*21)/100</f>
        <v>0</v>
      </c>
      <c r="P274" t="s">
        <v>27</v>
      </c>
    </row>
    <row r="275" spans="1:16" x14ac:dyDescent="0.2">
      <c r="A275" s="28" t="s">
        <v>57</v>
      </c>
      <c r="E275" s="29" t="s">
        <v>5</v>
      </c>
    </row>
    <row r="276" spans="1:16" ht="51" x14ac:dyDescent="0.2">
      <c r="A276" s="28" t="s">
        <v>58</v>
      </c>
      <c r="E276" s="30" t="s">
        <v>4590</v>
      </c>
    </row>
    <row r="277" spans="1:16" x14ac:dyDescent="0.2">
      <c r="E277" s="29" t="s">
        <v>5</v>
      </c>
    </row>
    <row r="278" spans="1:16" x14ac:dyDescent="0.2">
      <c r="A278" t="s">
        <v>51</v>
      </c>
      <c r="B278" s="5" t="s">
        <v>267</v>
      </c>
      <c r="C278" s="5" t="s">
        <v>4620</v>
      </c>
      <c r="D278" t="s">
        <v>5</v>
      </c>
      <c r="E278" s="24" t="s">
        <v>4621</v>
      </c>
      <c r="F278" s="25" t="s">
        <v>67</v>
      </c>
      <c r="G278" s="26">
        <v>42.92</v>
      </c>
      <c r="H278" s="25">
        <v>0</v>
      </c>
      <c r="I278" s="25">
        <f>ROUND(G278*H278,6)</f>
        <v>0</v>
      </c>
      <c r="L278" s="27">
        <v>0</v>
      </c>
      <c r="M278" s="22">
        <f>ROUND(ROUND(L278,2)*ROUND(G278,3),2)</f>
        <v>0</v>
      </c>
      <c r="N278" s="25" t="s">
        <v>126</v>
      </c>
      <c r="O278">
        <f>(M278*21)/100</f>
        <v>0</v>
      </c>
      <c r="P278" t="s">
        <v>27</v>
      </c>
    </row>
    <row r="279" spans="1:16" x14ac:dyDescent="0.2">
      <c r="A279" s="28" t="s">
        <v>57</v>
      </c>
      <c r="E279" s="29" t="s">
        <v>5</v>
      </c>
    </row>
    <row r="280" spans="1:16" ht="51" x14ac:dyDescent="0.2">
      <c r="A280" s="28" t="s">
        <v>58</v>
      </c>
      <c r="E280" s="30" t="s">
        <v>4622</v>
      </c>
    </row>
    <row r="281" spans="1:16" x14ac:dyDescent="0.2">
      <c r="E281" s="29" t="s">
        <v>5</v>
      </c>
    </row>
    <row r="282" spans="1:16" x14ac:dyDescent="0.2">
      <c r="A282" t="s">
        <v>51</v>
      </c>
      <c r="B282" s="5" t="s">
        <v>270</v>
      </c>
      <c r="C282" s="5" t="s">
        <v>4623</v>
      </c>
      <c r="D282" t="s">
        <v>5</v>
      </c>
      <c r="E282" s="24" t="s">
        <v>4624</v>
      </c>
      <c r="F282" s="25" t="s">
        <v>67</v>
      </c>
      <c r="G282" s="26">
        <v>42.92</v>
      </c>
      <c r="H282" s="25">
        <v>0</v>
      </c>
      <c r="I282" s="25">
        <f>ROUND(G282*H282,6)</f>
        <v>0</v>
      </c>
      <c r="L282" s="27">
        <v>0</v>
      </c>
      <c r="M282" s="22">
        <f>ROUND(ROUND(L282,2)*ROUND(G282,3),2)</f>
        <v>0</v>
      </c>
      <c r="N282" s="25" t="s">
        <v>126</v>
      </c>
      <c r="O282">
        <f>(M282*21)/100</f>
        <v>0</v>
      </c>
      <c r="P282" t="s">
        <v>27</v>
      </c>
    </row>
    <row r="283" spans="1:16" x14ac:dyDescent="0.2">
      <c r="A283" s="28" t="s">
        <v>57</v>
      </c>
      <c r="E283" s="29" t="s">
        <v>5</v>
      </c>
    </row>
    <row r="284" spans="1:16" ht="51" x14ac:dyDescent="0.2">
      <c r="A284" s="28" t="s">
        <v>58</v>
      </c>
      <c r="E284" s="30" t="s">
        <v>4625</v>
      </c>
    </row>
    <row r="285" spans="1:16" x14ac:dyDescent="0.2">
      <c r="E285" s="29" t="s">
        <v>5</v>
      </c>
    </row>
    <row r="286" spans="1:16" x14ac:dyDescent="0.2">
      <c r="A286" t="s">
        <v>48</v>
      </c>
      <c r="C286" s="6" t="s">
        <v>123</v>
      </c>
      <c r="E286" s="23" t="s">
        <v>4626</v>
      </c>
      <c r="J286" s="22">
        <f>0</f>
        <v>0</v>
      </c>
      <c r="K286" s="22">
        <f>0</f>
        <v>0</v>
      </c>
      <c r="L286" s="22">
        <f>0+L287+L291+L295+L299+L303+L307+L311+L315+L319+L323</f>
        <v>0</v>
      </c>
      <c r="M286" s="22">
        <f>0+M287+M291+M295+M299+M303+M307+M311+M315+M319+M323</f>
        <v>0</v>
      </c>
    </row>
    <row r="287" spans="1:16" x14ac:dyDescent="0.2">
      <c r="A287" t="s">
        <v>51</v>
      </c>
      <c r="B287" s="5" t="s">
        <v>273</v>
      </c>
      <c r="C287" s="5" t="s">
        <v>4627</v>
      </c>
      <c r="D287" t="s">
        <v>5</v>
      </c>
      <c r="E287" s="24" t="s">
        <v>4628</v>
      </c>
      <c r="F287" s="25" t="s">
        <v>67</v>
      </c>
      <c r="G287" s="26">
        <v>317.95</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ht="38.25" x14ac:dyDescent="0.2">
      <c r="A289" s="28" t="s">
        <v>58</v>
      </c>
      <c r="E289" s="30" t="s">
        <v>4629</v>
      </c>
    </row>
    <row r="290" spans="1:16" x14ac:dyDescent="0.2">
      <c r="E290" s="29" t="s">
        <v>5</v>
      </c>
    </row>
    <row r="291" spans="1:16" x14ac:dyDescent="0.2">
      <c r="A291" t="s">
        <v>51</v>
      </c>
      <c r="B291" s="5" t="s">
        <v>276</v>
      </c>
      <c r="C291" s="5" t="s">
        <v>4630</v>
      </c>
      <c r="D291" t="s">
        <v>5</v>
      </c>
      <c r="E291" s="24" t="s">
        <v>4631</v>
      </c>
      <c r="F291" s="25" t="s">
        <v>67</v>
      </c>
      <c r="G291" s="26">
        <v>317.95</v>
      </c>
      <c r="H291" s="25">
        <v>0</v>
      </c>
      <c r="I291" s="25">
        <f>ROUND(G291*H291,6)</f>
        <v>0</v>
      </c>
      <c r="L291" s="27">
        <v>0</v>
      </c>
      <c r="M291" s="22">
        <f>ROUND(ROUND(L291,2)*ROUND(G291,3),2)</f>
        <v>0</v>
      </c>
      <c r="N291" s="25" t="s">
        <v>126</v>
      </c>
      <c r="O291">
        <f>(M291*21)/100</f>
        <v>0</v>
      </c>
      <c r="P291" t="s">
        <v>27</v>
      </c>
    </row>
    <row r="292" spans="1:16" x14ac:dyDescent="0.2">
      <c r="A292" s="28" t="s">
        <v>57</v>
      </c>
      <c r="E292" s="29" t="s">
        <v>5</v>
      </c>
    </row>
    <row r="293" spans="1:16" ht="38.25" x14ac:dyDescent="0.2">
      <c r="A293" s="28" t="s">
        <v>58</v>
      </c>
      <c r="E293" s="30" t="s">
        <v>4629</v>
      </c>
    </row>
    <row r="294" spans="1:16" x14ac:dyDescent="0.2">
      <c r="E294" s="29" t="s">
        <v>5</v>
      </c>
    </row>
    <row r="295" spans="1:16" ht="25.5" x14ac:dyDescent="0.2">
      <c r="A295" t="s">
        <v>51</v>
      </c>
      <c r="B295" s="5" t="s">
        <v>279</v>
      </c>
      <c r="C295" s="5" t="s">
        <v>4632</v>
      </c>
      <c r="D295" t="s">
        <v>5</v>
      </c>
      <c r="E295" s="24" t="s">
        <v>4633</v>
      </c>
      <c r="F295" s="25" t="s">
        <v>136</v>
      </c>
      <c r="G295" s="26">
        <v>707.43899999999996</v>
      </c>
      <c r="H295" s="25">
        <v>0</v>
      </c>
      <c r="I295" s="25">
        <f>ROUND(G295*H295,6)</f>
        <v>0</v>
      </c>
      <c r="L295" s="27">
        <v>0</v>
      </c>
      <c r="M295" s="22">
        <f>ROUND(ROUND(L295,2)*ROUND(G295,3),2)</f>
        <v>0</v>
      </c>
      <c r="N295" s="25" t="s">
        <v>126</v>
      </c>
      <c r="O295">
        <f>(M295*21)/100</f>
        <v>0</v>
      </c>
      <c r="P295" t="s">
        <v>27</v>
      </c>
    </row>
    <row r="296" spans="1:16" x14ac:dyDescent="0.2">
      <c r="A296" s="28" t="s">
        <v>57</v>
      </c>
      <c r="E296" s="29" t="s">
        <v>5</v>
      </c>
    </row>
    <row r="297" spans="1:16" ht="38.25" x14ac:dyDescent="0.2">
      <c r="A297" s="28" t="s">
        <v>58</v>
      </c>
      <c r="E297" s="30" t="s">
        <v>4634</v>
      </c>
    </row>
    <row r="298" spans="1:16" x14ac:dyDescent="0.2">
      <c r="E298" s="29" t="s">
        <v>5</v>
      </c>
    </row>
    <row r="299" spans="1:16" x14ac:dyDescent="0.2">
      <c r="A299" t="s">
        <v>51</v>
      </c>
      <c r="B299" s="5" t="s">
        <v>589</v>
      </c>
      <c r="C299" s="5" t="s">
        <v>4635</v>
      </c>
      <c r="D299" t="s">
        <v>5</v>
      </c>
      <c r="E299" s="24" t="s">
        <v>4636</v>
      </c>
      <c r="F299" s="25" t="s">
        <v>67</v>
      </c>
      <c r="G299" s="26">
        <v>317.95</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ht="25.5" x14ac:dyDescent="0.2">
      <c r="A301" s="28" t="s">
        <v>58</v>
      </c>
      <c r="E301" s="30" t="s">
        <v>4484</v>
      </c>
    </row>
    <row r="302" spans="1:16" x14ac:dyDescent="0.2">
      <c r="E302" s="29" t="s">
        <v>5</v>
      </c>
    </row>
    <row r="303" spans="1:16" x14ac:dyDescent="0.2">
      <c r="A303" t="s">
        <v>51</v>
      </c>
      <c r="B303" s="5" t="s">
        <v>282</v>
      </c>
      <c r="C303" s="5" t="s">
        <v>4637</v>
      </c>
      <c r="D303" t="s">
        <v>5</v>
      </c>
      <c r="E303" s="24" t="s">
        <v>4638</v>
      </c>
      <c r="F303" s="25" t="s">
        <v>67</v>
      </c>
      <c r="G303" s="26">
        <v>433.65300000000002</v>
      </c>
      <c r="H303" s="25">
        <v>0</v>
      </c>
      <c r="I303" s="25">
        <f>ROUND(G303*H303,6)</f>
        <v>0</v>
      </c>
      <c r="L303" s="27">
        <v>0</v>
      </c>
      <c r="M303" s="22">
        <f>ROUND(ROUND(L303,2)*ROUND(G303,3),2)</f>
        <v>0</v>
      </c>
      <c r="N303" s="25" t="s">
        <v>126</v>
      </c>
      <c r="O303">
        <f>(M303*21)/100</f>
        <v>0</v>
      </c>
      <c r="P303" t="s">
        <v>27</v>
      </c>
    </row>
    <row r="304" spans="1:16" x14ac:dyDescent="0.2">
      <c r="A304" s="28" t="s">
        <v>57</v>
      </c>
      <c r="E304" s="29" t="s">
        <v>5</v>
      </c>
    </row>
    <row r="305" spans="1:16" ht="25.5" x14ac:dyDescent="0.2">
      <c r="A305" s="28" t="s">
        <v>58</v>
      </c>
      <c r="E305" s="30" t="s">
        <v>4484</v>
      </c>
    </row>
    <row r="306" spans="1:16" x14ac:dyDescent="0.2">
      <c r="E306" s="29" t="s">
        <v>5</v>
      </c>
    </row>
    <row r="307" spans="1:16" x14ac:dyDescent="0.2">
      <c r="A307" t="s">
        <v>51</v>
      </c>
      <c r="B307" s="5" t="s">
        <v>287</v>
      </c>
      <c r="C307" s="5" t="s">
        <v>4639</v>
      </c>
      <c r="D307" t="s">
        <v>5</v>
      </c>
      <c r="E307" s="24" t="s">
        <v>4640</v>
      </c>
      <c r="F307" s="25" t="s">
        <v>67</v>
      </c>
      <c r="G307" s="26">
        <v>437.435</v>
      </c>
      <c r="H307" s="25">
        <v>0</v>
      </c>
      <c r="I307" s="25">
        <f>ROUND(G307*H307,6)</f>
        <v>0</v>
      </c>
      <c r="L307" s="27">
        <v>0</v>
      </c>
      <c r="M307" s="22">
        <f>ROUND(ROUND(L307,2)*ROUND(G307,3),2)</f>
        <v>0</v>
      </c>
      <c r="N307" s="25" t="s">
        <v>126</v>
      </c>
      <c r="O307">
        <f>(M307*21)/100</f>
        <v>0</v>
      </c>
      <c r="P307" t="s">
        <v>27</v>
      </c>
    </row>
    <row r="308" spans="1:16" x14ac:dyDescent="0.2">
      <c r="A308" s="28" t="s">
        <v>57</v>
      </c>
      <c r="E308" s="29" t="s">
        <v>5</v>
      </c>
    </row>
    <row r="309" spans="1:16" ht="25.5" x14ac:dyDescent="0.2">
      <c r="A309" s="28" t="s">
        <v>58</v>
      </c>
      <c r="E309" s="30" t="s">
        <v>4484</v>
      </c>
    </row>
    <row r="310" spans="1:16" x14ac:dyDescent="0.2">
      <c r="E310" s="29" t="s">
        <v>5</v>
      </c>
    </row>
    <row r="311" spans="1:16" x14ac:dyDescent="0.2">
      <c r="A311" t="s">
        <v>51</v>
      </c>
      <c r="B311" s="5" t="s">
        <v>288</v>
      </c>
      <c r="C311" s="5" t="s">
        <v>4641</v>
      </c>
      <c r="D311" t="s">
        <v>5</v>
      </c>
      <c r="E311" s="24" t="s">
        <v>4642</v>
      </c>
      <c r="F311" s="25" t="s">
        <v>67</v>
      </c>
      <c r="G311" s="26">
        <v>433.65300000000002</v>
      </c>
      <c r="H311" s="25">
        <v>0</v>
      </c>
      <c r="I311" s="25">
        <f>ROUND(G311*H311,6)</f>
        <v>0</v>
      </c>
      <c r="L311" s="27">
        <v>0</v>
      </c>
      <c r="M311" s="22">
        <f>ROUND(ROUND(L311,2)*ROUND(G311,3),2)</f>
        <v>0</v>
      </c>
      <c r="N311" s="25" t="s">
        <v>126</v>
      </c>
      <c r="O311">
        <f>(M311*21)/100</f>
        <v>0</v>
      </c>
      <c r="P311" t="s">
        <v>27</v>
      </c>
    </row>
    <row r="312" spans="1:16" x14ac:dyDescent="0.2">
      <c r="A312" s="28" t="s">
        <v>57</v>
      </c>
      <c r="E312" s="29" t="s">
        <v>5</v>
      </c>
    </row>
    <row r="313" spans="1:16" ht="25.5" x14ac:dyDescent="0.2">
      <c r="A313" s="28" t="s">
        <v>58</v>
      </c>
      <c r="E313" s="30" t="s">
        <v>4484</v>
      </c>
    </row>
    <row r="314" spans="1:16" x14ac:dyDescent="0.2">
      <c r="E314" s="29" t="s">
        <v>5</v>
      </c>
    </row>
    <row r="315" spans="1:16" x14ac:dyDescent="0.2">
      <c r="A315" t="s">
        <v>51</v>
      </c>
      <c r="B315" s="5" t="s">
        <v>289</v>
      </c>
      <c r="C315" s="5" t="s">
        <v>4643</v>
      </c>
      <c r="D315" t="s">
        <v>5</v>
      </c>
      <c r="E315" s="24" t="s">
        <v>4644</v>
      </c>
      <c r="F315" s="25" t="s">
        <v>136</v>
      </c>
      <c r="G315" s="26">
        <v>707.43899999999996</v>
      </c>
      <c r="H315" s="25">
        <v>0</v>
      </c>
      <c r="I315" s="25">
        <f>ROUND(G315*H315,6)</f>
        <v>0</v>
      </c>
      <c r="L315" s="27">
        <v>0</v>
      </c>
      <c r="M315" s="22">
        <f>ROUND(ROUND(L315,2)*ROUND(G315,3),2)</f>
        <v>0</v>
      </c>
      <c r="N315" s="25" t="s">
        <v>126</v>
      </c>
      <c r="O315">
        <f>(M315*21)/100</f>
        <v>0</v>
      </c>
      <c r="P315" t="s">
        <v>27</v>
      </c>
    </row>
    <row r="316" spans="1:16" x14ac:dyDescent="0.2">
      <c r="A316" s="28" t="s">
        <v>57</v>
      </c>
      <c r="E316" s="29" t="s">
        <v>5</v>
      </c>
    </row>
    <row r="317" spans="1:16" ht="25.5" x14ac:dyDescent="0.2">
      <c r="A317" s="28" t="s">
        <v>58</v>
      </c>
      <c r="E317" s="30" t="s">
        <v>4645</v>
      </c>
    </row>
    <row r="318" spans="1:16" x14ac:dyDescent="0.2">
      <c r="E318" s="29" t="s">
        <v>5</v>
      </c>
    </row>
    <row r="319" spans="1:16" x14ac:dyDescent="0.2">
      <c r="A319" t="s">
        <v>51</v>
      </c>
      <c r="B319" s="5" t="s">
        <v>292</v>
      </c>
      <c r="C319" s="5" t="s">
        <v>4646</v>
      </c>
      <c r="D319" t="s">
        <v>5</v>
      </c>
      <c r="E319" s="24" t="s">
        <v>4647</v>
      </c>
      <c r="F319" s="25" t="s">
        <v>67</v>
      </c>
      <c r="G319" s="26">
        <v>317.95</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ht="25.5" x14ac:dyDescent="0.2">
      <c r="A321" s="28" t="s">
        <v>58</v>
      </c>
      <c r="E321" s="30" t="s">
        <v>4484</v>
      </c>
    </row>
    <row r="322" spans="1:16" x14ac:dyDescent="0.2">
      <c r="E322" s="29" t="s">
        <v>5</v>
      </c>
    </row>
    <row r="323" spans="1:16" x14ac:dyDescent="0.2">
      <c r="A323" t="s">
        <v>51</v>
      </c>
      <c r="B323" s="5" t="s">
        <v>295</v>
      </c>
      <c r="C323" s="5" t="s">
        <v>4648</v>
      </c>
      <c r="D323" t="s">
        <v>5</v>
      </c>
      <c r="E323" s="24" t="s">
        <v>4649</v>
      </c>
      <c r="F323" s="25" t="s">
        <v>67</v>
      </c>
      <c r="G323" s="26">
        <v>317.95</v>
      </c>
      <c r="H323" s="25">
        <v>0</v>
      </c>
      <c r="I323" s="25">
        <f>ROUND(G323*H323,6)</f>
        <v>0</v>
      </c>
      <c r="L323" s="27">
        <v>0</v>
      </c>
      <c r="M323" s="22">
        <f>ROUND(ROUND(L323,2)*ROUND(G323,3),2)</f>
        <v>0</v>
      </c>
      <c r="N323" s="25" t="s">
        <v>126</v>
      </c>
      <c r="O323">
        <f>(M323*21)/100</f>
        <v>0</v>
      </c>
      <c r="P323" t="s">
        <v>27</v>
      </c>
    </row>
    <row r="324" spans="1:16" x14ac:dyDescent="0.2">
      <c r="A324" s="28" t="s">
        <v>57</v>
      </c>
      <c r="E324" s="29" t="s">
        <v>5</v>
      </c>
    </row>
    <row r="325" spans="1:16" ht="25.5" x14ac:dyDescent="0.2">
      <c r="A325" s="28" t="s">
        <v>58</v>
      </c>
      <c r="E325" s="30" t="s">
        <v>4484</v>
      </c>
    </row>
    <row r="326" spans="1:16" x14ac:dyDescent="0.2">
      <c r="E326" s="29" t="s">
        <v>5</v>
      </c>
    </row>
    <row r="327" spans="1:16" x14ac:dyDescent="0.2">
      <c r="A327" t="s">
        <v>48</v>
      </c>
      <c r="C327" s="6" t="s">
        <v>128</v>
      </c>
      <c r="E327" s="23" t="s">
        <v>4650</v>
      </c>
      <c r="J327" s="22">
        <f>0</f>
        <v>0</v>
      </c>
      <c r="K327" s="22">
        <f>0</f>
        <v>0</v>
      </c>
      <c r="L327" s="22">
        <f>0+L328+L332+L336+L340+L344+L348+L352</f>
        <v>0</v>
      </c>
      <c r="M327" s="22">
        <f>0+M328+M332+M336+M340+M344+M348+M352</f>
        <v>0</v>
      </c>
    </row>
    <row r="328" spans="1:16" x14ac:dyDescent="0.2">
      <c r="A328" t="s">
        <v>51</v>
      </c>
      <c r="B328" s="5" t="s">
        <v>298</v>
      </c>
      <c r="C328" s="5" t="s">
        <v>4651</v>
      </c>
      <c r="D328" t="s">
        <v>5</v>
      </c>
      <c r="E328" s="24" t="s">
        <v>4652</v>
      </c>
      <c r="F328" s="25" t="s">
        <v>55</v>
      </c>
      <c r="G328" s="26">
        <v>53.357999999999997</v>
      </c>
      <c r="H328" s="25">
        <v>0</v>
      </c>
      <c r="I328" s="25">
        <f>ROUND(G328*H328,6)</f>
        <v>0</v>
      </c>
      <c r="L328" s="27">
        <v>0</v>
      </c>
      <c r="M328" s="22">
        <f>ROUND(ROUND(L328,2)*ROUND(G328,3),2)</f>
        <v>0</v>
      </c>
      <c r="N328" s="25" t="s">
        <v>126</v>
      </c>
      <c r="O328">
        <f>(M328*21)/100</f>
        <v>0</v>
      </c>
      <c r="P328" t="s">
        <v>27</v>
      </c>
    </row>
    <row r="329" spans="1:16" x14ac:dyDescent="0.2">
      <c r="A329" s="28" t="s">
        <v>57</v>
      </c>
      <c r="E329" s="29" t="s">
        <v>5</v>
      </c>
    </row>
    <row r="330" spans="1:16" x14ac:dyDescent="0.2">
      <c r="A330" s="28" t="s">
        <v>58</v>
      </c>
      <c r="E330" s="30" t="s">
        <v>5</v>
      </c>
    </row>
    <row r="331" spans="1:16" x14ac:dyDescent="0.2">
      <c r="E331" s="29" t="s">
        <v>5</v>
      </c>
    </row>
    <row r="332" spans="1:16" ht="25.5" x14ac:dyDescent="0.2">
      <c r="A332" t="s">
        <v>51</v>
      </c>
      <c r="B332" s="5" t="s">
        <v>301</v>
      </c>
      <c r="C332" s="5" t="s">
        <v>4653</v>
      </c>
      <c r="D332" t="s">
        <v>5</v>
      </c>
      <c r="E332" s="24" t="s">
        <v>4654</v>
      </c>
      <c r="F332" s="25" t="s">
        <v>55</v>
      </c>
      <c r="G332" s="26">
        <v>47.692999999999998</v>
      </c>
      <c r="H332" s="25">
        <v>0</v>
      </c>
      <c r="I332" s="25">
        <f>ROUND(G332*H332,6)</f>
        <v>0</v>
      </c>
      <c r="L332" s="27">
        <v>0</v>
      </c>
      <c r="M332" s="22">
        <f>ROUND(ROUND(L332,2)*ROUND(G332,3),2)</f>
        <v>0</v>
      </c>
      <c r="N332" s="25" t="s">
        <v>126</v>
      </c>
      <c r="O332">
        <f>(M332*21)/100</f>
        <v>0</v>
      </c>
      <c r="P332" t="s">
        <v>27</v>
      </c>
    </row>
    <row r="333" spans="1:16" x14ac:dyDescent="0.2">
      <c r="A333" s="28" t="s">
        <v>57</v>
      </c>
      <c r="E333" s="29" t="s">
        <v>5</v>
      </c>
    </row>
    <row r="334" spans="1:16" x14ac:dyDescent="0.2">
      <c r="A334" s="28" t="s">
        <v>58</v>
      </c>
      <c r="E334" s="30" t="s">
        <v>5</v>
      </c>
    </row>
    <row r="335" spans="1:16" x14ac:dyDescent="0.2">
      <c r="E335" s="29" t="s">
        <v>5</v>
      </c>
    </row>
    <row r="336" spans="1:16" x14ac:dyDescent="0.2">
      <c r="A336" t="s">
        <v>51</v>
      </c>
      <c r="B336" s="5" t="s">
        <v>304</v>
      </c>
      <c r="C336" s="5" t="s">
        <v>4655</v>
      </c>
      <c r="D336" t="s">
        <v>5</v>
      </c>
      <c r="E336" s="24" t="s">
        <v>4656</v>
      </c>
      <c r="F336" s="25" t="s">
        <v>55</v>
      </c>
      <c r="G336" s="26">
        <v>66.77</v>
      </c>
      <c r="H336" s="25">
        <v>0</v>
      </c>
      <c r="I336" s="25">
        <f>ROUND(G336*H336,6)</f>
        <v>0</v>
      </c>
      <c r="L336" s="27">
        <v>0</v>
      </c>
      <c r="M336" s="22">
        <f>ROUND(ROUND(L336,2)*ROUND(G336,3),2)</f>
        <v>0</v>
      </c>
      <c r="N336" s="25" t="s">
        <v>126</v>
      </c>
      <c r="O336">
        <f>(M336*21)/100</f>
        <v>0</v>
      </c>
      <c r="P336" t="s">
        <v>27</v>
      </c>
    </row>
    <row r="337" spans="1:16" x14ac:dyDescent="0.2">
      <c r="A337" s="28" t="s">
        <v>57</v>
      </c>
      <c r="E337" s="29" t="s">
        <v>5</v>
      </c>
    </row>
    <row r="338" spans="1:16" x14ac:dyDescent="0.2">
      <c r="A338" s="28" t="s">
        <v>58</v>
      </c>
      <c r="E338" s="30" t="s">
        <v>5</v>
      </c>
    </row>
    <row r="339" spans="1:16" x14ac:dyDescent="0.2">
      <c r="E339" s="29" t="s">
        <v>5</v>
      </c>
    </row>
    <row r="340" spans="1:16" x14ac:dyDescent="0.2">
      <c r="A340" t="s">
        <v>51</v>
      </c>
      <c r="B340" s="5" t="s">
        <v>307</v>
      </c>
      <c r="C340" s="5" t="s">
        <v>4657</v>
      </c>
      <c r="D340" t="s">
        <v>5</v>
      </c>
      <c r="E340" s="24" t="s">
        <v>4658</v>
      </c>
      <c r="F340" s="25" t="s">
        <v>55</v>
      </c>
      <c r="G340" s="26">
        <v>1414.8779999999999</v>
      </c>
      <c r="H340" s="25">
        <v>0</v>
      </c>
      <c r="I340" s="25">
        <f>ROUND(G340*H340,6)</f>
        <v>0</v>
      </c>
      <c r="L340" s="27">
        <v>0</v>
      </c>
      <c r="M340" s="22">
        <f>ROUND(ROUND(L340,2)*ROUND(G340,3),2)</f>
        <v>0</v>
      </c>
      <c r="N340" s="25" t="s">
        <v>126</v>
      </c>
      <c r="O340">
        <f>(M340*21)/100</f>
        <v>0</v>
      </c>
      <c r="P340" t="s">
        <v>27</v>
      </c>
    </row>
    <row r="341" spans="1:16" x14ac:dyDescent="0.2">
      <c r="A341" s="28" t="s">
        <v>57</v>
      </c>
      <c r="E341" s="29" t="s">
        <v>5</v>
      </c>
    </row>
    <row r="342" spans="1:16" x14ac:dyDescent="0.2">
      <c r="A342" s="28" t="s">
        <v>58</v>
      </c>
      <c r="E342" s="30" t="s">
        <v>5</v>
      </c>
    </row>
    <row r="343" spans="1:16" x14ac:dyDescent="0.2">
      <c r="E343" s="29" t="s">
        <v>5</v>
      </c>
    </row>
    <row r="344" spans="1:16" x14ac:dyDescent="0.2">
      <c r="A344" t="s">
        <v>51</v>
      </c>
      <c r="B344" s="5" t="s">
        <v>311</v>
      </c>
      <c r="C344" s="5" t="s">
        <v>4659</v>
      </c>
      <c r="D344" t="s">
        <v>5</v>
      </c>
      <c r="E344" s="24" t="s">
        <v>4660</v>
      </c>
      <c r="F344" s="25" t="s">
        <v>679</v>
      </c>
      <c r="G344" s="26">
        <v>1</v>
      </c>
      <c r="H344" s="25">
        <v>0</v>
      </c>
      <c r="I344" s="25">
        <f>ROUND(G344*H344,6)</f>
        <v>0</v>
      </c>
      <c r="L344" s="27">
        <v>0</v>
      </c>
      <c r="M344" s="22">
        <f>ROUND(ROUND(L344,2)*ROUND(G344,3),2)</f>
        <v>0</v>
      </c>
      <c r="N344" s="25" t="s">
        <v>126</v>
      </c>
      <c r="O344">
        <f>(M344*21)/100</f>
        <v>0</v>
      </c>
      <c r="P344" t="s">
        <v>27</v>
      </c>
    </row>
    <row r="345" spans="1:16" x14ac:dyDescent="0.2">
      <c r="A345" s="28" t="s">
        <v>57</v>
      </c>
      <c r="E345" s="29" t="s">
        <v>5</v>
      </c>
    </row>
    <row r="346" spans="1:16" x14ac:dyDescent="0.2">
      <c r="A346" s="28" t="s">
        <v>58</v>
      </c>
      <c r="E346" s="30" t="s">
        <v>5</v>
      </c>
    </row>
    <row r="347" spans="1:16" x14ac:dyDescent="0.2">
      <c r="E347" s="29" t="s">
        <v>5</v>
      </c>
    </row>
    <row r="348" spans="1:16" x14ac:dyDescent="0.2">
      <c r="A348" t="s">
        <v>51</v>
      </c>
      <c r="B348" s="5" t="s">
        <v>314</v>
      </c>
      <c r="C348" s="5" t="s">
        <v>4661</v>
      </c>
      <c r="D348" t="s">
        <v>5</v>
      </c>
      <c r="E348" s="24" t="s">
        <v>4662</v>
      </c>
      <c r="F348" s="25" t="s">
        <v>679</v>
      </c>
      <c r="G348" s="26">
        <v>1</v>
      </c>
      <c r="H348" s="25">
        <v>0</v>
      </c>
      <c r="I348" s="25">
        <f>ROUND(G348*H348,6)</f>
        <v>0</v>
      </c>
      <c r="L348" s="27">
        <v>0</v>
      </c>
      <c r="M348" s="22">
        <f>ROUND(ROUND(L348,2)*ROUND(G348,3),2)</f>
        <v>0</v>
      </c>
      <c r="N348" s="25" t="s">
        <v>126</v>
      </c>
      <c r="O348">
        <f>(M348*21)/100</f>
        <v>0</v>
      </c>
      <c r="P348" t="s">
        <v>27</v>
      </c>
    </row>
    <row r="349" spans="1:16" x14ac:dyDescent="0.2">
      <c r="A349" s="28" t="s">
        <v>57</v>
      </c>
      <c r="E349" s="29" t="s">
        <v>5</v>
      </c>
    </row>
    <row r="350" spans="1:16" x14ac:dyDescent="0.2">
      <c r="A350" s="28" t="s">
        <v>58</v>
      </c>
      <c r="E350" s="30" t="s">
        <v>5</v>
      </c>
    </row>
    <row r="351" spans="1:16" x14ac:dyDescent="0.2">
      <c r="E351" s="29" t="s">
        <v>5</v>
      </c>
    </row>
    <row r="352" spans="1:16" x14ac:dyDescent="0.2">
      <c r="A352" t="s">
        <v>51</v>
      </c>
      <c r="B352" s="5" t="s">
        <v>317</v>
      </c>
      <c r="C352" s="5" t="s">
        <v>4663</v>
      </c>
      <c r="D352" t="s">
        <v>5</v>
      </c>
      <c r="E352" s="24" t="s">
        <v>4664</v>
      </c>
      <c r="F352" s="25" t="s">
        <v>679</v>
      </c>
      <c r="G352" s="26">
        <v>1</v>
      </c>
      <c r="H352" s="25">
        <v>0</v>
      </c>
      <c r="I352" s="25">
        <f>ROUND(G352*H352,6)</f>
        <v>0</v>
      </c>
      <c r="L352" s="27">
        <v>0</v>
      </c>
      <c r="M352" s="22">
        <f>ROUND(ROUND(L352,2)*ROUND(G352,3),2)</f>
        <v>0</v>
      </c>
      <c r="N352" s="25" t="s">
        <v>126</v>
      </c>
      <c r="O352">
        <f>(M352*21)/100</f>
        <v>0</v>
      </c>
      <c r="P352" t="s">
        <v>27</v>
      </c>
    </row>
    <row r="353" spans="1:5" x14ac:dyDescent="0.2">
      <c r="A353" s="28" t="s">
        <v>57</v>
      </c>
      <c r="E353" s="29" t="s">
        <v>5</v>
      </c>
    </row>
    <row r="354" spans="1:5" x14ac:dyDescent="0.2">
      <c r="A354" s="28" t="s">
        <v>58</v>
      </c>
      <c r="E354" s="30" t="s">
        <v>5</v>
      </c>
    </row>
    <row r="355" spans="1:5" x14ac:dyDescent="0.2">
      <c r="E355"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2"/>
  <dimension ref="A1:T1238"/>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COUNTIFS(L8:L1235,"=0",A8:A1235,"P")+COUNTIFS(L8:L1235,"",A8:A1235,"P")+SUM(Q8:Q1235)</f>
        <v>301</v>
      </c>
    </row>
    <row r="8" spans="1:20" x14ac:dyDescent="0.2">
      <c r="A8" t="s">
        <v>45</v>
      </c>
      <c r="C8" s="19" t="s">
        <v>4667</v>
      </c>
      <c r="E8" s="21" t="s">
        <v>4668</v>
      </c>
      <c r="J8" s="20">
        <f>0+J9+J258+J263+J300+J317+J338+J535+J560+J629+J782+J787+J804+J821+J882+J907+J924+J961+J994+J1051+J1056+J1073+J1134+J1163+J1204+J1217+J1222</f>
        <v>0</v>
      </c>
      <c r="K8" s="20">
        <f>0+K9+K258+K263+K300+K317+K338+K535+K560+K629+K782+K787+K804+K821+K882+K907+K924+K961+K994+K1051+K1056+K1073+K1134+K1163+K1204+K1217+K1222</f>
        <v>0</v>
      </c>
      <c r="L8" s="20">
        <f>0+L9+L258+L263+L300+L317+L338+L535+L560+L629+L782+L787+L804+L821+L882+L907+L924+L961+L994+L1051+L1056+L1073+L1134+L1163+L1204+L1217+L1222</f>
        <v>0</v>
      </c>
      <c r="M8" s="20">
        <f>0+M9+M258+M263+M300+M317+M338+M535+M560+M629+M782+M787+M804+M821+M882+M907+M924+M961+M994+M1051+M1056+M1073+M1134+M1163+M1204+M1217+M1222</f>
        <v>0</v>
      </c>
    </row>
    <row r="9" spans="1:20" x14ac:dyDescent="0.2">
      <c r="A9" t="s">
        <v>48</v>
      </c>
      <c r="C9" s="6" t="s">
        <v>155</v>
      </c>
      <c r="E9" s="23" t="s">
        <v>4669</v>
      </c>
      <c r="J9" s="22">
        <f>0</f>
        <v>0</v>
      </c>
      <c r="K9" s="22">
        <f>0</f>
        <v>0</v>
      </c>
      <c r="L9" s="22">
        <f>0+L10+L14+L18+L22+L26+L30+L34+L38+L42+L46+L50+L54+L58+L62+L66+L70+L74+L78+L82+L86+L90+L94+L98+L102+L106+L110+L114+L118+L122+L126+L130+L134+L138+L142+L146+L150+L154+L158+L162+L166+L170+L174+L178+L182+L186+L190+L194+L198+L202+L206+L210+L214+L218+L222+L226+L230+L234+L238+L242+L246+L250+L254</f>
        <v>0</v>
      </c>
      <c r="M9" s="22">
        <f>0+M10+M14+M18+M22+M26+M30+M34+M38+M42+M46+M50+M54+M58+M62+M66+M70+M74+M78+M82+M86+M90+M94+M98+M102+M106+M110+M114+M118+M122+M126+M130+M134+M138+M142+M146+M150+M154+M158+M162+M166+M170+M174+M178+M182+M186+M190+M194+M198+M202+M206+M210+M214+M218+M222+M226+M230+M234+M238+M242+M246+M250+M254</f>
        <v>0</v>
      </c>
    </row>
    <row r="10" spans="1:20" ht="25.5" x14ac:dyDescent="0.2">
      <c r="A10" t="s">
        <v>51</v>
      </c>
      <c r="B10" s="5" t="s">
        <v>52</v>
      </c>
      <c r="C10" s="5" t="s">
        <v>4670</v>
      </c>
      <c r="D10" t="s">
        <v>5</v>
      </c>
      <c r="E10" s="24" t="s">
        <v>4671</v>
      </c>
      <c r="F10" s="25" t="s">
        <v>73</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89.25" x14ac:dyDescent="0.2">
      <c r="E13" s="29" t="s">
        <v>4672</v>
      </c>
    </row>
    <row r="14" spans="1:20" ht="25.5" x14ac:dyDescent="0.2">
      <c r="A14" t="s">
        <v>51</v>
      </c>
      <c r="B14" s="5" t="s">
        <v>27</v>
      </c>
      <c r="C14" s="5" t="s">
        <v>4673</v>
      </c>
      <c r="D14" t="s">
        <v>5</v>
      </c>
      <c r="E14" s="24" t="s">
        <v>4674</v>
      </c>
      <c r="F14" s="25" t="s">
        <v>86</v>
      </c>
      <c r="G14" s="26">
        <v>55</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102" x14ac:dyDescent="0.2">
      <c r="E17" s="29" t="s">
        <v>4675</v>
      </c>
    </row>
    <row r="18" spans="1:16" x14ac:dyDescent="0.2">
      <c r="A18" t="s">
        <v>51</v>
      </c>
      <c r="B18" s="5" t="s">
        <v>26</v>
      </c>
      <c r="C18" s="5" t="s">
        <v>4676</v>
      </c>
      <c r="D18" t="s">
        <v>5</v>
      </c>
      <c r="E18" s="24" t="s">
        <v>4677</v>
      </c>
      <c r="F18" s="25" t="s">
        <v>73</v>
      </c>
      <c r="G18" s="26">
        <v>1</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ht="89.25" x14ac:dyDescent="0.2">
      <c r="E21" s="29" t="s">
        <v>4678</v>
      </c>
    </row>
    <row r="22" spans="1:16" x14ac:dyDescent="0.2">
      <c r="A22" t="s">
        <v>51</v>
      </c>
      <c r="B22" s="5" t="s">
        <v>144</v>
      </c>
      <c r="C22" s="5" t="s">
        <v>4679</v>
      </c>
      <c r="D22" t="s">
        <v>5</v>
      </c>
      <c r="E22" s="24" t="s">
        <v>4680</v>
      </c>
      <c r="F22" s="25" t="s">
        <v>73</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89.25" x14ac:dyDescent="0.2">
      <c r="E25" s="29" t="s">
        <v>4678</v>
      </c>
    </row>
    <row r="26" spans="1:16" x14ac:dyDescent="0.2">
      <c r="A26" t="s">
        <v>51</v>
      </c>
      <c r="B26" s="5" t="s">
        <v>64</v>
      </c>
      <c r="C26" s="5" t="s">
        <v>4681</v>
      </c>
      <c r="D26" t="s">
        <v>5</v>
      </c>
      <c r="E26" s="24" t="s">
        <v>4682</v>
      </c>
      <c r="F26" s="25" t="s">
        <v>73</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ht="89.25" x14ac:dyDescent="0.2">
      <c r="E29" s="29" t="s">
        <v>4683</v>
      </c>
    </row>
    <row r="30" spans="1:16" x14ac:dyDescent="0.2">
      <c r="A30" t="s">
        <v>51</v>
      </c>
      <c r="B30" s="5" t="s">
        <v>62</v>
      </c>
      <c r="C30" s="5" t="s">
        <v>4684</v>
      </c>
      <c r="D30" t="s">
        <v>5</v>
      </c>
      <c r="E30" s="24" t="s">
        <v>4685</v>
      </c>
      <c r="F30" s="25" t="s">
        <v>73</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ht="114.75" x14ac:dyDescent="0.2">
      <c r="E33" s="29" t="s">
        <v>4686</v>
      </c>
    </row>
    <row r="34" spans="1:16" x14ac:dyDescent="0.2">
      <c r="A34" t="s">
        <v>51</v>
      </c>
      <c r="B34" s="5" t="s">
        <v>69</v>
      </c>
      <c r="C34" s="5" t="s">
        <v>4687</v>
      </c>
      <c r="D34" t="s">
        <v>5</v>
      </c>
      <c r="E34" s="24" t="s">
        <v>4688</v>
      </c>
      <c r="F34" s="25" t="s">
        <v>73</v>
      </c>
      <c r="G34" s="26">
        <v>1</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ht="76.5" x14ac:dyDescent="0.2">
      <c r="E37" s="29" t="s">
        <v>4689</v>
      </c>
    </row>
    <row r="38" spans="1:16" x14ac:dyDescent="0.2">
      <c r="A38" t="s">
        <v>51</v>
      </c>
      <c r="B38" s="5" t="s">
        <v>79</v>
      </c>
      <c r="C38" s="5" t="s">
        <v>4690</v>
      </c>
      <c r="D38" t="s">
        <v>5</v>
      </c>
      <c r="E38" s="24" t="s">
        <v>4691</v>
      </c>
      <c r="F38" s="25" t="s">
        <v>86</v>
      </c>
      <c r="G38" s="26">
        <v>45</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ht="76.5" x14ac:dyDescent="0.2">
      <c r="E41" s="29" t="s">
        <v>4692</v>
      </c>
    </row>
    <row r="42" spans="1:16" ht="25.5" x14ac:dyDescent="0.2">
      <c r="A42" t="s">
        <v>51</v>
      </c>
      <c r="B42" s="5" t="s">
        <v>83</v>
      </c>
      <c r="C42" s="5" t="s">
        <v>4693</v>
      </c>
      <c r="D42" t="s">
        <v>5</v>
      </c>
      <c r="E42" s="24" t="s">
        <v>4694</v>
      </c>
      <c r="F42" s="25" t="s">
        <v>73</v>
      </c>
      <c r="G42" s="26">
        <v>1</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ht="89.25" x14ac:dyDescent="0.2">
      <c r="E45" s="29" t="s">
        <v>4695</v>
      </c>
    </row>
    <row r="46" spans="1:16" x14ac:dyDescent="0.2">
      <c r="A46" t="s">
        <v>51</v>
      </c>
      <c r="B46" s="5" t="s">
        <v>88</v>
      </c>
      <c r="C46" s="5" t="s">
        <v>4696</v>
      </c>
      <c r="D46" t="s">
        <v>5</v>
      </c>
      <c r="E46" s="24" t="s">
        <v>4697</v>
      </c>
      <c r="F46" s="25" t="s">
        <v>73</v>
      </c>
      <c r="G46" s="26">
        <v>1</v>
      </c>
      <c r="H46" s="25">
        <v>0</v>
      </c>
      <c r="I46" s="25">
        <f>ROUND(G46*H46,6)</f>
        <v>0</v>
      </c>
      <c r="L46" s="27">
        <v>0</v>
      </c>
      <c r="M46" s="22">
        <f>ROUND(ROUND(L46,2)*ROUND(G46,3),2)</f>
        <v>0</v>
      </c>
      <c r="N46" s="25" t="s">
        <v>126</v>
      </c>
      <c r="O46">
        <f>(M46*21)/100</f>
        <v>0</v>
      </c>
      <c r="P46" t="s">
        <v>27</v>
      </c>
    </row>
    <row r="47" spans="1:16" x14ac:dyDescent="0.2">
      <c r="A47" s="28" t="s">
        <v>57</v>
      </c>
      <c r="E47" s="29" t="s">
        <v>5</v>
      </c>
    </row>
    <row r="48" spans="1:16" x14ac:dyDescent="0.2">
      <c r="A48" s="28" t="s">
        <v>58</v>
      </c>
      <c r="E48" s="30" t="s">
        <v>5</v>
      </c>
    </row>
    <row r="49" spans="1:16" ht="102" x14ac:dyDescent="0.2">
      <c r="E49" s="29" t="s">
        <v>4698</v>
      </c>
    </row>
    <row r="50" spans="1:16" x14ac:dyDescent="0.2">
      <c r="A50" t="s">
        <v>51</v>
      </c>
      <c r="B50" s="5" t="s">
        <v>178</v>
      </c>
      <c r="C50" s="5" t="s">
        <v>4699</v>
      </c>
      <c r="D50" t="s">
        <v>5</v>
      </c>
      <c r="E50" s="24" t="s">
        <v>4700</v>
      </c>
      <c r="F50" s="25" t="s">
        <v>73</v>
      </c>
      <c r="G50" s="26">
        <v>1</v>
      </c>
      <c r="H50" s="25">
        <v>0</v>
      </c>
      <c r="I50" s="25">
        <f>ROUND(G50*H50,6)</f>
        <v>0</v>
      </c>
      <c r="L50" s="27">
        <v>0</v>
      </c>
      <c r="M50" s="22">
        <f>ROUND(ROUND(L50,2)*ROUND(G50,3),2)</f>
        <v>0</v>
      </c>
      <c r="N50" s="25" t="s">
        <v>126</v>
      </c>
      <c r="O50">
        <f>(M50*21)/100</f>
        <v>0</v>
      </c>
      <c r="P50" t="s">
        <v>27</v>
      </c>
    </row>
    <row r="51" spans="1:16" x14ac:dyDescent="0.2">
      <c r="A51" s="28" t="s">
        <v>57</v>
      </c>
      <c r="E51" s="29" t="s">
        <v>5</v>
      </c>
    </row>
    <row r="52" spans="1:16" x14ac:dyDescent="0.2">
      <c r="A52" s="28" t="s">
        <v>58</v>
      </c>
      <c r="E52" s="30" t="s">
        <v>5</v>
      </c>
    </row>
    <row r="53" spans="1:16" ht="127.5" x14ac:dyDescent="0.2">
      <c r="E53" s="29" t="s">
        <v>4701</v>
      </c>
    </row>
    <row r="54" spans="1:16" x14ac:dyDescent="0.2">
      <c r="A54" t="s">
        <v>51</v>
      </c>
      <c r="B54" s="5" t="s">
        <v>92</v>
      </c>
      <c r="C54" s="5" t="s">
        <v>4702</v>
      </c>
      <c r="D54" t="s">
        <v>5</v>
      </c>
      <c r="E54" s="24" t="s">
        <v>4703</v>
      </c>
      <c r="F54" s="25" t="s">
        <v>73</v>
      </c>
      <c r="G54" s="26">
        <v>1</v>
      </c>
      <c r="H54" s="25">
        <v>0</v>
      </c>
      <c r="I54" s="25">
        <f>ROUND(G54*H54,6)</f>
        <v>0</v>
      </c>
      <c r="L54" s="27">
        <v>0</v>
      </c>
      <c r="M54" s="22">
        <f>ROUND(ROUND(L54,2)*ROUND(G54,3),2)</f>
        <v>0</v>
      </c>
      <c r="N54" s="25" t="s">
        <v>126</v>
      </c>
      <c r="O54">
        <f>(M54*21)/100</f>
        <v>0</v>
      </c>
      <c r="P54" t="s">
        <v>27</v>
      </c>
    </row>
    <row r="55" spans="1:16" x14ac:dyDescent="0.2">
      <c r="A55" s="28" t="s">
        <v>57</v>
      </c>
      <c r="E55" s="29" t="s">
        <v>5</v>
      </c>
    </row>
    <row r="56" spans="1:16" x14ac:dyDescent="0.2">
      <c r="A56" s="28" t="s">
        <v>58</v>
      </c>
      <c r="E56" s="30" t="s">
        <v>5</v>
      </c>
    </row>
    <row r="57" spans="1:16" ht="89.25" x14ac:dyDescent="0.2">
      <c r="E57" s="29" t="s">
        <v>4695</v>
      </c>
    </row>
    <row r="58" spans="1:16" x14ac:dyDescent="0.2">
      <c r="A58" t="s">
        <v>51</v>
      </c>
      <c r="B58" s="5" t="s">
        <v>96</v>
      </c>
      <c r="C58" s="5" t="s">
        <v>4704</v>
      </c>
      <c r="D58" t="s">
        <v>5</v>
      </c>
      <c r="E58" s="24" t="s">
        <v>4705</v>
      </c>
      <c r="F58" s="25" t="s">
        <v>73</v>
      </c>
      <c r="G58" s="26">
        <v>1</v>
      </c>
      <c r="H58" s="25">
        <v>0</v>
      </c>
      <c r="I58" s="25">
        <f>ROUND(G58*H58,6)</f>
        <v>0</v>
      </c>
      <c r="L58" s="27">
        <v>0</v>
      </c>
      <c r="M58" s="22">
        <f>ROUND(ROUND(L58,2)*ROUND(G58,3),2)</f>
        <v>0</v>
      </c>
      <c r="N58" s="25" t="s">
        <v>126</v>
      </c>
      <c r="O58">
        <f>(M58*21)/100</f>
        <v>0</v>
      </c>
      <c r="P58" t="s">
        <v>27</v>
      </c>
    </row>
    <row r="59" spans="1:16" x14ac:dyDescent="0.2">
      <c r="A59" s="28" t="s">
        <v>57</v>
      </c>
      <c r="E59" s="29" t="s">
        <v>5</v>
      </c>
    </row>
    <row r="60" spans="1:16" x14ac:dyDescent="0.2">
      <c r="A60" s="28" t="s">
        <v>58</v>
      </c>
      <c r="E60" s="30" t="s">
        <v>5</v>
      </c>
    </row>
    <row r="61" spans="1:16" ht="89.25" x14ac:dyDescent="0.2">
      <c r="E61" s="29" t="s">
        <v>4695</v>
      </c>
    </row>
    <row r="62" spans="1:16" x14ac:dyDescent="0.2">
      <c r="A62" t="s">
        <v>51</v>
      </c>
      <c r="B62" s="5" t="s">
        <v>100</v>
      </c>
      <c r="C62" s="5" t="s">
        <v>4706</v>
      </c>
      <c r="D62" t="s">
        <v>5</v>
      </c>
      <c r="E62" s="24" t="s">
        <v>4707</v>
      </c>
      <c r="F62" s="25" t="s">
        <v>73</v>
      </c>
      <c r="G62" s="26">
        <v>1</v>
      </c>
      <c r="H62" s="25">
        <v>0</v>
      </c>
      <c r="I62" s="25">
        <f>ROUND(G62*H62,6)</f>
        <v>0</v>
      </c>
      <c r="L62" s="27">
        <v>0</v>
      </c>
      <c r="M62" s="22">
        <f>ROUND(ROUND(L62,2)*ROUND(G62,3),2)</f>
        <v>0</v>
      </c>
      <c r="N62" s="25" t="s">
        <v>126</v>
      </c>
      <c r="O62">
        <f>(M62*21)/100</f>
        <v>0</v>
      </c>
      <c r="P62" t="s">
        <v>27</v>
      </c>
    </row>
    <row r="63" spans="1:16" x14ac:dyDescent="0.2">
      <c r="A63" s="28" t="s">
        <v>57</v>
      </c>
      <c r="E63" s="29" t="s">
        <v>5</v>
      </c>
    </row>
    <row r="64" spans="1:16" x14ac:dyDescent="0.2">
      <c r="A64" s="28" t="s">
        <v>58</v>
      </c>
      <c r="E64" s="30" t="s">
        <v>5</v>
      </c>
    </row>
    <row r="65" spans="1:16" ht="89.25" x14ac:dyDescent="0.2">
      <c r="E65" s="29" t="s">
        <v>4695</v>
      </c>
    </row>
    <row r="66" spans="1:16" x14ac:dyDescent="0.2">
      <c r="A66" t="s">
        <v>51</v>
      </c>
      <c r="B66" s="5" t="s">
        <v>105</v>
      </c>
      <c r="C66" s="5" t="s">
        <v>4708</v>
      </c>
      <c r="D66" t="s">
        <v>5</v>
      </c>
      <c r="E66" s="24" t="s">
        <v>4707</v>
      </c>
      <c r="F66" s="25" t="s">
        <v>73</v>
      </c>
      <c r="G66" s="26">
        <v>1</v>
      </c>
      <c r="H66" s="25">
        <v>0</v>
      </c>
      <c r="I66" s="25">
        <f>ROUND(G66*H66,6)</f>
        <v>0</v>
      </c>
      <c r="L66" s="27">
        <v>0</v>
      </c>
      <c r="M66" s="22">
        <f>ROUND(ROUND(L66,2)*ROUND(G66,3),2)</f>
        <v>0</v>
      </c>
      <c r="N66" s="25" t="s">
        <v>126</v>
      </c>
      <c r="O66">
        <f>(M66*21)/100</f>
        <v>0</v>
      </c>
      <c r="P66" t="s">
        <v>27</v>
      </c>
    </row>
    <row r="67" spans="1:16" x14ac:dyDescent="0.2">
      <c r="A67" s="28" t="s">
        <v>57</v>
      </c>
      <c r="E67" s="29" t="s">
        <v>5</v>
      </c>
    </row>
    <row r="68" spans="1:16" x14ac:dyDescent="0.2">
      <c r="A68" s="28" t="s">
        <v>58</v>
      </c>
      <c r="E68" s="30" t="s">
        <v>5</v>
      </c>
    </row>
    <row r="69" spans="1:16" ht="89.25" x14ac:dyDescent="0.2">
      <c r="E69" s="29" t="s">
        <v>4695</v>
      </c>
    </row>
    <row r="70" spans="1:16" x14ac:dyDescent="0.2">
      <c r="A70" t="s">
        <v>51</v>
      </c>
      <c r="B70" s="5" t="s">
        <v>110</v>
      </c>
      <c r="C70" s="5" t="s">
        <v>4709</v>
      </c>
      <c r="D70" t="s">
        <v>5</v>
      </c>
      <c r="E70" s="24" t="s">
        <v>4705</v>
      </c>
      <c r="F70" s="25" t="s">
        <v>73</v>
      </c>
      <c r="G70" s="26">
        <v>1</v>
      </c>
      <c r="H70" s="25">
        <v>0</v>
      </c>
      <c r="I70" s="25">
        <f>ROUND(G70*H70,6)</f>
        <v>0</v>
      </c>
      <c r="L70" s="27">
        <v>0</v>
      </c>
      <c r="M70" s="22">
        <f>ROUND(ROUND(L70,2)*ROUND(G70,3),2)</f>
        <v>0</v>
      </c>
      <c r="N70" s="25" t="s">
        <v>126</v>
      </c>
      <c r="O70">
        <f>(M70*21)/100</f>
        <v>0</v>
      </c>
      <c r="P70" t="s">
        <v>27</v>
      </c>
    </row>
    <row r="71" spans="1:16" x14ac:dyDescent="0.2">
      <c r="A71" s="28" t="s">
        <v>57</v>
      </c>
      <c r="E71" s="29" t="s">
        <v>5</v>
      </c>
    </row>
    <row r="72" spans="1:16" x14ac:dyDescent="0.2">
      <c r="A72" s="28" t="s">
        <v>58</v>
      </c>
      <c r="E72" s="30" t="s">
        <v>5</v>
      </c>
    </row>
    <row r="73" spans="1:16" ht="89.25" x14ac:dyDescent="0.2">
      <c r="E73" s="29" t="s">
        <v>4695</v>
      </c>
    </row>
    <row r="74" spans="1:16" x14ac:dyDescent="0.2">
      <c r="A74" t="s">
        <v>51</v>
      </c>
      <c r="B74" s="5" t="s">
        <v>114</v>
      </c>
      <c r="C74" s="5" t="s">
        <v>4710</v>
      </c>
      <c r="D74" t="s">
        <v>5</v>
      </c>
      <c r="E74" s="24" t="s">
        <v>4707</v>
      </c>
      <c r="F74" s="25" t="s">
        <v>73</v>
      </c>
      <c r="G74" s="26">
        <v>1</v>
      </c>
      <c r="H74" s="25">
        <v>0</v>
      </c>
      <c r="I74" s="25">
        <f>ROUND(G74*H74,6)</f>
        <v>0</v>
      </c>
      <c r="L74" s="27">
        <v>0</v>
      </c>
      <c r="M74" s="22">
        <f>ROUND(ROUND(L74,2)*ROUND(G74,3),2)</f>
        <v>0</v>
      </c>
      <c r="N74" s="25" t="s">
        <v>126</v>
      </c>
      <c r="O74">
        <f>(M74*21)/100</f>
        <v>0</v>
      </c>
      <c r="P74" t="s">
        <v>27</v>
      </c>
    </row>
    <row r="75" spans="1:16" x14ac:dyDescent="0.2">
      <c r="A75" s="28" t="s">
        <v>57</v>
      </c>
      <c r="E75" s="29" t="s">
        <v>5</v>
      </c>
    </row>
    <row r="76" spans="1:16" x14ac:dyDescent="0.2">
      <c r="A76" s="28" t="s">
        <v>58</v>
      </c>
      <c r="E76" s="30" t="s">
        <v>5</v>
      </c>
    </row>
    <row r="77" spans="1:16" ht="89.25" x14ac:dyDescent="0.2">
      <c r="E77" s="29" t="s">
        <v>4695</v>
      </c>
    </row>
    <row r="78" spans="1:16" x14ac:dyDescent="0.2">
      <c r="A78" t="s">
        <v>51</v>
      </c>
      <c r="B78" s="5" t="s">
        <v>118</v>
      </c>
      <c r="C78" s="5" t="s">
        <v>4711</v>
      </c>
      <c r="D78" t="s">
        <v>5</v>
      </c>
      <c r="E78" s="24" t="s">
        <v>4705</v>
      </c>
      <c r="F78" s="25" t="s">
        <v>73</v>
      </c>
      <c r="G78" s="26">
        <v>1</v>
      </c>
      <c r="H78" s="25">
        <v>0</v>
      </c>
      <c r="I78" s="25">
        <f>ROUND(G78*H78,6)</f>
        <v>0</v>
      </c>
      <c r="L78" s="27">
        <v>0</v>
      </c>
      <c r="M78" s="22">
        <f>ROUND(ROUND(L78,2)*ROUND(G78,3),2)</f>
        <v>0</v>
      </c>
      <c r="N78" s="25" t="s">
        <v>126</v>
      </c>
      <c r="O78">
        <f>(M78*21)/100</f>
        <v>0</v>
      </c>
      <c r="P78" t="s">
        <v>27</v>
      </c>
    </row>
    <row r="79" spans="1:16" x14ac:dyDescent="0.2">
      <c r="A79" s="28" t="s">
        <v>57</v>
      </c>
      <c r="E79" s="29" t="s">
        <v>5</v>
      </c>
    </row>
    <row r="80" spans="1:16" x14ac:dyDescent="0.2">
      <c r="A80" s="28" t="s">
        <v>58</v>
      </c>
      <c r="E80" s="30" t="s">
        <v>5</v>
      </c>
    </row>
    <row r="81" spans="1:16" ht="89.25" x14ac:dyDescent="0.2">
      <c r="E81" s="29" t="s">
        <v>4695</v>
      </c>
    </row>
    <row r="82" spans="1:16" x14ac:dyDescent="0.2">
      <c r="A82" t="s">
        <v>51</v>
      </c>
      <c r="B82" s="5" t="s">
        <v>123</v>
      </c>
      <c r="C82" s="5" t="s">
        <v>4712</v>
      </c>
      <c r="D82" t="s">
        <v>5</v>
      </c>
      <c r="E82" s="24" t="s">
        <v>4705</v>
      </c>
      <c r="F82" s="25" t="s">
        <v>73</v>
      </c>
      <c r="G82" s="26">
        <v>1</v>
      </c>
      <c r="H82" s="25">
        <v>0</v>
      </c>
      <c r="I82" s="25">
        <f>ROUND(G82*H82,6)</f>
        <v>0</v>
      </c>
      <c r="L82" s="27">
        <v>0</v>
      </c>
      <c r="M82" s="22">
        <f>ROUND(ROUND(L82,2)*ROUND(G82,3),2)</f>
        <v>0</v>
      </c>
      <c r="N82" s="25" t="s">
        <v>126</v>
      </c>
      <c r="O82">
        <f>(M82*21)/100</f>
        <v>0</v>
      </c>
      <c r="P82" t="s">
        <v>27</v>
      </c>
    </row>
    <row r="83" spans="1:16" x14ac:dyDescent="0.2">
      <c r="A83" s="28" t="s">
        <v>57</v>
      </c>
      <c r="E83" s="29" t="s">
        <v>5</v>
      </c>
    </row>
    <row r="84" spans="1:16" x14ac:dyDescent="0.2">
      <c r="A84" s="28" t="s">
        <v>58</v>
      </c>
      <c r="E84" s="30" t="s">
        <v>5</v>
      </c>
    </row>
    <row r="85" spans="1:16" ht="89.25" x14ac:dyDescent="0.2">
      <c r="E85" s="29" t="s">
        <v>4695</v>
      </c>
    </row>
    <row r="86" spans="1:16" x14ac:dyDescent="0.2">
      <c r="A86" t="s">
        <v>51</v>
      </c>
      <c r="B86" s="5" t="s">
        <v>128</v>
      </c>
      <c r="C86" s="5" t="s">
        <v>4713</v>
      </c>
      <c r="D86" t="s">
        <v>5</v>
      </c>
      <c r="E86" s="24" t="s">
        <v>4707</v>
      </c>
      <c r="F86" s="25" t="s">
        <v>73</v>
      </c>
      <c r="G86" s="26">
        <v>1</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ht="89.25" x14ac:dyDescent="0.2">
      <c r="E89" s="29" t="s">
        <v>4695</v>
      </c>
    </row>
    <row r="90" spans="1:16" x14ac:dyDescent="0.2">
      <c r="A90" t="s">
        <v>51</v>
      </c>
      <c r="B90" s="5" t="s">
        <v>133</v>
      </c>
      <c r="C90" s="5" t="s">
        <v>4714</v>
      </c>
      <c r="D90" t="s">
        <v>5</v>
      </c>
      <c r="E90" s="24" t="s">
        <v>4707</v>
      </c>
      <c r="F90" s="25" t="s">
        <v>73</v>
      </c>
      <c r="G90" s="26">
        <v>1</v>
      </c>
      <c r="H90" s="25">
        <v>0</v>
      </c>
      <c r="I90" s="25">
        <f>ROUND(G90*H90,6)</f>
        <v>0</v>
      </c>
      <c r="L90" s="27">
        <v>0</v>
      </c>
      <c r="M90" s="22">
        <f>ROUND(ROUND(L90,2)*ROUND(G90,3),2)</f>
        <v>0</v>
      </c>
      <c r="N90" s="25" t="s">
        <v>126</v>
      </c>
      <c r="O90">
        <f>(M90*21)/100</f>
        <v>0</v>
      </c>
      <c r="P90" t="s">
        <v>27</v>
      </c>
    </row>
    <row r="91" spans="1:16" x14ac:dyDescent="0.2">
      <c r="A91" s="28" t="s">
        <v>57</v>
      </c>
      <c r="E91" s="29" t="s">
        <v>5</v>
      </c>
    </row>
    <row r="92" spans="1:16" x14ac:dyDescent="0.2">
      <c r="A92" s="28" t="s">
        <v>58</v>
      </c>
      <c r="E92" s="30" t="s">
        <v>5</v>
      </c>
    </row>
    <row r="93" spans="1:16" ht="89.25" x14ac:dyDescent="0.2">
      <c r="E93" s="29" t="s">
        <v>4695</v>
      </c>
    </row>
    <row r="94" spans="1:16" x14ac:dyDescent="0.2">
      <c r="A94" t="s">
        <v>51</v>
      </c>
      <c r="B94" s="5" t="s">
        <v>197</v>
      </c>
      <c r="C94" s="5" t="s">
        <v>4715</v>
      </c>
      <c r="D94" t="s">
        <v>5</v>
      </c>
      <c r="E94" s="24" t="s">
        <v>4707</v>
      </c>
      <c r="F94" s="25" t="s">
        <v>73</v>
      </c>
      <c r="G94" s="26">
        <v>1</v>
      </c>
      <c r="H94" s="25">
        <v>0</v>
      </c>
      <c r="I94" s="25">
        <f>ROUND(G94*H94,6)</f>
        <v>0</v>
      </c>
      <c r="L94" s="27">
        <v>0</v>
      </c>
      <c r="M94" s="22">
        <f>ROUND(ROUND(L94,2)*ROUND(G94,3),2)</f>
        <v>0</v>
      </c>
      <c r="N94" s="25" t="s">
        <v>126</v>
      </c>
      <c r="O94">
        <f>(M94*21)/100</f>
        <v>0</v>
      </c>
      <c r="P94" t="s">
        <v>27</v>
      </c>
    </row>
    <row r="95" spans="1:16" x14ac:dyDescent="0.2">
      <c r="A95" s="28" t="s">
        <v>57</v>
      </c>
      <c r="E95" s="29" t="s">
        <v>5</v>
      </c>
    </row>
    <row r="96" spans="1:16" x14ac:dyDescent="0.2">
      <c r="A96" s="28" t="s">
        <v>58</v>
      </c>
      <c r="E96" s="30" t="s">
        <v>5</v>
      </c>
    </row>
    <row r="97" spans="1:16" ht="89.25" x14ac:dyDescent="0.2">
      <c r="E97" s="29" t="s">
        <v>4695</v>
      </c>
    </row>
    <row r="98" spans="1:16" x14ac:dyDescent="0.2">
      <c r="A98" t="s">
        <v>51</v>
      </c>
      <c r="B98" s="5" t="s">
        <v>198</v>
      </c>
      <c r="C98" s="5" t="s">
        <v>4716</v>
      </c>
      <c r="D98" t="s">
        <v>5</v>
      </c>
      <c r="E98" s="24" t="s">
        <v>4717</v>
      </c>
      <c r="F98" s="25" t="s">
        <v>73</v>
      </c>
      <c r="G98" s="26">
        <v>1</v>
      </c>
      <c r="H98" s="25">
        <v>0</v>
      </c>
      <c r="I98" s="25">
        <f>ROUND(G98*H98,6)</f>
        <v>0</v>
      </c>
      <c r="L98" s="27">
        <v>0</v>
      </c>
      <c r="M98" s="22">
        <f>ROUND(ROUND(L98,2)*ROUND(G98,3),2)</f>
        <v>0</v>
      </c>
      <c r="N98" s="25" t="s">
        <v>126</v>
      </c>
      <c r="O98">
        <f>(M98*21)/100</f>
        <v>0</v>
      </c>
      <c r="P98" t="s">
        <v>27</v>
      </c>
    </row>
    <row r="99" spans="1:16" x14ac:dyDescent="0.2">
      <c r="A99" s="28" t="s">
        <v>57</v>
      </c>
      <c r="E99" s="29" t="s">
        <v>5</v>
      </c>
    </row>
    <row r="100" spans="1:16" x14ac:dyDescent="0.2">
      <c r="A100" s="28" t="s">
        <v>58</v>
      </c>
      <c r="E100" s="30" t="s">
        <v>5</v>
      </c>
    </row>
    <row r="101" spans="1:16" ht="89.25" x14ac:dyDescent="0.2">
      <c r="E101" s="29" t="s">
        <v>4695</v>
      </c>
    </row>
    <row r="102" spans="1:16" x14ac:dyDescent="0.2">
      <c r="A102" t="s">
        <v>51</v>
      </c>
      <c r="B102" s="5" t="s">
        <v>199</v>
      </c>
      <c r="C102" s="5" t="s">
        <v>4718</v>
      </c>
      <c r="D102" t="s">
        <v>5</v>
      </c>
      <c r="E102" s="24" t="s">
        <v>4707</v>
      </c>
      <c r="F102" s="25" t="s">
        <v>73</v>
      </c>
      <c r="G102" s="26">
        <v>1</v>
      </c>
      <c r="H102" s="25">
        <v>0</v>
      </c>
      <c r="I102" s="25">
        <f>ROUND(G102*H102,6)</f>
        <v>0</v>
      </c>
      <c r="L102" s="27">
        <v>0</v>
      </c>
      <c r="M102" s="22">
        <f>ROUND(ROUND(L102,2)*ROUND(G102,3),2)</f>
        <v>0</v>
      </c>
      <c r="N102" s="25" t="s">
        <v>126</v>
      </c>
      <c r="O102">
        <f>(M102*21)/100</f>
        <v>0</v>
      </c>
      <c r="P102" t="s">
        <v>27</v>
      </c>
    </row>
    <row r="103" spans="1:16" x14ac:dyDescent="0.2">
      <c r="A103" s="28" t="s">
        <v>57</v>
      </c>
      <c r="E103" s="29" t="s">
        <v>5</v>
      </c>
    </row>
    <row r="104" spans="1:16" x14ac:dyDescent="0.2">
      <c r="A104" s="28" t="s">
        <v>58</v>
      </c>
      <c r="E104" s="30" t="s">
        <v>5</v>
      </c>
    </row>
    <row r="105" spans="1:16" ht="89.25" x14ac:dyDescent="0.2">
      <c r="E105" s="29" t="s">
        <v>4695</v>
      </c>
    </row>
    <row r="106" spans="1:16" x14ac:dyDescent="0.2">
      <c r="A106" t="s">
        <v>51</v>
      </c>
      <c r="B106" s="5" t="s">
        <v>200</v>
      </c>
      <c r="C106" s="5" t="s">
        <v>4719</v>
      </c>
      <c r="D106" t="s">
        <v>5</v>
      </c>
      <c r="E106" s="24" t="s">
        <v>4707</v>
      </c>
      <c r="F106" s="25" t="s">
        <v>73</v>
      </c>
      <c r="G106" s="26">
        <v>1</v>
      </c>
      <c r="H106" s="25">
        <v>0</v>
      </c>
      <c r="I106" s="25">
        <f>ROUND(G106*H106,6)</f>
        <v>0</v>
      </c>
      <c r="L106" s="27">
        <v>0</v>
      </c>
      <c r="M106" s="22">
        <f>ROUND(ROUND(L106,2)*ROUND(G106,3),2)</f>
        <v>0</v>
      </c>
      <c r="N106" s="25" t="s">
        <v>126</v>
      </c>
      <c r="O106">
        <f>(M106*21)/100</f>
        <v>0</v>
      </c>
      <c r="P106" t="s">
        <v>27</v>
      </c>
    </row>
    <row r="107" spans="1:16" x14ac:dyDescent="0.2">
      <c r="A107" s="28" t="s">
        <v>57</v>
      </c>
      <c r="E107" s="29" t="s">
        <v>5</v>
      </c>
    </row>
    <row r="108" spans="1:16" x14ac:dyDescent="0.2">
      <c r="A108" s="28" t="s">
        <v>58</v>
      </c>
      <c r="E108" s="30" t="s">
        <v>5</v>
      </c>
    </row>
    <row r="109" spans="1:16" ht="89.25" x14ac:dyDescent="0.2">
      <c r="E109" s="29" t="s">
        <v>4695</v>
      </c>
    </row>
    <row r="110" spans="1:16" x14ac:dyDescent="0.2">
      <c r="A110" t="s">
        <v>51</v>
      </c>
      <c r="B110" s="5" t="s">
        <v>201</v>
      </c>
      <c r="C110" s="5" t="s">
        <v>4720</v>
      </c>
      <c r="D110" t="s">
        <v>5</v>
      </c>
      <c r="E110" s="24" t="s">
        <v>4707</v>
      </c>
      <c r="F110" s="25" t="s">
        <v>73</v>
      </c>
      <c r="G110" s="26">
        <v>1</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ht="89.25" x14ac:dyDescent="0.2">
      <c r="E113" s="29" t="s">
        <v>4695</v>
      </c>
    </row>
    <row r="114" spans="1:16" x14ac:dyDescent="0.2">
      <c r="A114" t="s">
        <v>51</v>
      </c>
      <c r="B114" s="5" t="s">
        <v>202</v>
      </c>
      <c r="C114" s="5" t="s">
        <v>4721</v>
      </c>
      <c r="D114" t="s">
        <v>5</v>
      </c>
      <c r="E114" s="24" t="s">
        <v>4707</v>
      </c>
      <c r="F114" s="25" t="s">
        <v>73</v>
      </c>
      <c r="G114" s="26">
        <v>1</v>
      </c>
      <c r="H114" s="25">
        <v>0</v>
      </c>
      <c r="I114" s="25">
        <f>ROUND(G114*H114,6)</f>
        <v>0</v>
      </c>
      <c r="L114" s="27">
        <v>0</v>
      </c>
      <c r="M114" s="22">
        <f>ROUND(ROUND(L114,2)*ROUND(G114,3),2)</f>
        <v>0</v>
      </c>
      <c r="N114" s="25" t="s">
        <v>126</v>
      </c>
      <c r="O114">
        <f>(M114*21)/100</f>
        <v>0</v>
      </c>
      <c r="P114" t="s">
        <v>27</v>
      </c>
    </row>
    <row r="115" spans="1:16" x14ac:dyDescent="0.2">
      <c r="A115" s="28" t="s">
        <v>57</v>
      </c>
      <c r="E115" s="29" t="s">
        <v>5</v>
      </c>
    </row>
    <row r="116" spans="1:16" x14ac:dyDescent="0.2">
      <c r="A116" s="28" t="s">
        <v>58</v>
      </c>
      <c r="E116" s="30" t="s">
        <v>5</v>
      </c>
    </row>
    <row r="117" spans="1:16" ht="89.25" x14ac:dyDescent="0.2">
      <c r="E117" s="29" t="s">
        <v>4695</v>
      </c>
    </row>
    <row r="118" spans="1:16" x14ac:dyDescent="0.2">
      <c r="A118" t="s">
        <v>51</v>
      </c>
      <c r="B118" s="5" t="s">
        <v>203</v>
      </c>
      <c r="C118" s="5" t="s">
        <v>4722</v>
      </c>
      <c r="D118" t="s">
        <v>5</v>
      </c>
      <c r="E118" s="24" t="s">
        <v>4723</v>
      </c>
      <c r="F118" s="25" t="s">
        <v>73</v>
      </c>
      <c r="G118" s="26">
        <v>2</v>
      </c>
      <c r="H118" s="25">
        <v>0</v>
      </c>
      <c r="I118" s="25">
        <f>ROUND(G118*H118,6)</f>
        <v>0</v>
      </c>
      <c r="L118" s="27">
        <v>0</v>
      </c>
      <c r="M118" s="22">
        <f>ROUND(ROUND(L118,2)*ROUND(G118,3),2)</f>
        <v>0</v>
      </c>
      <c r="N118" s="25" t="s">
        <v>126</v>
      </c>
      <c r="O118">
        <f>(M118*21)/100</f>
        <v>0</v>
      </c>
      <c r="P118" t="s">
        <v>27</v>
      </c>
    </row>
    <row r="119" spans="1:16" x14ac:dyDescent="0.2">
      <c r="A119" s="28" t="s">
        <v>57</v>
      </c>
      <c r="E119" s="29" t="s">
        <v>5</v>
      </c>
    </row>
    <row r="120" spans="1:16" x14ac:dyDescent="0.2">
      <c r="A120" s="28" t="s">
        <v>58</v>
      </c>
      <c r="E120" s="30" t="s">
        <v>5</v>
      </c>
    </row>
    <row r="121" spans="1:16" ht="89.25" x14ac:dyDescent="0.2">
      <c r="E121" s="29" t="s">
        <v>4695</v>
      </c>
    </row>
    <row r="122" spans="1:16" x14ac:dyDescent="0.2">
      <c r="A122" t="s">
        <v>51</v>
      </c>
      <c r="B122" s="5" t="s">
        <v>204</v>
      </c>
      <c r="C122" s="5" t="s">
        <v>4724</v>
      </c>
      <c r="D122" t="s">
        <v>5</v>
      </c>
      <c r="E122" s="24" t="s">
        <v>4707</v>
      </c>
      <c r="F122" s="25" t="s">
        <v>73</v>
      </c>
      <c r="G122" s="26">
        <v>2</v>
      </c>
      <c r="H122" s="25">
        <v>0</v>
      </c>
      <c r="I122" s="25">
        <f>ROUND(G122*H122,6)</f>
        <v>0</v>
      </c>
      <c r="L122" s="27">
        <v>0</v>
      </c>
      <c r="M122" s="22">
        <f>ROUND(ROUND(L122,2)*ROUND(G122,3),2)</f>
        <v>0</v>
      </c>
      <c r="N122" s="25" t="s">
        <v>126</v>
      </c>
      <c r="O122">
        <f>(M122*21)/100</f>
        <v>0</v>
      </c>
      <c r="P122" t="s">
        <v>27</v>
      </c>
    </row>
    <row r="123" spans="1:16" x14ac:dyDescent="0.2">
      <c r="A123" s="28" t="s">
        <v>57</v>
      </c>
      <c r="E123" s="29" t="s">
        <v>5</v>
      </c>
    </row>
    <row r="124" spans="1:16" x14ac:dyDescent="0.2">
      <c r="A124" s="28" t="s">
        <v>58</v>
      </c>
      <c r="E124" s="30" t="s">
        <v>5</v>
      </c>
    </row>
    <row r="125" spans="1:16" ht="89.25" x14ac:dyDescent="0.2">
      <c r="E125" s="29" t="s">
        <v>4695</v>
      </c>
    </row>
    <row r="126" spans="1:16" x14ac:dyDescent="0.2">
      <c r="A126" t="s">
        <v>51</v>
      </c>
      <c r="B126" s="5" t="s">
        <v>205</v>
      </c>
      <c r="C126" s="5" t="s">
        <v>4725</v>
      </c>
      <c r="D126" t="s">
        <v>5</v>
      </c>
      <c r="E126" s="24" t="s">
        <v>4726</v>
      </c>
      <c r="F126" s="25" t="s">
        <v>73</v>
      </c>
      <c r="G126" s="26">
        <v>1</v>
      </c>
      <c r="H126" s="25">
        <v>0</v>
      </c>
      <c r="I126" s="25">
        <f>ROUND(G126*H126,6)</f>
        <v>0</v>
      </c>
      <c r="L126" s="27">
        <v>0</v>
      </c>
      <c r="M126" s="22">
        <f>ROUND(ROUND(L126,2)*ROUND(G126,3),2)</f>
        <v>0</v>
      </c>
      <c r="N126" s="25" t="s">
        <v>126</v>
      </c>
      <c r="O126">
        <f>(M126*21)/100</f>
        <v>0</v>
      </c>
      <c r="P126" t="s">
        <v>27</v>
      </c>
    </row>
    <row r="127" spans="1:16" x14ac:dyDescent="0.2">
      <c r="A127" s="28" t="s">
        <v>57</v>
      </c>
      <c r="E127" s="29" t="s">
        <v>5</v>
      </c>
    </row>
    <row r="128" spans="1:16" x14ac:dyDescent="0.2">
      <c r="A128" s="28" t="s">
        <v>58</v>
      </c>
      <c r="E128" s="30" t="s">
        <v>5</v>
      </c>
    </row>
    <row r="129" spans="1:16" ht="89.25" x14ac:dyDescent="0.2">
      <c r="E129" s="29" t="s">
        <v>4695</v>
      </c>
    </row>
    <row r="130" spans="1:16" x14ac:dyDescent="0.2">
      <c r="A130" t="s">
        <v>51</v>
      </c>
      <c r="B130" s="5" t="s">
        <v>206</v>
      </c>
      <c r="C130" s="5" t="s">
        <v>4727</v>
      </c>
      <c r="D130" t="s">
        <v>5</v>
      </c>
      <c r="E130" s="24" t="s">
        <v>4728</v>
      </c>
      <c r="F130" s="25" t="s">
        <v>73</v>
      </c>
      <c r="G130" s="26">
        <v>1</v>
      </c>
      <c r="H130" s="25">
        <v>0</v>
      </c>
      <c r="I130" s="25">
        <f>ROUND(G130*H130,6)</f>
        <v>0</v>
      </c>
      <c r="L130" s="27">
        <v>0</v>
      </c>
      <c r="M130" s="22">
        <f>ROUND(ROUND(L130,2)*ROUND(G130,3),2)</f>
        <v>0</v>
      </c>
      <c r="N130" s="25" t="s">
        <v>126</v>
      </c>
      <c r="O130">
        <f>(M130*21)/100</f>
        <v>0</v>
      </c>
      <c r="P130" t="s">
        <v>27</v>
      </c>
    </row>
    <row r="131" spans="1:16" x14ac:dyDescent="0.2">
      <c r="A131" s="28" t="s">
        <v>57</v>
      </c>
      <c r="E131" s="29" t="s">
        <v>5</v>
      </c>
    </row>
    <row r="132" spans="1:16" x14ac:dyDescent="0.2">
      <c r="A132" s="28" t="s">
        <v>58</v>
      </c>
      <c r="E132" s="30" t="s">
        <v>5</v>
      </c>
    </row>
    <row r="133" spans="1:16" ht="89.25" x14ac:dyDescent="0.2">
      <c r="E133" s="29" t="s">
        <v>4695</v>
      </c>
    </row>
    <row r="134" spans="1:16" x14ac:dyDescent="0.2">
      <c r="A134" t="s">
        <v>51</v>
      </c>
      <c r="B134" s="5" t="s">
        <v>207</v>
      </c>
      <c r="C134" s="5" t="s">
        <v>4729</v>
      </c>
      <c r="D134" t="s">
        <v>5</v>
      </c>
      <c r="E134" s="24" t="s">
        <v>4730</v>
      </c>
      <c r="F134" s="25" t="s">
        <v>73</v>
      </c>
      <c r="G134" s="26">
        <v>1</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ht="89.25" x14ac:dyDescent="0.2">
      <c r="E137" s="29" t="s">
        <v>4695</v>
      </c>
    </row>
    <row r="138" spans="1:16" x14ac:dyDescent="0.2">
      <c r="A138" t="s">
        <v>51</v>
      </c>
      <c r="B138" s="5" t="s">
        <v>208</v>
      </c>
      <c r="C138" s="5" t="s">
        <v>4731</v>
      </c>
      <c r="D138" t="s">
        <v>5</v>
      </c>
      <c r="E138" s="24" t="s">
        <v>4732</v>
      </c>
      <c r="F138" s="25" t="s">
        <v>73</v>
      </c>
      <c r="G138" s="26">
        <v>1</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ht="89.25" x14ac:dyDescent="0.2">
      <c r="E141" s="29" t="s">
        <v>4695</v>
      </c>
    </row>
    <row r="142" spans="1:16" x14ac:dyDescent="0.2">
      <c r="A142" t="s">
        <v>51</v>
      </c>
      <c r="B142" s="5" t="s">
        <v>211</v>
      </c>
      <c r="C142" s="5" t="s">
        <v>4733</v>
      </c>
      <c r="D142" t="s">
        <v>5</v>
      </c>
      <c r="E142" s="24" t="s">
        <v>4705</v>
      </c>
      <c r="F142" s="25" t="s">
        <v>73</v>
      </c>
      <c r="G142" s="26">
        <v>1</v>
      </c>
      <c r="H142" s="25">
        <v>0</v>
      </c>
      <c r="I142" s="25">
        <f>ROUND(G142*H142,6)</f>
        <v>0</v>
      </c>
      <c r="L142" s="27">
        <v>0</v>
      </c>
      <c r="M142" s="22">
        <f>ROUND(ROUND(L142,2)*ROUND(G142,3),2)</f>
        <v>0</v>
      </c>
      <c r="N142" s="25" t="s">
        <v>126</v>
      </c>
      <c r="O142">
        <f>(M142*21)/100</f>
        <v>0</v>
      </c>
      <c r="P142" t="s">
        <v>27</v>
      </c>
    </row>
    <row r="143" spans="1:16" x14ac:dyDescent="0.2">
      <c r="A143" s="28" t="s">
        <v>57</v>
      </c>
      <c r="E143" s="29" t="s">
        <v>5</v>
      </c>
    </row>
    <row r="144" spans="1:16" x14ac:dyDescent="0.2">
      <c r="A144" s="28" t="s">
        <v>58</v>
      </c>
      <c r="E144" s="30" t="s">
        <v>5</v>
      </c>
    </row>
    <row r="145" spans="1:16" ht="89.25" x14ac:dyDescent="0.2">
      <c r="E145" s="29" t="s">
        <v>4695</v>
      </c>
    </row>
    <row r="146" spans="1:16" x14ac:dyDescent="0.2">
      <c r="A146" t="s">
        <v>51</v>
      </c>
      <c r="B146" s="5" t="s">
        <v>212</v>
      </c>
      <c r="C146" s="5" t="s">
        <v>4734</v>
      </c>
      <c r="D146" t="s">
        <v>5</v>
      </c>
      <c r="E146" s="24" t="s">
        <v>4707</v>
      </c>
      <c r="F146" s="25" t="s">
        <v>73</v>
      </c>
      <c r="G146" s="26">
        <v>1</v>
      </c>
      <c r="H146" s="25">
        <v>0</v>
      </c>
      <c r="I146" s="25">
        <f>ROUND(G146*H146,6)</f>
        <v>0</v>
      </c>
      <c r="L146" s="27">
        <v>0</v>
      </c>
      <c r="M146" s="22">
        <f>ROUND(ROUND(L146,2)*ROUND(G146,3),2)</f>
        <v>0</v>
      </c>
      <c r="N146" s="25" t="s">
        <v>126</v>
      </c>
      <c r="O146">
        <f>(M146*21)/100</f>
        <v>0</v>
      </c>
      <c r="P146" t="s">
        <v>27</v>
      </c>
    </row>
    <row r="147" spans="1:16" x14ac:dyDescent="0.2">
      <c r="A147" s="28" t="s">
        <v>57</v>
      </c>
      <c r="E147" s="29" t="s">
        <v>5</v>
      </c>
    </row>
    <row r="148" spans="1:16" x14ac:dyDescent="0.2">
      <c r="A148" s="28" t="s">
        <v>58</v>
      </c>
      <c r="E148" s="30" t="s">
        <v>5</v>
      </c>
    </row>
    <row r="149" spans="1:16" ht="89.25" x14ac:dyDescent="0.2">
      <c r="E149" s="29" t="s">
        <v>4695</v>
      </c>
    </row>
    <row r="150" spans="1:16" x14ac:dyDescent="0.2">
      <c r="A150" t="s">
        <v>51</v>
      </c>
      <c r="B150" s="5" t="s">
        <v>213</v>
      </c>
      <c r="C150" s="5" t="s">
        <v>4735</v>
      </c>
      <c r="D150" t="s">
        <v>5</v>
      </c>
      <c r="E150" s="24" t="s">
        <v>4705</v>
      </c>
      <c r="F150" s="25" t="s">
        <v>73</v>
      </c>
      <c r="G150" s="26">
        <v>1</v>
      </c>
      <c r="H150" s="25">
        <v>0</v>
      </c>
      <c r="I150" s="25">
        <f>ROUND(G150*H150,6)</f>
        <v>0</v>
      </c>
      <c r="L150" s="27">
        <v>0</v>
      </c>
      <c r="M150" s="22">
        <f>ROUND(ROUND(L150,2)*ROUND(G150,3),2)</f>
        <v>0</v>
      </c>
      <c r="N150" s="25" t="s">
        <v>126</v>
      </c>
      <c r="O150">
        <f>(M150*21)/100</f>
        <v>0</v>
      </c>
      <c r="P150" t="s">
        <v>27</v>
      </c>
    </row>
    <row r="151" spans="1:16" x14ac:dyDescent="0.2">
      <c r="A151" s="28" t="s">
        <v>57</v>
      </c>
      <c r="E151" s="29" t="s">
        <v>5</v>
      </c>
    </row>
    <row r="152" spans="1:16" x14ac:dyDescent="0.2">
      <c r="A152" s="28" t="s">
        <v>58</v>
      </c>
      <c r="E152" s="30" t="s">
        <v>5</v>
      </c>
    </row>
    <row r="153" spans="1:16" ht="89.25" x14ac:dyDescent="0.2">
      <c r="E153" s="29" t="s">
        <v>4695</v>
      </c>
    </row>
    <row r="154" spans="1:16" x14ac:dyDescent="0.2">
      <c r="A154" t="s">
        <v>51</v>
      </c>
      <c r="B154" s="5" t="s">
        <v>214</v>
      </c>
      <c r="C154" s="5" t="s">
        <v>4736</v>
      </c>
      <c r="D154" t="s">
        <v>5</v>
      </c>
      <c r="E154" s="24" t="s">
        <v>4705</v>
      </c>
      <c r="F154" s="25" t="s">
        <v>73</v>
      </c>
      <c r="G154" s="26">
        <v>1</v>
      </c>
      <c r="H154" s="25">
        <v>0</v>
      </c>
      <c r="I154" s="25">
        <f>ROUND(G154*H154,6)</f>
        <v>0</v>
      </c>
      <c r="L154" s="27">
        <v>0</v>
      </c>
      <c r="M154" s="22">
        <f>ROUND(ROUND(L154,2)*ROUND(G154,3),2)</f>
        <v>0</v>
      </c>
      <c r="N154" s="25" t="s">
        <v>126</v>
      </c>
      <c r="O154">
        <f>(M154*21)/100</f>
        <v>0</v>
      </c>
      <c r="P154" t="s">
        <v>27</v>
      </c>
    </row>
    <row r="155" spans="1:16" x14ac:dyDescent="0.2">
      <c r="A155" s="28" t="s">
        <v>57</v>
      </c>
      <c r="E155" s="29" t="s">
        <v>5</v>
      </c>
    </row>
    <row r="156" spans="1:16" x14ac:dyDescent="0.2">
      <c r="A156" s="28" t="s">
        <v>58</v>
      </c>
      <c r="E156" s="30" t="s">
        <v>5</v>
      </c>
    </row>
    <row r="157" spans="1:16" ht="89.25" x14ac:dyDescent="0.2">
      <c r="E157" s="29" t="s">
        <v>4695</v>
      </c>
    </row>
    <row r="158" spans="1:16" x14ac:dyDescent="0.2">
      <c r="A158" t="s">
        <v>51</v>
      </c>
      <c r="B158" s="5" t="s">
        <v>215</v>
      </c>
      <c r="C158" s="5" t="s">
        <v>4734</v>
      </c>
      <c r="D158" t="s">
        <v>52</v>
      </c>
      <c r="E158" s="24" t="s">
        <v>4707</v>
      </c>
      <c r="F158" s="25" t="s">
        <v>73</v>
      </c>
      <c r="G158" s="26">
        <v>1</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ht="89.25" x14ac:dyDescent="0.2">
      <c r="E161" s="29" t="s">
        <v>4695</v>
      </c>
    </row>
    <row r="162" spans="1:16" x14ac:dyDescent="0.2">
      <c r="A162" t="s">
        <v>51</v>
      </c>
      <c r="B162" s="5" t="s">
        <v>216</v>
      </c>
      <c r="C162" s="5" t="s">
        <v>4737</v>
      </c>
      <c r="D162" t="s">
        <v>5</v>
      </c>
      <c r="E162" s="24" t="s">
        <v>4707</v>
      </c>
      <c r="F162" s="25" t="s">
        <v>73</v>
      </c>
      <c r="G162" s="26">
        <v>1</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ht="89.25" x14ac:dyDescent="0.2">
      <c r="E165" s="29" t="s">
        <v>4695</v>
      </c>
    </row>
    <row r="166" spans="1:16" x14ac:dyDescent="0.2">
      <c r="A166" t="s">
        <v>51</v>
      </c>
      <c r="B166" s="5" t="s">
        <v>217</v>
      </c>
      <c r="C166" s="5" t="s">
        <v>4738</v>
      </c>
      <c r="D166" t="s">
        <v>5</v>
      </c>
      <c r="E166" s="24" t="s">
        <v>4705</v>
      </c>
      <c r="F166" s="25" t="s">
        <v>73</v>
      </c>
      <c r="G166" s="26">
        <v>1</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ht="89.25" x14ac:dyDescent="0.2">
      <c r="E169" s="29" t="s">
        <v>4695</v>
      </c>
    </row>
    <row r="170" spans="1:16" x14ac:dyDescent="0.2">
      <c r="A170" t="s">
        <v>51</v>
      </c>
      <c r="B170" s="5" t="s">
        <v>218</v>
      </c>
      <c r="C170" s="5" t="s">
        <v>4739</v>
      </c>
      <c r="D170" t="s">
        <v>5</v>
      </c>
      <c r="E170" s="24" t="s">
        <v>4707</v>
      </c>
      <c r="F170" s="25" t="s">
        <v>73</v>
      </c>
      <c r="G170" s="26">
        <v>1</v>
      </c>
      <c r="H170" s="25">
        <v>0</v>
      </c>
      <c r="I170" s="25">
        <f>ROUND(G170*H170,6)</f>
        <v>0</v>
      </c>
      <c r="L170" s="27">
        <v>0</v>
      </c>
      <c r="M170" s="22">
        <f>ROUND(ROUND(L170,2)*ROUND(G170,3),2)</f>
        <v>0</v>
      </c>
      <c r="N170" s="25" t="s">
        <v>126</v>
      </c>
      <c r="O170">
        <f>(M170*21)/100</f>
        <v>0</v>
      </c>
      <c r="P170" t="s">
        <v>27</v>
      </c>
    </row>
    <row r="171" spans="1:16" x14ac:dyDescent="0.2">
      <c r="A171" s="28" t="s">
        <v>57</v>
      </c>
      <c r="E171" s="29" t="s">
        <v>5</v>
      </c>
    </row>
    <row r="172" spans="1:16" x14ac:dyDescent="0.2">
      <c r="A172" s="28" t="s">
        <v>58</v>
      </c>
      <c r="E172" s="30" t="s">
        <v>5</v>
      </c>
    </row>
    <row r="173" spans="1:16" ht="89.25" x14ac:dyDescent="0.2">
      <c r="E173" s="29" t="s">
        <v>4695</v>
      </c>
    </row>
    <row r="174" spans="1:16" x14ac:dyDescent="0.2">
      <c r="A174" t="s">
        <v>51</v>
      </c>
      <c r="B174" s="5" t="s">
        <v>219</v>
      </c>
      <c r="C174" s="5" t="s">
        <v>4740</v>
      </c>
      <c r="D174" t="s">
        <v>5</v>
      </c>
      <c r="E174" s="24" t="s">
        <v>4707</v>
      </c>
      <c r="F174" s="25" t="s">
        <v>73</v>
      </c>
      <c r="G174" s="26">
        <v>1</v>
      </c>
      <c r="H174" s="25">
        <v>0</v>
      </c>
      <c r="I174" s="25">
        <f>ROUND(G174*H174,6)</f>
        <v>0</v>
      </c>
      <c r="L174" s="27">
        <v>0</v>
      </c>
      <c r="M174" s="22">
        <f>ROUND(ROUND(L174,2)*ROUND(G174,3),2)</f>
        <v>0</v>
      </c>
      <c r="N174" s="25" t="s">
        <v>126</v>
      </c>
      <c r="O174">
        <f>(M174*21)/100</f>
        <v>0</v>
      </c>
      <c r="P174" t="s">
        <v>27</v>
      </c>
    </row>
    <row r="175" spans="1:16" x14ac:dyDescent="0.2">
      <c r="A175" s="28" t="s">
        <v>57</v>
      </c>
      <c r="E175" s="29" t="s">
        <v>5</v>
      </c>
    </row>
    <row r="176" spans="1:16" x14ac:dyDescent="0.2">
      <c r="A176" s="28" t="s">
        <v>58</v>
      </c>
      <c r="E176" s="30" t="s">
        <v>5</v>
      </c>
    </row>
    <row r="177" spans="1:16" ht="89.25" x14ac:dyDescent="0.2">
      <c r="E177" s="29" t="s">
        <v>4695</v>
      </c>
    </row>
    <row r="178" spans="1:16" x14ac:dyDescent="0.2">
      <c r="A178" t="s">
        <v>51</v>
      </c>
      <c r="B178" s="5" t="s">
        <v>220</v>
      </c>
      <c r="C178" s="5" t="s">
        <v>4741</v>
      </c>
      <c r="D178" t="s">
        <v>5</v>
      </c>
      <c r="E178" s="24" t="s">
        <v>4707</v>
      </c>
      <c r="F178" s="25" t="s">
        <v>73</v>
      </c>
      <c r="G178" s="26">
        <v>1</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ht="89.25" x14ac:dyDescent="0.2">
      <c r="E181" s="29" t="s">
        <v>4695</v>
      </c>
    </row>
    <row r="182" spans="1:16" x14ac:dyDescent="0.2">
      <c r="A182" t="s">
        <v>51</v>
      </c>
      <c r="B182" s="5" t="s">
        <v>223</v>
      </c>
      <c r="C182" s="5" t="s">
        <v>4742</v>
      </c>
      <c r="D182" t="s">
        <v>5</v>
      </c>
      <c r="E182" s="24" t="s">
        <v>4705</v>
      </c>
      <c r="F182" s="25" t="s">
        <v>73</v>
      </c>
      <c r="G182" s="26">
        <v>1</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ht="89.25" x14ac:dyDescent="0.2">
      <c r="E185" s="29" t="s">
        <v>4695</v>
      </c>
    </row>
    <row r="186" spans="1:16" x14ac:dyDescent="0.2">
      <c r="A186" t="s">
        <v>51</v>
      </c>
      <c r="B186" s="5" t="s">
        <v>224</v>
      </c>
      <c r="C186" s="5" t="s">
        <v>4743</v>
      </c>
      <c r="D186" t="s">
        <v>5</v>
      </c>
      <c r="E186" s="24" t="s">
        <v>4744</v>
      </c>
      <c r="F186" s="25" t="s">
        <v>73</v>
      </c>
      <c r="G186" s="26">
        <v>1</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ht="89.25" x14ac:dyDescent="0.2">
      <c r="E189" s="29" t="s">
        <v>4695</v>
      </c>
    </row>
    <row r="190" spans="1:16" x14ac:dyDescent="0.2">
      <c r="A190" t="s">
        <v>51</v>
      </c>
      <c r="B190" s="5" t="s">
        <v>225</v>
      </c>
      <c r="C190" s="5" t="s">
        <v>4745</v>
      </c>
      <c r="D190" t="s">
        <v>5</v>
      </c>
      <c r="E190" s="24" t="s">
        <v>4705</v>
      </c>
      <c r="F190" s="25" t="s">
        <v>73</v>
      </c>
      <c r="G190" s="26">
        <v>1</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1:16" ht="89.25" x14ac:dyDescent="0.2">
      <c r="E193" s="29" t="s">
        <v>4695</v>
      </c>
    </row>
    <row r="194" spans="1:16" x14ac:dyDescent="0.2">
      <c r="A194" t="s">
        <v>51</v>
      </c>
      <c r="B194" s="5" t="s">
        <v>226</v>
      </c>
      <c r="C194" s="5" t="s">
        <v>4746</v>
      </c>
      <c r="D194" t="s">
        <v>5</v>
      </c>
      <c r="E194" s="24" t="s">
        <v>4707</v>
      </c>
      <c r="F194" s="25" t="s">
        <v>73</v>
      </c>
      <c r="G194" s="26">
        <v>1</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ht="89.25" x14ac:dyDescent="0.2">
      <c r="E197" s="29" t="s">
        <v>4695</v>
      </c>
    </row>
    <row r="198" spans="1:16" x14ac:dyDescent="0.2">
      <c r="A198" t="s">
        <v>51</v>
      </c>
      <c r="B198" s="5" t="s">
        <v>227</v>
      </c>
      <c r="C198" s="5" t="s">
        <v>4747</v>
      </c>
      <c r="D198" t="s">
        <v>5</v>
      </c>
      <c r="E198" s="24" t="s">
        <v>4707</v>
      </c>
      <c r="F198" s="25" t="s">
        <v>73</v>
      </c>
      <c r="G198" s="26">
        <v>1</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ht="89.25" x14ac:dyDescent="0.2">
      <c r="E201" s="29" t="s">
        <v>4695</v>
      </c>
    </row>
    <row r="202" spans="1:16" x14ac:dyDescent="0.2">
      <c r="A202" t="s">
        <v>51</v>
      </c>
      <c r="B202" s="5" t="s">
        <v>232</v>
      </c>
      <c r="C202" s="5" t="s">
        <v>4748</v>
      </c>
      <c r="D202" t="s">
        <v>5</v>
      </c>
      <c r="E202" s="24" t="s">
        <v>4749</v>
      </c>
      <c r="F202" s="25" t="s">
        <v>73</v>
      </c>
      <c r="G202" s="26">
        <v>1</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ht="89.25" x14ac:dyDescent="0.2">
      <c r="E205" s="29" t="s">
        <v>4695</v>
      </c>
    </row>
    <row r="206" spans="1:16" x14ac:dyDescent="0.2">
      <c r="A206" t="s">
        <v>51</v>
      </c>
      <c r="B206" s="5" t="s">
        <v>235</v>
      </c>
      <c r="C206" s="5" t="s">
        <v>4750</v>
      </c>
      <c r="D206" t="s">
        <v>5</v>
      </c>
      <c r="E206" s="24" t="s">
        <v>4749</v>
      </c>
      <c r="F206" s="25" t="s">
        <v>73</v>
      </c>
      <c r="G206" s="26">
        <v>1</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ht="89.25" x14ac:dyDescent="0.2">
      <c r="E209" s="29" t="s">
        <v>4695</v>
      </c>
    </row>
    <row r="210" spans="1:16" x14ac:dyDescent="0.2">
      <c r="A210" t="s">
        <v>51</v>
      </c>
      <c r="B210" s="5" t="s">
        <v>238</v>
      </c>
      <c r="C210" s="5" t="s">
        <v>4751</v>
      </c>
      <c r="D210" t="s">
        <v>5</v>
      </c>
      <c r="E210" s="24" t="s">
        <v>4752</v>
      </c>
      <c r="F210" s="25" t="s">
        <v>73</v>
      </c>
      <c r="G210" s="26">
        <v>1</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ht="89.25" x14ac:dyDescent="0.2">
      <c r="E213" s="29" t="s">
        <v>4695</v>
      </c>
    </row>
    <row r="214" spans="1:16" x14ac:dyDescent="0.2">
      <c r="A214" t="s">
        <v>51</v>
      </c>
      <c r="B214" s="5" t="s">
        <v>239</v>
      </c>
      <c r="C214" s="5" t="s">
        <v>4753</v>
      </c>
      <c r="D214" t="s">
        <v>5</v>
      </c>
      <c r="E214" s="24" t="s">
        <v>4754</v>
      </c>
      <c r="F214" s="25" t="s">
        <v>73</v>
      </c>
      <c r="G214" s="26">
        <v>1</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ht="114.75" x14ac:dyDescent="0.2">
      <c r="E217" s="29" t="s">
        <v>4755</v>
      </c>
    </row>
    <row r="218" spans="1:16" ht="25.5" x14ac:dyDescent="0.2">
      <c r="A218" t="s">
        <v>51</v>
      </c>
      <c r="B218" s="5" t="s">
        <v>240</v>
      </c>
      <c r="C218" s="5" t="s">
        <v>4756</v>
      </c>
      <c r="D218" t="s">
        <v>5</v>
      </c>
      <c r="E218" s="24" t="s">
        <v>4757</v>
      </c>
      <c r="F218" s="25" t="s">
        <v>73</v>
      </c>
      <c r="G218" s="26">
        <v>1</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ht="89.25" x14ac:dyDescent="0.2">
      <c r="E221" s="29" t="s">
        <v>4758</v>
      </c>
    </row>
    <row r="222" spans="1:16" ht="25.5" x14ac:dyDescent="0.2">
      <c r="A222" t="s">
        <v>51</v>
      </c>
      <c r="B222" s="5" t="s">
        <v>241</v>
      </c>
      <c r="C222" s="5" t="s">
        <v>4759</v>
      </c>
      <c r="D222" t="s">
        <v>5</v>
      </c>
      <c r="E222" s="24" t="s">
        <v>4757</v>
      </c>
      <c r="F222" s="25" t="s">
        <v>73</v>
      </c>
      <c r="G222" s="26">
        <v>1</v>
      </c>
      <c r="H222" s="25">
        <v>0</v>
      </c>
      <c r="I222" s="25">
        <f>ROUND(G222*H222,6)</f>
        <v>0</v>
      </c>
      <c r="L222" s="27">
        <v>0</v>
      </c>
      <c r="M222" s="22">
        <f>ROUND(ROUND(L222,2)*ROUND(G222,3),2)</f>
        <v>0</v>
      </c>
      <c r="N222" s="25" t="s">
        <v>126</v>
      </c>
      <c r="O222">
        <f>(M222*21)/100</f>
        <v>0</v>
      </c>
      <c r="P222" t="s">
        <v>27</v>
      </c>
    </row>
    <row r="223" spans="1:16" x14ac:dyDescent="0.2">
      <c r="A223" s="28" t="s">
        <v>57</v>
      </c>
      <c r="E223" s="29" t="s">
        <v>5</v>
      </c>
    </row>
    <row r="224" spans="1:16" x14ac:dyDescent="0.2">
      <c r="A224" s="28" t="s">
        <v>58</v>
      </c>
      <c r="E224" s="30" t="s">
        <v>5</v>
      </c>
    </row>
    <row r="225" spans="1:16" ht="89.25" x14ac:dyDescent="0.2">
      <c r="E225" s="29" t="s">
        <v>4760</v>
      </c>
    </row>
    <row r="226" spans="1:16" x14ac:dyDescent="0.2">
      <c r="A226" t="s">
        <v>51</v>
      </c>
      <c r="B226" s="5" t="s">
        <v>242</v>
      </c>
      <c r="C226" s="5" t="s">
        <v>4761</v>
      </c>
      <c r="D226" t="s">
        <v>5</v>
      </c>
      <c r="E226" s="24" t="s">
        <v>4762</v>
      </c>
      <c r="F226" s="25" t="s">
        <v>73</v>
      </c>
      <c r="G226" s="26">
        <v>9</v>
      </c>
      <c r="H226" s="25">
        <v>0</v>
      </c>
      <c r="I226" s="25">
        <f>ROUND(G226*H226,6)</f>
        <v>0</v>
      </c>
      <c r="L226" s="27">
        <v>0</v>
      </c>
      <c r="M226" s="22">
        <f>ROUND(ROUND(L226,2)*ROUND(G226,3),2)</f>
        <v>0</v>
      </c>
      <c r="N226" s="25" t="s">
        <v>126</v>
      </c>
      <c r="O226">
        <f>(M226*21)/100</f>
        <v>0</v>
      </c>
      <c r="P226" t="s">
        <v>27</v>
      </c>
    </row>
    <row r="227" spans="1:16" x14ac:dyDescent="0.2">
      <c r="A227" s="28" t="s">
        <v>57</v>
      </c>
      <c r="E227" s="29" t="s">
        <v>5</v>
      </c>
    </row>
    <row r="228" spans="1:16" x14ac:dyDescent="0.2">
      <c r="A228" s="28" t="s">
        <v>58</v>
      </c>
      <c r="E228" s="30" t="s">
        <v>5</v>
      </c>
    </row>
    <row r="229" spans="1:16" ht="102" x14ac:dyDescent="0.2">
      <c r="E229" s="29" t="s">
        <v>4763</v>
      </c>
    </row>
    <row r="230" spans="1:16" x14ac:dyDescent="0.2">
      <c r="A230" t="s">
        <v>51</v>
      </c>
      <c r="B230" s="5" t="s">
        <v>243</v>
      </c>
      <c r="C230" s="5" t="s">
        <v>4764</v>
      </c>
      <c r="D230" t="s">
        <v>5</v>
      </c>
      <c r="E230" s="24" t="s">
        <v>4765</v>
      </c>
      <c r="F230" s="25" t="s">
        <v>73</v>
      </c>
      <c r="G230" s="26">
        <v>30</v>
      </c>
      <c r="H230" s="25">
        <v>0</v>
      </c>
      <c r="I230" s="25">
        <f>ROUND(G230*H230,6)</f>
        <v>0</v>
      </c>
      <c r="L230" s="27">
        <v>0</v>
      </c>
      <c r="M230" s="22">
        <f>ROUND(ROUND(L230,2)*ROUND(G230,3),2)</f>
        <v>0</v>
      </c>
      <c r="N230" s="25" t="s">
        <v>126</v>
      </c>
      <c r="O230">
        <f>(M230*21)/100</f>
        <v>0</v>
      </c>
      <c r="P230" t="s">
        <v>27</v>
      </c>
    </row>
    <row r="231" spans="1:16" x14ac:dyDescent="0.2">
      <c r="A231" s="28" t="s">
        <v>57</v>
      </c>
      <c r="E231" s="29" t="s">
        <v>5</v>
      </c>
    </row>
    <row r="232" spans="1:16" x14ac:dyDescent="0.2">
      <c r="A232" s="28" t="s">
        <v>58</v>
      </c>
      <c r="E232" s="30" t="s">
        <v>5</v>
      </c>
    </row>
    <row r="233" spans="1:16" ht="102" x14ac:dyDescent="0.2">
      <c r="E233" s="29" t="s">
        <v>4766</v>
      </c>
    </row>
    <row r="234" spans="1:16" ht="25.5" x14ac:dyDescent="0.2">
      <c r="A234" t="s">
        <v>51</v>
      </c>
      <c r="B234" s="5" t="s">
        <v>244</v>
      </c>
      <c r="C234" s="5" t="s">
        <v>4767</v>
      </c>
      <c r="D234" t="s">
        <v>5</v>
      </c>
      <c r="E234" s="24" t="s">
        <v>4768</v>
      </c>
      <c r="F234" s="25" t="s">
        <v>812</v>
      </c>
      <c r="G234" s="26">
        <v>1</v>
      </c>
      <c r="H234" s="25">
        <v>0</v>
      </c>
      <c r="I234" s="25">
        <f>ROUND(G234*H234,6)</f>
        <v>0</v>
      </c>
      <c r="L234" s="27">
        <v>0</v>
      </c>
      <c r="M234" s="22">
        <f>ROUND(ROUND(L234,2)*ROUND(G234,3),2)</f>
        <v>0</v>
      </c>
      <c r="N234" s="25" t="s">
        <v>126</v>
      </c>
      <c r="O234">
        <f>(M234*21)/100</f>
        <v>0</v>
      </c>
      <c r="P234" t="s">
        <v>27</v>
      </c>
    </row>
    <row r="235" spans="1:16" x14ac:dyDescent="0.2">
      <c r="A235" s="28" t="s">
        <v>57</v>
      </c>
      <c r="E235" s="29" t="s">
        <v>5</v>
      </c>
    </row>
    <row r="236" spans="1:16" x14ac:dyDescent="0.2">
      <c r="A236" s="28" t="s">
        <v>58</v>
      </c>
      <c r="E236" s="30" t="s">
        <v>5</v>
      </c>
    </row>
    <row r="237" spans="1:16" ht="76.5" x14ac:dyDescent="0.2">
      <c r="E237" s="29" t="s">
        <v>4769</v>
      </c>
    </row>
    <row r="238" spans="1:16" x14ac:dyDescent="0.2">
      <c r="A238" t="s">
        <v>51</v>
      </c>
      <c r="B238" s="5" t="s">
        <v>249</v>
      </c>
      <c r="C238" s="5" t="s">
        <v>4770</v>
      </c>
      <c r="D238" t="s">
        <v>5</v>
      </c>
      <c r="E238" s="24" t="s">
        <v>4771</v>
      </c>
      <c r="F238" s="25" t="s">
        <v>812</v>
      </c>
      <c r="G238" s="26">
        <v>5</v>
      </c>
      <c r="H238" s="25">
        <v>0</v>
      </c>
      <c r="I238" s="25">
        <f>ROUND(G238*H238,6)</f>
        <v>0</v>
      </c>
      <c r="L238" s="27">
        <v>0</v>
      </c>
      <c r="M238" s="22">
        <f>ROUND(ROUND(L238,2)*ROUND(G238,3),2)</f>
        <v>0</v>
      </c>
      <c r="N238" s="25" t="s">
        <v>126</v>
      </c>
      <c r="O238">
        <f>(M238*21)/100</f>
        <v>0</v>
      </c>
      <c r="P238" t="s">
        <v>27</v>
      </c>
    </row>
    <row r="239" spans="1:16" x14ac:dyDescent="0.2">
      <c r="A239" s="28" t="s">
        <v>57</v>
      </c>
      <c r="E239" s="29" t="s">
        <v>5</v>
      </c>
    </row>
    <row r="240" spans="1:16" x14ac:dyDescent="0.2">
      <c r="A240" s="28" t="s">
        <v>58</v>
      </c>
      <c r="E240" s="30" t="s">
        <v>5</v>
      </c>
    </row>
    <row r="241" spans="1:16" ht="89.25" x14ac:dyDescent="0.2">
      <c r="E241" s="29" t="s">
        <v>4772</v>
      </c>
    </row>
    <row r="242" spans="1:16" x14ac:dyDescent="0.2">
      <c r="A242" t="s">
        <v>51</v>
      </c>
      <c r="B242" s="5" t="s">
        <v>254</v>
      </c>
      <c r="C242" s="5" t="s">
        <v>4773</v>
      </c>
      <c r="D242" t="s">
        <v>5</v>
      </c>
      <c r="E242" s="24" t="s">
        <v>4703</v>
      </c>
      <c r="F242" s="25" t="s">
        <v>812</v>
      </c>
      <c r="G242" s="26">
        <v>1</v>
      </c>
      <c r="H242" s="25">
        <v>0</v>
      </c>
      <c r="I242" s="25">
        <f>ROUND(G242*H242,6)</f>
        <v>0</v>
      </c>
      <c r="L242" s="27">
        <v>0</v>
      </c>
      <c r="M242" s="22">
        <f>ROUND(ROUND(L242,2)*ROUND(G242,3),2)</f>
        <v>0</v>
      </c>
      <c r="N242" s="25" t="s">
        <v>126</v>
      </c>
      <c r="O242">
        <f>(M242*21)/100</f>
        <v>0</v>
      </c>
      <c r="P242" t="s">
        <v>27</v>
      </c>
    </row>
    <row r="243" spans="1:16" x14ac:dyDescent="0.2">
      <c r="A243" s="28" t="s">
        <v>57</v>
      </c>
      <c r="E243" s="29" t="s">
        <v>5</v>
      </c>
    </row>
    <row r="244" spans="1:16" x14ac:dyDescent="0.2">
      <c r="A244" s="28" t="s">
        <v>58</v>
      </c>
      <c r="E244" s="30" t="s">
        <v>5</v>
      </c>
    </row>
    <row r="245" spans="1:16" ht="89.25" x14ac:dyDescent="0.2">
      <c r="E245" s="29" t="s">
        <v>4695</v>
      </c>
    </row>
    <row r="246" spans="1:16" x14ac:dyDescent="0.2">
      <c r="A246" t="s">
        <v>51</v>
      </c>
      <c r="B246" s="5" t="s">
        <v>258</v>
      </c>
      <c r="C246" s="5" t="s">
        <v>4774</v>
      </c>
      <c r="D246" t="s">
        <v>5</v>
      </c>
      <c r="E246" s="24" t="s">
        <v>4728</v>
      </c>
      <c r="F246" s="25" t="s">
        <v>812</v>
      </c>
      <c r="G246" s="26">
        <v>2</v>
      </c>
      <c r="H246" s="25">
        <v>0</v>
      </c>
      <c r="I246" s="25">
        <f>ROUND(G246*H246,6)</f>
        <v>0</v>
      </c>
      <c r="L246" s="27">
        <v>0</v>
      </c>
      <c r="M246" s="22">
        <f>ROUND(ROUND(L246,2)*ROUND(G246,3),2)</f>
        <v>0</v>
      </c>
      <c r="N246" s="25" t="s">
        <v>126</v>
      </c>
      <c r="O246">
        <f>(M246*21)/100</f>
        <v>0</v>
      </c>
      <c r="P246" t="s">
        <v>27</v>
      </c>
    </row>
    <row r="247" spans="1:16" x14ac:dyDescent="0.2">
      <c r="A247" s="28" t="s">
        <v>57</v>
      </c>
      <c r="E247" s="29" t="s">
        <v>5</v>
      </c>
    </row>
    <row r="248" spans="1:16" x14ac:dyDescent="0.2">
      <c r="A248" s="28" t="s">
        <v>58</v>
      </c>
      <c r="E248" s="30" t="s">
        <v>5</v>
      </c>
    </row>
    <row r="249" spans="1:16" ht="89.25" x14ac:dyDescent="0.2">
      <c r="E249" s="29" t="s">
        <v>4695</v>
      </c>
    </row>
    <row r="250" spans="1:16" x14ac:dyDescent="0.2">
      <c r="A250" t="s">
        <v>51</v>
      </c>
      <c r="B250" s="5" t="s">
        <v>262</v>
      </c>
      <c r="C250" s="5" t="s">
        <v>4775</v>
      </c>
      <c r="D250" t="s">
        <v>5</v>
      </c>
      <c r="E250" s="24" t="s">
        <v>4707</v>
      </c>
      <c r="F250" s="25" t="s">
        <v>812</v>
      </c>
      <c r="G250" s="26">
        <v>2</v>
      </c>
      <c r="H250" s="25">
        <v>0</v>
      </c>
      <c r="I250" s="25">
        <f>ROUND(G250*H250,6)</f>
        <v>0</v>
      </c>
      <c r="L250" s="27">
        <v>0</v>
      </c>
      <c r="M250" s="22">
        <f>ROUND(ROUND(L250,2)*ROUND(G250,3),2)</f>
        <v>0</v>
      </c>
      <c r="N250" s="25" t="s">
        <v>126</v>
      </c>
      <c r="O250">
        <f>(M250*21)/100</f>
        <v>0</v>
      </c>
      <c r="P250" t="s">
        <v>27</v>
      </c>
    </row>
    <row r="251" spans="1:16" x14ac:dyDescent="0.2">
      <c r="A251" s="28" t="s">
        <v>57</v>
      </c>
      <c r="E251" s="29" t="s">
        <v>5</v>
      </c>
    </row>
    <row r="252" spans="1:16" x14ac:dyDescent="0.2">
      <c r="A252" s="28" t="s">
        <v>58</v>
      </c>
      <c r="E252" s="30" t="s">
        <v>5</v>
      </c>
    </row>
    <row r="253" spans="1:16" ht="89.25" x14ac:dyDescent="0.2">
      <c r="E253" s="29" t="s">
        <v>4695</v>
      </c>
    </row>
    <row r="254" spans="1:16" x14ac:dyDescent="0.2">
      <c r="A254" t="s">
        <v>51</v>
      </c>
      <c r="B254" s="5" t="s">
        <v>263</v>
      </c>
      <c r="C254" s="5" t="s">
        <v>4776</v>
      </c>
      <c r="D254" t="s">
        <v>5</v>
      </c>
      <c r="E254" s="24" t="s">
        <v>4707</v>
      </c>
      <c r="F254" s="25" t="s">
        <v>812</v>
      </c>
      <c r="G254" s="26">
        <v>1</v>
      </c>
      <c r="H254" s="25">
        <v>0</v>
      </c>
      <c r="I254" s="25">
        <f>ROUND(G254*H254,6)</f>
        <v>0</v>
      </c>
      <c r="L254" s="27">
        <v>0</v>
      </c>
      <c r="M254" s="22">
        <f>ROUND(ROUND(L254,2)*ROUND(G254,3),2)</f>
        <v>0</v>
      </c>
      <c r="N254" s="25" t="s">
        <v>126</v>
      </c>
      <c r="O254">
        <f>(M254*21)/100</f>
        <v>0</v>
      </c>
      <c r="P254" t="s">
        <v>27</v>
      </c>
    </row>
    <row r="255" spans="1:16" x14ac:dyDescent="0.2">
      <c r="A255" s="28" t="s">
        <v>57</v>
      </c>
      <c r="E255" s="29" t="s">
        <v>5</v>
      </c>
    </row>
    <row r="256" spans="1:16" x14ac:dyDescent="0.2">
      <c r="A256" s="28" t="s">
        <v>58</v>
      </c>
      <c r="E256" s="30" t="s">
        <v>5</v>
      </c>
    </row>
    <row r="257" spans="1:16" ht="89.25" x14ac:dyDescent="0.2">
      <c r="E257" s="29" t="s">
        <v>4695</v>
      </c>
    </row>
    <row r="258" spans="1:16" x14ac:dyDescent="0.2">
      <c r="A258" t="s">
        <v>48</v>
      </c>
      <c r="C258" s="6" t="s">
        <v>195</v>
      </c>
      <c r="E258" s="23" t="s">
        <v>4777</v>
      </c>
      <c r="J258" s="22">
        <f>0</f>
        <v>0</v>
      </c>
      <c r="K258" s="22">
        <f>0</f>
        <v>0</v>
      </c>
      <c r="L258" s="22">
        <f>0+L259</f>
        <v>0</v>
      </c>
      <c r="M258" s="22">
        <f>0+M259</f>
        <v>0</v>
      </c>
    </row>
    <row r="259" spans="1:16" x14ac:dyDescent="0.2">
      <c r="A259" t="s">
        <v>51</v>
      </c>
      <c r="B259" s="5" t="s">
        <v>264</v>
      </c>
      <c r="C259" s="5" t="s">
        <v>4778</v>
      </c>
      <c r="D259" t="s">
        <v>5</v>
      </c>
      <c r="E259" s="24" t="s">
        <v>4779</v>
      </c>
      <c r="F259" s="25" t="s">
        <v>679</v>
      </c>
      <c r="G259" s="26">
        <v>1</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ht="76.5" x14ac:dyDescent="0.2">
      <c r="E262" s="29" t="s">
        <v>4780</v>
      </c>
    </row>
    <row r="263" spans="1:16" x14ac:dyDescent="0.2">
      <c r="A263" t="s">
        <v>48</v>
      </c>
      <c r="C263" s="6" t="s">
        <v>209</v>
      </c>
      <c r="E263" s="23" t="s">
        <v>4781</v>
      </c>
      <c r="J263" s="22">
        <f>0</f>
        <v>0</v>
      </c>
      <c r="K263" s="22">
        <f>0</f>
        <v>0</v>
      </c>
      <c r="L263" s="22">
        <f>0+L264+L268+L272+L276+L280+L284+L288+L292+L296</f>
        <v>0</v>
      </c>
      <c r="M263" s="22">
        <f>0+M264+M268+M272+M276+M280+M284+M288+M292+M296</f>
        <v>0</v>
      </c>
    </row>
    <row r="264" spans="1:16" ht="25.5" x14ac:dyDescent="0.2">
      <c r="A264" t="s">
        <v>51</v>
      </c>
      <c r="B264" s="5" t="s">
        <v>265</v>
      </c>
      <c r="C264" s="5" t="s">
        <v>4782</v>
      </c>
      <c r="D264" t="s">
        <v>5</v>
      </c>
      <c r="E264" s="24" t="s">
        <v>4783</v>
      </c>
      <c r="F264" s="25" t="s">
        <v>73</v>
      </c>
      <c r="G264" s="26">
        <v>160</v>
      </c>
      <c r="H264" s="25">
        <v>0</v>
      </c>
      <c r="I264" s="25">
        <f>ROUND(G264*H264,6)</f>
        <v>0</v>
      </c>
      <c r="L264" s="27">
        <v>0</v>
      </c>
      <c r="M264" s="22">
        <f>ROUND(ROUND(L264,2)*ROUND(G264,3),2)</f>
        <v>0</v>
      </c>
      <c r="N264" s="25" t="s">
        <v>56</v>
      </c>
      <c r="O264">
        <f>(M264*21)/100</f>
        <v>0</v>
      </c>
      <c r="P264" t="s">
        <v>27</v>
      </c>
    </row>
    <row r="265" spans="1:16" x14ac:dyDescent="0.2">
      <c r="A265" s="28" t="s">
        <v>57</v>
      </c>
      <c r="E265" s="29" t="s">
        <v>5</v>
      </c>
    </row>
    <row r="266" spans="1:16" x14ac:dyDescent="0.2">
      <c r="A266" s="28" t="s">
        <v>58</v>
      </c>
      <c r="E266" s="30" t="s">
        <v>5</v>
      </c>
    </row>
    <row r="267" spans="1:16" ht="63.75" x14ac:dyDescent="0.2">
      <c r="E267" s="29" t="s">
        <v>4784</v>
      </c>
    </row>
    <row r="268" spans="1:16" x14ac:dyDescent="0.2">
      <c r="A268" t="s">
        <v>51</v>
      </c>
      <c r="B268" s="5" t="s">
        <v>266</v>
      </c>
      <c r="C268" s="5" t="s">
        <v>4785</v>
      </c>
      <c r="D268" t="s">
        <v>5</v>
      </c>
      <c r="E268" s="24" t="s">
        <v>4786</v>
      </c>
      <c r="F268" s="25" t="s">
        <v>73</v>
      </c>
      <c r="G268" s="26">
        <v>80</v>
      </c>
      <c r="H268" s="25">
        <v>0</v>
      </c>
      <c r="I268" s="25">
        <f>ROUND(G268*H268,6)</f>
        <v>0</v>
      </c>
      <c r="L268" s="27">
        <v>0</v>
      </c>
      <c r="M268" s="22">
        <f>ROUND(ROUND(L268,2)*ROUND(G268,3),2)</f>
        <v>0</v>
      </c>
      <c r="N268" s="25" t="s">
        <v>126</v>
      </c>
      <c r="O268">
        <f>(M268*21)/100</f>
        <v>0</v>
      </c>
      <c r="P268" t="s">
        <v>27</v>
      </c>
    </row>
    <row r="269" spans="1:16" x14ac:dyDescent="0.2">
      <c r="A269" s="28" t="s">
        <v>57</v>
      </c>
      <c r="E269" s="29" t="s">
        <v>5</v>
      </c>
    </row>
    <row r="270" spans="1:16" x14ac:dyDescent="0.2">
      <c r="A270" s="28" t="s">
        <v>58</v>
      </c>
      <c r="E270" s="30" t="s">
        <v>5</v>
      </c>
    </row>
    <row r="271" spans="1:16" ht="51" x14ac:dyDescent="0.2">
      <c r="E271" s="29" t="s">
        <v>4787</v>
      </c>
    </row>
    <row r="272" spans="1:16" x14ac:dyDescent="0.2">
      <c r="A272" t="s">
        <v>51</v>
      </c>
      <c r="B272" s="5" t="s">
        <v>267</v>
      </c>
      <c r="C272" s="5" t="s">
        <v>846</v>
      </c>
      <c r="D272" t="s">
        <v>5</v>
      </c>
      <c r="E272" s="24" t="s">
        <v>4788</v>
      </c>
      <c r="F272" s="25" t="s">
        <v>73</v>
      </c>
      <c r="G272" s="26">
        <v>20</v>
      </c>
      <c r="H272" s="25">
        <v>0</v>
      </c>
      <c r="I272" s="25">
        <f>ROUND(G272*H272,6)</f>
        <v>0</v>
      </c>
      <c r="L272" s="27">
        <v>0</v>
      </c>
      <c r="M272" s="22">
        <f>ROUND(ROUND(L272,2)*ROUND(G272,3),2)</f>
        <v>0</v>
      </c>
      <c r="N272" s="25" t="s">
        <v>126</v>
      </c>
      <c r="O272">
        <f>(M272*21)/100</f>
        <v>0</v>
      </c>
      <c r="P272" t="s">
        <v>27</v>
      </c>
    </row>
    <row r="273" spans="1:16" x14ac:dyDescent="0.2">
      <c r="A273" s="28" t="s">
        <v>57</v>
      </c>
      <c r="E273" s="29" t="s">
        <v>5</v>
      </c>
    </row>
    <row r="274" spans="1:16" x14ac:dyDescent="0.2">
      <c r="A274" s="28" t="s">
        <v>58</v>
      </c>
      <c r="E274" s="30" t="s">
        <v>5</v>
      </c>
    </row>
    <row r="275" spans="1:16" ht="51" x14ac:dyDescent="0.2">
      <c r="E275" s="29" t="s">
        <v>4787</v>
      </c>
    </row>
    <row r="276" spans="1:16" x14ac:dyDescent="0.2">
      <c r="A276" t="s">
        <v>51</v>
      </c>
      <c r="B276" s="5" t="s">
        <v>270</v>
      </c>
      <c r="C276" s="5" t="s">
        <v>850</v>
      </c>
      <c r="D276" t="s">
        <v>5</v>
      </c>
      <c r="E276" s="24" t="s">
        <v>4789</v>
      </c>
      <c r="F276" s="25" t="s">
        <v>73</v>
      </c>
      <c r="G276" s="26">
        <v>30</v>
      </c>
      <c r="H276" s="25">
        <v>0</v>
      </c>
      <c r="I276" s="25">
        <f>ROUND(G276*H276,6)</f>
        <v>0</v>
      </c>
      <c r="L276" s="27">
        <v>0</v>
      </c>
      <c r="M276" s="22">
        <f>ROUND(ROUND(L276,2)*ROUND(G276,3),2)</f>
        <v>0</v>
      </c>
      <c r="N276" s="25" t="s">
        <v>126</v>
      </c>
      <c r="O276">
        <f>(M276*21)/100</f>
        <v>0</v>
      </c>
      <c r="P276" t="s">
        <v>27</v>
      </c>
    </row>
    <row r="277" spans="1:16" x14ac:dyDescent="0.2">
      <c r="A277" s="28" t="s">
        <v>57</v>
      </c>
      <c r="E277" s="29" t="s">
        <v>5</v>
      </c>
    </row>
    <row r="278" spans="1:16" x14ac:dyDescent="0.2">
      <c r="A278" s="28" t="s">
        <v>58</v>
      </c>
      <c r="E278" s="30" t="s">
        <v>5</v>
      </c>
    </row>
    <row r="279" spans="1:16" ht="51" x14ac:dyDescent="0.2">
      <c r="E279" s="29" t="s">
        <v>4787</v>
      </c>
    </row>
    <row r="280" spans="1:16" x14ac:dyDescent="0.2">
      <c r="A280" t="s">
        <v>51</v>
      </c>
      <c r="B280" s="5" t="s">
        <v>273</v>
      </c>
      <c r="C280" s="5" t="s">
        <v>858</v>
      </c>
      <c r="D280" t="s">
        <v>5</v>
      </c>
      <c r="E280" s="24" t="s">
        <v>4790</v>
      </c>
      <c r="F280" s="25" t="s">
        <v>73</v>
      </c>
      <c r="G280" s="26">
        <v>230</v>
      </c>
      <c r="H280" s="25">
        <v>0</v>
      </c>
      <c r="I280" s="25">
        <f>ROUND(G280*H280,6)</f>
        <v>0</v>
      </c>
      <c r="L280" s="27">
        <v>0</v>
      </c>
      <c r="M280" s="22">
        <f>ROUND(ROUND(L280,2)*ROUND(G280,3),2)</f>
        <v>0</v>
      </c>
      <c r="N280" s="25" t="s">
        <v>126</v>
      </c>
      <c r="O280">
        <f>(M280*21)/100</f>
        <v>0</v>
      </c>
      <c r="P280" t="s">
        <v>27</v>
      </c>
    </row>
    <row r="281" spans="1:16" x14ac:dyDescent="0.2">
      <c r="A281" s="28" t="s">
        <v>57</v>
      </c>
      <c r="E281" s="29" t="s">
        <v>5</v>
      </c>
    </row>
    <row r="282" spans="1:16" x14ac:dyDescent="0.2">
      <c r="A282" s="28" t="s">
        <v>58</v>
      </c>
      <c r="E282" s="30" t="s">
        <v>5</v>
      </c>
    </row>
    <row r="283" spans="1:16" ht="51" x14ac:dyDescent="0.2">
      <c r="E283" s="29" t="s">
        <v>4787</v>
      </c>
    </row>
    <row r="284" spans="1:16" x14ac:dyDescent="0.2">
      <c r="A284" t="s">
        <v>51</v>
      </c>
      <c r="B284" s="5" t="s">
        <v>276</v>
      </c>
      <c r="C284" s="5" t="s">
        <v>4791</v>
      </c>
      <c r="D284" t="s">
        <v>5</v>
      </c>
      <c r="E284" s="24" t="s">
        <v>4792</v>
      </c>
      <c r="F284" s="25" t="s">
        <v>73</v>
      </c>
      <c r="G284" s="26">
        <v>60</v>
      </c>
      <c r="H284" s="25">
        <v>0</v>
      </c>
      <c r="I284" s="25">
        <f>ROUND(G284*H284,6)</f>
        <v>0</v>
      </c>
      <c r="L284" s="27">
        <v>0</v>
      </c>
      <c r="M284" s="22">
        <f>ROUND(ROUND(L284,2)*ROUND(G284,3),2)</f>
        <v>0</v>
      </c>
      <c r="N284" s="25" t="s">
        <v>126</v>
      </c>
      <c r="O284">
        <f>(M284*21)/100</f>
        <v>0</v>
      </c>
      <c r="P284" t="s">
        <v>27</v>
      </c>
    </row>
    <row r="285" spans="1:16" x14ac:dyDescent="0.2">
      <c r="A285" s="28" t="s">
        <v>57</v>
      </c>
      <c r="E285" s="29" t="s">
        <v>5</v>
      </c>
    </row>
    <row r="286" spans="1:16" x14ac:dyDescent="0.2">
      <c r="A286" s="28" t="s">
        <v>58</v>
      </c>
      <c r="E286" s="30" t="s">
        <v>5</v>
      </c>
    </row>
    <row r="287" spans="1:16" ht="51" x14ac:dyDescent="0.2">
      <c r="E287" s="29" t="s">
        <v>4787</v>
      </c>
    </row>
    <row r="288" spans="1:16" x14ac:dyDescent="0.2">
      <c r="A288" t="s">
        <v>51</v>
      </c>
      <c r="B288" s="5" t="s">
        <v>279</v>
      </c>
      <c r="C288" s="5" t="s">
        <v>4793</v>
      </c>
      <c r="D288" t="s">
        <v>5</v>
      </c>
      <c r="E288" s="24" t="s">
        <v>4794</v>
      </c>
      <c r="F288" s="25" t="s">
        <v>73</v>
      </c>
      <c r="G288" s="26">
        <v>510</v>
      </c>
      <c r="H288" s="25">
        <v>0</v>
      </c>
      <c r="I288" s="25">
        <f>ROUND(G288*H288,6)</f>
        <v>0</v>
      </c>
      <c r="L288" s="27">
        <v>0</v>
      </c>
      <c r="M288" s="22">
        <f>ROUND(ROUND(L288,2)*ROUND(G288,3),2)</f>
        <v>0</v>
      </c>
      <c r="N288" s="25" t="s">
        <v>126</v>
      </c>
      <c r="O288">
        <f>(M288*21)/100</f>
        <v>0</v>
      </c>
      <c r="P288" t="s">
        <v>27</v>
      </c>
    </row>
    <row r="289" spans="1:16" x14ac:dyDescent="0.2">
      <c r="A289" s="28" t="s">
        <v>57</v>
      </c>
      <c r="E289" s="29" t="s">
        <v>5</v>
      </c>
    </row>
    <row r="290" spans="1:16" x14ac:dyDescent="0.2">
      <c r="A290" s="28" t="s">
        <v>58</v>
      </c>
      <c r="E290" s="30" t="s">
        <v>5</v>
      </c>
    </row>
    <row r="291" spans="1:16" ht="51" x14ac:dyDescent="0.2">
      <c r="E291" s="29" t="s">
        <v>4787</v>
      </c>
    </row>
    <row r="292" spans="1:16" x14ac:dyDescent="0.2">
      <c r="A292" t="s">
        <v>51</v>
      </c>
      <c r="B292" s="5" t="s">
        <v>589</v>
      </c>
      <c r="C292" s="5" t="s">
        <v>1050</v>
      </c>
      <c r="D292" t="s">
        <v>5</v>
      </c>
      <c r="E292" s="24" t="s">
        <v>4795</v>
      </c>
      <c r="F292" s="25" t="s">
        <v>73</v>
      </c>
      <c r="G292" s="26">
        <v>180</v>
      </c>
      <c r="H292" s="25">
        <v>0</v>
      </c>
      <c r="I292" s="25">
        <f>ROUND(G292*H292,6)</f>
        <v>0</v>
      </c>
      <c r="L292" s="27">
        <v>0</v>
      </c>
      <c r="M292" s="22">
        <f>ROUND(ROUND(L292,2)*ROUND(G292,3),2)</f>
        <v>0</v>
      </c>
      <c r="N292" s="25" t="s">
        <v>126</v>
      </c>
      <c r="O292">
        <f>(M292*21)/100</f>
        <v>0</v>
      </c>
      <c r="P292" t="s">
        <v>27</v>
      </c>
    </row>
    <row r="293" spans="1:16" x14ac:dyDescent="0.2">
      <c r="A293" s="28" t="s">
        <v>57</v>
      </c>
      <c r="E293" s="29" t="s">
        <v>5</v>
      </c>
    </row>
    <row r="294" spans="1:16" x14ac:dyDescent="0.2">
      <c r="A294" s="28" t="s">
        <v>58</v>
      </c>
      <c r="E294" s="30" t="s">
        <v>5</v>
      </c>
    </row>
    <row r="295" spans="1:16" ht="51" x14ac:dyDescent="0.2">
      <c r="E295" s="29" t="s">
        <v>4787</v>
      </c>
    </row>
    <row r="296" spans="1:16" x14ac:dyDescent="0.2">
      <c r="A296" t="s">
        <v>51</v>
      </c>
      <c r="B296" s="5" t="s">
        <v>282</v>
      </c>
      <c r="C296" s="5" t="s">
        <v>4796</v>
      </c>
      <c r="D296" t="s">
        <v>5</v>
      </c>
      <c r="E296" s="24" t="s">
        <v>4797</v>
      </c>
      <c r="F296" s="25" t="s">
        <v>73</v>
      </c>
      <c r="G296" s="26">
        <v>2</v>
      </c>
      <c r="H296" s="25">
        <v>0</v>
      </c>
      <c r="I296" s="25">
        <f>ROUND(G296*H296,6)</f>
        <v>0</v>
      </c>
      <c r="L296" s="27">
        <v>0</v>
      </c>
      <c r="M296" s="22">
        <f>ROUND(ROUND(L296,2)*ROUND(G296,3),2)</f>
        <v>0</v>
      </c>
      <c r="N296" s="25" t="s">
        <v>126</v>
      </c>
      <c r="O296">
        <f>(M296*21)/100</f>
        <v>0</v>
      </c>
      <c r="P296" t="s">
        <v>27</v>
      </c>
    </row>
    <row r="297" spans="1:16" x14ac:dyDescent="0.2">
      <c r="A297" s="28" t="s">
        <v>57</v>
      </c>
      <c r="E297" s="29" t="s">
        <v>5</v>
      </c>
    </row>
    <row r="298" spans="1:16" x14ac:dyDescent="0.2">
      <c r="A298" s="28" t="s">
        <v>58</v>
      </c>
      <c r="E298" s="30" t="s">
        <v>5</v>
      </c>
    </row>
    <row r="299" spans="1:16" ht="127.5" x14ac:dyDescent="0.2">
      <c r="E299" s="29" t="s">
        <v>4798</v>
      </c>
    </row>
    <row r="300" spans="1:16" x14ac:dyDescent="0.2">
      <c r="A300" t="s">
        <v>48</v>
      </c>
      <c r="C300" s="6" t="s">
        <v>230</v>
      </c>
      <c r="E300" s="23" t="s">
        <v>4799</v>
      </c>
      <c r="J300" s="22">
        <f>0</f>
        <v>0</v>
      </c>
      <c r="K300" s="22">
        <f>0</f>
        <v>0</v>
      </c>
      <c r="L300" s="22">
        <f>0+L301+L305+L309+L313</f>
        <v>0</v>
      </c>
      <c r="M300" s="22">
        <f>0+M301+M305+M309+M313</f>
        <v>0</v>
      </c>
    </row>
    <row r="301" spans="1:16" ht="25.5" x14ac:dyDescent="0.2">
      <c r="A301" t="s">
        <v>51</v>
      </c>
      <c r="B301" s="5" t="s">
        <v>287</v>
      </c>
      <c r="C301" s="5" t="s">
        <v>4782</v>
      </c>
      <c r="D301" t="s">
        <v>5</v>
      </c>
      <c r="E301" s="24" t="s">
        <v>4783</v>
      </c>
      <c r="F301" s="25" t="s">
        <v>73</v>
      </c>
      <c r="G301" s="26">
        <v>25</v>
      </c>
      <c r="H301" s="25">
        <v>0</v>
      </c>
      <c r="I301" s="25">
        <f>ROUND(G301*H301,6)</f>
        <v>0</v>
      </c>
      <c r="L301" s="27">
        <v>0</v>
      </c>
      <c r="M301" s="22">
        <f>ROUND(ROUND(L301,2)*ROUND(G301,3),2)</f>
        <v>0</v>
      </c>
      <c r="N301" s="25" t="s">
        <v>56</v>
      </c>
      <c r="O301">
        <f>(M301*21)/100</f>
        <v>0</v>
      </c>
      <c r="P301" t="s">
        <v>27</v>
      </c>
    </row>
    <row r="302" spans="1:16" x14ac:dyDescent="0.2">
      <c r="A302" s="28" t="s">
        <v>57</v>
      </c>
      <c r="E302" s="29" t="s">
        <v>5</v>
      </c>
    </row>
    <row r="303" spans="1:16" x14ac:dyDescent="0.2">
      <c r="A303" s="28" t="s">
        <v>58</v>
      </c>
      <c r="E303" s="30" t="s">
        <v>5</v>
      </c>
    </row>
    <row r="304" spans="1:16" ht="63.75" x14ac:dyDescent="0.2">
      <c r="E304" s="29" t="s">
        <v>4800</v>
      </c>
    </row>
    <row r="305" spans="1:16" x14ac:dyDescent="0.2">
      <c r="A305" t="s">
        <v>51</v>
      </c>
      <c r="B305" s="5" t="s">
        <v>288</v>
      </c>
      <c r="C305" s="5" t="s">
        <v>4801</v>
      </c>
      <c r="D305" t="s">
        <v>5</v>
      </c>
      <c r="E305" s="24" t="s">
        <v>4802</v>
      </c>
      <c r="F305" s="25" t="s">
        <v>73</v>
      </c>
      <c r="G305" s="26">
        <v>19</v>
      </c>
      <c r="H305" s="25">
        <v>0</v>
      </c>
      <c r="I305" s="25">
        <f>ROUND(G305*H305,6)</f>
        <v>0</v>
      </c>
      <c r="L305" s="27">
        <v>0</v>
      </c>
      <c r="M305" s="22">
        <f>ROUND(ROUND(L305,2)*ROUND(G305,3),2)</f>
        <v>0</v>
      </c>
      <c r="N305" s="25" t="s">
        <v>126</v>
      </c>
      <c r="O305">
        <f>(M305*21)/100</f>
        <v>0</v>
      </c>
      <c r="P305" t="s">
        <v>27</v>
      </c>
    </row>
    <row r="306" spans="1:16" x14ac:dyDescent="0.2">
      <c r="A306" s="28" t="s">
        <v>57</v>
      </c>
      <c r="E306" s="29" t="s">
        <v>5</v>
      </c>
    </row>
    <row r="307" spans="1:16" x14ac:dyDescent="0.2">
      <c r="A307" s="28" t="s">
        <v>58</v>
      </c>
      <c r="E307" s="30" t="s">
        <v>5</v>
      </c>
    </row>
    <row r="308" spans="1:16" ht="51" x14ac:dyDescent="0.2">
      <c r="E308" s="29" t="s">
        <v>4787</v>
      </c>
    </row>
    <row r="309" spans="1:16" x14ac:dyDescent="0.2">
      <c r="A309" t="s">
        <v>51</v>
      </c>
      <c r="B309" s="5" t="s">
        <v>289</v>
      </c>
      <c r="C309" s="5" t="s">
        <v>4803</v>
      </c>
      <c r="D309" t="s">
        <v>5</v>
      </c>
      <c r="E309" s="24" t="s">
        <v>4804</v>
      </c>
      <c r="F309" s="25" t="s">
        <v>73</v>
      </c>
      <c r="G309" s="26">
        <v>5</v>
      </c>
      <c r="H309" s="25">
        <v>0</v>
      </c>
      <c r="I309" s="25">
        <f>ROUND(G309*H309,6)</f>
        <v>0</v>
      </c>
      <c r="L309" s="27">
        <v>0</v>
      </c>
      <c r="M309" s="22">
        <f>ROUND(ROUND(L309,2)*ROUND(G309,3),2)</f>
        <v>0</v>
      </c>
      <c r="N309" s="25" t="s">
        <v>126</v>
      </c>
      <c r="O309">
        <f>(M309*21)/100</f>
        <v>0</v>
      </c>
      <c r="P309" t="s">
        <v>27</v>
      </c>
    </row>
    <row r="310" spans="1:16" x14ac:dyDescent="0.2">
      <c r="A310" s="28" t="s">
        <v>57</v>
      </c>
      <c r="E310" s="29" t="s">
        <v>5</v>
      </c>
    </row>
    <row r="311" spans="1:16" x14ac:dyDescent="0.2">
      <c r="A311" s="28" t="s">
        <v>58</v>
      </c>
      <c r="E311" s="30" t="s">
        <v>5</v>
      </c>
    </row>
    <row r="312" spans="1:16" ht="51" x14ac:dyDescent="0.2">
      <c r="E312" s="29" t="s">
        <v>4787</v>
      </c>
    </row>
    <row r="313" spans="1:16" x14ac:dyDescent="0.2">
      <c r="A313" t="s">
        <v>51</v>
      </c>
      <c r="B313" s="5" t="s">
        <v>292</v>
      </c>
      <c r="C313" s="5" t="s">
        <v>1060</v>
      </c>
      <c r="D313" t="s">
        <v>5</v>
      </c>
      <c r="E313" s="24" t="s">
        <v>4805</v>
      </c>
      <c r="F313" s="25" t="s">
        <v>73</v>
      </c>
      <c r="G313" s="26">
        <v>60</v>
      </c>
      <c r="H313" s="25">
        <v>0</v>
      </c>
      <c r="I313" s="25">
        <f>ROUND(G313*H313,6)</f>
        <v>0</v>
      </c>
      <c r="L313" s="27">
        <v>0</v>
      </c>
      <c r="M313" s="22">
        <f>ROUND(ROUND(L313,2)*ROUND(G313,3),2)</f>
        <v>0</v>
      </c>
      <c r="N313" s="25" t="s">
        <v>126</v>
      </c>
      <c r="O313">
        <f>(M313*21)/100</f>
        <v>0</v>
      </c>
      <c r="P313" t="s">
        <v>27</v>
      </c>
    </row>
    <row r="314" spans="1:16" x14ac:dyDescent="0.2">
      <c r="A314" s="28" t="s">
        <v>57</v>
      </c>
      <c r="E314" s="29" t="s">
        <v>5</v>
      </c>
    </row>
    <row r="315" spans="1:16" x14ac:dyDescent="0.2">
      <c r="A315" s="28" t="s">
        <v>58</v>
      </c>
      <c r="E315" s="30" t="s">
        <v>5</v>
      </c>
    </row>
    <row r="316" spans="1:16" ht="51" x14ac:dyDescent="0.2">
      <c r="E316" s="29" t="s">
        <v>4787</v>
      </c>
    </row>
    <row r="317" spans="1:16" x14ac:dyDescent="0.2">
      <c r="A317" t="s">
        <v>48</v>
      </c>
      <c r="C317" s="6" t="s">
        <v>247</v>
      </c>
      <c r="E317" s="23" t="s">
        <v>4806</v>
      </c>
      <c r="J317" s="22">
        <f>0</f>
        <v>0</v>
      </c>
      <c r="K317" s="22">
        <f>0</f>
        <v>0</v>
      </c>
      <c r="L317" s="22">
        <f>0+L318+L322+L326+L330+L334</f>
        <v>0</v>
      </c>
      <c r="M317" s="22">
        <f>0+M318+M322+M326+M330+M334</f>
        <v>0</v>
      </c>
    </row>
    <row r="318" spans="1:16" x14ac:dyDescent="0.2">
      <c r="A318" t="s">
        <v>51</v>
      </c>
      <c r="B318" s="5" t="s">
        <v>295</v>
      </c>
      <c r="C318" s="5" t="s">
        <v>1065</v>
      </c>
      <c r="D318" t="s">
        <v>5</v>
      </c>
      <c r="E318" s="24" t="s">
        <v>4807</v>
      </c>
      <c r="F318" s="25" t="s">
        <v>73</v>
      </c>
      <c r="G318" s="26">
        <v>18</v>
      </c>
      <c r="H318" s="25">
        <v>0</v>
      </c>
      <c r="I318" s="25">
        <f>ROUND(G318*H318,6)</f>
        <v>0</v>
      </c>
      <c r="L318" s="27">
        <v>0</v>
      </c>
      <c r="M318" s="22">
        <f>ROUND(ROUND(L318,2)*ROUND(G318,3),2)</f>
        <v>0</v>
      </c>
      <c r="N318" s="25" t="s">
        <v>126</v>
      </c>
      <c r="O318">
        <f>(M318*21)/100</f>
        <v>0</v>
      </c>
      <c r="P318" t="s">
        <v>27</v>
      </c>
    </row>
    <row r="319" spans="1:16" x14ac:dyDescent="0.2">
      <c r="A319" s="28" t="s">
        <v>57</v>
      </c>
      <c r="E319" s="29" t="s">
        <v>5</v>
      </c>
    </row>
    <row r="320" spans="1:16" x14ac:dyDescent="0.2">
      <c r="A320" s="28" t="s">
        <v>58</v>
      </c>
      <c r="E320" s="30" t="s">
        <v>5</v>
      </c>
    </row>
    <row r="321" spans="1:16" ht="51" x14ac:dyDescent="0.2">
      <c r="E321" s="29" t="s">
        <v>4787</v>
      </c>
    </row>
    <row r="322" spans="1:16" x14ac:dyDescent="0.2">
      <c r="A322" t="s">
        <v>51</v>
      </c>
      <c r="B322" s="5" t="s">
        <v>298</v>
      </c>
      <c r="C322" s="5" t="s">
        <v>1068</v>
      </c>
      <c r="D322" t="s">
        <v>5</v>
      </c>
      <c r="E322" s="24" t="s">
        <v>4786</v>
      </c>
      <c r="F322" s="25" t="s">
        <v>73</v>
      </c>
      <c r="G322" s="26">
        <v>6</v>
      </c>
      <c r="H322" s="25">
        <v>0</v>
      </c>
      <c r="I322" s="25">
        <f>ROUND(G322*H322,6)</f>
        <v>0</v>
      </c>
      <c r="L322" s="27">
        <v>0</v>
      </c>
      <c r="M322" s="22">
        <f>ROUND(ROUND(L322,2)*ROUND(G322,3),2)</f>
        <v>0</v>
      </c>
      <c r="N322" s="25" t="s">
        <v>126</v>
      </c>
      <c r="O322">
        <f>(M322*21)/100</f>
        <v>0</v>
      </c>
      <c r="P322" t="s">
        <v>27</v>
      </c>
    </row>
    <row r="323" spans="1:16" x14ac:dyDescent="0.2">
      <c r="A323" s="28" t="s">
        <v>57</v>
      </c>
      <c r="E323" s="29" t="s">
        <v>5</v>
      </c>
    </row>
    <row r="324" spans="1:16" x14ac:dyDescent="0.2">
      <c r="A324" s="28" t="s">
        <v>58</v>
      </c>
      <c r="E324" s="30" t="s">
        <v>5</v>
      </c>
    </row>
    <row r="325" spans="1:16" ht="51" x14ac:dyDescent="0.2">
      <c r="E325" s="29" t="s">
        <v>4787</v>
      </c>
    </row>
    <row r="326" spans="1:16" x14ac:dyDescent="0.2">
      <c r="A326" t="s">
        <v>51</v>
      </c>
      <c r="B326" s="5" t="s">
        <v>301</v>
      </c>
      <c r="C326" s="5" t="s">
        <v>4808</v>
      </c>
      <c r="D326" t="s">
        <v>5</v>
      </c>
      <c r="E326" s="24" t="s">
        <v>4790</v>
      </c>
      <c r="F326" s="25" t="s">
        <v>73</v>
      </c>
      <c r="G326" s="26">
        <v>20</v>
      </c>
      <c r="H326" s="25">
        <v>0</v>
      </c>
      <c r="I326" s="25">
        <f>ROUND(G326*H326,6)</f>
        <v>0</v>
      </c>
      <c r="L326" s="27">
        <v>0</v>
      </c>
      <c r="M326" s="22">
        <f>ROUND(ROUND(L326,2)*ROUND(G326,3),2)</f>
        <v>0</v>
      </c>
      <c r="N326" s="25" t="s">
        <v>126</v>
      </c>
      <c r="O326">
        <f>(M326*21)/100</f>
        <v>0</v>
      </c>
      <c r="P326" t="s">
        <v>27</v>
      </c>
    </row>
    <row r="327" spans="1:16" x14ac:dyDescent="0.2">
      <c r="A327" s="28" t="s">
        <v>57</v>
      </c>
      <c r="E327" s="29" t="s">
        <v>5</v>
      </c>
    </row>
    <row r="328" spans="1:16" x14ac:dyDescent="0.2">
      <c r="A328" s="28" t="s">
        <v>58</v>
      </c>
      <c r="E328" s="30" t="s">
        <v>5</v>
      </c>
    </row>
    <row r="329" spans="1:16" ht="51" x14ac:dyDescent="0.2">
      <c r="E329" s="29" t="s">
        <v>4787</v>
      </c>
    </row>
    <row r="330" spans="1:16" ht="25.5" x14ac:dyDescent="0.2">
      <c r="A330" t="s">
        <v>51</v>
      </c>
      <c r="B330" s="5" t="s">
        <v>304</v>
      </c>
      <c r="C330" s="5" t="s">
        <v>4809</v>
      </c>
      <c r="D330" t="s">
        <v>5</v>
      </c>
      <c r="E330" s="24" t="s">
        <v>4810</v>
      </c>
      <c r="F330" s="25" t="s">
        <v>812</v>
      </c>
      <c r="G330" s="26">
        <v>1</v>
      </c>
      <c r="H330" s="25">
        <v>0</v>
      </c>
      <c r="I330" s="25">
        <f>ROUND(G330*H330,6)</f>
        <v>0</v>
      </c>
      <c r="L330" s="27">
        <v>0</v>
      </c>
      <c r="M330" s="22">
        <f>ROUND(ROUND(L330,2)*ROUND(G330,3),2)</f>
        <v>0</v>
      </c>
      <c r="N330" s="25" t="s">
        <v>126</v>
      </c>
      <c r="O330">
        <f>(M330*21)/100</f>
        <v>0</v>
      </c>
      <c r="P330" t="s">
        <v>27</v>
      </c>
    </row>
    <row r="331" spans="1:16" x14ac:dyDescent="0.2">
      <c r="A331" s="28" t="s">
        <v>57</v>
      </c>
      <c r="E331" s="29" t="s">
        <v>5</v>
      </c>
    </row>
    <row r="332" spans="1:16" x14ac:dyDescent="0.2">
      <c r="A332" s="28" t="s">
        <v>58</v>
      </c>
      <c r="E332" s="30" t="s">
        <v>5</v>
      </c>
    </row>
    <row r="333" spans="1:16" ht="51" x14ac:dyDescent="0.2">
      <c r="E333" s="29" t="s">
        <v>4787</v>
      </c>
    </row>
    <row r="334" spans="1:16" ht="25.5" x14ac:dyDescent="0.2">
      <c r="A334" t="s">
        <v>51</v>
      </c>
      <c r="B334" s="5" t="s">
        <v>307</v>
      </c>
      <c r="C334" s="5" t="s">
        <v>4811</v>
      </c>
      <c r="D334" t="s">
        <v>5</v>
      </c>
      <c r="E334" s="24" t="s">
        <v>4812</v>
      </c>
      <c r="F334" s="25" t="s">
        <v>812</v>
      </c>
      <c r="G334" s="26">
        <v>1</v>
      </c>
      <c r="H334" s="25">
        <v>0</v>
      </c>
      <c r="I334" s="25">
        <f>ROUND(G334*H334,6)</f>
        <v>0</v>
      </c>
      <c r="L334" s="27">
        <v>0</v>
      </c>
      <c r="M334" s="22">
        <f>ROUND(ROUND(L334,2)*ROUND(G334,3),2)</f>
        <v>0</v>
      </c>
      <c r="N334" s="25" t="s">
        <v>126</v>
      </c>
      <c r="O334">
        <f>(M334*21)/100</f>
        <v>0</v>
      </c>
      <c r="P334" t="s">
        <v>27</v>
      </c>
    </row>
    <row r="335" spans="1:16" x14ac:dyDescent="0.2">
      <c r="A335" s="28" t="s">
        <v>57</v>
      </c>
      <c r="E335" s="29" t="s">
        <v>5</v>
      </c>
    </row>
    <row r="336" spans="1:16" x14ac:dyDescent="0.2">
      <c r="A336" s="28" t="s">
        <v>58</v>
      </c>
      <c r="E336" s="30" t="s">
        <v>5</v>
      </c>
    </row>
    <row r="337" spans="1:16" ht="51" x14ac:dyDescent="0.2">
      <c r="E337" s="29" t="s">
        <v>4787</v>
      </c>
    </row>
    <row r="338" spans="1:16" x14ac:dyDescent="0.2">
      <c r="A338" t="s">
        <v>48</v>
      </c>
      <c r="C338" s="6" t="s">
        <v>268</v>
      </c>
      <c r="E338" s="23" t="s">
        <v>4813</v>
      </c>
      <c r="J338" s="22">
        <f>0</f>
        <v>0</v>
      </c>
      <c r="K338" s="22">
        <f>0</f>
        <v>0</v>
      </c>
      <c r="L338" s="22">
        <f>0+L339+L343+L347+L351+L355+L359+L363+L367+L371+L375+L379+L383+L387+L391+L395+L399+L403+L407+L411+L415+L419+L423+L427+L431+L435+L439+L443+L447+L451+L455+L459+L463+L467+L471+L475+L479+L483+L487+L491+L495+L499+L503+L507+L511+L515+L519+L523+L527+L531</f>
        <v>0</v>
      </c>
      <c r="M338" s="22">
        <f>0+M339+M343+M347+M351+M355+M359+M363+M367+M371+M375+M379+M383+M387+M391+M395+M399+M403+M407+M411+M415+M419+M423+M427+M431+M435+M439+M443+M447+M451+M455+M459+M463+M467+M471+M475+M479+M483+M487+M491+M495+M499+M503+M507+M511+M515+M519+M523+M527+M531</f>
        <v>0</v>
      </c>
    </row>
    <row r="339" spans="1:16" x14ac:dyDescent="0.2">
      <c r="A339" t="s">
        <v>51</v>
      </c>
      <c r="B339" s="5" t="s">
        <v>311</v>
      </c>
      <c r="C339" s="5" t="s">
        <v>4814</v>
      </c>
      <c r="D339" t="s">
        <v>5</v>
      </c>
      <c r="E339" s="24" t="s">
        <v>4815</v>
      </c>
      <c r="F339" s="25" t="s">
        <v>77</v>
      </c>
      <c r="G339" s="26">
        <v>173.5</v>
      </c>
      <c r="H339" s="25">
        <v>0</v>
      </c>
      <c r="I339" s="25">
        <f>ROUND(G339*H339,6)</f>
        <v>0</v>
      </c>
      <c r="L339" s="27">
        <v>0</v>
      </c>
      <c r="M339" s="22">
        <f>ROUND(ROUND(L339,2)*ROUND(G339,3),2)</f>
        <v>0</v>
      </c>
      <c r="N339" s="25" t="s">
        <v>126</v>
      </c>
      <c r="O339">
        <f>(M339*21)/100</f>
        <v>0</v>
      </c>
      <c r="P339" t="s">
        <v>27</v>
      </c>
    </row>
    <row r="340" spans="1:16" x14ac:dyDescent="0.2">
      <c r="A340" s="28" t="s">
        <v>57</v>
      </c>
      <c r="E340" s="29" t="s">
        <v>5</v>
      </c>
    </row>
    <row r="341" spans="1:16" x14ac:dyDescent="0.2">
      <c r="A341" s="28" t="s">
        <v>58</v>
      </c>
      <c r="E341" s="30" t="s">
        <v>5</v>
      </c>
    </row>
    <row r="342" spans="1:16" ht="51" x14ac:dyDescent="0.2">
      <c r="E342" s="29" t="s">
        <v>872</v>
      </c>
    </row>
    <row r="343" spans="1:16" x14ac:dyDescent="0.2">
      <c r="A343" t="s">
        <v>51</v>
      </c>
      <c r="B343" s="5" t="s">
        <v>314</v>
      </c>
      <c r="C343" s="5" t="s">
        <v>4816</v>
      </c>
      <c r="D343" t="s">
        <v>5</v>
      </c>
      <c r="E343" s="24" t="s">
        <v>4817</v>
      </c>
      <c r="F343" s="25" t="s">
        <v>77</v>
      </c>
      <c r="G343" s="26">
        <v>138</v>
      </c>
      <c r="H343" s="25">
        <v>0</v>
      </c>
      <c r="I343" s="25">
        <f>ROUND(G343*H343,6)</f>
        <v>0</v>
      </c>
      <c r="L343" s="27">
        <v>0</v>
      </c>
      <c r="M343" s="22">
        <f>ROUND(ROUND(L343,2)*ROUND(G343,3),2)</f>
        <v>0</v>
      </c>
      <c r="N343" s="25" t="s">
        <v>126</v>
      </c>
      <c r="O343">
        <f>(M343*21)/100</f>
        <v>0</v>
      </c>
      <c r="P343" t="s">
        <v>27</v>
      </c>
    </row>
    <row r="344" spans="1:16" x14ac:dyDescent="0.2">
      <c r="A344" s="28" t="s">
        <v>57</v>
      </c>
      <c r="E344" s="29" t="s">
        <v>5</v>
      </c>
    </row>
    <row r="345" spans="1:16" x14ac:dyDescent="0.2">
      <c r="A345" s="28" t="s">
        <v>58</v>
      </c>
      <c r="E345" s="30" t="s">
        <v>5</v>
      </c>
    </row>
    <row r="346" spans="1:16" ht="51" x14ac:dyDescent="0.2">
      <c r="E346" s="29" t="s">
        <v>872</v>
      </c>
    </row>
    <row r="347" spans="1:16" x14ac:dyDescent="0.2">
      <c r="A347" t="s">
        <v>51</v>
      </c>
      <c r="B347" s="5" t="s">
        <v>317</v>
      </c>
      <c r="C347" s="5" t="s">
        <v>867</v>
      </c>
      <c r="D347" t="s">
        <v>5</v>
      </c>
      <c r="E347" s="24" t="s">
        <v>4818</v>
      </c>
      <c r="F347" s="25" t="s">
        <v>77</v>
      </c>
      <c r="G347" s="26">
        <v>389</v>
      </c>
      <c r="H347" s="25">
        <v>0</v>
      </c>
      <c r="I347" s="25">
        <f>ROUND(G347*H347,6)</f>
        <v>0</v>
      </c>
      <c r="L347" s="27">
        <v>0</v>
      </c>
      <c r="M347" s="22">
        <f>ROUND(ROUND(L347,2)*ROUND(G347,3),2)</f>
        <v>0</v>
      </c>
      <c r="N347" s="25" t="s">
        <v>126</v>
      </c>
      <c r="O347">
        <f>(M347*21)/100</f>
        <v>0</v>
      </c>
      <c r="P347" t="s">
        <v>27</v>
      </c>
    </row>
    <row r="348" spans="1:16" x14ac:dyDescent="0.2">
      <c r="A348" s="28" t="s">
        <v>57</v>
      </c>
      <c r="E348" s="29" t="s">
        <v>5</v>
      </c>
    </row>
    <row r="349" spans="1:16" x14ac:dyDescent="0.2">
      <c r="A349" s="28" t="s">
        <v>58</v>
      </c>
      <c r="E349" s="30" t="s">
        <v>5</v>
      </c>
    </row>
    <row r="350" spans="1:16" ht="51" x14ac:dyDescent="0.2">
      <c r="E350" s="29" t="s">
        <v>872</v>
      </c>
    </row>
    <row r="351" spans="1:16" x14ac:dyDescent="0.2">
      <c r="A351" t="s">
        <v>51</v>
      </c>
      <c r="B351" s="5" t="s">
        <v>320</v>
      </c>
      <c r="C351" s="5" t="s">
        <v>1077</v>
      </c>
      <c r="D351" t="s">
        <v>5</v>
      </c>
      <c r="E351" s="24" t="s">
        <v>4819</v>
      </c>
      <c r="F351" s="25" t="s">
        <v>77</v>
      </c>
      <c r="G351" s="26">
        <v>730</v>
      </c>
      <c r="H351" s="25">
        <v>0</v>
      </c>
      <c r="I351" s="25">
        <f>ROUND(G351*H351,6)</f>
        <v>0</v>
      </c>
      <c r="L351" s="27">
        <v>0</v>
      </c>
      <c r="M351" s="22">
        <f>ROUND(ROUND(L351,2)*ROUND(G351,3),2)</f>
        <v>0</v>
      </c>
      <c r="N351" s="25" t="s">
        <v>126</v>
      </c>
      <c r="O351">
        <f>(M351*21)/100</f>
        <v>0</v>
      </c>
      <c r="P351" t="s">
        <v>27</v>
      </c>
    </row>
    <row r="352" spans="1:16" x14ac:dyDescent="0.2">
      <c r="A352" s="28" t="s">
        <v>57</v>
      </c>
      <c r="E352" s="29" t="s">
        <v>5</v>
      </c>
    </row>
    <row r="353" spans="1:16" x14ac:dyDescent="0.2">
      <c r="A353" s="28" t="s">
        <v>58</v>
      </c>
      <c r="E353" s="30" t="s">
        <v>5</v>
      </c>
    </row>
    <row r="354" spans="1:16" ht="51" x14ac:dyDescent="0.2">
      <c r="E354" s="29" t="s">
        <v>872</v>
      </c>
    </row>
    <row r="355" spans="1:16" x14ac:dyDescent="0.2">
      <c r="A355" t="s">
        <v>51</v>
      </c>
      <c r="B355" s="5" t="s">
        <v>323</v>
      </c>
      <c r="C355" s="5" t="s">
        <v>875</v>
      </c>
      <c r="D355" t="s">
        <v>5</v>
      </c>
      <c r="E355" s="24" t="s">
        <v>4820</v>
      </c>
      <c r="F355" s="25" t="s">
        <v>77</v>
      </c>
      <c r="G355" s="26">
        <v>460</v>
      </c>
      <c r="H355" s="25">
        <v>0</v>
      </c>
      <c r="I355" s="25">
        <f>ROUND(G355*H355,6)</f>
        <v>0</v>
      </c>
      <c r="L355" s="27">
        <v>0</v>
      </c>
      <c r="M355" s="22">
        <f>ROUND(ROUND(L355,2)*ROUND(G355,3),2)</f>
        <v>0</v>
      </c>
      <c r="N355" s="25" t="s">
        <v>126</v>
      </c>
      <c r="O355">
        <f>(M355*21)/100</f>
        <v>0</v>
      </c>
      <c r="P355" t="s">
        <v>27</v>
      </c>
    </row>
    <row r="356" spans="1:16" x14ac:dyDescent="0.2">
      <c r="A356" s="28" t="s">
        <v>57</v>
      </c>
      <c r="E356" s="29" t="s">
        <v>5</v>
      </c>
    </row>
    <row r="357" spans="1:16" x14ac:dyDescent="0.2">
      <c r="A357" s="28" t="s">
        <v>58</v>
      </c>
      <c r="E357" s="30" t="s">
        <v>5</v>
      </c>
    </row>
    <row r="358" spans="1:16" ht="51" x14ac:dyDescent="0.2">
      <c r="E358" s="29" t="s">
        <v>872</v>
      </c>
    </row>
    <row r="359" spans="1:16" x14ac:dyDescent="0.2">
      <c r="A359" t="s">
        <v>51</v>
      </c>
      <c r="B359" s="5" t="s">
        <v>326</v>
      </c>
      <c r="C359" s="5" t="s">
        <v>1084</v>
      </c>
      <c r="D359" t="s">
        <v>5</v>
      </c>
      <c r="E359" s="24" t="s">
        <v>4821</v>
      </c>
      <c r="F359" s="25" t="s">
        <v>77</v>
      </c>
      <c r="G359" s="26">
        <v>857</v>
      </c>
      <c r="H359" s="25">
        <v>0</v>
      </c>
      <c r="I359" s="25">
        <f>ROUND(G359*H359,6)</f>
        <v>0</v>
      </c>
      <c r="L359" s="27">
        <v>0</v>
      </c>
      <c r="M359" s="22">
        <f>ROUND(ROUND(L359,2)*ROUND(G359,3),2)</f>
        <v>0</v>
      </c>
      <c r="N359" s="25" t="s">
        <v>126</v>
      </c>
      <c r="O359">
        <f>(M359*21)/100</f>
        <v>0</v>
      </c>
      <c r="P359" t="s">
        <v>27</v>
      </c>
    </row>
    <row r="360" spans="1:16" x14ac:dyDescent="0.2">
      <c r="A360" s="28" t="s">
        <v>57</v>
      </c>
      <c r="E360" s="29" t="s">
        <v>5</v>
      </c>
    </row>
    <row r="361" spans="1:16" x14ac:dyDescent="0.2">
      <c r="A361" s="28" t="s">
        <v>58</v>
      </c>
      <c r="E361" s="30" t="s">
        <v>5</v>
      </c>
    </row>
    <row r="362" spans="1:16" ht="51" x14ac:dyDescent="0.2">
      <c r="E362" s="29" t="s">
        <v>872</v>
      </c>
    </row>
    <row r="363" spans="1:16" x14ac:dyDescent="0.2">
      <c r="A363" t="s">
        <v>51</v>
      </c>
      <c r="B363" s="5" t="s">
        <v>329</v>
      </c>
      <c r="C363" s="5" t="s">
        <v>1087</v>
      </c>
      <c r="D363" t="s">
        <v>5</v>
      </c>
      <c r="E363" s="24" t="s">
        <v>4822</v>
      </c>
      <c r="F363" s="25" t="s">
        <v>77</v>
      </c>
      <c r="G363" s="26">
        <v>17</v>
      </c>
      <c r="H363" s="25">
        <v>0</v>
      </c>
      <c r="I363" s="25">
        <f>ROUND(G363*H363,6)</f>
        <v>0</v>
      </c>
      <c r="L363" s="27">
        <v>0</v>
      </c>
      <c r="M363" s="22">
        <f>ROUND(ROUND(L363,2)*ROUND(G363,3),2)</f>
        <v>0</v>
      </c>
      <c r="N363" s="25" t="s">
        <v>126</v>
      </c>
      <c r="O363">
        <f>(M363*21)/100</f>
        <v>0</v>
      </c>
      <c r="P363" t="s">
        <v>27</v>
      </c>
    </row>
    <row r="364" spans="1:16" x14ac:dyDescent="0.2">
      <c r="A364" s="28" t="s">
        <v>57</v>
      </c>
      <c r="E364" s="29" t="s">
        <v>5</v>
      </c>
    </row>
    <row r="365" spans="1:16" x14ac:dyDescent="0.2">
      <c r="A365" s="28" t="s">
        <v>58</v>
      </c>
      <c r="E365" s="30" t="s">
        <v>5</v>
      </c>
    </row>
    <row r="366" spans="1:16" ht="51" x14ac:dyDescent="0.2">
      <c r="E366" s="29" t="s">
        <v>872</v>
      </c>
    </row>
    <row r="367" spans="1:16" x14ac:dyDescent="0.2">
      <c r="A367" t="s">
        <v>51</v>
      </c>
      <c r="B367" s="5" t="s">
        <v>332</v>
      </c>
      <c r="C367" s="5" t="s">
        <v>882</v>
      </c>
      <c r="D367" t="s">
        <v>5</v>
      </c>
      <c r="E367" s="24" t="s">
        <v>4823</v>
      </c>
      <c r="F367" s="25" t="s">
        <v>77</v>
      </c>
      <c r="G367" s="26">
        <v>155</v>
      </c>
      <c r="H367" s="25">
        <v>0</v>
      </c>
      <c r="I367" s="25">
        <f>ROUND(G367*H367,6)</f>
        <v>0</v>
      </c>
      <c r="L367" s="27">
        <v>0</v>
      </c>
      <c r="M367" s="22">
        <f>ROUND(ROUND(L367,2)*ROUND(G367,3),2)</f>
        <v>0</v>
      </c>
      <c r="N367" s="25" t="s">
        <v>126</v>
      </c>
      <c r="O367">
        <f>(M367*21)/100</f>
        <v>0</v>
      </c>
      <c r="P367" t="s">
        <v>27</v>
      </c>
    </row>
    <row r="368" spans="1:16" x14ac:dyDescent="0.2">
      <c r="A368" s="28" t="s">
        <v>57</v>
      </c>
      <c r="E368" s="29" t="s">
        <v>5</v>
      </c>
    </row>
    <row r="369" spans="1:16" x14ac:dyDescent="0.2">
      <c r="A369" s="28" t="s">
        <v>58</v>
      </c>
      <c r="E369" s="30" t="s">
        <v>5</v>
      </c>
    </row>
    <row r="370" spans="1:16" ht="51" x14ac:dyDescent="0.2">
      <c r="E370" s="29" t="s">
        <v>872</v>
      </c>
    </row>
    <row r="371" spans="1:16" x14ac:dyDescent="0.2">
      <c r="A371" t="s">
        <v>51</v>
      </c>
      <c r="B371" s="5" t="s">
        <v>337</v>
      </c>
      <c r="C371" s="5" t="s">
        <v>888</v>
      </c>
      <c r="D371" t="s">
        <v>5</v>
      </c>
      <c r="E371" s="24" t="s">
        <v>4824</v>
      </c>
      <c r="F371" s="25" t="s">
        <v>77</v>
      </c>
      <c r="G371" s="26">
        <v>115</v>
      </c>
      <c r="H371" s="25">
        <v>0</v>
      </c>
      <c r="I371" s="25">
        <f>ROUND(G371*H371,6)</f>
        <v>0</v>
      </c>
      <c r="L371" s="27">
        <v>0</v>
      </c>
      <c r="M371" s="22">
        <f>ROUND(ROUND(L371,2)*ROUND(G371,3),2)</f>
        <v>0</v>
      </c>
      <c r="N371" s="25" t="s">
        <v>126</v>
      </c>
      <c r="O371">
        <f>(M371*21)/100</f>
        <v>0</v>
      </c>
      <c r="P371" t="s">
        <v>27</v>
      </c>
    </row>
    <row r="372" spans="1:16" x14ac:dyDescent="0.2">
      <c r="A372" s="28" t="s">
        <v>57</v>
      </c>
      <c r="E372" s="29" t="s">
        <v>5</v>
      </c>
    </row>
    <row r="373" spans="1:16" x14ac:dyDescent="0.2">
      <c r="A373" s="28" t="s">
        <v>58</v>
      </c>
      <c r="E373" s="30" t="s">
        <v>5</v>
      </c>
    </row>
    <row r="374" spans="1:16" ht="51" x14ac:dyDescent="0.2">
      <c r="E374" s="29" t="s">
        <v>872</v>
      </c>
    </row>
    <row r="375" spans="1:16" x14ac:dyDescent="0.2">
      <c r="A375" t="s">
        <v>51</v>
      </c>
      <c r="B375" s="5" t="s">
        <v>340</v>
      </c>
      <c r="C375" s="5" t="s">
        <v>891</v>
      </c>
      <c r="D375" t="s">
        <v>5</v>
      </c>
      <c r="E375" s="24" t="s">
        <v>4825</v>
      </c>
      <c r="F375" s="25" t="s">
        <v>77</v>
      </c>
      <c r="G375" s="26">
        <v>69</v>
      </c>
      <c r="H375" s="25">
        <v>0</v>
      </c>
      <c r="I375" s="25">
        <f>ROUND(G375*H375,6)</f>
        <v>0</v>
      </c>
      <c r="L375" s="27">
        <v>0</v>
      </c>
      <c r="M375" s="22">
        <f>ROUND(ROUND(L375,2)*ROUND(G375,3),2)</f>
        <v>0</v>
      </c>
      <c r="N375" s="25" t="s">
        <v>126</v>
      </c>
      <c r="O375">
        <f>(M375*21)/100</f>
        <v>0</v>
      </c>
      <c r="P375" t="s">
        <v>27</v>
      </c>
    </row>
    <row r="376" spans="1:16" x14ac:dyDescent="0.2">
      <c r="A376" s="28" t="s">
        <v>57</v>
      </c>
      <c r="E376" s="29" t="s">
        <v>5</v>
      </c>
    </row>
    <row r="377" spans="1:16" x14ac:dyDescent="0.2">
      <c r="A377" s="28" t="s">
        <v>58</v>
      </c>
      <c r="E377" s="30" t="s">
        <v>5</v>
      </c>
    </row>
    <row r="378" spans="1:16" ht="51" x14ac:dyDescent="0.2">
      <c r="E378" s="29" t="s">
        <v>872</v>
      </c>
    </row>
    <row r="379" spans="1:16" x14ac:dyDescent="0.2">
      <c r="A379" t="s">
        <v>51</v>
      </c>
      <c r="B379" s="5" t="s">
        <v>343</v>
      </c>
      <c r="C379" s="5" t="s">
        <v>894</v>
      </c>
      <c r="D379" t="s">
        <v>5</v>
      </c>
      <c r="E379" s="24" t="s">
        <v>4826</v>
      </c>
      <c r="F379" s="25" t="s">
        <v>77</v>
      </c>
      <c r="G379" s="26">
        <v>40</v>
      </c>
      <c r="H379" s="25">
        <v>0</v>
      </c>
      <c r="I379" s="25">
        <f>ROUND(G379*H379,6)</f>
        <v>0</v>
      </c>
      <c r="L379" s="27">
        <v>0</v>
      </c>
      <c r="M379" s="22">
        <f>ROUND(ROUND(L379,2)*ROUND(G379,3),2)</f>
        <v>0</v>
      </c>
      <c r="N379" s="25" t="s">
        <v>126</v>
      </c>
      <c r="O379">
        <f>(M379*21)/100</f>
        <v>0</v>
      </c>
      <c r="P379" t="s">
        <v>27</v>
      </c>
    </row>
    <row r="380" spans="1:16" x14ac:dyDescent="0.2">
      <c r="A380" s="28" t="s">
        <v>57</v>
      </c>
      <c r="E380" s="29" t="s">
        <v>5</v>
      </c>
    </row>
    <row r="381" spans="1:16" x14ac:dyDescent="0.2">
      <c r="A381" s="28" t="s">
        <v>58</v>
      </c>
      <c r="E381" s="30" t="s">
        <v>5</v>
      </c>
    </row>
    <row r="382" spans="1:16" ht="51" x14ac:dyDescent="0.2">
      <c r="E382" s="29" t="s">
        <v>872</v>
      </c>
    </row>
    <row r="383" spans="1:16" x14ac:dyDescent="0.2">
      <c r="A383" t="s">
        <v>51</v>
      </c>
      <c r="B383" s="5" t="s">
        <v>346</v>
      </c>
      <c r="C383" s="5" t="s">
        <v>897</v>
      </c>
      <c r="D383" t="s">
        <v>5</v>
      </c>
      <c r="E383" s="24" t="s">
        <v>4827</v>
      </c>
      <c r="F383" s="25" t="s">
        <v>77</v>
      </c>
      <c r="G383" s="26">
        <v>115</v>
      </c>
      <c r="H383" s="25">
        <v>0</v>
      </c>
      <c r="I383" s="25">
        <f>ROUND(G383*H383,6)</f>
        <v>0</v>
      </c>
      <c r="L383" s="27">
        <v>0</v>
      </c>
      <c r="M383" s="22">
        <f>ROUND(ROUND(L383,2)*ROUND(G383,3),2)</f>
        <v>0</v>
      </c>
      <c r="N383" s="25" t="s">
        <v>126</v>
      </c>
      <c r="O383">
        <f>(M383*21)/100</f>
        <v>0</v>
      </c>
      <c r="P383" t="s">
        <v>27</v>
      </c>
    </row>
    <row r="384" spans="1:16" x14ac:dyDescent="0.2">
      <c r="A384" s="28" t="s">
        <v>57</v>
      </c>
      <c r="E384" s="29" t="s">
        <v>5</v>
      </c>
    </row>
    <row r="385" spans="1:16" x14ac:dyDescent="0.2">
      <c r="A385" s="28" t="s">
        <v>58</v>
      </c>
      <c r="E385" s="30" t="s">
        <v>5</v>
      </c>
    </row>
    <row r="386" spans="1:16" ht="51" x14ac:dyDescent="0.2">
      <c r="E386" s="29" t="s">
        <v>872</v>
      </c>
    </row>
    <row r="387" spans="1:16" x14ac:dyDescent="0.2">
      <c r="A387" t="s">
        <v>51</v>
      </c>
      <c r="B387" s="5" t="s">
        <v>349</v>
      </c>
      <c r="C387" s="5" t="s">
        <v>901</v>
      </c>
      <c r="D387" t="s">
        <v>5</v>
      </c>
      <c r="E387" s="24" t="s">
        <v>4828</v>
      </c>
      <c r="F387" s="25" t="s">
        <v>77</v>
      </c>
      <c r="G387" s="26">
        <v>81</v>
      </c>
      <c r="H387" s="25">
        <v>0</v>
      </c>
      <c r="I387" s="25">
        <f>ROUND(G387*H387,6)</f>
        <v>0</v>
      </c>
      <c r="L387" s="27">
        <v>0</v>
      </c>
      <c r="M387" s="22">
        <f>ROUND(ROUND(L387,2)*ROUND(G387,3),2)</f>
        <v>0</v>
      </c>
      <c r="N387" s="25" t="s">
        <v>126</v>
      </c>
      <c r="O387">
        <f>(M387*21)/100</f>
        <v>0</v>
      </c>
      <c r="P387" t="s">
        <v>27</v>
      </c>
    </row>
    <row r="388" spans="1:16" x14ac:dyDescent="0.2">
      <c r="A388" s="28" t="s">
        <v>57</v>
      </c>
      <c r="E388" s="29" t="s">
        <v>5</v>
      </c>
    </row>
    <row r="389" spans="1:16" x14ac:dyDescent="0.2">
      <c r="A389" s="28" t="s">
        <v>58</v>
      </c>
      <c r="E389" s="30" t="s">
        <v>5</v>
      </c>
    </row>
    <row r="390" spans="1:16" ht="51" x14ac:dyDescent="0.2">
      <c r="E390" s="29" t="s">
        <v>872</v>
      </c>
    </row>
    <row r="391" spans="1:16" x14ac:dyDescent="0.2">
      <c r="A391" t="s">
        <v>51</v>
      </c>
      <c r="B391" s="5" t="s">
        <v>352</v>
      </c>
      <c r="C391" s="5" t="s">
        <v>904</v>
      </c>
      <c r="D391" t="s">
        <v>5</v>
      </c>
      <c r="E391" s="24" t="s">
        <v>4829</v>
      </c>
      <c r="F391" s="25" t="s">
        <v>77</v>
      </c>
      <c r="G391" s="26">
        <v>23</v>
      </c>
      <c r="H391" s="25">
        <v>0</v>
      </c>
      <c r="I391" s="25">
        <f>ROUND(G391*H391,6)</f>
        <v>0</v>
      </c>
      <c r="L391" s="27">
        <v>0</v>
      </c>
      <c r="M391" s="22">
        <f>ROUND(ROUND(L391,2)*ROUND(G391,3),2)</f>
        <v>0</v>
      </c>
      <c r="N391" s="25" t="s">
        <v>126</v>
      </c>
      <c r="O391">
        <f>(M391*21)/100</f>
        <v>0</v>
      </c>
      <c r="P391" t="s">
        <v>27</v>
      </c>
    </row>
    <row r="392" spans="1:16" x14ac:dyDescent="0.2">
      <c r="A392" s="28" t="s">
        <v>57</v>
      </c>
      <c r="E392" s="29" t="s">
        <v>5</v>
      </c>
    </row>
    <row r="393" spans="1:16" x14ac:dyDescent="0.2">
      <c r="A393" s="28" t="s">
        <v>58</v>
      </c>
      <c r="E393" s="30" t="s">
        <v>5</v>
      </c>
    </row>
    <row r="394" spans="1:16" ht="51" x14ac:dyDescent="0.2">
      <c r="E394" s="29" t="s">
        <v>872</v>
      </c>
    </row>
    <row r="395" spans="1:16" x14ac:dyDescent="0.2">
      <c r="A395" t="s">
        <v>51</v>
      </c>
      <c r="B395" s="5" t="s">
        <v>357</v>
      </c>
      <c r="C395" s="5" t="s">
        <v>4830</v>
      </c>
      <c r="D395" t="s">
        <v>5</v>
      </c>
      <c r="E395" s="24" t="s">
        <v>4831</v>
      </c>
      <c r="F395" s="25" t="s">
        <v>77</v>
      </c>
      <c r="G395" s="26">
        <v>213</v>
      </c>
      <c r="H395" s="25">
        <v>0</v>
      </c>
      <c r="I395" s="25">
        <f>ROUND(G395*H395,6)</f>
        <v>0</v>
      </c>
      <c r="L395" s="27">
        <v>0</v>
      </c>
      <c r="M395" s="22">
        <f>ROUND(ROUND(L395,2)*ROUND(G395,3),2)</f>
        <v>0</v>
      </c>
      <c r="N395" s="25" t="s">
        <v>126</v>
      </c>
      <c r="O395">
        <f>(M395*21)/100</f>
        <v>0</v>
      </c>
      <c r="P395" t="s">
        <v>27</v>
      </c>
    </row>
    <row r="396" spans="1:16" x14ac:dyDescent="0.2">
      <c r="A396" s="28" t="s">
        <v>57</v>
      </c>
      <c r="E396" s="29" t="s">
        <v>5</v>
      </c>
    </row>
    <row r="397" spans="1:16" x14ac:dyDescent="0.2">
      <c r="A397" s="28" t="s">
        <v>58</v>
      </c>
      <c r="E397" s="30" t="s">
        <v>5</v>
      </c>
    </row>
    <row r="398" spans="1:16" ht="51" x14ac:dyDescent="0.2">
      <c r="E398" s="29" t="s">
        <v>872</v>
      </c>
    </row>
    <row r="399" spans="1:16" x14ac:dyDescent="0.2">
      <c r="A399" t="s">
        <v>51</v>
      </c>
      <c r="B399" s="5" t="s">
        <v>358</v>
      </c>
      <c r="C399" s="5" t="s">
        <v>4832</v>
      </c>
      <c r="D399" t="s">
        <v>5</v>
      </c>
      <c r="E399" s="24" t="s">
        <v>4833</v>
      </c>
      <c r="F399" s="25" t="s">
        <v>77</v>
      </c>
      <c r="G399" s="26">
        <v>178</v>
      </c>
      <c r="H399" s="25">
        <v>0</v>
      </c>
      <c r="I399" s="25">
        <f>ROUND(G399*H399,6)</f>
        <v>0</v>
      </c>
      <c r="L399" s="27">
        <v>0</v>
      </c>
      <c r="M399" s="22">
        <f>ROUND(ROUND(L399,2)*ROUND(G399,3),2)</f>
        <v>0</v>
      </c>
      <c r="N399" s="25" t="s">
        <v>126</v>
      </c>
      <c r="O399">
        <f>(M399*21)/100</f>
        <v>0</v>
      </c>
      <c r="P399" t="s">
        <v>27</v>
      </c>
    </row>
    <row r="400" spans="1:16" x14ac:dyDescent="0.2">
      <c r="A400" s="28" t="s">
        <v>57</v>
      </c>
      <c r="E400" s="29" t="s">
        <v>5</v>
      </c>
    </row>
    <row r="401" spans="1:16" x14ac:dyDescent="0.2">
      <c r="A401" s="28" t="s">
        <v>58</v>
      </c>
      <c r="E401" s="30" t="s">
        <v>5</v>
      </c>
    </row>
    <row r="402" spans="1:16" ht="51" x14ac:dyDescent="0.2">
      <c r="E402" s="29" t="s">
        <v>872</v>
      </c>
    </row>
    <row r="403" spans="1:16" x14ac:dyDescent="0.2">
      <c r="A403" t="s">
        <v>51</v>
      </c>
      <c r="B403" s="5" t="s">
        <v>359</v>
      </c>
      <c r="C403" s="5" t="s">
        <v>914</v>
      </c>
      <c r="D403" t="s">
        <v>5</v>
      </c>
      <c r="E403" s="24" t="s">
        <v>4834</v>
      </c>
      <c r="F403" s="25" t="s">
        <v>77</v>
      </c>
      <c r="G403" s="26">
        <v>23</v>
      </c>
      <c r="H403" s="25">
        <v>0</v>
      </c>
      <c r="I403" s="25">
        <f>ROUND(G403*H403,6)</f>
        <v>0</v>
      </c>
      <c r="L403" s="27">
        <v>0</v>
      </c>
      <c r="M403" s="22">
        <f>ROUND(ROUND(L403,2)*ROUND(G403,3),2)</f>
        <v>0</v>
      </c>
      <c r="N403" s="25" t="s">
        <v>126</v>
      </c>
      <c r="O403">
        <f>(M403*21)/100</f>
        <v>0</v>
      </c>
      <c r="P403" t="s">
        <v>27</v>
      </c>
    </row>
    <row r="404" spans="1:16" x14ac:dyDescent="0.2">
      <c r="A404" s="28" t="s">
        <v>57</v>
      </c>
      <c r="E404" s="29" t="s">
        <v>5</v>
      </c>
    </row>
    <row r="405" spans="1:16" x14ac:dyDescent="0.2">
      <c r="A405" s="28" t="s">
        <v>58</v>
      </c>
      <c r="E405" s="30" t="s">
        <v>5</v>
      </c>
    </row>
    <row r="406" spans="1:16" ht="51" x14ac:dyDescent="0.2">
      <c r="E406" s="29" t="s">
        <v>872</v>
      </c>
    </row>
    <row r="407" spans="1:16" x14ac:dyDescent="0.2">
      <c r="A407" t="s">
        <v>51</v>
      </c>
      <c r="B407" s="5" t="s">
        <v>360</v>
      </c>
      <c r="C407" s="5" t="s">
        <v>917</v>
      </c>
      <c r="D407" t="s">
        <v>5</v>
      </c>
      <c r="E407" s="24" t="s">
        <v>4835</v>
      </c>
      <c r="F407" s="25" t="s">
        <v>77</v>
      </c>
      <c r="G407" s="26">
        <v>978</v>
      </c>
      <c r="H407" s="25">
        <v>0</v>
      </c>
      <c r="I407" s="25">
        <f>ROUND(G407*H407,6)</f>
        <v>0</v>
      </c>
      <c r="L407" s="27">
        <v>0</v>
      </c>
      <c r="M407" s="22">
        <f>ROUND(ROUND(L407,2)*ROUND(G407,3),2)</f>
        <v>0</v>
      </c>
      <c r="N407" s="25" t="s">
        <v>126</v>
      </c>
      <c r="O407">
        <f>(M407*21)/100</f>
        <v>0</v>
      </c>
      <c r="P407" t="s">
        <v>27</v>
      </c>
    </row>
    <row r="408" spans="1:16" x14ac:dyDescent="0.2">
      <c r="A408" s="28" t="s">
        <v>57</v>
      </c>
      <c r="E408" s="29" t="s">
        <v>5</v>
      </c>
    </row>
    <row r="409" spans="1:16" x14ac:dyDescent="0.2">
      <c r="A409" s="28" t="s">
        <v>58</v>
      </c>
      <c r="E409" s="30" t="s">
        <v>5</v>
      </c>
    </row>
    <row r="410" spans="1:16" ht="51" x14ac:dyDescent="0.2">
      <c r="E410" s="29" t="s">
        <v>872</v>
      </c>
    </row>
    <row r="411" spans="1:16" x14ac:dyDescent="0.2">
      <c r="A411" t="s">
        <v>51</v>
      </c>
      <c r="B411" s="5" t="s">
        <v>361</v>
      </c>
      <c r="C411" s="5" t="s">
        <v>919</v>
      </c>
      <c r="D411" t="s">
        <v>5</v>
      </c>
      <c r="E411" s="24" t="s">
        <v>4836</v>
      </c>
      <c r="F411" s="25" t="s">
        <v>77</v>
      </c>
      <c r="G411" s="26">
        <v>1369</v>
      </c>
      <c r="H411" s="25">
        <v>0</v>
      </c>
      <c r="I411" s="25">
        <f>ROUND(G411*H411,6)</f>
        <v>0</v>
      </c>
      <c r="L411" s="27">
        <v>0</v>
      </c>
      <c r="M411" s="22">
        <f>ROUND(ROUND(L411,2)*ROUND(G411,3),2)</f>
        <v>0</v>
      </c>
      <c r="N411" s="25" t="s">
        <v>126</v>
      </c>
      <c r="O411">
        <f>(M411*21)/100</f>
        <v>0</v>
      </c>
      <c r="P411" t="s">
        <v>27</v>
      </c>
    </row>
    <row r="412" spans="1:16" x14ac:dyDescent="0.2">
      <c r="A412" s="28" t="s">
        <v>57</v>
      </c>
      <c r="E412" s="29" t="s">
        <v>5</v>
      </c>
    </row>
    <row r="413" spans="1:16" x14ac:dyDescent="0.2">
      <c r="A413" s="28" t="s">
        <v>58</v>
      </c>
      <c r="E413" s="30" t="s">
        <v>5</v>
      </c>
    </row>
    <row r="414" spans="1:16" ht="51" x14ac:dyDescent="0.2">
      <c r="E414" s="29" t="s">
        <v>872</v>
      </c>
    </row>
    <row r="415" spans="1:16" x14ac:dyDescent="0.2">
      <c r="A415" t="s">
        <v>51</v>
      </c>
      <c r="B415" s="5" t="s">
        <v>362</v>
      </c>
      <c r="C415" s="5" t="s">
        <v>853</v>
      </c>
      <c r="D415" t="s">
        <v>5</v>
      </c>
      <c r="E415" s="24" t="s">
        <v>1122</v>
      </c>
      <c r="F415" s="25" t="s">
        <v>77</v>
      </c>
      <c r="G415" s="26">
        <v>4568</v>
      </c>
      <c r="H415" s="25">
        <v>0</v>
      </c>
      <c r="I415" s="25">
        <f>ROUND(G415*H415,6)</f>
        <v>0</v>
      </c>
      <c r="L415" s="27">
        <v>0</v>
      </c>
      <c r="M415" s="22">
        <f>ROUND(ROUND(L415,2)*ROUND(G415,3),2)</f>
        <v>0</v>
      </c>
      <c r="N415" s="25" t="s">
        <v>126</v>
      </c>
      <c r="O415">
        <f>(M415*21)/100</f>
        <v>0</v>
      </c>
      <c r="P415" t="s">
        <v>27</v>
      </c>
    </row>
    <row r="416" spans="1:16" x14ac:dyDescent="0.2">
      <c r="A416" s="28" t="s">
        <v>57</v>
      </c>
      <c r="E416" s="29" t="s">
        <v>5</v>
      </c>
    </row>
    <row r="417" spans="1:16" x14ac:dyDescent="0.2">
      <c r="A417" s="28" t="s">
        <v>58</v>
      </c>
      <c r="E417" s="30" t="s">
        <v>5</v>
      </c>
    </row>
    <row r="418" spans="1:16" ht="51" x14ac:dyDescent="0.2">
      <c r="E418" s="29" t="s">
        <v>872</v>
      </c>
    </row>
    <row r="419" spans="1:16" x14ac:dyDescent="0.2">
      <c r="A419" t="s">
        <v>51</v>
      </c>
      <c r="B419" s="5" t="s">
        <v>363</v>
      </c>
      <c r="C419" s="5" t="s">
        <v>924</v>
      </c>
      <c r="D419" t="s">
        <v>5</v>
      </c>
      <c r="E419" s="24" t="s">
        <v>4837</v>
      </c>
      <c r="F419" s="25" t="s">
        <v>77</v>
      </c>
      <c r="G419" s="26">
        <v>457</v>
      </c>
      <c r="H419" s="25">
        <v>0</v>
      </c>
      <c r="I419" s="25">
        <f>ROUND(G419*H419,6)</f>
        <v>0</v>
      </c>
      <c r="L419" s="27">
        <v>0</v>
      </c>
      <c r="M419" s="22">
        <f>ROUND(ROUND(L419,2)*ROUND(G419,3),2)</f>
        <v>0</v>
      </c>
      <c r="N419" s="25" t="s">
        <v>126</v>
      </c>
      <c r="O419">
        <f>(M419*21)/100</f>
        <v>0</v>
      </c>
      <c r="P419" t="s">
        <v>27</v>
      </c>
    </row>
    <row r="420" spans="1:16" x14ac:dyDescent="0.2">
      <c r="A420" s="28" t="s">
        <v>57</v>
      </c>
      <c r="E420" s="29" t="s">
        <v>5</v>
      </c>
    </row>
    <row r="421" spans="1:16" x14ac:dyDescent="0.2">
      <c r="A421" s="28" t="s">
        <v>58</v>
      </c>
      <c r="E421" s="30" t="s">
        <v>5</v>
      </c>
    </row>
    <row r="422" spans="1:16" ht="51" x14ac:dyDescent="0.2">
      <c r="E422" s="29" t="s">
        <v>872</v>
      </c>
    </row>
    <row r="423" spans="1:16" x14ac:dyDescent="0.2">
      <c r="A423" t="s">
        <v>51</v>
      </c>
      <c r="B423" s="5" t="s">
        <v>364</v>
      </c>
      <c r="C423" s="5" t="s">
        <v>927</v>
      </c>
      <c r="D423" t="s">
        <v>5</v>
      </c>
      <c r="E423" s="24" t="s">
        <v>1162</v>
      </c>
      <c r="F423" s="25" t="s">
        <v>77</v>
      </c>
      <c r="G423" s="26">
        <v>12</v>
      </c>
      <c r="H423" s="25">
        <v>0</v>
      </c>
      <c r="I423" s="25">
        <f>ROUND(G423*H423,6)</f>
        <v>0</v>
      </c>
      <c r="L423" s="27">
        <v>0</v>
      </c>
      <c r="M423" s="22">
        <f>ROUND(ROUND(L423,2)*ROUND(G423,3),2)</f>
        <v>0</v>
      </c>
      <c r="N423" s="25" t="s">
        <v>126</v>
      </c>
      <c r="O423">
        <f>(M423*21)/100</f>
        <v>0</v>
      </c>
      <c r="P423" t="s">
        <v>27</v>
      </c>
    </row>
    <row r="424" spans="1:16" x14ac:dyDescent="0.2">
      <c r="A424" s="28" t="s">
        <v>57</v>
      </c>
      <c r="E424" s="29" t="s">
        <v>5</v>
      </c>
    </row>
    <row r="425" spans="1:16" x14ac:dyDescent="0.2">
      <c r="A425" s="28" t="s">
        <v>58</v>
      </c>
      <c r="E425" s="30" t="s">
        <v>5</v>
      </c>
    </row>
    <row r="426" spans="1:16" ht="51" x14ac:dyDescent="0.2">
      <c r="E426" s="29" t="s">
        <v>872</v>
      </c>
    </row>
    <row r="427" spans="1:16" x14ac:dyDescent="0.2">
      <c r="A427" t="s">
        <v>51</v>
      </c>
      <c r="B427" s="5" t="s">
        <v>365</v>
      </c>
      <c r="C427" s="5" t="s">
        <v>930</v>
      </c>
      <c r="D427" t="s">
        <v>5</v>
      </c>
      <c r="E427" s="24" t="s">
        <v>1124</v>
      </c>
      <c r="F427" s="25" t="s">
        <v>77</v>
      </c>
      <c r="G427" s="26">
        <v>155</v>
      </c>
      <c r="H427" s="25">
        <v>0</v>
      </c>
      <c r="I427" s="25">
        <f>ROUND(G427*H427,6)</f>
        <v>0</v>
      </c>
      <c r="L427" s="27">
        <v>0</v>
      </c>
      <c r="M427" s="22">
        <f>ROUND(ROUND(L427,2)*ROUND(G427,3),2)</f>
        <v>0</v>
      </c>
      <c r="N427" s="25" t="s">
        <v>126</v>
      </c>
      <c r="O427">
        <f>(M427*21)/100</f>
        <v>0</v>
      </c>
      <c r="P427" t="s">
        <v>27</v>
      </c>
    </row>
    <row r="428" spans="1:16" x14ac:dyDescent="0.2">
      <c r="A428" s="28" t="s">
        <v>57</v>
      </c>
      <c r="E428" s="29" t="s">
        <v>5</v>
      </c>
    </row>
    <row r="429" spans="1:16" x14ac:dyDescent="0.2">
      <c r="A429" s="28" t="s">
        <v>58</v>
      </c>
      <c r="E429" s="30" t="s">
        <v>5</v>
      </c>
    </row>
    <row r="430" spans="1:16" ht="51" x14ac:dyDescent="0.2">
      <c r="E430" s="29" t="s">
        <v>872</v>
      </c>
    </row>
    <row r="431" spans="1:16" x14ac:dyDescent="0.2">
      <c r="A431" t="s">
        <v>51</v>
      </c>
      <c r="B431" s="5" t="s">
        <v>366</v>
      </c>
      <c r="C431" s="5" t="s">
        <v>936</v>
      </c>
      <c r="D431" t="s">
        <v>5</v>
      </c>
      <c r="E431" s="24" t="s">
        <v>4838</v>
      </c>
      <c r="F431" s="25" t="s">
        <v>77</v>
      </c>
      <c r="G431" s="26">
        <v>35</v>
      </c>
      <c r="H431" s="25">
        <v>0</v>
      </c>
      <c r="I431" s="25">
        <f>ROUND(G431*H431,6)</f>
        <v>0</v>
      </c>
      <c r="L431" s="27">
        <v>0</v>
      </c>
      <c r="M431" s="22">
        <f>ROUND(ROUND(L431,2)*ROUND(G431,3),2)</f>
        <v>0</v>
      </c>
      <c r="N431" s="25" t="s">
        <v>126</v>
      </c>
      <c r="O431">
        <f>(M431*21)/100</f>
        <v>0</v>
      </c>
      <c r="P431" t="s">
        <v>27</v>
      </c>
    </row>
    <row r="432" spans="1:16" x14ac:dyDescent="0.2">
      <c r="A432" s="28" t="s">
        <v>57</v>
      </c>
      <c r="E432" s="29" t="s">
        <v>5</v>
      </c>
    </row>
    <row r="433" spans="1:16" x14ac:dyDescent="0.2">
      <c r="A433" s="28" t="s">
        <v>58</v>
      </c>
      <c r="E433" s="30" t="s">
        <v>5</v>
      </c>
    </row>
    <row r="434" spans="1:16" ht="51" x14ac:dyDescent="0.2">
      <c r="E434" s="29" t="s">
        <v>872</v>
      </c>
    </row>
    <row r="435" spans="1:16" x14ac:dyDescent="0.2">
      <c r="A435" t="s">
        <v>51</v>
      </c>
      <c r="B435" s="5" t="s">
        <v>369</v>
      </c>
      <c r="C435" s="5" t="s">
        <v>939</v>
      </c>
      <c r="D435" t="s">
        <v>5</v>
      </c>
      <c r="E435" s="24" t="s">
        <v>4839</v>
      </c>
      <c r="F435" s="25" t="s">
        <v>77</v>
      </c>
      <c r="G435" s="26">
        <v>9975</v>
      </c>
      <c r="H435" s="25">
        <v>0</v>
      </c>
      <c r="I435" s="25">
        <f>ROUND(G435*H435,6)</f>
        <v>0</v>
      </c>
      <c r="L435" s="27">
        <v>0</v>
      </c>
      <c r="M435" s="22">
        <f>ROUND(ROUND(L435,2)*ROUND(G435,3),2)</f>
        <v>0</v>
      </c>
      <c r="N435" s="25" t="s">
        <v>126</v>
      </c>
      <c r="O435">
        <f>(M435*21)/100</f>
        <v>0</v>
      </c>
      <c r="P435" t="s">
        <v>27</v>
      </c>
    </row>
    <row r="436" spans="1:16" x14ac:dyDescent="0.2">
      <c r="A436" s="28" t="s">
        <v>57</v>
      </c>
      <c r="E436" s="29" t="s">
        <v>5</v>
      </c>
    </row>
    <row r="437" spans="1:16" x14ac:dyDescent="0.2">
      <c r="A437" s="28" t="s">
        <v>58</v>
      </c>
      <c r="E437" s="30" t="s">
        <v>5</v>
      </c>
    </row>
    <row r="438" spans="1:16" ht="51" x14ac:dyDescent="0.2">
      <c r="E438" s="29" t="s">
        <v>872</v>
      </c>
    </row>
    <row r="439" spans="1:16" x14ac:dyDescent="0.2">
      <c r="A439" t="s">
        <v>51</v>
      </c>
      <c r="B439" s="5" t="s">
        <v>370</v>
      </c>
      <c r="C439" s="5" t="s">
        <v>942</v>
      </c>
      <c r="D439" t="s">
        <v>5</v>
      </c>
      <c r="E439" s="24" t="s">
        <v>4840</v>
      </c>
      <c r="F439" s="25" t="s">
        <v>77</v>
      </c>
      <c r="G439" s="26">
        <v>500</v>
      </c>
      <c r="H439" s="25">
        <v>0</v>
      </c>
      <c r="I439" s="25">
        <f>ROUND(G439*H439,6)</f>
        <v>0</v>
      </c>
      <c r="L439" s="27">
        <v>0</v>
      </c>
      <c r="M439" s="22">
        <f>ROUND(ROUND(L439,2)*ROUND(G439,3),2)</f>
        <v>0</v>
      </c>
      <c r="N439" s="25" t="s">
        <v>126</v>
      </c>
      <c r="O439">
        <f>(M439*21)/100</f>
        <v>0</v>
      </c>
      <c r="P439" t="s">
        <v>27</v>
      </c>
    </row>
    <row r="440" spans="1:16" x14ac:dyDescent="0.2">
      <c r="A440" s="28" t="s">
        <v>57</v>
      </c>
      <c r="E440" s="29" t="s">
        <v>5</v>
      </c>
    </row>
    <row r="441" spans="1:16" x14ac:dyDescent="0.2">
      <c r="A441" s="28" t="s">
        <v>58</v>
      </c>
      <c r="E441" s="30" t="s">
        <v>5</v>
      </c>
    </row>
    <row r="442" spans="1:16" ht="51" x14ac:dyDescent="0.2">
      <c r="E442" s="29" t="s">
        <v>872</v>
      </c>
    </row>
    <row r="443" spans="1:16" x14ac:dyDescent="0.2">
      <c r="A443" t="s">
        <v>51</v>
      </c>
      <c r="B443" s="5" t="s">
        <v>371</v>
      </c>
      <c r="C443" s="5" t="s">
        <v>4841</v>
      </c>
      <c r="D443" t="s">
        <v>5</v>
      </c>
      <c r="E443" s="24" t="s">
        <v>4842</v>
      </c>
      <c r="F443" s="25" t="s">
        <v>77</v>
      </c>
      <c r="G443" s="26">
        <v>58</v>
      </c>
      <c r="H443" s="25">
        <v>0</v>
      </c>
      <c r="I443" s="25">
        <f>ROUND(G443*H443,6)</f>
        <v>0</v>
      </c>
      <c r="L443" s="27">
        <v>0</v>
      </c>
      <c r="M443" s="22">
        <f>ROUND(ROUND(L443,2)*ROUND(G443,3),2)</f>
        <v>0</v>
      </c>
      <c r="N443" s="25" t="s">
        <v>126</v>
      </c>
      <c r="O443">
        <f>(M443*21)/100</f>
        <v>0</v>
      </c>
      <c r="P443" t="s">
        <v>27</v>
      </c>
    </row>
    <row r="444" spans="1:16" x14ac:dyDescent="0.2">
      <c r="A444" s="28" t="s">
        <v>57</v>
      </c>
      <c r="E444" s="29" t="s">
        <v>5</v>
      </c>
    </row>
    <row r="445" spans="1:16" x14ac:dyDescent="0.2">
      <c r="A445" s="28" t="s">
        <v>58</v>
      </c>
      <c r="E445" s="30" t="s">
        <v>5</v>
      </c>
    </row>
    <row r="446" spans="1:16" ht="51" x14ac:dyDescent="0.2">
      <c r="E446" s="29" t="s">
        <v>872</v>
      </c>
    </row>
    <row r="447" spans="1:16" x14ac:dyDescent="0.2">
      <c r="A447" t="s">
        <v>51</v>
      </c>
      <c r="B447" s="5" t="s">
        <v>372</v>
      </c>
      <c r="C447" s="5" t="s">
        <v>948</v>
      </c>
      <c r="D447" t="s">
        <v>5</v>
      </c>
      <c r="E447" s="24" t="s">
        <v>1163</v>
      </c>
      <c r="F447" s="25" t="s">
        <v>77</v>
      </c>
      <c r="G447" s="26">
        <v>2816</v>
      </c>
      <c r="H447" s="25">
        <v>0</v>
      </c>
      <c r="I447" s="25">
        <f>ROUND(G447*H447,6)</f>
        <v>0</v>
      </c>
      <c r="L447" s="27">
        <v>0</v>
      </c>
      <c r="M447" s="22">
        <f>ROUND(ROUND(L447,2)*ROUND(G447,3),2)</f>
        <v>0</v>
      </c>
      <c r="N447" s="25" t="s">
        <v>126</v>
      </c>
      <c r="O447">
        <f>(M447*21)/100</f>
        <v>0</v>
      </c>
      <c r="P447" t="s">
        <v>27</v>
      </c>
    </row>
    <row r="448" spans="1:16" x14ac:dyDescent="0.2">
      <c r="A448" s="28" t="s">
        <v>57</v>
      </c>
      <c r="E448" s="29" t="s">
        <v>5</v>
      </c>
    </row>
    <row r="449" spans="1:16" x14ac:dyDescent="0.2">
      <c r="A449" s="28" t="s">
        <v>58</v>
      </c>
      <c r="E449" s="30" t="s">
        <v>5</v>
      </c>
    </row>
    <row r="450" spans="1:16" ht="51" x14ac:dyDescent="0.2">
      <c r="E450" s="29" t="s">
        <v>872</v>
      </c>
    </row>
    <row r="451" spans="1:16" x14ac:dyDescent="0.2">
      <c r="A451" t="s">
        <v>51</v>
      </c>
      <c r="B451" s="5" t="s">
        <v>373</v>
      </c>
      <c r="C451" s="5" t="s">
        <v>951</v>
      </c>
      <c r="D451" t="s">
        <v>5</v>
      </c>
      <c r="E451" s="24" t="s">
        <v>4843</v>
      </c>
      <c r="F451" s="25" t="s">
        <v>77</v>
      </c>
      <c r="G451" s="26">
        <v>46</v>
      </c>
      <c r="H451" s="25">
        <v>0</v>
      </c>
      <c r="I451" s="25">
        <f>ROUND(G451*H451,6)</f>
        <v>0</v>
      </c>
      <c r="L451" s="27">
        <v>0</v>
      </c>
      <c r="M451" s="22">
        <f>ROUND(ROUND(L451,2)*ROUND(G451,3),2)</f>
        <v>0</v>
      </c>
      <c r="N451" s="25" t="s">
        <v>126</v>
      </c>
      <c r="O451">
        <f>(M451*21)/100</f>
        <v>0</v>
      </c>
      <c r="P451" t="s">
        <v>27</v>
      </c>
    </row>
    <row r="452" spans="1:16" x14ac:dyDescent="0.2">
      <c r="A452" s="28" t="s">
        <v>57</v>
      </c>
      <c r="E452" s="29" t="s">
        <v>5</v>
      </c>
    </row>
    <row r="453" spans="1:16" x14ac:dyDescent="0.2">
      <c r="A453" s="28" t="s">
        <v>58</v>
      </c>
      <c r="E453" s="30" t="s">
        <v>5</v>
      </c>
    </row>
    <row r="454" spans="1:16" ht="51" x14ac:dyDescent="0.2">
      <c r="E454" s="29" t="s">
        <v>872</v>
      </c>
    </row>
    <row r="455" spans="1:16" x14ac:dyDescent="0.2">
      <c r="A455" t="s">
        <v>51</v>
      </c>
      <c r="B455" s="5" t="s">
        <v>374</v>
      </c>
      <c r="C455" s="5" t="s">
        <v>953</v>
      </c>
      <c r="D455" t="s">
        <v>5</v>
      </c>
      <c r="E455" s="24" t="s">
        <v>4844</v>
      </c>
      <c r="F455" s="25" t="s">
        <v>77</v>
      </c>
      <c r="G455" s="26">
        <v>247</v>
      </c>
      <c r="H455" s="25">
        <v>0</v>
      </c>
      <c r="I455" s="25">
        <f>ROUND(G455*H455,6)</f>
        <v>0</v>
      </c>
      <c r="L455" s="27">
        <v>0</v>
      </c>
      <c r="M455" s="22">
        <f>ROUND(ROUND(L455,2)*ROUND(G455,3),2)</f>
        <v>0</v>
      </c>
      <c r="N455" s="25" t="s">
        <v>126</v>
      </c>
      <c r="O455">
        <f>(M455*21)/100</f>
        <v>0</v>
      </c>
      <c r="P455" t="s">
        <v>27</v>
      </c>
    </row>
    <row r="456" spans="1:16" x14ac:dyDescent="0.2">
      <c r="A456" s="28" t="s">
        <v>57</v>
      </c>
      <c r="E456" s="29" t="s">
        <v>5</v>
      </c>
    </row>
    <row r="457" spans="1:16" x14ac:dyDescent="0.2">
      <c r="A457" s="28" t="s">
        <v>58</v>
      </c>
      <c r="E457" s="30" t="s">
        <v>5</v>
      </c>
    </row>
    <row r="458" spans="1:16" ht="51" x14ac:dyDescent="0.2">
      <c r="E458" s="29" t="s">
        <v>872</v>
      </c>
    </row>
    <row r="459" spans="1:16" x14ac:dyDescent="0.2">
      <c r="A459" t="s">
        <v>51</v>
      </c>
      <c r="B459" s="5" t="s">
        <v>375</v>
      </c>
      <c r="C459" s="5" t="s">
        <v>4845</v>
      </c>
      <c r="D459" t="s">
        <v>5</v>
      </c>
      <c r="E459" s="24" t="s">
        <v>4846</v>
      </c>
      <c r="F459" s="25" t="s">
        <v>77</v>
      </c>
      <c r="G459" s="26">
        <v>204</v>
      </c>
      <c r="H459" s="25">
        <v>0</v>
      </c>
      <c r="I459" s="25">
        <f>ROUND(G459*H459,6)</f>
        <v>0</v>
      </c>
      <c r="L459" s="27">
        <v>0</v>
      </c>
      <c r="M459" s="22">
        <f>ROUND(ROUND(L459,2)*ROUND(G459,3),2)</f>
        <v>0</v>
      </c>
      <c r="N459" s="25" t="s">
        <v>126</v>
      </c>
      <c r="O459">
        <f>(M459*21)/100</f>
        <v>0</v>
      </c>
      <c r="P459" t="s">
        <v>27</v>
      </c>
    </row>
    <row r="460" spans="1:16" x14ac:dyDescent="0.2">
      <c r="A460" s="28" t="s">
        <v>57</v>
      </c>
      <c r="E460" s="29" t="s">
        <v>5</v>
      </c>
    </row>
    <row r="461" spans="1:16" x14ac:dyDescent="0.2">
      <c r="A461" s="28" t="s">
        <v>58</v>
      </c>
      <c r="E461" s="30" t="s">
        <v>5</v>
      </c>
    </row>
    <row r="462" spans="1:16" ht="51" x14ac:dyDescent="0.2">
      <c r="E462" s="29" t="s">
        <v>872</v>
      </c>
    </row>
    <row r="463" spans="1:16" x14ac:dyDescent="0.2">
      <c r="A463" t="s">
        <v>51</v>
      </c>
      <c r="B463" s="5" t="s">
        <v>376</v>
      </c>
      <c r="C463" s="5" t="s">
        <v>4847</v>
      </c>
      <c r="D463" t="s">
        <v>5</v>
      </c>
      <c r="E463" s="24" t="s">
        <v>4848</v>
      </c>
      <c r="F463" s="25" t="s">
        <v>77</v>
      </c>
      <c r="G463" s="26">
        <v>150</v>
      </c>
      <c r="H463" s="25">
        <v>0</v>
      </c>
      <c r="I463" s="25">
        <f>ROUND(G463*H463,6)</f>
        <v>0</v>
      </c>
      <c r="L463" s="27">
        <v>0</v>
      </c>
      <c r="M463" s="22">
        <f>ROUND(ROUND(L463,2)*ROUND(G463,3),2)</f>
        <v>0</v>
      </c>
      <c r="N463" s="25" t="s">
        <v>126</v>
      </c>
      <c r="O463">
        <f>(M463*21)/100</f>
        <v>0</v>
      </c>
      <c r="P463" t="s">
        <v>27</v>
      </c>
    </row>
    <row r="464" spans="1:16" x14ac:dyDescent="0.2">
      <c r="A464" s="28" t="s">
        <v>57</v>
      </c>
      <c r="E464" s="29" t="s">
        <v>5</v>
      </c>
    </row>
    <row r="465" spans="1:16" x14ac:dyDescent="0.2">
      <c r="A465" s="28" t="s">
        <v>58</v>
      </c>
      <c r="E465" s="30" t="s">
        <v>5</v>
      </c>
    </row>
    <row r="466" spans="1:16" ht="51" x14ac:dyDescent="0.2">
      <c r="E466" s="29" t="s">
        <v>872</v>
      </c>
    </row>
    <row r="467" spans="1:16" x14ac:dyDescent="0.2">
      <c r="A467" t="s">
        <v>51</v>
      </c>
      <c r="B467" s="5" t="s">
        <v>378</v>
      </c>
      <c r="C467" s="5" t="s">
        <v>4849</v>
      </c>
      <c r="D467" t="s">
        <v>5</v>
      </c>
      <c r="E467" s="24" t="s">
        <v>4850</v>
      </c>
      <c r="F467" s="25" t="s">
        <v>77</v>
      </c>
      <c r="G467" s="26">
        <v>144</v>
      </c>
      <c r="H467" s="25">
        <v>0</v>
      </c>
      <c r="I467" s="25">
        <f>ROUND(G467*H467,6)</f>
        <v>0</v>
      </c>
      <c r="L467" s="27">
        <v>0</v>
      </c>
      <c r="M467" s="22">
        <f>ROUND(ROUND(L467,2)*ROUND(G467,3),2)</f>
        <v>0</v>
      </c>
      <c r="N467" s="25" t="s">
        <v>126</v>
      </c>
      <c r="O467">
        <f>(M467*21)/100</f>
        <v>0</v>
      </c>
      <c r="P467" t="s">
        <v>27</v>
      </c>
    </row>
    <row r="468" spans="1:16" x14ac:dyDescent="0.2">
      <c r="A468" s="28" t="s">
        <v>57</v>
      </c>
      <c r="E468" s="29" t="s">
        <v>5</v>
      </c>
    </row>
    <row r="469" spans="1:16" x14ac:dyDescent="0.2">
      <c r="A469" s="28" t="s">
        <v>58</v>
      </c>
      <c r="E469" s="30" t="s">
        <v>5</v>
      </c>
    </row>
    <row r="470" spans="1:16" ht="51" x14ac:dyDescent="0.2">
      <c r="E470" s="29" t="s">
        <v>872</v>
      </c>
    </row>
    <row r="471" spans="1:16" x14ac:dyDescent="0.2">
      <c r="A471" t="s">
        <v>51</v>
      </c>
      <c r="B471" s="5" t="s">
        <v>381</v>
      </c>
      <c r="C471" s="5" t="s">
        <v>4851</v>
      </c>
      <c r="D471" t="s">
        <v>5</v>
      </c>
      <c r="E471" s="24" t="s">
        <v>4852</v>
      </c>
      <c r="F471" s="25" t="s">
        <v>77</v>
      </c>
      <c r="G471" s="26">
        <v>1446</v>
      </c>
      <c r="H471" s="25">
        <v>0</v>
      </c>
      <c r="I471" s="25">
        <f>ROUND(G471*H471,6)</f>
        <v>0</v>
      </c>
      <c r="L471" s="27">
        <v>0</v>
      </c>
      <c r="M471" s="22">
        <f>ROUND(ROUND(L471,2)*ROUND(G471,3),2)</f>
        <v>0</v>
      </c>
      <c r="N471" s="25" t="s">
        <v>126</v>
      </c>
      <c r="O471">
        <f>(M471*21)/100</f>
        <v>0</v>
      </c>
      <c r="P471" t="s">
        <v>27</v>
      </c>
    </row>
    <row r="472" spans="1:16" x14ac:dyDescent="0.2">
      <c r="A472" s="28" t="s">
        <v>57</v>
      </c>
      <c r="E472" s="29" t="s">
        <v>5</v>
      </c>
    </row>
    <row r="473" spans="1:16" x14ac:dyDescent="0.2">
      <c r="A473" s="28" t="s">
        <v>58</v>
      </c>
      <c r="E473" s="30" t="s">
        <v>5</v>
      </c>
    </row>
    <row r="474" spans="1:16" ht="51" x14ac:dyDescent="0.2">
      <c r="E474" s="29" t="s">
        <v>872</v>
      </c>
    </row>
    <row r="475" spans="1:16" x14ac:dyDescent="0.2">
      <c r="A475" t="s">
        <v>51</v>
      </c>
      <c r="B475" s="5" t="s">
        <v>384</v>
      </c>
      <c r="C475" s="5" t="s">
        <v>4853</v>
      </c>
      <c r="D475" t="s">
        <v>5</v>
      </c>
      <c r="E475" s="24" t="s">
        <v>4854</v>
      </c>
      <c r="F475" s="25" t="s">
        <v>77</v>
      </c>
      <c r="G475" s="26">
        <v>109</v>
      </c>
      <c r="H475" s="25">
        <v>0</v>
      </c>
      <c r="I475" s="25">
        <f>ROUND(G475*H475,6)</f>
        <v>0</v>
      </c>
      <c r="L475" s="27">
        <v>0</v>
      </c>
      <c r="M475" s="22">
        <f>ROUND(ROUND(L475,2)*ROUND(G475,3),2)</f>
        <v>0</v>
      </c>
      <c r="N475" s="25" t="s">
        <v>126</v>
      </c>
      <c r="O475">
        <f>(M475*21)/100</f>
        <v>0</v>
      </c>
      <c r="P475" t="s">
        <v>27</v>
      </c>
    </row>
    <row r="476" spans="1:16" x14ac:dyDescent="0.2">
      <c r="A476" s="28" t="s">
        <v>57</v>
      </c>
      <c r="E476" s="29" t="s">
        <v>5</v>
      </c>
    </row>
    <row r="477" spans="1:16" x14ac:dyDescent="0.2">
      <c r="A477" s="28" t="s">
        <v>58</v>
      </c>
      <c r="E477" s="30" t="s">
        <v>5</v>
      </c>
    </row>
    <row r="478" spans="1:16" ht="51" x14ac:dyDescent="0.2">
      <c r="E478" s="29" t="s">
        <v>872</v>
      </c>
    </row>
    <row r="479" spans="1:16" x14ac:dyDescent="0.2">
      <c r="A479" t="s">
        <v>51</v>
      </c>
      <c r="B479" s="5" t="s">
        <v>385</v>
      </c>
      <c r="C479" s="5" t="s">
        <v>4855</v>
      </c>
      <c r="D479" t="s">
        <v>5</v>
      </c>
      <c r="E479" s="24" t="s">
        <v>4856</v>
      </c>
      <c r="F479" s="25" t="s">
        <v>77</v>
      </c>
      <c r="G479" s="26">
        <v>1175</v>
      </c>
      <c r="H479" s="25">
        <v>0</v>
      </c>
      <c r="I479" s="25">
        <f>ROUND(G479*H479,6)</f>
        <v>0</v>
      </c>
      <c r="L479" s="27">
        <v>0</v>
      </c>
      <c r="M479" s="22">
        <f>ROUND(ROUND(L479,2)*ROUND(G479,3),2)</f>
        <v>0</v>
      </c>
      <c r="N479" s="25" t="s">
        <v>126</v>
      </c>
      <c r="O479">
        <f>(M479*21)/100</f>
        <v>0</v>
      </c>
      <c r="P479" t="s">
        <v>27</v>
      </c>
    </row>
    <row r="480" spans="1:16" x14ac:dyDescent="0.2">
      <c r="A480" s="28" t="s">
        <v>57</v>
      </c>
      <c r="E480" s="29" t="s">
        <v>5</v>
      </c>
    </row>
    <row r="481" spans="1:16" x14ac:dyDescent="0.2">
      <c r="A481" s="28" t="s">
        <v>58</v>
      </c>
      <c r="E481" s="30" t="s">
        <v>5</v>
      </c>
    </row>
    <row r="482" spans="1:16" ht="51" x14ac:dyDescent="0.2">
      <c r="E482" s="29" t="s">
        <v>872</v>
      </c>
    </row>
    <row r="483" spans="1:16" x14ac:dyDescent="0.2">
      <c r="A483" t="s">
        <v>51</v>
      </c>
      <c r="B483" s="5" t="s">
        <v>388</v>
      </c>
      <c r="C483" s="5" t="s">
        <v>4857</v>
      </c>
      <c r="D483" t="s">
        <v>5</v>
      </c>
      <c r="E483" s="24" t="s">
        <v>4858</v>
      </c>
      <c r="F483" s="25" t="s">
        <v>77</v>
      </c>
      <c r="G483" s="26">
        <v>945</v>
      </c>
      <c r="H483" s="25">
        <v>0</v>
      </c>
      <c r="I483" s="25">
        <f>ROUND(G483*H483,6)</f>
        <v>0</v>
      </c>
      <c r="L483" s="27">
        <v>0</v>
      </c>
      <c r="M483" s="22">
        <f>ROUND(ROUND(L483,2)*ROUND(G483,3),2)</f>
        <v>0</v>
      </c>
      <c r="N483" s="25" t="s">
        <v>126</v>
      </c>
      <c r="O483">
        <f>(M483*21)/100</f>
        <v>0</v>
      </c>
      <c r="P483" t="s">
        <v>27</v>
      </c>
    </row>
    <row r="484" spans="1:16" x14ac:dyDescent="0.2">
      <c r="A484" s="28" t="s">
        <v>57</v>
      </c>
      <c r="E484" s="29" t="s">
        <v>5</v>
      </c>
    </row>
    <row r="485" spans="1:16" x14ac:dyDescent="0.2">
      <c r="A485" s="28" t="s">
        <v>58</v>
      </c>
      <c r="E485" s="30" t="s">
        <v>5</v>
      </c>
    </row>
    <row r="486" spans="1:16" ht="51" x14ac:dyDescent="0.2">
      <c r="E486" s="29" t="s">
        <v>872</v>
      </c>
    </row>
    <row r="487" spans="1:16" x14ac:dyDescent="0.2">
      <c r="A487" t="s">
        <v>51</v>
      </c>
      <c r="B487" s="5" t="s">
        <v>391</v>
      </c>
      <c r="C487" s="5" t="s">
        <v>4859</v>
      </c>
      <c r="D487" t="s">
        <v>5</v>
      </c>
      <c r="E487" s="24" t="s">
        <v>4860</v>
      </c>
      <c r="F487" s="25" t="s">
        <v>77</v>
      </c>
      <c r="G487" s="26">
        <v>182</v>
      </c>
      <c r="H487" s="25">
        <v>0</v>
      </c>
      <c r="I487" s="25">
        <f>ROUND(G487*H487,6)</f>
        <v>0</v>
      </c>
      <c r="L487" s="27">
        <v>0</v>
      </c>
      <c r="M487" s="22">
        <f>ROUND(ROUND(L487,2)*ROUND(G487,3),2)</f>
        <v>0</v>
      </c>
      <c r="N487" s="25" t="s">
        <v>126</v>
      </c>
      <c r="O487">
        <f>(M487*21)/100</f>
        <v>0</v>
      </c>
      <c r="P487" t="s">
        <v>27</v>
      </c>
    </row>
    <row r="488" spans="1:16" x14ac:dyDescent="0.2">
      <c r="A488" s="28" t="s">
        <v>57</v>
      </c>
      <c r="E488" s="29" t="s">
        <v>5</v>
      </c>
    </row>
    <row r="489" spans="1:16" x14ac:dyDescent="0.2">
      <c r="A489" s="28" t="s">
        <v>58</v>
      </c>
      <c r="E489" s="30" t="s">
        <v>5</v>
      </c>
    </row>
    <row r="490" spans="1:16" ht="51" x14ac:dyDescent="0.2">
      <c r="E490" s="29" t="s">
        <v>872</v>
      </c>
    </row>
    <row r="491" spans="1:16" x14ac:dyDescent="0.2">
      <c r="A491" t="s">
        <v>51</v>
      </c>
      <c r="B491" s="5" t="s">
        <v>394</v>
      </c>
      <c r="C491" s="5" t="s">
        <v>4861</v>
      </c>
      <c r="D491" t="s">
        <v>5</v>
      </c>
      <c r="E491" s="24" t="s">
        <v>4862</v>
      </c>
      <c r="F491" s="25" t="s">
        <v>77</v>
      </c>
      <c r="G491" s="26">
        <v>150</v>
      </c>
      <c r="H491" s="25">
        <v>0</v>
      </c>
      <c r="I491" s="25">
        <f>ROUND(G491*H491,6)</f>
        <v>0</v>
      </c>
      <c r="L491" s="27">
        <v>0</v>
      </c>
      <c r="M491" s="22">
        <f>ROUND(ROUND(L491,2)*ROUND(G491,3),2)</f>
        <v>0</v>
      </c>
      <c r="N491" s="25" t="s">
        <v>126</v>
      </c>
      <c r="O491">
        <f>(M491*21)/100</f>
        <v>0</v>
      </c>
      <c r="P491" t="s">
        <v>27</v>
      </c>
    </row>
    <row r="492" spans="1:16" x14ac:dyDescent="0.2">
      <c r="A492" s="28" t="s">
        <v>57</v>
      </c>
      <c r="E492" s="29" t="s">
        <v>5</v>
      </c>
    </row>
    <row r="493" spans="1:16" x14ac:dyDescent="0.2">
      <c r="A493" s="28" t="s">
        <v>58</v>
      </c>
      <c r="E493" s="30" t="s">
        <v>5</v>
      </c>
    </row>
    <row r="494" spans="1:16" ht="51" x14ac:dyDescent="0.2">
      <c r="E494" s="29" t="s">
        <v>872</v>
      </c>
    </row>
    <row r="495" spans="1:16" x14ac:dyDescent="0.2">
      <c r="A495" t="s">
        <v>51</v>
      </c>
      <c r="B495" s="5" t="s">
        <v>397</v>
      </c>
      <c r="C495" s="5" t="s">
        <v>4863</v>
      </c>
      <c r="D495" t="s">
        <v>5</v>
      </c>
      <c r="E495" s="24" t="s">
        <v>4864</v>
      </c>
      <c r="F495" s="25" t="s">
        <v>77</v>
      </c>
      <c r="G495" s="26">
        <v>155</v>
      </c>
      <c r="H495" s="25">
        <v>0</v>
      </c>
      <c r="I495" s="25">
        <f>ROUND(G495*H495,6)</f>
        <v>0</v>
      </c>
      <c r="L495" s="27">
        <v>0</v>
      </c>
      <c r="M495" s="22">
        <f>ROUND(ROUND(L495,2)*ROUND(G495,3),2)</f>
        <v>0</v>
      </c>
      <c r="N495" s="25" t="s">
        <v>126</v>
      </c>
      <c r="O495">
        <f>(M495*21)/100</f>
        <v>0</v>
      </c>
      <c r="P495" t="s">
        <v>27</v>
      </c>
    </row>
    <row r="496" spans="1:16" x14ac:dyDescent="0.2">
      <c r="A496" s="28" t="s">
        <v>57</v>
      </c>
      <c r="E496" s="29" t="s">
        <v>5</v>
      </c>
    </row>
    <row r="497" spans="1:16" x14ac:dyDescent="0.2">
      <c r="A497" s="28" t="s">
        <v>58</v>
      </c>
      <c r="E497" s="30" t="s">
        <v>5</v>
      </c>
    </row>
    <row r="498" spans="1:16" ht="51" x14ac:dyDescent="0.2">
      <c r="E498" s="29" t="s">
        <v>872</v>
      </c>
    </row>
    <row r="499" spans="1:16" x14ac:dyDescent="0.2">
      <c r="A499" t="s">
        <v>51</v>
      </c>
      <c r="B499" s="5" t="s">
        <v>400</v>
      </c>
      <c r="C499" s="5" t="s">
        <v>4865</v>
      </c>
      <c r="D499" t="s">
        <v>5</v>
      </c>
      <c r="E499" s="24" t="s">
        <v>4866</v>
      </c>
      <c r="F499" s="25" t="s">
        <v>77</v>
      </c>
      <c r="G499" s="26">
        <v>190</v>
      </c>
      <c r="H499" s="25">
        <v>0</v>
      </c>
      <c r="I499" s="25">
        <f>ROUND(G499*H499,6)</f>
        <v>0</v>
      </c>
      <c r="L499" s="27">
        <v>0</v>
      </c>
      <c r="M499" s="22">
        <f>ROUND(ROUND(L499,2)*ROUND(G499,3),2)</f>
        <v>0</v>
      </c>
      <c r="N499" s="25" t="s">
        <v>126</v>
      </c>
      <c r="O499">
        <f>(M499*21)/100</f>
        <v>0</v>
      </c>
      <c r="P499" t="s">
        <v>27</v>
      </c>
    </row>
    <row r="500" spans="1:16" x14ac:dyDescent="0.2">
      <c r="A500" s="28" t="s">
        <v>57</v>
      </c>
      <c r="E500" s="29" t="s">
        <v>5</v>
      </c>
    </row>
    <row r="501" spans="1:16" x14ac:dyDescent="0.2">
      <c r="A501" s="28" t="s">
        <v>58</v>
      </c>
      <c r="E501" s="30" t="s">
        <v>5</v>
      </c>
    </row>
    <row r="502" spans="1:16" ht="51" x14ac:dyDescent="0.2">
      <c r="E502" s="29" t="s">
        <v>872</v>
      </c>
    </row>
    <row r="503" spans="1:16" x14ac:dyDescent="0.2">
      <c r="A503" t="s">
        <v>51</v>
      </c>
      <c r="B503" s="5" t="s">
        <v>403</v>
      </c>
      <c r="C503" s="5" t="s">
        <v>4867</v>
      </c>
      <c r="D503" t="s">
        <v>5</v>
      </c>
      <c r="E503" s="24" t="s">
        <v>4868</v>
      </c>
      <c r="F503" s="25" t="s">
        <v>77</v>
      </c>
      <c r="G503" s="26">
        <v>1259</v>
      </c>
      <c r="H503" s="25">
        <v>0</v>
      </c>
      <c r="I503" s="25">
        <f>ROUND(G503*H503,6)</f>
        <v>0</v>
      </c>
      <c r="L503" s="27">
        <v>0</v>
      </c>
      <c r="M503" s="22">
        <f>ROUND(ROUND(L503,2)*ROUND(G503,3),2)</f>
        <v>0</v>
      </c>
      <c r="N503" s="25" t="s">
        <v>126</v>
      </c>
      <c r="O503">
        <f>(M503*21)/100</f>
        <v>0</v>
      </c>
      <c r="P503" t="s">
        <v>27</v>
      </c>
    </row>
    <row r="504" spans="1:16" x14ac:dyDescent="0.2">
      <c r="A504" s="28" t="s">
        <v>57</v>
      </c>
      <c r="E504" s="29" t="s">
        <v>5</v>
      </c>
    </row>
    <row r="505" spans="1:16" x14ac:dyDescent="0.2">
      <c r="A505" s="28" t="s">
        <v>58</v>
      </c>
      <c r="E505" s="30" t="s">
        <v>5</v>
      </c>
    </row>
    <row r="506" spans="1:16" ht="51" x14ac:dyDescent="0.2">
      <c r="E506" s="29" t="s">
        <v>872</v>
      </c>
    </row>
    <row r="507" spans="1:16" x14ac:dyDescent="0.2">
      <c r="A507" t="s">
        <v>51</v>
      </c>
      <c r="B507" s="5" t="s">
        <v>406</v>
      </c>
      <c r="C507" s="5" t="s">
        <v>4869</v>
      </c>
      <c r="D507" t="s">
        <v>5</v>
      </c>
      <c r="E507" s="24" t="s">
        <v>4870</v>
      </c>
      <c r="F507" s="25" t="s">
        <v>77</v>
      </c>
      <c r="G507" s="26">
        <v>201</v>
      </c>
      <c r="H507" s="25">
        <v>0</v>
      </c>
      <c r="I507" s="25">
        <f>ROUND(G507*H507,6)</f>
        <v>0</v>
      </c>
      <c r="L507" s="27">
        <v>0</v>
      </c>
      <c r="M507" s="22">
        <f>ROUND(ROUND(L507,2)*ROUND(G507,3),2)</f>
        <v>0</v>
      </c>
      <c r="N507" s="25" t="s">
        <v>126</v>
      </c>
      <c r="O507">
        <f>(M507*21)/100</f>
        <v>0</v>
      </c>
      <c r="P507" t="s">
        <v>27</v>
      </c>
    </row>
    <row r="508" spans="1:16" x14ac:dyDescent="0.2">
      <c r="A508" s="28" t="s">
        <v>57</v>
      </c>
      <c r="E508" s="29" t="s">
        <v>5</v>
      </c>
    </row>
    <row r="509" spans="1:16" x14ac:dyDescent="0.2">
      <c r="A509" s="28" t="s">
        <v>58</v>
      </c>
      <c r="E509" s="30" t="s">
        <v>5</v>
      </c>
    </row>
    <row r="510" spans="1:16" ht="51" x14ac:dyDescent="0.2">
      <c r="E510" s="29" t="s">
        <v>872</v>
      </c>
    </row>
    <row r="511" spans="1:16" x14ac:dyDescent="0.2">
      <c r="A511" t="s">
        <v>51</v>
      </c>
      <c r="B511" s="5" t="s">
        <v>409</v>
      </c>
      <c r="C511" s="5" t="s">
        <v>4871</v>
      </c>
      <c r="D511" t="s">
        <v>5</v>
      </c>
      <c r="E511" s="24" t="s">
        <v>4872</v>
      </c>
      <c r="F511" s="25" t="s">
        <v>77</v>
      </c>
      <c r="G511" s="26">
        <v>23</v>
      </c>
      <c r="H511" s="25">
        <v>0</v>
      </c>
      <c r="I511" s="25">
        <f>ROUND(G511*H511,6)</f>
        <v>0</v>
      </c>
      <c r="L511" s="27">
        <v>0</v>
      </c>
      <c r="M511" s="22">
        <f>ROUND(ROUND(L511,2)*ROUND(G511,3),2)</f>
        <v>0</v>
      </c>
      <c r="N511" s="25" t="s">
        <v>126</v>
      </c>
      <c r="O511">
        <f>(M511*21)/100</f>
        <v>0</v>
      </c>
      <c r="P511" t="s">
        <v>27</v>
      </c>
    </row>
    <row r="512" spans="1:16" x14ac:dyDescent="0.2">
      <c r="A512" s="28" t="s">
        <v>57</v>
      </c>
      <c r="E512" s="29" t="s">
        <v>5</v>
      </c>
    </row>
    <row r="513" spans="1:16" x14ac:dyDescent="0.2">
      <c r="A513" s="28" t="s">
        <v>58</v>
      </c>
      <c r="E513" s="30" t="s">
        <v>5</v>
      </c>
    </row>
    <row r="514" spans="1:16" ht="51" x14ac:dyDescent="0.2">
      <c r="E514" s="29" t="s">
        <v>872</v>
      </c>
    </row>
    <row r="515" spans="1:16" x14ac:dyDescent="0.2">
      <c r="A515" t="s">
        <v>51</v>
      </c>
      <c r="B515" s="5" t="s">
        <v>412</v>
      </c>
      <c r="C515" s="5" t="s">
        <v>4873</v>
      </c>
      <c r="D515" t="s">
        <v>5</v>
      </c>
      <c r="E515" s="24" t="s">
        <v>4874</v>
      </c>
      <c r="F515" s="25" t="s">
        <v>77</v>
      </c>
      <c r="G515" s="26">
        <v>195</v>
      </c>
      <c r="H515" s="25">
        <v>0</v>
      </c>
      <c r="I515" s="25">
        <f>ROUND(G515*H515,6)</f>
        <v>0</v>
      </c>
      <c r="L515" s="27">
        <v>0</v>
      </c>
      <c r="M515" s="22">
        <f>ROUND(ROUND(L515,2)*ROUND(G515,3),2)</f>
        <v>0</v>
      </c>
      <c r="N515" s="25" t="s">
        <v>126</v>
      </c>
      <c r="O515">
        <f>(M515*21)/100</f>
        <v>0</v>
      </c>
      <c r="P515" t="s">
        <v>27</v>
      </c>
    </row>
    <row r="516" spans="1:16" x14ac:dyDescent="0.2">
      <c r="A516" s="28" t="s">
        <v>57</v>
      </c>
      <c r="E516" s="29" t="s">
        <v>5</v>
      </c>
    </row>
    <row r="517" spans="1:16" x14ac:dyDescent="0.2">
      <c r="A517" s="28" t="s">
        <v>58</v>
      </c>
      <c r="E517" s="30" t="s">
        <v>5</v>
      </c>
    </row>
    <row r="518" spans="1:16" ht="51" x14ac:dyDescent="0.2">
      <c r="E518" s="29" t="s">
        <v>872</v>
      </c>
    </row>
    <row r="519" spans="1:16" x14ac:dyDescent="0.2">
      <c r="A519" t="s">
        <v>51</v>
      </c>
      <c r="B519" s="5" t="s">
        <v>416</v>
      </c>
      <c r="C519" s="5" t="s">
        <v>4875</v>
      </c>
      <c r="D519" t="s">
        <v>5</v>
      </c>
      <c r="E519" s="24" t="s">
        <v>4876</v>
      </c>
      <c r="F519" s="25" t="s">
        <v>77</v>
      </c>
      <c r="G519" s="26">
        <v>247</v>
      </c>
      <c r="H519" s="25">
        <v>0</v>
      </c>
      <c r="I519" s="25">
        <f>ROUND(G519*H519,6)</f>
        <v>0</v>
      </c>
      <c r="L519" s="27">
        <v>0</v>
      </c>
      <c r="M519" s="22">
        <f>ROUND(ROUND(L519,2)*ROUND(G519,3),2)</f>
        <v>0</v>
      </c>
      <c r="N519" s="25" t="s">
        <v>126</v>
      </c>
      <c r="O519">
        <f>(M519*21)/100</f>
        <v>0</v>
      </c>
      <c r="P519" t="s">
        <v>27</v>
      </c>
    </row>
    <row r="520" spans="1:16" x14ac:dyDescent="0.2">
      <c r="A520" s="28" t="s">
        <v>57</v>
      </c>
      <c r="E520" s="29" t="s">
        <v>5</v>
      </c>
    </row>
    <row r="521" spans="1:16" x14ac:dyDescent="0.2">
      <c r="A521" s="28" t="s">
        <v>58</v>
      </c>
      <c r="E521" s="30" t="s">
        <v>5</v>
      </c>
    </row>
    <row r="522" spans="1:16" ht="51" x14ac:dyDescent="0.2">
      <c r="E522" s="29" t="s">
        <v>872</v>
      </c>
    </row>
    <row r="523" spans="1:16" x14ac:dyDescent="0.2">
      <c r="A523" t="s">
        <v>51</v>
      </c>
      <c r="B523" s="5" t="s">
        <v>421</v>
      </c>
      <c r="C523" s="5" t="s">
        <v>4877</v>
      </c>
      <c r="D523" t="s">
        <v>5</v>
      </c>
      <c r="E523" s="24" t="s">
        <v>4878</v>
      </c>
      <c r="F523" s="25" t="s">
        <v>77</v>
      </c>
      <c r="G523" s="26">
        <v>104</v>
      </c>
      <c r="H523" s="25">
        <v>0</v>
      </c>
      <c r="I523" s="25">
        <f>ROUND(G523*H523,6)</f>
        <v>0</v>
      </c>
      <c r="L523" s="27">
        <v>0</v>
      </c>
      <c r="M523" s="22">
        <f>ROUND(ROUND(L523,2)*ROUND(G523,3),2)</f>
        <v>0</v>
      </c>
      <c r="N523" s="25" t="s">
        <v>126</v>
      </c>
      <c r="O523">
        <f>(M523*21)/100</f>
        <v>0</v>
      </c>
      <c r="P523" t="s">
        <v>27</v>
      </c>
    </row>
    <row r="524" spans="1:16" x14ac:dyDescent="0.2">
      <c r="A524" s="28" t="s">
        <v>57</v>
      </c>
      <c r="E524" s="29" t="s">
        <v>5</v>
      </c>
    </row>
    <row r="525" spans="1:16" x14ac:dyDescent="0.2">
      <c r="A525" s="28" t="s">
        <v>58</v>
      </c>
      <c r="E525" s="30" t="s">
        <v>5</v>
      </c>
    </row>
    <row r="526" spans="1:16" ht="51" x14ac:dyDescent="0.2">
      <c r="E526" s="29" t="s">
        <v>872</v>
      </c>
    </row>
    <row r="527" spans="1:16" x14ac:dyDescent="0.2">
      <c r="A527" t="s">
        <v>51</v>
      </c>
      <c r="B527" s="5" t="s">
        <v>422</v>
      </c>
      <c r="C527" s="5" t="s">
        <v>4879</v>
      </c>
      <c r="D527" t="s">
        <v>5</v>
      </c>
      <c r="E527" s="24" t="s">
        <v>4880</v>
      </c>
      <c r="F527" s="25" t="s">
        <v>77</v>
      </c>
      <c r="G527" s="26">
        <v>132</v>
      </c>
      <c r="H527" s="25">
        <v>0</v>
      </c>
      <c r="I527" s="25">
        <f>ROUND(G527*H527,6)</f>
        <v>0</v>
      </c>
      <c r="L527" s="27">
        <v>0</v>
      </c>
      <c r="M527" s="22">
        <f>ROUND(ROUND(L527,2)*ROUND(G527,3),2)</f>
        <v>0</v>
      </c>
      <c r="N527" s="25" t="s">
        <v>126</v>
      </c>
      <c r="O527">
        <f>(M527*21)/100</f>
        <v>0</v>
      </c>
      <c r="P527" t="s">
        <v>27</v>
      </c>
    </row>
    <row r="528" spans="1:16" x14ac:dyDescent="0.2">
      <c r="A528" s="28" t="s">
        <v>57</v>
      </c>
      <c r="E528" s="29" t="s">
        <v>5</v>
      </c>
    </row>
    <row r="529" spans="1:16" x14ac:dyDescent="0.2">
      <c r="A529" s="28" t="s">
        <v>58</v>
      </c>
      <c r="E529" s="30" t="s">
        <v>5</v>
      </c>
    </row>
    <row r="530" spans="1:16" ht="51" x14ac:dyDescent="0.2">
      <c r="E530" s="29" t="s">
        <v>872</v>
      </c>
    </row>
    <row r="531" spans="1:16" x14ac:dyDescent="0.2">
      <c r="A531" t="s">
        <v>51</v>
      </c>
      <c r="B531" s="5" t="s">
        <v>423</v>
      </c>
      <c r="C531" s="5" t="s">
        <v>4881</v>
      </c>
      <c r="D531" t="s">
        <v>5</v>
      </c>
      <c r="E531" s="24" t="s">
        <v>4882</v>
      </c>
      <c r="F531" s="25" t="s">
        <v>77</v>
      </c>
      <c r="G531" s="26">
        <v>300</v>
      </c>
      <c r="H531" s="25">
        <v>0</v>
      </c>
      <c r="I531" s="25">
        <f>ROUND(G531*H531,6)</f>
        <v>0</v>
      </c>
      <c r="L531" s="27">
        <v>0</v>
      </c>
      <c r="M531" s="22">
        <f>ROUND(ROUND(L531,2)*ROUND(G531,3),2)</f>
        <v>0</v>
      </c>
      <c r="N531" s="25" t="s">
        <v>126</v>
      </c>
      <c r="O531">
        <f>(M531*21)/100</f>
        <v>0</v>
      </c>
      <c r="P531" t="s">
        <v>27</v>
      </c>
    </row>
    <row r="532" spans="1:16" x14ac:dyDescent="0.2">
      <c r="A532" s="28" t="s">
        <v>57</v>
      </c>
      <c r="E532" s="29" t="s">
        <v>5</v>
      </c>
    </row>
    <row r="533" spans="1:16" x14ac:dyDescent="0.2">
      <c r="A533" s="28" t="s">
        <v>58</v>
      </c>
      <c r="E533" s="30" t="s">
        <v>5</v>
      </c>
    </row>
    <row r="534" spans="1:16" ht="51" x14ac:dyDescent="0.2">
      <c r="E534" s="29" t="s">
        <v>872</v>
      </c>
    </row>
    <row r="535" spans="1:16" x14ac:dyDescent="0.2">
      <c r="A535" t="s">
        <v>48</v>
      </c>
      <c r="C535" s="6" t="s">
        <v>335</v>
      </c>
      <c r="E535" s="23" t="s">
        <v>4883</v>
      </c>
      <c r="J535" s="22">
        <f>0</f>
        <v>0</v>
      </c>
      <c r="K535" s="22">
        <f>0</f>
        <v>0</v>
      </c>
      <c r="L535" s="22">
        <f>0+L536+L540+L544+L548+L552+L556</f>
        <v>0</v>
      </c>
      <c r="M535" s="22">
        <f>0+M536+M540+M544+M548+M552+M556</f>
        <v>0</v>
      </c>
    </row>
    <row r="536" spans="1:16" x14ac:dyDescent="0.2">
      <c r="A536" t="s">
        <v>51</v>
      </c>
      <c r="B536" s="5" t="s">
        <v>424</v>
      </c>
      <c r="C536" s="5" t="s">
        <v>4884</v>
      </c>
      <c r="D536" t="s">
        <v>5</v>
      </c>
      <c r="E536" s="24" t="s">
        <v>4885</v>
      </c>
      <c r="F536" s="25" t="s">
        <v>77</v>
      </c>
      <c r="G536" s="26">
        <v>300</v>
      </c>
      <c r="H536" s="25">
        <v>0</v>
      </c>
      <c r="I536" s="25">
        <f>ROUND(G536*H536,6)</f>
        <v>0</v>
      </c>
      <c r="L536" s="27">
        <v>0</v>
      </c>
      <c r="M536" s="22">
        <f>ROUND(ROUND(L536,2)*ROUND(G536,3),2)</f>
        <v>0</v>
      </c>
      <c r="N536" s="25" t="s">
        <v>126</v>
      </c>
      <c r="O536">
        <f>(M536*21)/100</f>
        <v>0</v>
      </c>
      <c r="P536" t="s">
        <v>27</v>
      </c>
    </row>
    <row r="537" spans="1:16" x14ac:dyDescent="0.2">
      <c r="A537" s="28" t="s">
        <v>57</v>
      </c>
      <c r="E537" s="29" t="s">
        <v>5</v>
      </c>
    </row>
    <row r="538" spans="1:16" x14ac:dyDescent="0.2">
      <c r="A538" s="28" t="s">
        <v>58</v>
      </c>
      <c r="E538" s="30" t="s">
        <v>5</v>
      </c>
    </row>
    <row r="539" spans="1:16" ht="38.25" x14ac:dyDescent="0.2">
      <c r="E539" s="29" t="s">
        <v>4886</v>
      </c>
    </row>
    <row r="540" spans="1:16" x14ac:dyDescent="0.2">
      <c r="A540" t="s">
        <v>51</v>
      </c>
      <c r="B540" s="5" t="s">
        <v>425</v>
      </c>
      <c r="C540" s="5" t="s">
        <v>4887</v>
      </c>
      <c r="D540" t="s">
        <v>5</v>
      </c>
      <c r="E540" s="24" t="s">
        <v>4888</v>
      </c>
      <c r="F540" s="25" t="s">
        <v>77</v>
      </c>
      <c r="G540" s="26">
        <v>70</v>
      </c>
      <c r="H540" s="25">
        <v>0</v>
      </c>
      <c r="I540" s="25">
        <f>ROUND(G540*H540,6)</f>
        <v>0</v>
      </c>
      <c r="L540" s="27">
        <v>0</v>
      </c>
      <c r="M540" s="22">
        <f>ROUND(ROUND(L540,2)*ROUND(G540,3),2)</f>
        <v>0</v>
      </c>
      <c r="N540" s="25" t="s">
        <v>126</v>
      </c>
      <c r="O540">
        <f>(M540*21)/100</f>
        <v>0</v>
      </c>
      <c r="P540" t="s">
        <v>27</v>
      </c>
    </row>
    <row r="541" spans="1:16" x14ac:dyDescent="0.2">
      <c r="A541" s="28" t="s">
        <v>57</v>
      </c>
      <c r="E541" s="29" t="s">
        <v>5</v>
      </c>
    </row>
    <row r="542" spans="1:16" x14ac:dyDescent="0.2">
      <c r="A542" s="28" t="s">
        <v>58</v>
      </c>
      <c r="E542" s="30" t="s">
        <v>5</v>
      </c>
    </row>
    <row r="543" spans="1:16" ht="38.25" x14ac:dyDescent="0.2">
      <c r="E543" s="29" t="s">
        <v>4886</v>
      </c>
    </row>
    <row r="544" spans="1:16" x14ac:dyDescent="0.2">
      <c r="A544" t="s">
        <v>51</v>
      </c>
      <c r="B544" s="5" t="s">
        <v>426</v>
      </c>
      <c r="C544" s="5" t="s">
        <v>4889</v>
      </c>
      <c r="D544" t="s">
        <v>5</v>
      </c>
      <c r="E544" s="24" t="s">
        <v>4890</v>
      </c>
      <c r="F544" s="25" t="s">
        <v>77</v>
      </c>
      <c r="G544" s="26">
        <v>100</v>
      </c>
      <c r="H544" s="25">
        <v>0</v>
      </c>
      <c r="I544" s="25">
        <f>ROUND(G544*H544,6)</f>
        <v>0</v>
      </c>
      <c r="L544" s="27">
        <v>0</v>
      </c>
      <c r="M544" s="22">
        <f>ROUND(ROUND(L544,2)*ROUND(G544,3),2)</f>
        <v>0</v>
      </c>
      <c r="N544" s="25" t="s">
        <v>126</v>
      </c>
      <c r="O544">
        <f>(M544*21)/100</f>
        <v>0</v>
      </c>
      <c r="P544" t="s">
        <v>27</v>
      </c>
    </row>
    <row r="545" spans="1:16" x14ac:dyDescent="0.2">
      <c r="A545" s="28" t="s">
        <v>57</v>
      </c>
      <c r="E545" s="29" t="s">
        <v>5</v>
      </c>
    </row>
    <row r="546" spans="1:16" x14ac:dyDescent="0.2">
      <c r="A546" s="28" t="s">
        <v>58</v>
      </c>
      <c r="E546" s="30" t="s">
        <v>5</v>
      </c>
    </row>
    <row r="547" spans="1:16" ht="38.25" x14ac:dyDescent="0.2">
      <c r="E547" s="29" t="s">
        <v>4886</v>
      </c>
    </row>
    <row r="548" spans="1:16" x14ac:dyDescent="0.2">
      <c r="A548" t="s">
        <v>51</v>
      </c>
      <c r="B548" s="5" t="s">
        <v>427</v>
      </c>
      <c r="C548" s="5" t="s">
        <v>4891</v>
      </c>
      <c r="D548" t="s">
        <v>5</v>
      </c>
      <c r="E548" s="24" t="s">
        <v>4892</v>
      </c>
      <c r="F548" s="25" t="s">
        <v>77</v>
      </c>
      <c r="G548" s="26">
        <v>50</v>
      </c>
      <c r="H548" s="25">
        <v>0</v>
      </c>
      <c r="I548" s="25">
        <f>ROUND(G548*H548,6)</f>
        <v>0</v>
      </c>
      <c r="L548" s="27">
        <v>0</v>
      </c>
      <c r="M548" s="22">
        <f>ROUND(ROUND(L548,2)*ROUND(G548,3),2)</f>
        <v>0</v>
      </c>
      <c r="N548" s="25" t="s">
        <v>126</v>
      </c>
      <c r="O548">
        <f>(M548*21)/100</f>
        <v>0</v>
      </c>
      <c r="P548" t="s">
        <v>27</v>
      </c>
    </row>
    <row r="549" spans="1:16" x14ac:dyDescent="0.2">
      <c r="A549" s="28" t="s">
        <v>57</v>
      </c>
      <c r="E549" s="29" t="s">
        <v>5</v>
      </c>
    </row>
    <row r="550" spans="1:16" x14ac:dyDescent="0.2">
      <c r="A550" s="28" t="s">
        <v>58</v>
      </c>
      <c r="E550" s="30" t="s">
        <v>5</v>
      </c>
    </row>
    <row r="551" spans="1:16" ht="38.25" x14ac:dyDescent="0.2">
      <c r="E551" s="29" t="s">
        <v>4886</v>
      </c>
    </row>
    <row r="552" spans="1:16" x14ac:dyDescent="0.2">
      <c r="A552" t="s">
        <v>51</v>
      </c>
      <c r="B552" s="5" t="s">
        <v>428</v>
      </c>
      <c r="C552" s="5" t="s">
        <v>563</v>
      </c>
      <c r="D552" t="s">
        <v>5</v>
      </c>
      <c r="E552" s="24" t="s">
        <v>564</v>
      </c>
      <c r="F552" s="25" t="s">
        <v>73</v>
      </c>
      <c r="G552" s="26">
        <v>15</v>
      </c>
      <c r="H552" s="25">
        <v>0</v>
      </c>
      <c r="I552" s="25">
        <f>ROUND(G552*H552,6)</f>
        <v>0</v>
      </c>
      <c r="L552" s="27">
        <v>0</v>
      </c>
      <c r="M552" s="22">
        <f>ROUND(ROUND(L552,2)*ROUND(G552,3),2)</f>
        <v>0</v>
      </c>
      <c r="N552" s="25" t="s">
        <v>56</v>
      </c>
      <c r="O552">
        <f>(M552*21)/100</f>
        <v>0</v>
      </c>
      <c r="P552" t="s">
        <v>27</v>
      </c>
    </row>
    <row r="553" spans="1:16" x14ac:dyDescent="0.2">
      <c r="A553" s="28" t="s">
        <v>57</v>
      </c>
      <c r="E553" s="29" t="s">
        <v>5</v>
      </c>
    </row>
    <row r="554" spans="1:16" x14ac:dyDescent="0.2">
      <c r="A554" s="28" t="s">
        <v>58</v>
      </c>
      <c r="E554" s="30" t="s">
        <v>5</v>
      </c>
    </row>
    <row r="555" spans="1:16" ht="127.5" x14ac:dyDescent="0.2">
      <c r="E555" s="29" t="s">
        <v>921</v>
      </c>
    </row>
    <row r="556" spans="1:16" x14ac:dyDescent="0.2">
      <c r="A556" t="s">
        <v>51</v>
      </c>
      <c r="B556" s="5" t="s">
        <v>429</v>
      </c>
      <c r="C556" s="5" t="s">
        <v>4893</v>
      </c>
      <c r="D556" t="s">
        <v>5</v>
      </c>
      <c r="E556" s="24" t="s">
        <v>4894</v>
      </c>
      <c r="F556" s="25" t="s">
        <v>73</v>
      </c>
      <c r="G556" s="26">
        <v>100</v>
      </c>
      <c r="H556" s="25">
        <v>0</v>
      </c>
      <c r="I556" s="25">
        <f>ROUND(G556*H556,6)</f>
        <v>0</v>
      </c>
      <c r="L556" s="27">
        <v>0</v>
      </c>
      <c r="M556" s="22">
        <f>ROUND(ROUND(L556,2)*ROUND(G556,3),2)</f>
        <v>0</v>
      </c>
      <c r="N556" s="25" t="s">
        <v>126</v>
      </c>
      <c r="O556">
        <f>(M556*21)/100</f>
        <v>0</v>
      </c>
      <c r="P556" t="s">
        <v>27</v>
      </c>
    </row>
    <row r="557" spans="1:16" x14ac:dyDescent="0.2">
      <c r="A557" s="28" t="s">
        <v>57</v>
      </c>
      <c r="E557" s="29" t="s">
        <v>5</v>
      </c>
    </row>
    <row r="558" spans="1:16" x14ac:dyDescent="0.2">
      <c r="A558" s="28" t="s">
        <v>58</v>
      </c>
      <c r="E558" s="30" t="s">
        <v>5</v>
      </c>
    </row>
    <row r="559" spans="1:16" ht="114.75" x14ac:dyDescent="0.2">
      <c r="E559" s="29" t="s">
        <v>4895</v>
      </c>
    </row>
    <row r="560" spans="1:16" x14ac:dyDescent="0.2">
      <c r="A560" t="s">
        <v>48</v>
      </c>
      <c r="C560" s="6" t="s">
        <v>355</v>
      </c>
      <c r="E560" s="23" t="s">
        <v>143</v>
      </c>
      <c r="J560" s="22">
        <f>0</f>
        <v>0</v>
      </c>
      <c r="K560" s="22">
        <f>0</f>
        <v>0</v>
      </c>
      <c r="L560" s="22">
        <f>0+L561+L565+L569+L573+L577+L581+L585+L589+L593+L597+L601+L605+L609+L613+L617+L621+L625</f>
        <v>0</v>
      </c>
      <c r="M560" s="22">
        <f>0+M561+M565+M569+M573+M577+M581+M585+M589+M593+M597+M601+M605+M609+M613+M617+M621+M625</f>
        <v>0</v>
      </c>
    </row>
    <row r="561" spans="1:16" ht="25.5" x14ac:dyDescent="0.2">
      <c r="A561" t="s">
        <v>51</v>
      </c>
      <c r="B561" s="5" t="s">
        <v>430</v>
      </c>
      <c r="C561" s="5" t="s">
        <v>4896</v>
      </c>
      <c r="D561" t="s">
        <v>5</v>
      </c>
      <c r="E561" s="24" t="s">
        <v>4897</v>
      </c>
      <c r="F561" s="25" t="s">
        <v>77</v>
      </c>
      <c r="G561" s="26">
        <v>144</v>
      </c>
      <c r="H561" s="25">
        <v>0</v>
      </c>
      <c r="I561" s="25">
        <f>ROUND(G561*H561,6)</f>
        <v>0</v>
      </c>
      <c r="L561" s="27">
        <v>0</v>
      </c>
      <c r="M561" s="22">
        <f>ROUND(ROUND(L561,2)*ROUND(G561,3),2)</f>
        <v>0</v>
      </c>
      <c r="N561" s="25" t="s">
        <v>126</v>
      </c>
      <c r="O561">
        <f>(M561*21)/100</f>
        <v>0</v>
      </c>
      <c r="P561" t="s">
        <v>27</v>
      </c>
    </row>
    <row r="562" spans="1:16" x14ac:dyDescent="0.2">
      <c r="A562" s="28" t="s">
        <v>57</v>
      </c>
      <c r="E562" s="29" t="s">
        <v>5</v>
      </c>
    </row>
    <row r="563" spans="1:16" x14ac:dyDescent="0.2">
      <c r="A563" s="28" t="s">
        <v>58</v>
      </c>
      <c r="E563" s="30" t="s">
        <v>5</v>
      </c>
    </row>
    <row r="564" spans="1:16" ht="63.75" x14ac:dyDescent="0.2">
      <c r="E564" s="29" t="s">
        <v>4898</v>
      </c>
    </row>
    <row r="565" spans="1:16" ht="25.5" x14ac:dyDescent="0.2">
      <c r="A565" t="s">
        <v>51</v>
      </c>
      <c r="B565" s="5" t="s">
        <v>432</v>
      </c>
      <c r="C565" s="5" t="s">
        <v>4899</v>
      </c>
      <c r="D565" t="s">
        <v>5</v>
      </c>
      <c r="E565" s="24" t="s">
        <v>4900</v>
      </c>
      <c r="F565" s="25" t="s">
        <v>77</v>
      </c>
      <c r="G565" s="26">
        <v>138</v>
      </c>
      <c r="H565" s="25">
        <v>0</v>
      </c>
      <c r="I565" s="25">
        <f>ROUND(G565*H565,6)</f>
        <v>0</v>
      </c>
      <c r="L565" s="27">
        <v>0</v>
      </c>
      <c r="M565" s="22">
        <f>ROUND(ROUND(L565,2)*ROUND(G565,3),2)</f>
        <v>0</v>
      </c>
      <c r="N565" s="25" t="s">
        <v>126</v>
      </c>
      <c r="O565">
        <f>(M565*21)/100</f>
        <v>0</v>
      </c>
      <c r="P565" t="s">
        <v>27</v>
      </c>
    </row>
    <row r="566" spans="1:16" x14ac:dyDescent="0.2">
      <c r="A566" s="28" t="s">
        <v>57</v>
      </c>
      <c r="E566" s="29" t="s">
        <v>5</v>
      </c>
    </row>
    <row r="567" spans="1:16" x14ac:dyDescent="0.2">
      <c r="A567" s="28" t="s">
        <v>58</v>
      </c>
      <c r="E567" s="30" t="s">
        <v>5</v>
      </c>
    </row>
    <row r="568" spans="1:16" ht="63.75" x14ac:dyDescent="0.2">
      <c r="E568" s="29" t="s">
        <v>4898</v>
      </c>
    </row>
    <row r="569" spans="1:16" x14ac:dyDescent="0.2">
      <c r="A569" t="s">
        <v>51</v>
      </c>
      <c r="B569" s="5" t="s">
        <v>435</v>
      </c>
      <c r="C569" s="5" t="s">
        <v>4901</v>
      </c>
      <c r="D569" t="s">
        <v>5</v>
      </c>
      <c r="E569" s="24" t="s">
        <v>4902</v>
      </c>
      <c r="F569" s="25" t="s">
        <v>73</v>
      </c>
      <c r="G569" s="26">
        <v>15</v>
      </c>
      <c r="H569" s="25">
        <v>0</v>
      </c>
      <c r="I569" s="25">
        <f>ROUND(G569*H569,6)</f>
        <v>0</v>
      </c>
      <c r="L569" s="27">
        <v>0</v>
      </c>
      <c r="M569" s="22">
        <f>ROUND(ROUND(L569,2)*ROUND(G569,3),2)</f>
        <v>0</v>
      </c>
      <c r="N569" s="25" t="s">
        <v>126</v>
      </c>
      <c r="O569">
        <f>(M569*21)/100</f>
        <v>0</v>
      </c>
      <c r="P569" t="s">
        <v>27</v>
      </c>
    </row>
    <row r="570" spans="1:16" x14ac:dyDescent="0.2">
      <c r="A570" s="28" t="s">
        <v>57</v>
      </c>
      <c r="E570" s="29" t="s">
        <v>5</v>
      </c>
    </row>
    <row r="571" spans="1:16" x14ac:dyDescent="0.2">
      <c r="A571" s="28" t="s">
        <v>58</v>
      </c>
      <c r="E571" s="30" t="s">
        <v>5</v>
      </c>
    </row>
    <row r="572" spans="1:16" ht="51" x14ac:dyDescent="0.2">
      <c r="E572" s="29" t="s">
        <v>4787</v>
      </c>
    </row>
    <row r="573" spans="1:16" ht="25.5" x14ac:dyDescent="0.2">
      <c r="A573" t="s">
        <v>51</v>
      </c>
      <c r="B573" s="5" t="s">
        <v>436</v>
      </c>
      <c r="C573" s="5" t="s">
        <v>145</v>
      </c>
      <c r="D573" t="s">
        <v>5</v>
      </c>
      <c r="E573" s="24" t="s">
        <v>146</v>
      </c>
      <c r="F573" s="25" t="s">
        <v>73</v>
      </c>
      <c r="G573" s="26">
        <v>45</v>
      </c>
      <c r="H573" s="25">
        <v>0</v>
      </c>
      <c r="I573" s="25">
        <f>ROUND(G573*H573,6)</f>
        <v>0</v>
      </c>
      <c r="L573" s="27">
        <v>0</v>
      </c>
      <c r="M573" s="22">
        <f>ROUND(ROUND(L573,2)*ROUND(G573,3),2)</f>
        <v>0</v>
      </c>
      <c r="N573" s="25" t="s">
        <v>56</v>
      </c>
      <c r="O573">
        <f>(M573*21)/100</f>
        <v>0</v>
      </c>
      <c r="P573" t="s">
        <v>27</v>
      </c>
    </row>
    <row r="574" spans="1:16" x14ac:dyDescent="0.2">
      <c r="A574" s="28" t="s">
        <v>57</v>
      </c>
      <c r="E574" s="29" t="s">
        <v>5</v>
      </c>
    </row>
    <row r="575" spans="1:16" x14ac:dyDescent="0.2">
      <c r="A575" s="28" t="s">
        <v>58</v>
      </c>
      <c r="E575" s="30" t="s">
        <v>5</v>
      </c>
    </row>
    <row r="576" spans="1:16" ht="63.75" x14ac:dyDescent="0.2">
      <c r="E576" s="29" t="s">
        <v>4903</v>
      </c>
    </row>
    <row r="577" spans="1:16" x14ac:dyDescent="0.2">
      <c r="A577" t="s">
        <v>51</v>
      </c>
      <c r="B577" s="5" t="s">
        <v>439</v>
      </c>
      <c r="C577" s="5" t="s">
        <v>1168</v>
      </c>
      <c r="D577" t="s">
        <v>5</v>
      </c>
      <c r="E577" s="24" t="s">
        <v>1169</v>
      </c>
      <c r="F577" s="25" t="s">
        <v>73</v>
      </c>
      <c r="G577" s="26">
        <v>150</v>
      </c>
      <c r="H577" s="25">
        <v>0</v>
      </c>
      <c r="I577" s="25">
        <f>ROUND(G577*H577,6)</f>
        <v>0</v>
      </c>
      <c r="L577" s="27">
        <v>0</v>
      </c>
      <c r="M577" s="22">
        <f>ROUND(ROUND(L577,2)*ROUND(G577,3),2)</f>
        <v>0</v>
      </c>
      <c r="N577" s="25" t="s">
        <v>56</v>
      </c>
      <c r="O577">
        <f>(M577*21)/100</f>
        <v>0</v>
      </c>
      <c r="P577" t="s">
        <v>27</v>
      </c>
    </row>
    <row r="578" spans="1:16" x14ac:dyDescent="0.2">
      <c r="A578" s="28" t="s">
        <v>57</v>
      </c>
      <c r="E578" s="29" t="s">
        <v>5</v>
      </c>
    </row>
    <row r="579" spans="1:16" x14ac:dyDescent="0.2">
      <c r="A579" s="28" t="s">
        <v>58</v>
      </c>
      <c r="E579" s="30" t="s">
        <v>5</v>
      </c>
    </row>
    <row r="580" spans="1:16" ht="63.75" x14ac:dyDescent="0.2">
      <c r="E580" s="29" t="s">
        <v>4904</v>
      </c>
    </row>
    <row r="581" spans="1:16" x14ac:dyDescent="0.2">
      <c r="A581" t="s">
        <v>51</v>
      </c>
      <c r="B581" s="5" t="s">
        <v>442</v>
      </c>
      <c r="C581" s="5" t="s">
        <v>4905</v>
      </c>
      <c r="D581" t="s">
        <v>5</v>
      </c>
      <c r="E581" s="24" t="s">
        <v>4906</v>
      </c>
      <c r="F581" s="25" t="s">
        <v>77</v>
      </c>
      <c r="G581" s="26">
        <v>600</v>
      </c>
      <c r="H581" s="25">
        <v>0</v>
      </c>
      <c r="I581" s="25">
        <f>ROUND(G581*H581,6)</f>
        <v>0</v>
      </c>
      <c r="L581" s="27">
        <v>0</v>
      </c>
      <c r="M581" s="22">
        <f>ROUND(ROUND(L581,2)*ROUND(G581,3),2)</f>
        <v>0</v>
      </c>
      <c r="N581" s="25" t="s">
        <v>126</v>
      </c>
      <c r="O581">
        <f>(M581*21)/100</f>
        <v>0</v>
      </c>
      <c r="P581" t="s">
        <v>27</v>
      </c>
    </row>
    <row r="582" spans="1:16" x14ac:dyDescent="0.2">
      <c r="A582" s="28" t="s">
        <v>57</v>
      </c>
      <c r="E582" s="29" t="s">
        <v>5</v>
      </c>
    </row>
    <row r="583" spans="1:16" x14ac:dyDescent="0.2">
      <c r="A583" s="28" t="s">
        <v>58</v>
      </c>
      <c r="E583" s="30" t="s">
        <v>5</v>
      </c>
    </row>
    <row r="584" spans="1:16" ht="63.75" x14ac:dyDescent="0.2">
      <c r="E584" s="29" t="s">
        <v>4898</v>
      </c>
    </row>
    <row r="585" spans="1:16" x14ac:dyDescent="0.2">
      <c r="A585" t="s">
        <v>51</v>
      </c>
      <c r="B585" s="5" t="s">
        <v>445</v>
      </c>
      <c r="C585" s="5" t="s">
        <v>4907</v>
      </c>
      <c r="D585" t="s">
        <v>5</v>
      </c>
      <c r="E585" s="24" t="s">
        <v>4908</v>
      </c>
      <c r="F585" s="25" t="s">
        <v>77</v>
      </c>
      <c r="G585" s="26">
        <v>600</v>
      </c>
      <c r="H585" s="25">
        <v>0</v>
      </c>
      <c r="I585" s="25">
        <f>ROUND(G585*H585,6)</f>
        <v>0</v>
      </c>
      <c r="L585" s="27">
        <v>0</v>
      </c>
      <c r="M585" s="22">
        <f>ROUND(ROUND(L585,2)*ROUND(G585,3),2)</f>
        <v>0</v>
      </c>
      <c r="N585" s="25" t="s">
        <v>126</v>
      </c>
      <c r="O585">
        <f>(M585*21)/100</f>
        <v>0</v>
      </c>
      <c r="P585" t="s">
        <v>27</v>
      </c>
    </row>
    <row r="586" spans="1:16" x14ac:dyDescent="0.2">
      <c r="A586" s="28" t="s">
        <v>57</v>
      </c>
      <c r="E586" s="29" t="s">
        <v>5</v>
      </c>
    </row>
    <row r="587" spans="1:16" x14ac:dyDescent="0.2">
      <c r="A587" s="28" t="s">
        <v>58</v>
      </c>
      <c r="E587" s="30" t="s">
        <v>5</v>
      </c>
    </row>
    <row r="588" spans="1:16" ht="63.75" x14ac:dyDescent="0.2">
      <c r="E588" s="29" t="s">
        <v>4898</v>
      </c>
    </row>
    <row r="589" spans="1:16" x14ac:dyDescent="0.2">
      <c r="A589" t="s">
        <v>51</v>
      </c>
      <c r="B589" s="5" t="s">
        <v>448</v>
      </c>
      <c r="C589" s="5" t="s">
        <v>4909</v>
      </c>
      <c r="D589" t="s">
        <v>5</v>
      </c>
      <c r="E589" s="24" t="s">
        <v>4910</v>
      </c>
      <c r="F589" s="25" t="s">
        <v>77</v>
      </c>
      <c r="G589" s="26">
        <v>400</v>
      </c>
      <c r="H589" s="25">
        <v>0</v>
      </c>
      <c r="I589" s="25">
        <f>ROUND(G589*H589,6)</f>
        <v>0</v>
      </c>
      <c r="L589" s="27">
        <v>0</v>
      </c>
      <c r="M589" s="22">
        <f>ROUND(ROUND(L589,2)*ROUND(G589,3),2)</f>
        <v>0</v>
      </c>
      <c r="N589" s="25" t="s">
        <v>126</v>
      </c>
      <c r="O589">
        <f>(M589*21)/100</f>
        <v>0</v>
      </c>
      <c r="P589" t="s">
        <v>27</v>
      </c>
    </row>
    <row r="590" spans="1:16" x14ac:dyDescent="0.2">
      <c r="A590" s="28" t="s">
        <v>57</v>
      </c>
      <c r="E590" s="29" t="s">
        <v>5</v>
      </c>
    </row>
    <row r="591" spans="1:16" x14ac:dyDescent="0.2">
      <c r="A591" s="28" t="s">
        <v>58</v>
      </c>
      <c r="E591" s="30" t="s">
        <v>5</v>
      </c>
    </row>
    <row r="592" spans="1:16" ht="63.75" x14ac:dyDescent="0.2">
      <c r="E592" s="29" t="s">
        <v>4898</v>
      </c>
    </row>
    <row r="593" spans="1:16" x14ac:dyDescent="0.2">
      <c r="A593" t="s">
        <v>51</v>
      </c>
      <c r="B593" s="5" t="s">
        <v>454</v>
      </c>
      <c r="C593" s="5" t="s">
        <v>4911</v>
      </c>
      <c r="D593" t="s">
        <v>5</v>
      </c>
      <c r="E593" s="24" t="s">
        <v>4912</v>
      </c>
      <c r="F593" s="25" t="s">
        <v>77</v>
      </c>
      <c r="G593" s="26">
        <v>50</v>
      </c>
      <c r="H593" s="25">
        <v>0</v>
      </c>
      <c r="I593" s="25">
        <f>ROUND(G593*H593,6)</f>
        <v>0</v>
      </c>
      <c r="L593" s="27">
        <v>0</v>
      </c>
      <c r="M593" s="22">
        <f>ROUND(ROUND(L593,2)*ROUND(G593,3),2)</f>
        <v>0</v>
      </c>
      <c r="N593" s="25" t="s">
        <v>126</v>
      </c>
      <c r="O593">
        <f>(M593*21)/100</f>
        <v>0</v>
      </c>
      <c r="P593" t="s">
        <v>27</v>
      </c>
    </row>
    <row r="594" spans="1:16" x14ac:dyDescent="0.2">
      <c r="A594" s="28" t="s">
        <v>57</v>
      </c>
      <c r="E594" s="29" t="s">
        <v>5</v>
      </c>
    </row>
    <row r="595" spans="1:16" x14ac:dyDescent="0.2">
      <c r="A595" s="28" t="s">
        <v>58</v>
      </c>
      <c r="E595" s="30" t="s">
        <v>5</v>
      </c>
    </row>
    <row r="596" spans="1:16" ht="63.75" x14ac:dyDescent="0.2">
      <c r="E596" s="29" t="s">
        <v>4898</v>
      </c>
    </row>
    <row r="597" spans="1:16" x14ac:dyDescent="0.2">
      <c r="A597" t="s">
        <v>51</v>
      </c>
      <c r="B597" s="5" t="s">
        <v>458</v>
      </c>
      <c r="C597" s="5" t="s">
        <v>4913</v>
      </c>
      <c r="D597" t="s">
        <v>5</v>
      </c>
      <c r="E597" s="24" t="s">
        <v>4914</v>
      </c>
      <c r="F597" s="25" t="s">
        <v>77</v>
      </c>
      <c r="G597" s="26">
        <v>200</v>
      </c>
      <c r="H597" s="25">
        <v>0</v>
      </c>
      <c r="I597" s="25">
        <f>ROUND(G597*H597,6)</f>
        <v>0</v>
      </c>
      <c r="L597" s="27">
        <v>0</v>
      </c>
      <c r="M597" s="22">
        <f>ROUND(ROUND(L597,2)*ROUND(G597,3),2)</f>
        <v>0</v>
      </c>
      <c r="N597" s="25" t="s">
        <v>126</v>
      </c>
      <c r="O597">
        <f>(M597*21)/100</f>
        <v>0</v>
      </c>
      <c r="P597" t="s">
        <v>27</v>
      </c>
    </row>
    <row r="598" spans="1:16" x14ac:dyDescent="0.2">
      <c r="A598" s="28" t="s">
        <v>57</v>
      </c>
      <c r="E598" s="29" t="s">
        <v>5</v>
      </c>
    </row>
    <row r="599" spans="1:16" x14ac:dyDescent="0.2">
      <c r="A599" s="28" t="s">
        <v>58</v>
      </c>
      <c r="E599" s="30" t="s">
        <v>5</v>
      </c>
    </row>
    <row r="600" spans="1:16" ht="63.75" x14ac:dyDescent="0.2">
      <c r="E600" s="29" t="s">
        <v>4898</v>
      </c>
    </row>
    <row r="601" spans="1:16" x14ac:dyDescent="0.2">
      <c r="A601" t="s">
        <v>51</v>
      </c>
      <c r="B601" s="5" t="s">
        <v>462</v>
      </c>
      <c r="C601" s="5" t="s">
        <v>4915</v>
      </c>
      <c r="D601" t="s">
        <v>5</v>
      </c>
      <c r="E601" s="24" t="s">
        <v>4916</v>
      </c>
      <c r="F601" s="25" t="s">
        <v>77</v>
      </c>
      <c r="G601" s="26">
        <v>120</v>
      </c>
      <c r="H601" s="25">
        <v>0</v>
      </c>
      <c r="I601" s="25">
        <f>ROUND(G601*H601,6)</f>
        <v>0</v>
      </c>
      <c r="L601" s="27">
        <v>0</v>
      </c>
      <c r="M601" s="22">
        <f>ROUND(ROUND(L601,2)*ROUND(G601,3),2)</f>
        <v>0</v>
      </c>
      <c r="N601" s="25" t="s">
        <v>56</v>
      </c>
      <c r="O601">
        <f>(M601*21)/100</f>
        <v>0</v>
      </c>
      <c r="P601" t="s">
        <v>27</v>
      </c>
    </row>
    <row r="602" spans="1:16" x14ac:dyDescent="0.2">
      <c r="A602" s="28" t="s">
        <v>57</v>
      </c>
      <c r="E602" s="29" t="s">
        <v>5</v>
      </c>
    </row>
    <row r="603" spans="1:16" x14ac:dyDescent="0.2">
      <c r="A603" s="28" t="s">
        <v>58</v>
      </c>
      <c r="E603" s="30" t="s">
        <v>5</v>
      </c>
    </row>
    <row r="604" spans="1:16" ht="76.5" x14ac:dyDescent="0.2">
      <c r="E604" s="29" t="s">
        <v>4917</v>
      </c>
    </row>
    <row r="605" spans="1:16" ht="25.5" x14ac:dyDescent="0.2">
      <c r="A605" t="s">
        <v>51</v>
      </c>
      <c r="B605" s="5" t="s">
        <v>466</v>
      </c>
      <c r="C605" s="5" t="s">
        <v>878</v>
      </c>
      <c r="D605" t="s">
        <v>5</v>
      </c>
      <c r="E605" s="24" t="s">
        <v>879</v>
      </c>
      <c r="F605" s="25" t="s">
        <v>77</v>
      </c>
      <c r="G605" s="26">
        <v>450</v>
      </c>
      <c r="H605" s="25">
        <v>0</v>
      </c>
      <c r="I605" s="25">
        <f>ROUND(G605*H605,6)</f>
        <v>0</v>
      </c>
      <c r="L605" s="27">
        <v>0</v>
      </c>
      <c r="M605" s="22">
        <f>ROUND(ROUND(L605,2)*ROUND(G605,3),2)</f>
        <v>0</v>
      </c>
      <c r="N605" s="25" t="s">
        <v>56</v>
      </c>
      <c r="O605">
        <f>(M605*21)/100</f>
        <v>0</v>
      </c>
      <c r="P605" t="s">
        <v>27</v>
      </c>
    </row>
    <row r="606" spans="1:16" x14ac:dyDescent="0.2">
      <c r="A606" s="28" t="s">
        <v>57</v>
      </c>
      <c r="E606" s="29" t="s">
        <v>5</v>
      </c>
    </row>
    <row r="607" spans="1:16" x14ac:dyDescent="0.2">
      <c r="A607" s="28" t="s">
        <v>58</v>
      </c>
      <c r="E607" s="30" t="s">
        <v>5</v>
      </c>
    </row>
    <row r="608" spans="1:16" ht="76.5" x14ac:dyDescent="0.2">
      <c r="E608" s="29" t="s">
        <v>4918</v>
      </c>
    </row>
    <row r="609" spans="1:16" x14ac:dyDescent="0.2">
      <c r="A609" t="s">
        <v>51</v>
      </c>
      <c r="B609" s="5" t="s">
        <v>470</v>
      </c>
      <c r="C609" s="5" t="s">
        <v>4919</v>
      </c>
      <c r="D609" t="s">
        <v>5</v>
      </c>
      <c r="E609" s="24" t="s">
        <v>4920</v>
      </c>
      <c r="F609" s="25" t="s">
        <v>77</v>
      </c>
      <c r="G609" s="26">
        <v>800</v>
      </c>
      <c r="H609" s="25">
        <v>0</v>
      </c>
      <c r="I609" s="25">
        <f>ROUND(G609*H609,6)</f>
        <v>0</v>
      </c>
      <c r="L609" s="27">
        <v>0</v>
      </c>
      <c r="M609" s="22">
        <f>ROUND(ROUND(L609,2)*ROUND(G609,3),2)</f>
        <v>0</v>
      </c>
      <c r="N609" s="25" t="s">
        <v>56</v>
      </c>
      <c r="O609">
        <f>(M609*21)/100</f>
        <v>0</v>
      </c>
      <c r="P609" t="s">
        <v>27</v>
      </c>
    </row>
    <row r="610" spans="1:16" x14ac:dyDescent="0.2">
      <c r="A610" s="28" t="s">
        <v>57</v>
      </c>
      <c r="E610" s="29" t="s">
        <v>5</v>
      </c>
    </row>
    <row r="611" spans="1:16" x14ac:dyDescent="0.2">
      <c r="A611" s="28" t="s">
        <v>58</v>
      </c>
      <c r="E611" s="30" t="s">
        <v>5</v>
      </c>
    </row>
    <row r="612" spans="1:16" ht="204" x14ac:dyDescent="0.2">
      <c r="E612" s="29" t="s">
        <v>4921</v>
      </c>
    </row>
    <row r="613" spans="1:16" x14ac:dyDescent="0.2">
      <c r="A613" t="s">
        <v>51</v>
      </c>
      <c r="B613" s="5" t="s">
        <v>474</v>
      </c>
      <c r="C613" s="5" t="s">
        <v>4922</v>
      </c>
      <c r="D613" t="s">
        <v>5</v>
      </c>
      <c r="E613" s="24" t="s">
        <v>4923</v>
      </c>
      <c r="F613" s="25" t="s">
        <v>77</v>
      </c>
      <c r="G613" s="26">
        <v>1600</v>
      </c>
      <c r="H613" s="25">
        <v>0</v>
      </c>
      <c r="I613" s="25">
        <f>ROUND(G613*H613,6)</f>
        <v>0</v>
      </c>
      <c r="L613" s="27">
        <v>0</v>
      </c>
      <c r="M613" s="22">
        <f>ROUND(ROUND(L613,2)*ROUND(G613,3),2)</f>
        <v>0</v>
      </c>
      <c r="N613" s="25" t="s">
        <v>56</v>
      </c>
      <c r="O613">
        <f>(M613*21)/100</f>
        <v>0</v>
      </c>
      <c r="P613" t="s">
        <v>27</v>
      </c>
    </row>
    <row r="614" spans="1:16" x14ac:dyDescent="0.2">
      <c r="A614" s="28" t="s">
        <v>57</v>
      </c>
      <c r="E614" s="29" t="s">
        <v>5</v>
      </c>
    </row>
    <row r="615" spans="1:16" x14ac:dyDescent="0.2">
      <c r="A615" s="28" t="s">
        <v>58</v>
      </c>
      <c r="E615" s="30" t="s">
        <v>5</v>
      </c>
    </row>
    <row r="616" spans="1:16" ht="191.25" x14ac:dyDescent="0.2">
      <c r="E616" s="29" t="s">
        <v>4924</v>
      </c>
    </row>
    <row r="617" spans="1:16" x14ac:dyDescent="0.2">
      <c r="A617" t="s">
        <v>51</v>
      </c>
      <c r="B617" s="5" t="s">
        <v>478</v>
      </c>
      <c r="C617" s="5" t="s">
        <v>4925</v>
      </c>
      <c r="D617" t="s">
        <v>5</v>
      </c>
      <c r="E617" s="24" t="s">
        <v>4926</v>
      </c>
      <c r="F617" s="25" t="s">
        <v>73</v>
      </c>
      <c r="G617" s="26">
        <v>350</v>
      </c>
      <c r="H617" s="25">
        <v>0</v>
      </c>
      <c r="I617" s="25">
        <f>ROUND(G617*H617,6)</f>
        <v>0</v>
      </c>
      <c r="L617" s="27">
        <v>0</v>
      </c>
      <c r="M617" s="22">
        <f>ROUND(ROUND(L617,2)*ROUND(G617,3),2)</f>
        <v>0</v>
      </c>
      <c r="N617" s="25" t="s">
        <v>126</v>
      </c>
      <c r="O617">
        <f>(M617*21)/100</f>
        <v>0</v>
      </c>
      <c r="P617" t="s">
        <v>27</v>
      </c>
    </row>
    <row r="618" spans="1:16" x14ac:dyDescent="0.2">
      <c r="A618" s="28" t="s">
        <v>57</v>
      </c>
      <c r="E618" s="29" t="s">
        <v>5</v>
      </c>
    </row>
    <row r="619" spans="1:16" x14ac:dyDescent="0.2">
      <c r="A619" s="28" t="s">
        <v>58</v>
      </c>
      <c r="E619" s="30" t="s">
        <v>5</v>
      </c>
    </row>
    <row r="620" spans="1:16" x14ac:dyDescent="0.2">
      <c r="E620" s="29" t="s">
        <v>5</v>
      </c>
    </row>
    <row r="621" spans="1:16" x14ac:dyDescent="0.2">
      <c r="A621" t="s">
        <v>51</v>
      </c>
      <c r="B621" s="5" t="s">
        <v>729</v>
      </c>
      <c r="C621" s="5" t="s">
        <v>4729</v>
      </c>
      <c r="D621" t="s">
        <v>5</v>
      </c>
      <c r="E621" s="24" t="s">
        <v>4927</v>
      </c>
      <c r="F621" s="25" t="s">
        <v>679</v>
      </c>
      <c r="G621" s="26">
        <v>1</v>
      </c>
      <c r="H621" s="25">
        <v>0</v>
      </c>
      <c r="I621" s="25">
        <f>ROUND(G621*H621,6)</f>
        <v>0</v>
      </c>
      <c r="L621" s="27">
        <v>0</v>
      </c>
      <c r="M621" s="22">
        <f>ROUND(ROUND(L621,2)*ROUND(G621,3),2)</f>
        <v>0</v>
      </c>
      <c r="N621" s="25" t="s">
        <v>126</v>
      </c>
      <c r="O621">
        <f>(M621*21)/100</f>
        <v>0</v>
      </c>
      <c r="P621" t="s">
        <v>27</v>
      </c>
    </row>
    <row r="622" spans="1:16" x14ac:dyDescent="0.2">
      <c r="A622" s="28" t="s">
        <v>57</v>
      </c>
      <c r="E622" s="29" t="s">
        <v>5</v>
      </c>
    </row>
    <row r="623" spans="1:16" x14ac:dyDescent="0.2">
      <c r="A623" s="28" t="s">
        <v>58</v>
      </c>
      <c r="E623" s="30" t="s">
        <v>5</v>
      </c>
    </row>
    <row r="624" spans="1:16" ht="89.25" x14ac:dyDescent="0.2">
      <c r="E624" s="29" t="s">
        <v>4928</v>
      </c>
    </row>
    <row r="625" spans="1:16" ht="38.25" x14ac:dyDescent="0.2">
      <c r="A625" t="s">
        <v>51</v>
      </c>
      <c r="B625" s="5" t="s">
        <v>730</v>
      </c>
      <c r="C625" s="5" t="s">
        <v>1170</v>
      </c>
      <c r="D625" t="s">
        <v>5</v>
      </c>
      <c r="E625" s="24" t="s">
        <v>1171</v>
      </c>
      <c r="F625" s="25" t="s">
        <v>77</v>
      </c>
      <c r="G625" s="26">
        <v>170</v>
      </c>
      <c r="H625" s="25">
        <v>0</v>
      </c>
      <c r="I625" s="25">
        <f>ROUND(G625*H625,6)</f>
        <v>0</v>
      </c>
      <c r="L625" s="27">
        <v>0</v>
      </c>
      <c r="M625" s="22">
        <f>ROUND(ROUND(L625,2)*ROUND(G625,3),2)</f>
        <v>0</v>
      </c>
      <c r="N625" s="25" t="s">
        <v>56</v>
      </c>
      <c r="O625">
        <f>(M625*21)/100</f>
        <v>0</v>
      </c>
      <c r="P625" t="s">
        <v>27</v>
      </c>
    </row>
    <row r="626" spans="1:16" x14ac:dyDescent="0.2">
      <c r="A626" s="28" t="s">
        <v>57</v>
      </c>
      <c r="E626" s="29" t="s">
        <v>5</v>
      </c>
    </row>
    <row r="627" spans="1:16" x14ac:dyDescent="0.2">
      <c r="A627" s="28" t="s">
        <v>58</v>
      </c>
      <c r="E627" s="30" t="s">
        <v>5</v>
      </c>
    </row>
    <row r="628" spans="1:16" ht="102" x14ac:dyDescent="0.2">
      <c r="E628" s="29" t="s">
        <v>4929</v>
      </c>
    </row>
    <row r="629" spans="1:16" x14ac:dyDescent="0.2">
      <c r="A629" t="s">
        <v>48</v>
      </c>
      <c r="C629" s="6" t="s">
        <v>367</v>
      </c>
      <c r="E629" s="23" t="s">
        <v>4930</v>
      </c>
      <c r="J629" s="22">
        <f>0</f>
        <v>0</v>
      </c>
      <c r="K629" s="22">
        <f>0</f>
        <v>0</v>
      </c>
      <c r="L629" s="22">
        <f>0+L630+L634+L638+L642+L646+L650+L654+L658+L662+L666+L670+L674+L678+L682+L686+L690+L694+L698+L702+L706+L710+L714+L718+L722+L726+L730+L734+L738+L742+L746+L750+L754+L758+L762+L766+L770+L774+L778</f>
        <v>0</v>
      </c>
      <c r="M629" s="22">
        <f>0+M630+M634+M638+M642+M646+M650+M654+M658+M662+M666+M670+M674+M678+M682+M686+M690+M694+M698+M702+M706+M710+M714+M718+M722+M726+M730+M734+M738+M742+M746+M750+M754+M758+M762+M766+M770+M774+M778</f>
        <v>0</v>
      </c>
    </row>
    <row r="630" spans="1:16" x14ac:dyDescent="0.2">
      <c r="A630" t="s">
        <v>51</v>
      </c>
      <c r="B630" s="5" t="s">
        <v>731</v>
      </c>
      <c r="C630" s="5" t="s">
        <v>4931</v>
      </c>
      <c r="D630" t="s">
        <v>5</v>
      </c>
      <c r="E630" s="24" t="s">
        <v>4932</v>
      </c>
      <c r="F630" s="25" t="s">
        <v>73</v>
      </c>
      <c r="G630" s="26">
        <v>1</v>
      </c>
      <c r="H630" s="25">
        <v>0</v>
      </c>
      <c r="I630" s="25">
        <f>ROUND(G630*H630,6)</f>
        <v>0</v>
      </c>
      <c r="L630" s="27">
        <v>0</v>
      </c>
      <c r="M630" s="22">
        <f>ROUND(ROUND(L630,2)*ROUND(G630,3),2)</f>
        <v>0</v>
      </c>
      <c r="N630" s="25" t="s">
        <v>126</v>
      </c>
      <c r="O630">
        <f>(M630*21)/100</f>
        <v>0</v>
      </c>
      <c r="P630" t="s">
        <v>27</v>
      </c>
    </row>
    <row r="631" spans="1:16" x14ac:dyDescent="0.2">
      <c r="A631" s="28" t="s">
        <v>57</v>
      </c>
      <c r="E631" s="29" t="s">
        <v>5</v>
      </c>
    </row>
    <row r="632" spans="1:16" x14ac:dyDescent="0.2">
      <c r="A632" s="28" t="s">
        <v>58</v>
      </c>
      <c r="E632" s="30" t="s">
        <v>5</v>
      </c>
    </row>
    <row r="633" spans="1:16" ht="76.5" x14ac:dyDescent="0.2">
      <c r="E633" s="29" t="s">
        <v>4769</v>
      </c>
    </row>
    <row r="634" spans="1:16" x14ac:dyDescent="0.2">
      <c r="A634" t="s">
        <v>51</v>
      </c>
      <c r="B634" s="5" t="s">
        <v>732</v>
      </c>
      <c r="C634" s="5" t="s">
        <v>4931</v>
      </c>
      <c r="D634" t="s">
        <v>52</v>
      </c>
      <c r="E634" s="24" t="s">
        <v>4933</v>
      </c>
      <c r="F634" s="25" t="s">
        <v>73</v>
      </c>
      <c r="G634" s="26">
        <v>1</v>
      </c>
      <c r="H634" s="25">
        <v>0</v>
      </c>
      <c r="I634" s="25">
        <f>ROUND(G634*H634,6)</f>
        <v>0</v>
      </c>
      <c r="L634" s="27">
        <v>0</v>
      </c>
      <c r="M634" s="22">
        <f>ROUND(ROUND(L634,2)*ROUND(G634,3),2)</f>
        <v>0</v>
      </c>
      <c r="N634" s="25" t="s">
        <v>126</v>
      </c>
      <c r="O634">
        <f>(M634*21)/100</f>
        <v>0</v>
      </c>
      <c r="P634" t="s">
        <v>27</v>
      </c>
    </row>
    <row r="635" spans="1:16" x14ac:dyDescent="0.2">
      <c r="A635" s="28" t="s">
        <v>57</v>
      </c>
      <c r="E635" s="29" t="s">
        <v>5</v>
      </c>
    </row>
    <row r="636" spans="1:16" x14ac:dyDescent="0.2">
      <c r="A636" s="28" t="s">
        <v>58</v>
      </c>
      <c r="E636" s="30" t="s">
        <v>5</v>
      </c>
    </row>
    <row r="637" spans="1:16" ht="63.75" x14ac:dyDescent="0.2">
      <c r="E637" s="29" t="s">
        <v>4934</v>
      </c>
    </row>
    <row r="638" spans="1:16" x14ac:dyDescent="0.2">
      <c r="A638" t="s">
        <v>51</v>
      </c>
      <c r="B638" s="5" t="s">
        <v>733</v>
      </c>
      <c r="C638" s="5" t="s">
        <v>4935</v>
      </c>
      <c r="D638" t="s">
        <v>5</v>
      </c>
      <c r="E638" s="24" t="s">
        <v>4933</v>
      </c>
      <c r="F638" s="25" t="s">
        <v>73</v>
      </c>
      <c r="G638" s="26">
        <v>1</v>
      </c>
      <c r="H638" s="25">
        <v>0</v>
      </c>
      <c r="I638" s="25">
        <f>ROUND(G638*H638,6)</f>
        <v>0</v>
      </c>
      <c r="L638" s="27">
        <v>0</v>
      </c>
      <c r="M638" s="22">
        <f>ROUND(ROUND(L638,2)*ROUND(G638,3),2)</f>
        <v>0</v>
      </c>
      <c r="N638" s="25" t="s">
        <v>126</v>
      </c>
      <c r="O638">
        <f>(M638*21)/100</f>
        <v>0</v>
      </c>
      <c r="P638" t="s">
        <v>27</v>
      </c>
    </row>
    <row r="639" spans="1:16" x14ac:dyDescent="0.2">
      <c r="A639" s="28" t="s">
        <v>57</v>
      </c>
      <c r="E639" s="29" t="s">
        <v>5</v>
      </c>
    </row>
    <row r="640" spans="1:16" x14ac:dyDescent="0.2">
      <c r="A640" s="28" t="s">
        <v>58</v>
      </c>
      <c r="E640" s="30" t="s">
        <v>5</v>
      </c>
    </row>
    <row r="641" spans="1:16" ht="63.75" x14ac:dyDescent="0.2">
      <c r="E641" s="29" t="s">
        <v>4934</v>
      </c>
    </row>
    <row r="642" spans="1:16" x14ac:dyDescent="0.2">
      <c r="A642" t="s">
        <v>51</v>
      </c>
      <c r="B642" s="5" t="s">
        <v>734</v>
      </c>
      <c r="C642" s="5" t="s">
        <v>4935</v>
      </c>
      <c r="D642" t="s">
        <v>52</v>
      </c>
      <c r="E642" s="24" t="s">
        <v>4936</v>
      </c>
      <c r="F642" s="25" t="s">
        <v>73</v>
      </c>
      <c r="G642" s="26">
        <v>1</v>
      </c>
      <c r="H642" s="25">
        <v>0</v>
      </c>
      <c r="I642" s="25">
        <f>ROUND(G642*H642,6)</f>
        <v>0</v>
      </c>
      <c r="L642" s="27">
        <v>0</v>
      </c>
      <c r="M642" s="22">
        <f>ROUND(ROUND(L642,2)*ROUND(G642,3),2)</f>
        <v>0</v>
      </c>
      <c r="N642" s="25" t="s">
        <v>126</v>
      </c>
      <c r="O642">
        <f>(M642*21)/100</f>
        <v>0</v>
      </c>
      <c r="P642" t="s">
        <v>27</v>
      </c>
    </row>
    <row r="643" spans="1:16" x14ac:dyDescent="0.2">
      <c r="A643" s="28" t="s">
        <v>57</v>
      </c>
      <c r="E643" s="29" t="s">
        <v>5</v>
      </c>
    </row>
    <row r="644" spans="1:16" x14ac:dyDescent="0.2">
      <c r="A644" s="28" t="s">
        <v>58</v>
      </c>
      <c r="E644" s="30" t="s">
        <v>5</v>
      </c>
    </row>
    <row r="645" spans="1:16" ht="63.75" x14ac:dyDescent="0.2">
      <c r="E645" s="29" t="s">
        <v>4934</v>
      </c>
    </row>
    <row r="646" spans="1:16" x14ac:dyDescent="0.2">
      <c r="A646" t="s">
        <v>51</v>
      </c>
      <c r="B646" s="5" t="s">
        <v>735</v>
      </c>
      <c r="C646" s="5" t="s">
        <v>4935</v>
      </c>
      <c r="D646" t="s">
        <v>27</v>
      </c>
      <c r="E646" s="24" t="s">
        <v>4937</v>
      </c>
      <c r="F646" s="25" t="s">
        <v>73</v>
      </c>
      <c r="G646" s="26">
        <v>1</v>
      </c>
      <c r="H646" s="25">
        <v>0</v>
      </c>
      <c r="I646" s="25">
        <f>ROUND(G646*H646,6)</f>
        <v>0</v>
      </c>
      <c r="L646" s="27">
        <v>0</v>
      </c>
      <c r="M646" s="22">
        <f>ROUND(ROUND(L646,2)*ROUND(G646,3),2)</f>
        <v>0</v>
      </c>
      <c r="N646" s="25" t="s">
        <v>126</v>
      </c>
      <c r="O646">
        <f>(M646*21)/100</f>
        <v>0</v>
      </c>
      <c r="P646" t="s">
        <v>27</v>
      </c>
    </row>
    <row r="647" spans="1:16" x14ac:dyDescent="0.2">
      <c r="A647" s="28" t="s">
        <v>57</v>
      </c>
      <c r="E647" s="29" t="s">
        <v>5</v>
      </c>
    </row>
    <row r="648" spans="1:16" x14ac:dyDescent="0.2">
      <c r="A648" s="28" t="s">
        <v>58</v>
      </c>
      <c r="E648" s="30" t="s">
        <v>5</v>
      </c>
    </row>
    <row r="649" spans="1:16" ht="63.75" x14ac:dyDescent="0.2">
      <c r="E649" s="29" t="s">
        <v>4934</v>
      </c>
    </row>
    <row r="650" spans="1:16" x14ac:dyDescent="0.2">
      <c r="A650" t="s">
        <v>51</v>
      </c>
      <c r="B650" s="5" t="s">
        <v>736</v>
      </c>
      <c r="C650" s="5" t="s">
        <v>4931</v>
      </c>
      <c r="D650" t="s">
        <v>27</v>
      </c>
      <c r="E650" s="24" t="s">
        <v>4938</v>
      </c>
      <c r="F650" s="25" t="s">
        <v>73</v>
      </c>
      <c r="G650" s="26">
        <v>1</v>
      </c>
      <c r="H650" s="25">
        <v>0</v>
      </c>
      <c r="I650" s="25">
        <f>ROUND(G650*H650,6)</f>
        <v>0</v>
      </c>
      <c r="L650" s="27">
        <v>0</v>
      </c>
      <c r="M650" s="22">
        <f>ROUND(ROUND(L650,2)*ROUND(G650,3),2)</f>
        <v>0</v>
      </c>
      <c r="N650" s="25" t="s">
        <v>126</v>
      </c>
      <c r="O650">
        <f>(M650*21)/100</f>
        <v>0</v>
      </c>
      <c r="P650" t="s">
        <v>27</v>
      </c>
    </row>
    <row r="651" spans="1:16" x14ac:dyDescent="0.2">
      <c r="A651" s="28" t="s">
        <v>57</v>
      </c>
      <c r="E651" s="29" t="s">
        <v>5</v>
      </c>
    </row>
    <row r="652" spans="1:16" x14ac:dyDescent="0.2">
      <c r="A652" s="28" t="s">
        <v>58</v>
      </c>
      <c r="E652" s="30" t="s">
        <v>5</v>
      </c>
    </row>
    <row r="653" spans="1:16" ht="63.75" x14ac:dyDescent="0.2">
      <c r="E653" s="29" t="s">
        <v>4934</v>
      </c>
    </row>
    <row r="654" spans="1:16" x14ac:dyDescent="0.2">
      <c r="A654" t="s">
        <v>51</v>
      </c>
      <c r="B654" s="5" t="s">
        <v>737</v>
      </c>
      <c r="C654" s="5" t="s">
        <v>4931</v>
      </c>
      <c r="D654" t="s">
        <v>26</v>
      </c>
      <c r="E654" s="24" t="s">
        <v>4936</v>
      </c>
      <c r="F654" s="25" t="s">
        <v>73</v>
      </c>
      <c r="G654" s="26">
        <v>1</v>
      </c>
      <c r="H654" s="25">
        <v>0</v>
      </c>
      <c r="I654" s="25">
        <f>ROUND(G654*H654,6)</f>
        <v>0</v>
      </c>
      <c r="L654" s="27">
        <v>0</v>
      </c>
      <c r="M654" s="22">
        <f>ROUND(ROUND(L654,2)*ROUND(G654,3),2)</f>
        <v>0</v>
      </c>
      <c r="N654" s="25" t="s">
        <v>126</v>
      </c>
      <c r="O654">
        <f>(M654*21)/100</f>
        <v>0</v>
      </c>
      <c r="P654" t="s">
        <v>27</v>
      </c>
    </row>
    <row r="655" spans="1:16" x14ac:dyDescent="0.2">
      <c r="A655" s="28" t="s">
        <v>57</v>
      </c>
      <c r="E655" s="29" t="s">
        <v>5</v>
      </c>
    </row>
    <row r="656" spans="1:16" x14ac:dyDescent="0.2">
      <c r="A656" s="28" t="s">
        <v>58</v>
      </c>
      <c r="E656" s="30" t="s">
        <v>5</v>
      </c>
    </row>
    <row r="657" spans="1:16" ht="63.75" x14ac:dyDescent="0.2">
      <c r="E657" s="29" t="s">
        <v>4934</v>
      </c>
    </row>
    <row r="658" spans="1:16" x14ac:dyDescent="0.2">
      <c r="A658" t="s">
        <v>51</v>
      </c>
      <c r="B658" s="5" t="s">
        <v>738</v>
      </c>
      <c r="C658" s="5" t="s">
        <v>4935</v>
      </c>
      <c r="D658" t="s">
        <v>26</v>
      </c>
      <c r="E658" s="24" t="s">
        <v>4933</v>
      </c>
      <c r="F658" s="25" t="s">
        <v>73</v>
      </c>
      <c r="G658" s="26">
        <v>1</v>
      </c>
      <c r="H658" s="25">
        <v>0</v>
      </c>
      <c r="I658" s="25">
        <f>ROUND(G658*H658,6)</f>
        <v>0</v>
      </c>
      <c r="L658" s="27">
        <v>0</v>
      </c>
      <c r="M658" s="22">
        <f>ROUND(ROUND(L658,2)*ROUND(G658,3),2)</f>
        <v>0</v>
      </c>
      <c r="N658" s="25" t="s">
        <v>126</v>
      </c>
      <c r="O658">
        <f>(M658*21)/100</f>
        <v>0</v>
      </c>
      <c r="P658" t="s">
        <v>27</v>
      </c>
    </row>
    <row r="659" spans="1:16" x14ac:dyDescent="0.2">
      <c r="A659" s="28" t="s">
        <v>57</v>
      </c>
      <c r="E659" s="29" t="s">
        <v>5</v>
      </c>
    </row>
    <row r="660" spans="1:16" x14ac:dyDescent="0.2">
      <c r="A660" s="28" t="s">
        <v>58</v>
      </c>
      <c r="E660" s="30" t="s">
        <v>5</v>
      </c>
    </row>
    <row r="661" spans="1:16" ht="63.75" x14ac:dyDescent="0.2">
      <c r="E661" s="29" t="s">
        <v>4934</v>
      </c>
    </row>
    <row r="662" spans="1:16" x14ac:dyDescent="0.2">
      <c r="A662" t="s">
        <v>51</v>
      </c>
      <c r="B662" s="5" t="s">
        <v>739</v>
      </c>
      <c r="C662" s="5" t="s">
        <v>4939</v>
      </c>
      <c r="D662" t="s">
        <v>5</v>
      </c>
      <c r="E662" s="24" t="s">
        <v>4940</v>
      </c>
      <c r="F662" s="25" t="s">
        <v>73</v>
      </c>
      <c r="G662" s="26">
        <v>1</v>
      </c>
      <c r="H662" s="25">
        <v>0</v>
      </c>
      <c r="I662" s="25">
        <f>ROUND(G662*H662,6)</f>
        <v>0</v>
      </c>
      <c r="L662" s="27">
        <v>0</v>
      </c>
      <c r="M662" s="22">
        <f>ROUND(ROUND(L662,2)*ROUND(G662,3),2)</f>
        <v>0</v>
      </c>
      <c r="N662" s="25" t="s">
        <v>126</v>
      </c>
      <c r="O662">
        <f>(M662*21)/100</f>
        <v>0</v>
      </c>
      <c r="P662" t="s">
        <v>27</v>
      </c>
    </row>
    <row r="663" spans="1:16" x14ac:dyDescent="0.2">
      <c r="A663" s="28" t="s">
        <v>57</v>
      </c>
      <c r="E663" s="29" t="s">
        <v>5</v>
      </c>
    </row>
    <row r="664" spans="1:16" x14ac:dyDescent="0.2">
      <c r="A664" s="28" t="s">
        <v>58</v>
      </c>
      <c r="E664" s="30" t="s">
        <v>5</v>
      </c>
    </row>
    <row r="665" spans="1:16" ht="76.5" x14ac:dyDescent="0.2">
      <c r="E665" s="29" t="s">
        <v>4769</v>
      </c>
    </row>
    <row r="666" spans="1:16" x14ac:dyDescent="0.2">
      <c r="A666" t="s">
        <v>51</v>
      </c>
      <c r="B666" s="5" t="s">
        <v>740</v>
      </c>
      <c r="C666" s="5" t="s">
        <v>4939</v>
      </c>
      <c r="D666" t="s">
        <v>52</v>
      </c>
      <c r="E666" s="24" t="s">
        <v>4941</v>
      </c>
      <c r="F666" s="25" t="s">
        <v>73</v>
      </c>
      <c r="G666" s="26">
        <v>1</v>
      </c>
      <c r="H666" s="25">
        <v>0</v>
      </c>
      <c r="I666" s="25">
        <f>ROUND(G666*H666,6)</f>
        <v>0</v>
      </c>
      <c r="L666" s="27">
        <v>0</v>
      </c>
      <c r="M666" s="22">
        <f>ROUND(ROUND(L666,2)*ROUND(G666,3),2)</f>
        <v>0</v>
      </c>
      <c r="N666" s="25" t="s">
        <v>126</v>
      </c>
      <c r="O666">
        <f>(M666*21)/100</f>
        <v>0</v>
      </c>
      <c r="P666" t="s">
        <v>27</v>
      </c>
    </row>
    <row r="667" spans="1:16" x14ac:dyDescent="0.2">
      <c r="A667" s="28" t="s">
        <v>57</v>
      </c>
      <c r="E667" s="29" t="s">
        <v>5</v>
      </c>
    </row>
    <row r="668" spans="1:16" x14ac:dyDescent="0.2">
      <c r="A668" s="28" t="s">
        <v>58</v>
      </c>
      <c r="E668" s="30" t="s">
        <v>5</v>
      </c>
    </row>
    <row r="669" spans="1:16" ht="63.75" x14ac:dyDescent="0.2">
      <c r="E669" s="29" t="s">
        <v>4934</v>
      </c>
    </row>
    <row r="670" spans="1:16" x14ac:dyDescent="0.2">
      <c r="A670" t="s">
        <v>51</v>
      </c>
      <c r="B670" s="5" t="s">
        <v>741</v>
      </c>
      <c r="C670" s="5" t="s">
        <v>4942</v>
      </c>
      <c r="D670" t="s">
        <v>5</v>
      </c>
      <c r="E670" s="24" t="s">
        <v>4943</v>
      </c>
      <c r="F670" s="25" t="s">
        <v>73</v>
      </c>
      <c r="G670" s="26">
        <v>1</v>
      </c>
      <c r="H670" s="25">
        <v>0</v>
      </c>
      <c r="I670" s="25">
        <f>ROUND(G670*H670,6)</f>
        <v>0</v>
      </c>
      <c r="L670" s="27">
        <v>0</v>
      </c>
      <c r="M670" s="22">
        <f>ROUND(ROUND(L670,2)*ROUND(G670,3),2)</f>
        <v>0</v>
      </c>
      <c r="N670" s="25" t="s">
        <v>126</v>
      </c>
      <c r="O670">
        <f>(M670*21)/100</f>
        <v>0</v>
      </c>
      <c r="P670" t="s">
        <v>27</v>
      </c>
    </row>
    <row r="671" spans="1:16" x14ac:dyDescent="0.2">
      <c r="A671" s="28" t="s">
        <v>57</v>
      </c>
      <c r="E671" s="29" t="s">
        <v>5</v>
      </c>
    </row>
    <row r="672" spans="1:16" x14ac:dyDescent="0.2">
      <c r="A672" s="28" t="s">
        <v>58</v>
      </c>
      <c r="E672" s="30" t="s">
        <v>5</v>
      </c>
    </row>
    <row r="673" spans="1:16" ht="63.75" x14ac:dyDescent="0.2">
      <c r="E673" s="29" t="s">
        <v>4934</v>
      </c>
    </row>
    <row r="674" spans="1:16" x14ac:dyDescent="0.2">
      <c r="A674" t="s">
        <v>51</v>
      </c>
      <c r="B674" s="5" t="s">
        <v>742</v>
      </c>
      <c r="C674" s="5" t="s">
        <v>4939</v>
      </c>
      <c r="D674" t="s">
        <v>27</v>
      </c>
      <c r="E674" s="24" t="s">
        <v>4944</v>
      </c>
      <c r="F674" s="25" t="s">
        <v>73</v>
      </c>
      <c r="G674" s="26">
        <v>1</v>
      </c>
      <c r="H674" s="25">
        <v>0</v>
      </c>
      <c r="I674" s="25">
        <f>ROUND(G674*H674,6)</f>
        <v>0</v>
      </c>
      <c r="L674" s="27">
        <v>0</v>
      </c>
      <c r="M674" s="22">
        <f>ROUND(ROUND(L674,2)*ROUND(G674,3),2)</f>
        <v>0</v>
      </c>
      <c r="N674" s="25" t="s">
        <v>126</v>
      </c>
      <c r="O674">
        <f>(M674*21)/100</f>
        <v>0</v>
      </c>
      <c r="P674" t="s">
        <v>27</v>
      </c>
    </row>
    <row r="675" spans="1:16" x14ac:dyDescent="0.2">
      <c r="A675" s="28" t="s">
        <v>57</v>
      </c>
      <c r="E675" s="29" t="s">
        <v>5</v>
      </c>
    </row>
    <row r="676" spans="1:16" x14ac:dyDescent="0.2">
      <c r="A676" s="28" t="s">
        <v>58</v>
      </c>
      <c r="E676" s="30" t="s">
        <v>5</v>
      </c>
    </row>
    <row r="677" spans="1:16" ht="63.75" x14ac:dyDescent="0.2">
      <c r="E677" s="29" t="s">
        <v>4934</v>
      </c>
    </row>
    <row r="678" spans="1:16" x14ac:dyDescent="0.2">
      <c r="A678" t="s">
        <v>51</v>
      </c>
      <c r="B678" s="5" t="s">
        <v>743</v>
      </c>
      <c r="C678" s="5" t="s">
        <v>4942</v>
      </c>
      <c r="D678" t="s">
        <v>52</v>
      </c>
      <c r="E678" s="24" t="s">
        <v>4944</v>
      </c>
      <c r="F678" s="25" t="s">
        <v>73</v>
      </c>
      <c r="G678" s="26">
        <v>1</v>
      </c>
      <c r="H678" s="25">
        <v>0</v>
      </c>
      <c r="I678" s="25">
        <f>ROUND(G678*H678,6)</f>
        <v>0</v>
      </c>
      <c r="L678" s="27">
        <v>0</v>
      </c>
      <c r="M678" s="22">
        <f>ROUND(ROUND(L678,2)*ROUND(G678,3),2)</f>
        <v>0</v>
      </c>
      <c r="N678" s="25" t="s">
        <v>126</v>
      </c>
      <c r="O678">
        <f>(M678*21)/100</f>
        <v>0</v>
      </c>
      <c r="P678" t="s">
        <v>27</v>
      </c>
    </row>
    <row r="679" spans="1:16" x14ac:dyDescent="0.2">
      <c r="A679" s="28" t="s">
        <v>57</v>
      </c>
      <c r="E679" s="29" t="s">
        <v>5</v>
      </c>
    </row>
    <row r="680" spans="1:16" x14ac:dyDescent="0.2">
      <c r="A680" s="28" t="s">
        <v>58</v>
      </c>
      <c r="E680" s="30" t="s">
        <v>5</v>
      </c>
    </row>
    <row r="681" spans="1:16" ht="63.75" x14ac:dyDescent="0.2">
      <c r="E681" s="29" t="s">
        <v>4934</v>
      </c>
    </row>
    <row r="682" spans="1:16" x14ac:dyDescent="0.2">
      <c r="A682" t="s">
        <v>51</v>
      </c>
      <c r="B682" s="5" t="s">
        <v>744</v>
      </c>
      <c r="C682" s="5" t="s">
        <v>4939</v>
      </c>
      <c r="D682" t="s">
        <v>26</v>
      </c>
      <c r="E682" s="24" t="s">
        <v>4945</v>
      </c>
      <c r="F682" s="25" t="s">
        <v>73</v>
      </c>
      <c r="G682" s="26">
        <v>1</v>
      </c>
      <c r="H682" s="25">
        <v>0</v>
      </c>
      <c r="I682" s="25">
        <f>ROUND(G682*H682,6)</f>
        <v>0</v>
      </c>
      <c r="L682" s="27">
        <v>0</v>
      </c>
      <c r="M682" s="22">
        <f>ROUND(ROUND(L682,2)*ROUND(G682,3),2)</f>
        <v>0</v>
      </c>
      <c r="N682" s="25" t="s">
        <v>126</v>
      </c>
      <c r="O682">
        <f>(M682*21)/100</f>
        <v>0</v>
      </c>
      <c r="P682" t="s">
        <v>27</v>
      </c>
    </row>
    <row r="683" spans="1:16" x14ac:dyDescent="0.2">
      <c r="A683" s="28" t="s">
        <v>57</v>
      </c>
      <c r="E683" s="29" t="s">
        <v>5</v>
      </c>
    </row>
    <row r="684" spans="1:16" x14ac:dyDescent="0.2">
      <c r="A684" s="28" t="s">
        <v>58</v>
      </c>
      <c r="E684" s="30" t="s">
        <v>5</v>
      </c>
    </row>
    <row r="685" spans="1:16" ht="63.75" x14ac:dyDescent="0.2">
      <c r="E685" s="29" t="s">
        <v>4934</v>
      </c>
    </row>
    <row r="686" spans="1:16" x14ac:dyDescent="0.2">
      <c r="A686" t="s">
        <v>51</v>
      </c>
      <c r="B686" s="5" t="s">
        <v>745</v>
      </c>
      <c r="C686" s="5" t="s">
        <v>4939</v>
      </c>
      <c r="D686" t="s">
        <v>144</v>
      </c>
      <c r="E686" s="24" t="s">
        <v>4944</v>
      </c>
      <c r="F686" s="25" t="s">
        <v>73</v>
      </c>
      <c r="G686" s="26">
        <v>1</v>
      </c>
      <c r="H686" s="25">
        <v>0</v>
      </c>
      <c r="I686" s="25">
        <f>ROUND(G686*H686,6)</f>
        <v>0</v>
      </c>
      <c r="L686" s="27">
        <v>0</v>
      </c>
      <c r="M686" s="22">
        <f>ROUND(ROUND(L686,2)*ROUND(G686,3),2)</f>
        <v>0</v>
      </c>
      <c r="N686" s="25" t="s">
        <v>126</v>
      </c>
      <c r="O686">
        <f>(M686*21)/100</f>
        <v>0</v>
      </c>
      <c r="P686" t="s">
        <v>27</v>
      </c>
    </row>
    <row r="687" spans="1:16" x14ac:dyDescent="0.2">
      <c r="A687" s="28" t="s">
        <v>57</v>
      </c>
      <c r="E687" s="29" t="s">
        <v>5</v>
      </c>
    </row>
    <row r="688" spans="1:16" x14ac:dyDescent="0.2">
      <c r="A688" s="28" t="s">
        <v>58</v>
      </c>
      <c r="E688" s="30" t="s">
        <v>5</v>
      </c>
    </row>
    <row r="689" spans="1:16" ht="63.75" x14ac:dyDescent="0.2">
      <c r="E689" s="29" t="s">
        <v>4934</v>
      </c>
    </row>
    <row r="690" spans="1:16" x14ac:dyDescent="0.2">
      <c r="A690" t="s">
        <v>51</v>
      </c>
      <c r="B690" s="5" t="s">
        <v>746</v>
      </c>
      <c r="C690" s="5" t="s">
        <v>4942</v>
      </c>
      <c r="D690" t="s">
        <v>27</v>
      </c>
      <c r="E690" s="24" t="s">
        <v>4944</v>
      </c>
      <c r="F690" s="25" t="s">
        <v>73</v>
      </c>
      <c r="G690" s="26">
        <v>1</v>
      </c>
      <c r="H690" s="25">
        <v>0</v>
      </c>
      <c r="I690" s="25">
        <f>ROUND(G690*H690,6)</f>
        <v>0</v>
      </c>
      <c r="L690" s="27">
        <v>0</v>
      </c>
      <c r="M690" s="22">
        <f>ROUND(ROUND(L690,2)*ROUND(G690,3),2)</f>
        <v>0</v>
      </c>
      <c r="N690" s="25" t="s">
        <v>126</v>
      </c>
      <c r="O690">
        <f>(M690*21)/100</f>
        <v>0</v>
      </c>
      <c r="P690" t="s">
        <v>27</v>
      </c>
    </row>
    <row r="691" spans="1:16" x14ac:dyDescent="0.2">
      <c r="A691" s="28" t="s">
        <v>57</v>
      </c>
      <c r="E691" s="29" t="s">
        <v>5</v>
      </c>
    </row>
    <row r="692" spans="1:16" x14ac:dyDescent="0.2">
      <c r="A692" s="28" t="s">
        <v>58</v>
      </c>
      <c r="E692" s="30" t="s">
        <v>5</v>
      </c>
    </row>
    <row r="693" spans="1:16" ht="63.75" x14ac:dyDescent="0.2">
      <c r="E693" s="29" t="s">
        <v>4934</v>
      </c>
    </row>
    <row r="694" spans="1:16" x14ac:dyDescent="0.2">
      <c r="A694" t="s">
        <v>51</v>
      </c>
      <c r="B694" s="5" t="s">
        <v>749</v>
      </c>
      <c r="C694" s="5" t="s">
        <v>4942</v>
      </c>
      <c r="D694" t="s">
        <v>26</v>
      </c>
      <c r="E694" s="24" t="s">
        <v>4946</v>
      </c>
      <c r="F694" s="25" t="s">
        <v>73</v>
      </c>
      <c r="G694" s="26">
        <v>1</v>
      </c>
      <c r="H694" s="25">
        <v>0</v>
      </c>
      <c r="I694" s="25">
        <f>ROUND(G694*H694,6)</f>
        <v>0</v>
      </c>
      <c r="L694" s="27">
        <v>0</v>
      </c>
      <c r="M694" s="22">
        <f>ROUND(ROUND(L694,2)*ROUND(G694,3),2)</f>
        <v>0</v>
      </c>
      <c r="N694" s="25" t="s">
        <v>126</v>
      </c>
      <c r="O694">
        <f>(M694*21)/100</f>
        <v>0</v>
      </c>
      <c r="P694" t="s">
        <v>27</v>
      </c>
    </row>
    <row r="695" spans="1:16" x14ac:dyDescent="0.2">
      <c r="A695" s="28" t="s">
        <v>57</v>
      </c>
      <c r="E695" s="29" t="s">
        <v>5</v>
      </c>
    </row>
    <row r="696" spans="1:16" x14ac:dyDescent="0.2">
      <c r="A696" s="28" t="s">
        <v>58</v>
      </c>
      <c r="E696" s="30" t="s">
        <v>5</v>
      </c>
    </row>
    <row r="697" spans="1:16" ht="76.5" x14ac:dyDescent="0.2">
      <c r="E697" s="29" t="s">
        <v>4769</v>
      </c>
    </row>
    <row r="698" spans="1:16" x14ac:dyDescent="0.2">
      <c r="A698" t="s">
        <v>51</v>
      </c>
      <c r="B698" s="5" t="s">
        <v>750</v>
      </c>
      <c r="C698" s="5" t="s">
        <v>4942</v>
      </c>
      <c r="D698" t="s">
        <v>144</v>
      </c>
      <c r="E698" s="24" t="s">
        <v>4941</v>
      </c>
      <c r="F698" s="25" t="s">
        <v>73</v>
      </c>
      <c r="G698" s="26">
        <v>1</v>
      </c>
      <c r="H698" s="25">
        <v>0</v>
      </c>
      <c r="I698" s="25">
        <f>ROUND(G698*H698,6)</f>
        <v>0</v>
      </c>
      <c r="L698" s="27">
        <v>0</v>
      </c>
      <c r="M698" s="22">
        <f>ROUND(ROUND(L698,2)*ROUND(G698,3),2)</f>
        <v>0</v>
      </c>
      <c r="N698" s="25" t="s">
        <v>126</v>
      </c>
      <c r="O698">
        <f>(M698*21)/100</f>
        <v>0</v>
      </c>
      <c r="P698" t="s">
        <v>27</v>
      </c>
    </row>
    <row r="699" spans="1:16" x14ac:dyDescent="0.2">
      <c r="A699" s="28" t="s">
        <v>57</v>
      </c>
      <c r="E699" s="29" t="s">
        <v>5</v>
      </c>
    </row>
    <row r="700" spans="1:16" x14ac:dyDescent="0.2">
      <c r="A700" s="28" t="s">
        <v>58</v>
      </c>
      <c r="E700" s="30" t="s">
        <v>5</v>
      </c>
    </row>
    <row r="701" spans="1:16" ht="63.75" x14ac:dyDescent="0.2">
      <c r="E701" s="29" t="s">
        <v>4934</v>
      </c>
    </row>
    <row r="702" spans="1:16" x14ac:dyDescent="0.2">
      <c r="A702" t="s">
        <v>51</v>
      </c>
      <c r="B702" s="5" t="s">
        <v>753</v>
      </c>
      <c r="C702" s="5" t="s">
        <v>4939</v>
      </c>
      <c r="D702" t="s">
        <v>64</v>
      </c>
      <c r="E702" s="24" t="s">
        <v>4943</v>
      </c>
      <c r="F702" s="25" t="s">
        <v>73</v>
      </c>
      <c r="G702" s="26">
        <v>1</v>
      </c>
      <c r="H702" s="25">
        <v>0</v>
      </c>
      <c r="I702" s="25">
        <f>ROUND(G702*H702,6)</f>
        <v>0</v>
      </c>
      <c r="L702" s="27">
        <v>0</v>
      </c>
      <c r="M702" s="22">
        <f>ROUND(ROUND(L702,2)*ROUND(G702,3),2)</f>
        <v>0</v>
      </c>
      <c r="N702" s="25" t="s">
        <v>126</v>
      </c>
      <c r="O702">
        <f>(M702*21)/100</f>
        <v>0</v>
      </c>
      <c r="P702" t="s">
        <v>27</v>
      </c>
    </row>
    <row r="703" spans="1:16" x14ac:dyDescent="0.2">
      <c r="A703" s="28" t="s">
        <v>57</v>
      </c>
      <c r="E703" s="29" t="s">
        <v>5</v>
      </c>
    </row>
    <row r="704" spans="1:16" x14ac:dyDescent="0.2">
      <c r="A704" s="28" t="s">
        <v>58</v>
      </c>
      <c r="E704" s="30" t="s">
        <v>5</v>
      </c>
    </row>
    <row r="705" spans="1:16" ht="63.75" x14ac:dyDescent="0.2">
      <c r="E705" s="29" t="s">
        <v>4934</v>
      </c>
    </row>
    <row r="706" spans="1:16" x14ac:dyDescent="0.2">
      <c r="A706" t="s">
        <v>51</v>
      </c>
      <c r="B706" s="5" t="s">
        <v>754</v>
      </c>
      <c r="C706" s="5" t="s">
        <v>4942</v>
      </c>
      <c r="D706" t="s">
        <v>64</v>
      </c>
      <c r="E706" s="24" t="s">
        <v>4944</v>
      </c>
      <c r="F706" s="25" t="s">
        <v>73</v>
      </c>
      <c r="G706" s="26">
        <v>1</v>
      </c>
      <c r="H706" s="25">
        <v>0</v>
      </c>
      <c r="I706" s="25">
        <f>ROUND(G706*H706,6)</f>
        <v>0</v>
      </c>
      <c r="L706" s="27">
        <v>0</v>
      </c>
      <c r="M706" s="22">
        <f>ROUND(ROUND(L706,2)*ROUND(G706,3),2)</f>
        <v>0</v>
      </c>
      <c r="N706" s="25" t="s">
        <v>126</v>
      </c>
      <c r="O706">
        <f>(M706*21)/100</f>
        <v>0</v>
      </c>
      <c r="P706" t="s">
        <v>27</v>
      </c>
    </row>
    <row r="707" spans="1:16" x14ac:dyDescent="0.2">
      <c r="A707" s="28" t="s">
        <v>57</v>
      </c>
      <c r="E707" s="29" t="s">
        <v>5</v>
      </c>
    </row>
    <row r="708" spans="1:16" x14ac:dyDescent="0.2">
      <c r="A708" s="28" t="s">
        <v>58</v>
      </c>
      <c r="E708" s="30" t="s">
        <v>5</v>
      </c>
    </row>
    <row r="709" spans="1:16" ht="63.75" x14ac:dyDescent="0.2">
      <c r="E709" s="29" t="s">
        <v>4934</v>
      </c>
    </row>
    <row r="710" spans="1:16" x14ac:dyDescent="0.2">
      <c r="A710" t="s">
        <v>51</v>
      </c>
      <c r="B710" s="5" t="s">
        <v>755</v>
      </c>
      <c r="C710" s="5" t="s">
        <v>4939</v>
      </c>
      <c r="D710" t="s">
        <v>62</v>
      </c>
      <c r="E710" s="24" t="s">
        <v>4944</v>
      </c>
      <c r="F710" s="25" t="s">
        <v>73</v>
      </c>
      <c r="G710" s="26">
        <v>1</v>
      </c>
      <c r="H710" s="25">
        <v>0</v>
      </c>
      <c r="I710" s="25">
        <f>ROUND(G710*H710,6)</f>
        <v>0</v>
      </c>
      <c r="L710" s="27">
        <v>0</v>
      </c>
      <c r="M710" s="22">
        <f>ROUND(ROUND(L710,2)*ROUND(G710,3),2)</f>
        <v>0</v>
      </c>
      <c r="N710" s="25" t="s">
        <v>126</v>
      </c>
      <c r="O710">
        <f>(M710*21)/100</f>
        <v>0</v>
      </c>
      <c r="P710" t="s">
        <v>27</v>
      </c>
    </row>
    <row r="711" spans="1:16" x14ac:dyDescent="0.2">
      <c r="A711" s="28" t="s">
        <v>57</v>
      </c>
      <c r="E711" s="29" t="s">
        <v>5</v>
      </c>
    </row>
    <row r="712" spans="1:16" x14ac:dyDescent="0.2">
      <c r="A712" s="28" t="s">
        <v>58</v>
      </c>
      <c r="E712" s="30" t="s">
        <v>5</v>
      </c>
    </row>
    <row r="713" spans="1:16" ht="63.75" x14ac:dyDescent="0.2">
      <c r="E713" s="29" t="s">
        <v>4934</v>
      </c>
    </row>
    <row r="714" spans="1:16" x14ac:dyDescent="0.2">
      <c r="A714" t="s">
        <v>51</v>
      </c>
      <c r="B714" s="5" t="s">
        <v>756</v>
      </c>
      <c r="C714" s="5" t="s">
        <v>4942</v>
      </c>
      <c r="D714" t="s">
        <v>62</v>
      </c>
      <c r="E714" s="24" t="s">
        <v>4945</v>
      </c>
      <c r="F714" s="25" t="s">
        <v>73</v>
      </c>
      <c r="G714" s="26">
        <v>1</v>
      </c>
      <c r="H714" s="25">
        <v>0</v>
      </c>
      <c r="I714" s="25">
        <f>ROUND(G714*H714,6)</f>
        <v>0</v>
      </c>
      <c r="L714" s="27">
        <v>0</v>
      </c>
      <c r="M714" s="22">
        <f>ROUND(ROUND(L714,2)*ROUND(G714,3),2)</f>
        <v>0</v>
      </c>
      <c r="N714" s="25" t="s">
        <v>126</v>
      </c>
      <c r="O714">
        <f>(M714*21)/100</f>
        <v>0</v>
      </c>
      <c r="P714" t="s">
        <v>27</v>
      </c>
    </row>
    <row r="715" spans="1:16" x14ac:dyDescent="0.2">
      <c r="A715" s="28" t="s">
        <v>57</v>
      </c>
      <c r="E715" s="29" t="s">
        <v>5</v>
      </c>
    </row>
    <row r="716" spans="1:16" x14ac:dyDescent="0.2">
      <c r="A716" s="28" t="s">
        <v>58</v>
      </c>
      <c r="E716" s="30" t="s">
        <v>5</v>
      </c>
    </row>
    <row r="717" spans="1:16" ht="63.75" x14ac:dyDescent="0.2">
      <c r="E717" s="29" t="s">
        <v>4934</v>
      </c>
    </row>
    <row r="718" spans="1:16" x14ac:dyDescent="0.2">
      <c r="A718" t="s">
        <v>51</v>
      </c>
      <c r="B718" s="5" t="s">
        <v>759</v>
      </c>
      <c r="C718" s="5" t="s">
        <v>4939</v>
      </c>
      <c r="D718" t="s">
        <v>69</v>
      </c>
      <c r="E718" s="24" t="s">
        <v>4944</v>
      </c>
      <c r="F718" s="25" t="s">
        <v>73</v>
      </c>
      <c r="G718" s="26">
        <v>1</v>
      </c>
      <c r="H718" s="25">
        <v>0</v>
      </c>
      <c r="I718" s="25">
        <f>ROUND(G718*H718,6)</f>
        <v>0</v>
      </c>
      <c r="L718" s="27">
        <v>0</v>
      </c>
      <c r="M718" s="22">
        <f>ROUND(ROUND(L718,2)*ROUND(G718,3),2)</f>
        <v>0</v>
      </c>
      <c r="N718" s="25" t="s">
        <v>126</v>
      </c>
      <c r="O718">
        <f>(M718*21)/100</f>
        <v>0</v>
      </c>
      <c r="P718" t="s">
        <v>27</v>
      </c>
    </row>
    <row r="719" spans="1:16" x14ac:dyDescent="0.2">
      <c r="A719" s="28" t="s">
        <v>57</v>
      </c>
      <c r="E719" s="29" t="s">
        <v>5</v>
      </c>
    </row>
    <row r="720" spans="1:16" x14ac:dyDescent="0.2">
      <c r="A720" s="28" t="s">
        <v>58</v>
      </c>
      <c r="E720" s="30" t="s">
        <v>5</v>
      </c>
    </row>
    <row r="721" spans="1:16" ht="63.75" x14ac:dyDescent="0.2">
      <c r="E721" s="29" t="s">
        <v>4934</v>
      </c>
    </row>
    <row r="722" spans="1:16" x14ac:dyDescent="0.2">
      <c r="A722" t="s">
        <v>51</v>
      </c>
      <c r="B722" s="5" t="s">
        <v>760</v>
      </c>
      <c r="C722" s="5" t="s">
        <v>4942</v>
      </c>
      <c r="D722" t="s">
        <v>69</v>
      </c>
      <c r="E722" s="24" t="s">
        <v>4944</v>
      </c>
      <c r="F722" s="25" t="s">
        <v>73</v>
      </c>
      <c r="G722" s="26">
        <v>1</v>
      </c>
      <c r="H722" s="25">
        <v>0</v>
      </c>
      <c r="I722" s="25">
        <f>ROUND(G722*H722,6)</f>
        <v>0</v>
      </c>
      <c r="L722" s="27">
        <v>0</v>
      </c>
      <c r="M722" s="22">
        <f>ROUND(ROUND(L722,2)*ROUND(G722,3),2)</f>
        <v>0</v>
      </c>
      <c r="N722" s="25" t="s">
        <v>126</v>
      </c>
      <c r="O722">
        <f>(M722*21)/100</f>
        <v>0</v>
      </c>
      <c r="P722" t="s">
        <v>27</v>
      </c>
    </row>
    <row r="723" spans="1:16" x14ac:dyDescent="0.2">
      <c r="A723" s="28" t="s">
        <v>57</v>
      </c>
      <c r="E723" s="29" t="s">
        <v>5</v>
      </c>
    </row>
    <row r="724" spans="1:16" x14ac:dyDescent="0.2">
      <c r="A724" s="28" t="s">
        <v>58</v>
      </c>
      <c r="E724" s="30" t="s">
        <v>5</v>
      </c>
    </row>
    <row r="725" spans="1:16" ht="63.75" x14ac:dyDescent="0.2">
      <c r="E725" s="29" t="s">
        <v>4934</v>
      </c>
    </row>
    <row r="726" spans="1:16" x14ac:dyDescent="0.2">
      <c r="A726" t="s">
        <v>51</v>
      </c>
      <c r="B726" s="5" t="s">
        <v>762</v>
      </c>
      <c r="C726" s="5" t="s">
        <v>4935</v>
      </c>
      <c r="D726" t="s">
        <v>144</v>
      </c>
      <c r="E726" s="24" t="s">
        <v>4947</v>
      </c>
      <c r="F726" s="25" t="s">
        <v>73</v>
      </c>
      <c r="G726" s="26">
        <v>1</v>
      </c>
      <c r="H726" s="25">
        <v>0</v>
      </c>
      <c r="I726" s="25">
        <f>ROUND(G726*H726,6)</f>
        <v>0</v>
      </c>
      <c r="L726" s="27">
        <v>0</v>
      </c>
      <c r="M726" s="22">
        <f>ROUND(ROUND(L726,2)*ROUND(G726,3),2)</f>
        <v>0</v>
      </c>
      <c r="N726" s="25" t="s">
        <v>126</v>
      </c>
      <c r="O726">
        <f>(M726*21)/100</f>
        <v>0</v>
      </c>
      <c r="P726" t="s">
        <v>27</v>
      </c>
    </row>
    <row r="727" spans="1:16" x14ac:dyDescent="0.2">
      <c r="A727" s="28" t="s">
        <v>57</v>
      </c>
      <c r="E727" s="29" t="s">
        <v>5</v>
      </c>
    </row>
    <row r="728" spans="1:16" x14ac:dyDescent="0.2">
      <c r="A728" s="28" t="s">
        <v>58</v>
      </c>
      <c r="E728" s="30" t="s">
        <v>5</v>
      </c>
    </row>
    <row r="729" spans="1:16" ht="76.5" x14ac:dyDescent="0.2">
      <c r="E729" s="29" t="s">
        <v>4769</v>
      </c>
    </row>
    <row r="730" spans="1:16" x14ac:dyDescent="0.2">
      <c r="A730" t="s">
        <v>51</v>
      </c>
      <c r="B730" s="5" t="s">
        <v>763</v>
      </c>
      <c r="C730" s="5" t="s">
        <v>4931</v>
      </c>
      <c r="D730" t="s">
        <v>144</v>
      </c>
      <c r="E730" s="24" t="s">
        <v>4933</v>
      </c>
      <c r="F730" s="25" t="s">
        <v>73</v>
      </c>
      <c r="G730" s="26">
        <v>1</v>
      </c>
      <c r="H730" s="25">
        <v>0</v>
      </c>
      <c r="I730" s="25">
        <f>ROUND(G730*H730,6)</f>
        <v>0</v>
      </c>
      <c r="L730" s="27">
        <v>0</v>
      </c>
      <c r="M730" s="22">
        <f>ROUND(ROUND(L730,2)*ROUND(G730,3),2)</f>
        <v>0</v>
      </c>
      <c r="N730" s="25" t="s">
        <v>126</v>
      </c>
      <c r="O730">
        <f>(M730*21)/100</f>
        <v>0</v>
      </c>
      <c r="P730" t="s">
        <v>27</v>
      </c>
    </row>
    <row r="731" spans="1:16" x14ac:dyDescent="0.2">
      <c r="A731" s="28" t="s">
        <v>57</v>
      </c>
      <c r="E731" s="29" t="s">
        <v>5</v>
      </c>
    </row>
    <row r="732" spans="1:16" x14ac:dyDescent="0.2">
      <c r="A732" s="28" t="s">
        <v>58</v>
      </c>
      <c r="E732" s="30" t="s">
        <v>5</v>
      </c>
    </row>
    <row r="733" spans="1:16" ht="63.75" x14ac:dyDescent="0.2">
      <c r="E733" s="29" t="s">
        <v>4934</v>
      </c>
    </row>
    <row r="734" spans="1:16" x14ac:dyDescent="0.2">
      <c r="A734" t="s">
        <v>51</v>
      </c>
      <c r="B734" s="5" t="s">
        <v>766</v>
      </c>
      <c r="C734" s="5" t="s">
        <v>4931</v>
      </c>
      <c r="D734" t="s">
        <v>64</v>
      </c>
      <c r="E734" s="24" t="s">
        <v>4933</v>
      </c>
      <c r="F734" s="25" t="s">
        <v>73</v>
      </c>
      <c r="G734" s="26">
        <v>1</v>
      </c>
      <c r="H734" s="25">
        <v>0</v>
      </c>
      <c r="I734" s="25">
        <f>ROUND(G734*H734,6)</f>
        <v>0</v>
      </c>
      <c r="L734" s="27">
        <v>0</v>
      </c>
      <c r="M734" s="22">
        <f>ROUND(ROUND(L734,2)*ROUND(G734,3),2)</f>
        <v>0</v>
      </c>
      <c r="N734" s="25" t="s">
        <v>126</v>
      </c>
      <c r="O734">
        <f>(M734*21)/100</f>
        <v>0</v>
      </c>
      <c r="P734" t="s">
        <v>27</v>
      </c>
    </row>
    <row r="735" spans="1:16" x14ac:dyDescent="0.2">
      <c r="A735" s="28" t="s">
        <v>57</v>
      </c>
      <c r="E735" s="29" t="s">
        <v>5</v>
      </c>
    </row>
    <row r="736" spans="1:16" x14ac:dyDescent="0.2">
      <c r="A736" s="28" t="s">
        <v>58</v>
      </c>
      <c r="E736" s="30" t="s">
        <v>5</v>
      </c>
    </row>
    <row r="737" spans="1:16" ht="63.75" x14ac:dyDescent="0.2">
      <c r="E737" s="29" t="s">
        <v>4934</v>
      </c>
    </row>
    <row r="738" spans="1:16" x14ac:dyDescent="0.2">
      <c r="A738" t="s">
        <v>51</v>
      </c>
      <c r="B738" s="5" t="s">
        <v>769</v>
      </c>
      <c r="C738" s="5" t="s">
        <v>4931</v>
      </c>
      <c r="D738" t="s">
        <v>62</v>
      </c>
      <c r="E738" s="24" t="s">
        <v>4936</v>
      </c>
      <c r="F738" s="25" t="s">
        <v>73</v>
      </c>
      <c r="G738" s="26">
        <v>1</v>
      </c>
      <c r="H738" s="25">
        <v>0</v>
      </c>
      <c r="I738" s="25">
        <f>ROUND(G738*H738,6)</f>
        <v>0</v>
      </c>
      <c r="L738" s="27">
        <v>0</v>
      </c>
      <c r="M738" s="22">
        <f>ROUND(ROUND(L738,2)*ROUND(G738,3),2)</f>
        <v>0</v>
      </c>
      <c r="N738" s="25" t="s">
        <v>126</v>
      </c>
      <c r="O738">
        <f>(M738*21)/100</f>
        <v>0</v>
      </c>
      <c r="P738" t="s">
        <v>27</v>
      </c>
    </row>
    <row r="739" spans="1:16" x14ac:dyDescent="0.2">
      <c r="A739" s="28" t="s">
        <v>57</v>
      </c>
      <c r="E739" s="29" t="s">
        <v>5</v>
      </c>
    </row>
    <row r="740" spans="1:16" x14ac:dyDescent="0.2">
      <c r="A740" s="28" t="s">
        <v>58</v>
      </c>
      <c r="E740" s="30" t="s">
        <v>5</v>
      </c>
    </row>
    <row r="741" spans="1:16" ht="63.75" x14ac:dyDescent="0.2">
      <c r="E741" s="29" t="s">
        <v>4934</v>
      </c>
    </row>
    <row r="742" spans="1:16" x14ac:dyDescent="0.2">
      <c r="A742" t="s">
        <v>51</v>
      </c>
      <c r="B742" s="5" t="s">
        <v>770</v>
      </c>
      <c r="C742" s="5" t="s">
        <v>4931</v>
      </c>
      <c r="D742" t="s">
        <v>69</v>
      </c>
      <c r="E742" s="24" t="s">
        <v>4937</v>
      </c>
      <c r="F742" s="25" t="s">
        <v>73</v>
      </c>
      <c r="G742" s="26">
        <v>1</v>
      </c>
      <c r="H742" s="25">
        <v>0</v>
      </c>
      <c r="I742" s="25">
        <f>ROUND(G742*H742,6)</f>
        <v>0</v>
      </c>
      <c r="L742" s="27">
        <v>0</v>
      </c>
      <c r="M742" s="22">
        <f>ROUND(ROUND(L742,2)*ROUND(G742,3),2)</f>
        <v>0</v>
      </c>
      <c r="N742" s="25" t="s">
        <v>126</v>
      </c>
      <c r="O742">
        <f>(M742*21)/100</f>
        <v>0</v>
      </c>
      <c r="P742" t="s">
        <v>27</v>
      </c>
    </row>
    <row r="743" spans="1:16" x14ac:dyDescent="0.2">
      <c r="A743" s="28" t="s">
        <v>57</v>
      </c>
      <c r="E743" s="29" t="s">
        <v>5</v>
      </c>
    </row>
    <row r="744" spans="1:16" x14ac:dyDescent="0.2">
      <c r="A744" s="28" t="s">
        <v>58</v>
      </c>
      <c r="E744" s="30" t="s">
        <v>5</v>
      </c>
    </row>
    <row r="745" spans="1:16" ht="63.75" x14ac:dyDescent="0.2">
      <c r="E745" s="29" t="s">
        <v>4934</v>
      </c>
    </row>
    <row r="746" spans="1:16" x14ac:dyDescent="0.2">
      <c r="A746" t="s">
        <v>51</v>
      </c>
      <c r="B746" s="5" t="s">
        <v>773</v>
      </c>
      <c r="C746" s="5" t="s">
        <v>4935</v>
      </c>
      <c r="D746" t="s">
        <v>64</v>
      </c>
      <c r="E746" s="24" t="s">
        <v>4938</v>
      </c>
      <c r="F746" s="25" t="s">
        <v>73</v>
      </c>
      <c r="G746" s="26">
        <v>1</v>
      </c>
      <c r="H746" s="25">
        <v>0</v>
      </c>
      <c r="I746" s="25">
        <f>ROUND(G746*H746,6)</f>
        <v>0</v>
      </c>
      <c r="L746" s="27">
        <v>0</v>
      </c>
      <c r="M746" s="22">
        <f>ROUND(ROUND(L746,2)*ROUND(G746,3),2)</f>
        <v>0</v>
      </c>
      <c r="N746" s="25" t="s">
        <v>126</v>
      </c>
      <c r="O746">
        <f>(M746*21)/100</f>
        <v>0</v>
      </c>
      <c r="P746" t="s">
        <v>27</v>
      </c>
    </row>
    <row r="747" spans="1:16" x14ac:dyDescent="0.2">
      <c r="A747" s="28" t="s">
        <v>57</v>
      </c>
      <c r="E747" s="29" t="s">
        <v>5</v>
      </c>
    </row>
    <row r="748" spans="1:16" x14ac:dyDescent="0.2">
      <c r="A748" s="28" t="s">
        <v>58</v>
      </c>
      <c r="E748" s="30" t="s">
        <v>5</v>
      </c>
    </row>
    <row r="749" spans="1:16" ht="63.75" x14ac:dyDescent="0.2">
      <c r="E749" s="29" t="s">
        <v>4934</v>
      </c>
    </row>
    <row r="750" spans="1:16" x14ac:dyDescent="0.2">
      <c r="A750" t="s">
        <v>51</v>
      </c>
      <c r="B750" s="5" t="s">
        <v>774</v>
      </c>
      <c r="C750" s="5" t="s">
        <v>4935</v>
      </c>
      <c r="D750" t="s">
        <v>62</v>
      </c>
      <c r="E750" s="24" t="s">
        <v>4936</v>
      </c>
      <c r="F750" s="25" t="s">
        <v>73</v>
      </c>
      <c r="G750" s="26">
        <v>1</v>
      </c>
      <c r="H750" s="25">
        <v>0</v>
      </c>
      <c r="I750" s="25">
        <f>ROUND(G750*H750,6)</f>
        <v>0</v>
      </c>
      <c r="L750" s="27">
        <v>0</v>
      </c>
      <c r="M750" s="22">
        <f>ROUND(ROUND(L750,2)*ROUND(G750,3),2)</f>
        <v>0</v>
      </c>
      <c r="N750" s="25" t="s">
        <v>126</v>
      </c>
      <c r="O750">
        <f>(M750*21)/100</f>
        <v>0</v>
      </c>
      <c r="P750" t="s">
        <v>27</v>
      </c>
    </row>
    <row r="751" spans="1:16" x14ac:dyDescent="0.2">
      <c r="A751" s="28" t="s">
        <v>57</v>
      </c>
      <c r="E751" s="29" t="s">
        <v>5</v>
      </c>
    </row>
    <row r="752" spans="1:16" x14ac:dyDescent="0.2">
      <c r="A752" s="28" t="s">
        <v>58</v>
      </c>
      <c r="E752" s="30" t="s">
        <v>5</v>
      </c>
    </row>
    <row r="753" spans="1:16" ht="63.75" x14ac:dyDescent="0.2">
      <c r="E753" s="29" t="s">
        <v>4934</v>
      </c>
    </row>
    <row r="754" spans="1:16" x14ac:dyDescent="0.2">
      <c r="A754" t="s">
        <v>51</v>
      </c>
      <c r="B754" s="5" t="s">
        <v>777</v>
      </c>
      <c r="C754" s="5" t="s">
        <v>4935</v>
      </c>
      <c r="D754" t="s">
        <v>69</v>
      </c>
      <c r="E754" s="24" t="s">
        <v>4933</v>
      </c>
      <c r="F754" s="25" t="s">
        <v>73</v>
      </c>
      <c r="G754" s="26">
        <v>1</v>
      </c>
      <c r="H754" s="25">
        <v>0</v>
      </c>
      <c r="I754" s="25">
        <f>ROUND(G754*H754,6)</f>
        <v>0</v>
      </c>
      <c r="L754" s="27">
        <v>0</v>
      </c>
      <c r="M754" s="22">
        <f>ROUND(ROUND(L754,2)*ROUND(G754,3),2)</f>
        <v>0</v>
      </c>
      <c r="N754" s="25" t="s">
        <v>126</v>
      </c>
      <c r="O754">
        <f>(M754*21)/100</f>
        <v>0</v>
      </c>
      <c r="P754" t="s">
        <v>27</v>
      </c>
    </row>
    <row r="755" spans="1:16" x14ac:dyDescent="0.2">
      <c r="A755" s="28" t="s">
        <v>57</v>
      </c>
      <c r="E755" s="29" t="s">
        <v>5</v>
      </c>
    </row>
    <row r="756" spans="1:16" x14ac:dyDescent="0.2">
      <c r="A756" s="28" t="s">
        <v>58</v>
      </c>
      <c r="E756" s="30" t="s">
        <v>5</v>
      </c>
    </row>
    <row r="757" spans="1:16" ht="63.75" x14ac:dyDescent="0.2">
      <c r="E757" s="29" t="s">
        <v>4934</v>
      </c>
    </row>
    <row r="758" spans="1:16" ht="25.5" x14ac:dyDescent="0.2">
      <c r="A758" t="s">
        <v>51</v>
      </c>
      <c r="B758" s="5" t="s">
        <v>779</v>
      </c>
      <c r="C758" s="5" t="s">
        <v>4948</v>
      </c>
      <c r="D758" t="s">
        <v>5</v>
      </c>
      <c r="E758" s="24" t="s">
        <v>4949</v>
      </c>
      <c r="F758" s="25" t="s">
        <v>73</v>
      </c>
      <c r="G758" s="26">
        <v>28</v>
      </c>
      <c r="H758" s="25">
        <v>0</v>
      </c>
      <c r="I758" s="25">
        <f>ROUND(G758*H758,6)</f>
        <v>0</v>
      </c>
      <c r="L758" s="27">
        <v>0</v>
      </c>
      <c r="M758" s="22">
        <f>ROUND(ROUND(L758,2)*ROUND(G758,3),2)</f>
        <v>0</v>
      </c>
      <c r="N758" s="25" t="s">
        <v>126</v>
      </c>
      <c r="O758">
        <f>(M758*21)/100</f>
        <v>0</v>
      </c>
      <c r="P758" t="s">
        <v>27</v>
      </c>
    </row>
    <row r="759" spans="1:16" x14ac:dyDescent="0.2">
      <c r="A759" s="28" t="s">
        <v>57</v>
      </c>
      <c r="E759" s="29" t="s">
        <v>5</v>
      </c>
    </row>
    <row r="760" spans="1:16" x14ac:dyDescent="0.2">
      <c r="A760" s="28" t="s">
        <v>58</v>
      </c>
      <c r="E760" s="30" t="s">
        <v>5</v>
      </c>
    </row>
    <row r="761" spans="1:16" ht="51" x14ac:dyDescent="0.2">
      <c r="E761" s="29" t="s">
        <v>1120</v>
      </c>
    </row>
    <row r="762" spans="1:16" x14ac:dyDescent="0.2">
      <c r="A762" t="s">
        <v>51</v>
      </c>
      <c r="B762" s="5" t="s">
        <v>782</v>
      </c>
      <c r="C762" s="5" t="s">
        <v>4950</v>
      </c>
      <c r="D762" t="s">
        <v>5</v>
      </c>
      <c r="E762" s="24" t="s">
        <v>4951</v>
      </c>
      <c r="F762" s="25" t="s">
        <v>73</v>
      </c>
      <c r="G762" s="26">
        <v>4</v>
      </c>
      <c r="H762" s="25">
        <v>0</v>
      </c>
      <c r="I762" s="25">
        <f>ROUND(G762*H762,6)</f>
        <v>0</v>
      </c>
      <c r="L762" s="27">
        <v>0</v>
      </c>
      <c r="M762" s="22">
        <f>ROUND(ROUND(L762,2)*ROUND(G762,3),2)</f>
        <v>0</v>
      </c>
      <c r="N762" s="25" t="s">
        <v>126</v>
      </c>
      <c r="O762">
        <f>(M762*21)/100</f>
        <v>0</v>
      </c>
      <c r="P762" t="s">
        <v>27</v>
      </c>
    </row>
    <row r="763" spans="1:16" x14ac:dyDescent="0.2">
      <c r="A763" s="28" t="s">
        <v>57</v>
      </c>
      <c r="E763" s="29" t="s">
        <v>5</v>
      </c>
    </row>
    <row r="764" spans="1:16" x14ac:dyDescent="0.2">
      <c r="A764" s="28" t="s">
        <v>58</v>
      </c>
      <c r="E764" s="30" t="s">
        <v>5</v>
      </c>
    </row>
    <row r="765" spans="1:16" ht="76.5" x14ac:dyDescent="0.2">
      <c r="E765" s="29" t="s">
        <v>4769</v>
      </c>
    </row>
    <row r="766" spans="1:16" x14ac:dyDescent="0.2">
      <c r="A766" t="s">
        <v>51</v>
      </c>
      <c r="B766" s="5" t="s">
        <v>783</v>
      </c>
      <c r="C766" s="5" t="s">
        <v>4952</v>
      </c>
      <c r="D766" t="s">
        <v>5</v>
      </c>
      <c r="E766" s="24" t="s">
        <v>4953</v>
      </c>
      <c r="F766" s="25" t="s">
        <v>77</v>
      </c>
      <c r="G766" s="26">
        <v>150</v>
      </c>
      <c r="H766" s="25">
        <v>0</v>
      </c>
      <c r="I766" s="25">
        <f>ROUND(G766*H766,6)</f>
        <v>0</v>
      </c>
      <c r="L766" s="27">
        <v>0</v>
      </c>
      <c r="M766" s="22">
        <f>ROUND(ROUND(L766,2)*ROUND(G766,3),2)</f>
        <v>0</v>
      </c>
      <c r="N766" s="25" t="s">
        <v>126</v>
      </c>
      <c r="O766">
        <f>(M766*21)/100</f>
        <v>0</v>
      </c>
      <c r="P766" t="s">
        <v>27</v>
      </c>
    </row>
    <row r="767" spans="1:16" x14ac:dyDescent="0.2">
      <c r="A767" s="28" t="s">
        <v>57</v>
      </c>
      <c r="E767" s="29" t="s">
        <v>5</v>
      </c>
    </row>
    <row r="768" spans="1:16" x14ac:dyDescent="0.2">
      <c r="A768" s="28" t="s">
        <v>58</v>
      </c>
      <c r="E768" s="30" t="s">
        <v>5</v>
      </c>
    </row>
    <row r="769" spans="1:16" ht="51" x14ac:dyDescent="0.2">
      <c r="E769" s="29" t="s">
        <v>872</v>
      </c>
    </row>
    <row r="770" spans="1:16" x14ac:dyDescent="0.2">
      <c r="A770" t="s">
        <v>51</v>
      </c>
      <c r="B770" s="5" t="s">
        <v>784</v>
      </c>
      <c r="C770" s="5" t="s">
        <v>4954</v>
      </c>
      <c r="D770" t="s">
        <v>5</v>
      </c>
      <c r="E770" s="24" t="s">
        <v>4955</v>
      </c>
      <c r="F770" s="25" t="s">
        <v>77</v>
      </c>
      <c r="G770" s="26">
        <v>120</v>
      </c>
      <c r="H770" s="25">
        <v>0</v>
      </c>
      <c r="I770" s="25">
        <f>ROUND(G770*H770,6)</f>
        <v>0</v>
      </c>
      <c r="L770" s="27">
        <v>0</v>
      </c>
      <c r="M770" s="22">
        <f>ROUND(ROUND(L770,2)*ROUND(G770,3),2)</f>
        <v>0</v>
      </c>
      <c r="N770" s="25" t="s">
        <v>126</v>
      </c>
      <c r="O770">
        <f>(M770*21)/100</f>
        <v>0</v>
      </c>
      <c r="P770" t="s">
        <v>27</v>
      </c>
    </row>
    <row r="771" spans="1:16" x14ac:dyDescent="0.2">
      <c r="A771" s="28" t="s">
        <v>57</v>
      </c>
      <c r="E771" s="29" t="s">
        <v>5</v>
      </c>
    </row>
    <row r="772" spans="1:16" x14ac:dyDescent="0.2">
      <c r="A772" s="28" t="s">
        <v>58</v>
      </c>
      <c r="E772" s="30" t="s">
        <v>5</v>
      </c>
    </row>
    <row r="773" spans="1:16" ht="51" x14ac:dyDescent="0.2">
      <c r="E773" s="29" t="s">
        <v>872</v>
      </c>
    </row>
    <row r="774" spans="1:16" x14ac:dyDescent="0.2">
      <c r="A774" t="s">
        <v>51</v>
      </c>
      <c r="B774" s="5" t="s">
        <v>785</v>
      </c>
      <c r="C774" s="5" t="s">
        <v>4956</v>
      </c>
      <c r="D774" t="s">
        <v>5</v>
      </c>
      <c r="E774" s="24" t="s">
        <v>4957</v>
      </c>
      <c r="F774" s="25" t="s">
        <v>77</v>
      </c>
      <c r="G774" s="26">
        <v>50</v>
      </c>
      <c r="H774" s="25">
        <v>0</v>
      </c>
      <c r="I774" s="25">
        <f>ROUND(G774*H774,6)</f>
        <v>0</v>
      </c>
      <c r="L774" s="27">
        <v>0</v>
      </c>
      <c r="M774" s="22">
        <f>ROUND(ROUND(L774,2)*ROUND(G774,3),2)</f>
        <v>0</v>
      </c>
      <c r="N774" s="25" t="s">
        <v>126</v>
      </c>
      <c r="O774">
        <f>(M774*21)/100</f>
        <v>0</v>
      </c>
      <c r="P774" t="s">
        <v>27</v>
      </c>
    </row>
    <row r="775" spans="1:16" x14ac:dyDescent="0.2">
      <c r="A775" s="28" t="s">
        <v>57</v>
      </c>
      <c r="E775" s="29" t="s">
        <v>5</v>
      </c>
    </row>
    <row r="776" spans="1:16" x14ac:dyDescent="0.2">
      <c r="A776" s="28" t="s">
        <v>58</v>
      </c>
      <c r="E776" s="30" t="s">
        <v>5</v>
      </c>
    </row>
    <row r="777" spans="1:16" ht="51" x14ac:dyDescent="0.2">
      <c r="E777" s="29" t="s">
        <v>872</v>
      </c>
    </row>
    <row r="778" spans="1:16" x14ac:dyDescent="0.2">
      <c r="A778" t="s">
        <v>51</v>
      </c>
      <c r="B778" s="5" t="s">
        <v>786</v>
      </c>
      <c r="C778" s="5" t="s">
        <v>4958</v>
      </c>
      <c r="D778" t="s">
        <v>5</v>
      </c>
      <c r="E778" s="24" t="s">
        <v>4959</v>
      </c>
      <c r="F778" s="25" t="s">
        <v>77</v>
      </c>
      <c r="G778" s="26">
        <v>200</v>
      </c>
      <c r="H778" s="25">
        <v>0</v>
      </c>
      <c r="I778" s="25">
        <f>ROUND(G778*H778,6)</f>
        <v>0</v>
      </c>
      <c r="L778" s="27">
        <v>0</v>
      </c>
      <c r="M778" s="22">
        <f>ROUND(ROUND(L778,2)*ROUND(G778,3),2)</f>
        <v>0</v>
      </c>
      <c r="N778" s="25" t="s">
        <v>126</v>
      </c>
      <c r="O778">
        <f>(M778*21)/100</f>
        <v>0</v>
      </c>
      <c r="P778" t="s">
        <v>27</v>
      </c>
    </row>
    <row r="779" spans="1:16" x14ac:dyDescent="0.2">
      <c r="A779" s="28" t="s">
        <v>57</v>
      </c>
      <c r="E779" s="29" t="s">
        <v>5</v>
      </c>
    </row>
    <row r="780" spans="1:16" x14ac:dyDescent="0.2">
      <c r="A780" s="28" t="s">
        <v>58</v>
      </c>
      <c r="E780" s="30" t="s">
        <v>5</v>
      </c>
    </row>
    <row r="781" spans="1:16" ht="191.25" x14ac:dyDescent="0.2">
      <c r="E781" s="29" t="s">
        <v>4960</v>
      </c>
    </row>
    <row r="782" spans="1:16" x14ac:dyDescent="0.2">
      <c r="A782" t="s">
        <v>48</v>
      </c>
      <c r="C782" s="6" t="s">
        <v>88</v>
      </c>
      <c r="E782" s="23" t="s">
        <v>4961</v>
      </c>
      <c r="J782" s="22">
        <f>0</f>
        <v>0</v>
      </c>
      <c r="K782" s="22">
        <f>0</f>
        <v>0</v>
      </c>
      <c r="L782" s="22">
        <f>0+L783</f>
        <v>0</v>
      </c>
      <c r="M782" s="22">
        <f>0+M783</f>
        <v>0</v>
      </c>
    </row>
    <row r="783" spans="1:16" x14ac:dyDescent="0.2">
      <c r="A783" t="s">
        <v>51</v>
      </c>
      <c r="B783" s="5" t="s">
        <v>787</v>
      </c>
      <c r="C783" s="5" t="s">
        <v>4962</v>
      </c>
      <c r="D783" t="s">
        <v>5</v>
      </c>
      <c r="E783" s="24" t="s">
        <v>4963</v>
      </c>
      <c r="F783" s="25" t="s">
        <v>86</v>
      </c>
      <c r="G783" s="26">
        <v>250</v>
      </c>
      <c r="H783" s="25">
        <v>0</v>
      </c>
      <c r="I783" s="25">
        <f>ROUND(G783*H783,6)</f>
        <v>0</v>
      </c>
      <c r="L783" s="27">
        <v>0</v>
      </c>
      <c r="M783" s="22">
        <f>ROUND(ROUND(L783,2)*ROUND(G783,3),2)</f>
        <v>0</v>
      </c>
      <c r="N783" s="25" t="s">
        <v>126</v>
      </c>
      <c r="O783">
        <f>(M783*21)/100</f>
        <v>0</v>
      </c>
      <c r="P783" t="s">
        <v>27</v>
      </c>
    </row>
    <row r="784" spans="1:16" x14ac:dyDescent="0.2">
      <c r="A784" s="28" t="s">
        <v>57</v>
      </c>
      <c r="E784" s="29" t="s">
        <v>5</v>
      </c>
    </row>
    <row r="785" spans="1:16" x14ac:dyDescent="0.2">
      <c r="A785" s="28" t="s">
        <v>58</v>
      </c>
      <c r="E785" s="30" t="s">
        <v>5</v>
      </c>
    </row>
    <row r="786" spans="1:16" ht="25.5" x14ac:dyDescent="0.2">
      <c r="E786" s="29" t="s">
        <v>890</v>
      </c>
    </row>
    <row r="787" spans="1:16" x14ac:dyDescent="0.2">
      <c r="A787" t="s">
        <v>48</v>
      </c>
      <c r="C787" s="6" t="s">
        <v>178</v>
      </c>
      <c r="E787" s="23" t="s">
        <v>1546</v>
      </c>
      <c r="J787" s="22">
        <f>0</f>
        <v>0</v>
      </c>
      <c r="K787" s="22">
        <f>0</f>
        <v>0</v>
      </c>
      <c r="L787" s="22">
        <f>0+L788+L792+L796+L800</f>
        <v>0</v>
      </c>
      <c r="M787" s="22">
        <f>0+M788+M792+M796+M800</f>
        <v>0</v>
      </c>
    </row>
    <row r="788" spans="1:16" x14ac:dyDescent="0.2">
      <c r="A788" t="s">
        <v>51</v>
      </c>
      <c r="B788" s="5" t="s">
        <v>788</v>
      </c>
      <c r="C788" s="5" t="s">
        <v>4964</v>
      </c>
      <c r="D788" t="s">
        <v>5</v>
      </c>
      <c r="E788" s="24" t="s">
        <v>4965</v>
      </c>
      <c r="F788" s="25" t="s">
        <v>86</v>
      </c>
      <c r="G788" s="26">
        <v>80</v>
      </c>
      <c r="H788" s="25">
        <v>0</v>
      </c>
      <c r="I788" s="25">
        <f>ROUND(G788*H788,6)</f>
        <v>0</v>
      </c>
      <c r="L788" s="27">
        <v>0</v>
      </c>
      <c r="M788" s="22">
        <f>ROUND(ROUND(L788,2)*ROUND(G788,3),2)</f>
        <v>0</v>
      </c>
      <c r="N788" s="25" t="s">
        <v>126</v>
      </c>
      <c r="O788">
        <f>(M788*21)/100</f>
        <v>0</v>
      </c>
      <c r="P788" t="s">
        <v>27</v>
      </c>
    </row>
    <row r="789" spans="1:16" x14ac:dyDescent="0.2">
      <c r="A789" s="28" t="s">
        <v>57</v>
      </c>
      <c r="E789" s="29" t="s">
        <v>5</v>
      </c>
    </row>
    <row r="790" spans="1:16" x14ac:dyDescent="0.2">
      <c r="A790" s="28" t="s">
        <v>58</v>
      </c>
      <c r="E790" s="30" t="s">
        <v>5</v>
      </c>
    </row>
    <row r="791" spans="1:16" ht="25.5" x14ac:dyDescent="0.2">
      <c r="E791" s="29" t="s">
        <v>890</v>
      </c>
    </row>
    <row r="792" spans="1:16" x14ac:dyDescent="0.2">
      <c r="A792" t="s">
        <v>51</v>
      </c>
      <c r="B792" s="5" t="s">
        <v>789</v>
      </c>
      <c r="C792" s="5" t="s">
        <v>4966</v>
      </c>
      <c r="D792" t="s">
        <v>5</v>
      </c>
      <c r="E792" s="24" t="s">
        <v>4967</v>
      </c>
      <c r="F792" s="25" t="s">
        <v>86</v>
      </c>
      <c r="G792" s="26">
        <v>80</v>
      </c>
      <c r="H792" s="25">
        <v>0</v>
      </c>
      <c r="I792" s="25">
        <f>ROUND(G792*H792,6)</f>
        <v>0</v>
      </c>
      <c r="L792" s="27">
        <v>0</v>
      </c>
      <c r="M792" s="22">
        <f>ROUND(ROUND(L792,2)*ROUND(G792,3),2)</f>
        <v>0</v>
      </c>
      <c r="N792" s="25" t="s">
        <v>126</v>
      </c>
      <c r="O792">
        <f>(M792*21)/100</f>
        <v>0</v>
      </c>
      <c r="P792" t="s">
        <v>27</v>
      </c>
    </row>
    <row r="793" spans="1:16" x14ac:dyDescent="0.2">
      <c r="A793" s="28" t="s">
        <v>57</v>
      </c>
      <c r="E793" s="29" t="s">
        <v>5</v>
      </c>
    </row>
    <row r="794" spans="1:16" x14ac:dyDescent="0.2">
      <c r="A794" s="28" t="s">
        <v>58</v>
      </c>
      <c r="E794" s="30" t="s">
        <v>5</v>
      </c>
    </row>
    <row r="795" spans="1:16" ht="25.5" x14ac:dyDescent="0.2">
      <c r="E795" s="29" t="s">
        <v>890</v>
      </c>
    </row>
    <row r="796" spans="1:16" x14ac:dyDescent="0.2">
      <c r="A796" t="s">
        <v>51</v>
      </c>
      <c r="B796" s="5" t="s">
        <v>790</v>
      </c>
      <c r="C796" s="5" t="s">
        <v>4968</v>
      </c>
      <c r="D796" t="s">
        <v>5</v>
      </c>
      <c r="E796" s="24" t="s">
        <v>943</v>
      </c>
      <c r="F796" s="25" t="s">
        <v>944</v>
      </c>
      <c r="G796" s="26">
        <v>25</v>
      </c>
      <c r="H796" s="25">
        <v>0</v>
      </c>
      <c r="I796" s="25">
        <f>ROUND(G796*H796,6)</f>
        <v>0</v>
      </c>
      <c r="L796" s="27">
        <v>0</v>
      </c>
      <c r="M796" s="22">
        <f>ROUND(ROUND(L796,2)*ROUND(G796,3),2)</f>
        <v>0</v>
      </c>
      <c r="N796" s="25" t="s">
        <v>126</v>
      </c>
      <c r="O796">
        <f>(M796*21)/100</f>
        <v>0</v>
      </c>
      <c r="P796" t="s">
        <v>27</v>
      </c>
    </row>
    <row r="797" spans="1:16" x14ac:dyDescent="0.2">
      <c r="A797" s="28" t="s">
        <v>57</v>
      </c>
      <c r="E797" s="29" t="s">
        <v>5</v>
      </c>
    </row>
    <row r="798" spans="1:16" x14ac:dyDescent="0.2">
      <c r="A798" s="28" t="s">
        <v>58</v>
      </c>
      <c r="E798" s="30" t="s">
        <v>5</v>
      </c>
    </row>
    <row r="799" spans="1:16" ht="25.5" x14ac:dyDescent="0.2">
      <c r="E799" s="29" t="s">
        <v>890</v>
      </c>
    </row>
    <row r="800" spans="1:16" x14ac:dyDescent="0.2">
      <c r="A800" t="s">
        <v>51</v>
      </c>
      <c r="B800" s="5" t="s">
        <v>2798</v>
      </c>
      <c r="C800" s="5" t="s">
        <v>4969</v>
      </c>
      <c r="D800" t="s">
        <v>5</v>
      </c>
      <c r="E800" s="24" t="s">
        <v>4970</v>
      </c>
      <c r="F800" s="25" t="s">
        <v>55</v>
      </c>
      <c r="G800" s="26">
        <v>0.2</v>
      </c>
      <c r="H800" s="25">
        <v>0</v>
      </c>
      <c r="I800" s="25">
        <f>ROUND(G800*H800,6)</f>
        <v>0</v>
      </c>
      <c r="L800" s="27">
        <v>0</v>
      </c>
      <c r="M800" s="22">
        <f>ROUND(ROUND(L800,2)*ROUND(G800,3),2)</f>
        <v>0</v>
      </c>
      <c r="N800" s="25" t="s">
        <v>126</v>
      </c>
      <c r="O800">
        <f>(M800*21)/100</f>
        <v>0</v>
      </c>
      <c r="P800" t="s">
        <v>27</v>
      </c>
    </row>
    <row r="801" spans="1:16" x14ac:dyDescent="0.2">
      <c r="A801" s="28" t="s">
        <v>57</v>
      </c>
      <c r="E801" s="29" t="s">
        <v>5</v>
      </c>
    </row>
    <row r="802" spans="1:16" x14ac:dyDescent="0.2">
      <c r="A802" s="28" t="s">
        <v>58</v>
      </c>
      <c r="E802" s="30" t="s">
        <v>5</v>
      </c>
    </row>
    <row r="803" spans="1:16" ht="102" x14ac:dyDescent="0.2">
      <c r="E803" s="29" t="s">
        <v>4971</v>
      </c>
    </row>
    <row r="804" spans="1:16" x14ac:dyDescent="0.2">
      <c r="A804" t="s">
        <v>48</v>
      </c>
      <c r="C804" s="6" t="s">
        <v>92</v>
      </c>
      <c r="E804" s="23" t="s">
        <v>947</v>
      </c>
      <c r="J804" s="22">
        <f>0</f>
        <v>0</v>
      </c>
      <c r="K804" s="22">
        <f>0</f>
        <v>0</v>
      </c>
      <c r="L804" s="22">
        <f>0+L805+L809+L813+L817</f>
        <v>0</v>
      </c>
      <c r="M804" s="22">
        <f>0+M805+M809+M813+M817</f>
        <v>0</v>
      </c>
    </row>
    <row r="805" spans="1:16" x14ac:dyDescent="0.2">
      <c r="A805" t="s">
        <v>51</v>
      </c>
      <c r="B805" s="5" t="s">
        <v>2800</v>
      </c>
      <c r="C805" s="5" t="s">
        <v>4972</v>
      </c>
      <c r="D805" t="s">
        <v>5</v>
      </c>
      <c r="E805" s="24" t="s">
        <v>949</v>
      </c>
      <c r="F805" s="25" t="s">
        <v>86</v>
      </c>
      <c r="G805" s="26">
        <v>120</v>
      </c>
      <c r="H805" s="25">
        <v>0</v>
      </c>
      <c r="I805" s="25">
        <f>ROUND(G805*H805,6)</f>
        <v>0</v>
      </c>
      <c r="L805" s="27">
        <v>0</v>
      </c>
      <c r="M805" s="22">
        <f>ROUND(ROUND(L805,2)*ROUND(G805,3),2)</f>
        <v>0</v>
      </c>
      <c r="N805" s="25" t="s">
        <v>126</v>
      </c>
      <c r="O805">
        <f>(M805*21)/100</f>
        <v>0</v>
      </c>
      <c r="P805" t="s">
        <v>27</v>
      </c>
    </row>
    <row r="806" spans="1:16" x14ac:dyDescent="0.2">
      <c r="A806" s="28" t="s">
        <v>57</v>
      </c>
      <c r="E806" s="29" t="s">
        <v>5</v>
      </c>
    </row>
    <row r="807" spans="1:16" x14ac:dyDescent="0.2">
      <c r="A807" s="28" t="s">
        <v>58</v>
      </c>
      <c r="E807" s="30" t="s">
        <v>5</v>
      </c>
    </row>
    <row r="808" spans="1:16" ht="89.25" x14ac:dyDescent="0.2">
      <c r="E808" s="29" t="s">
        <v>4973</v>
      </c>
    </row>
    <row r="809" spans="1:16" x14ac:dyDescent="0.2">
      <c r="A809" t="s">
        <v>51</v>
      </c>
      <c r="B809" s="5" t="s">
        <v>2803</v>
      </c>
      <c r="C809" s="5" t="s">
        <v>4974</v>
      </c>
      <c r="D809" t="s">
        <v>5</v>
      </c>
      <c r="E809" s="24" t="s">
        <v>952</v>
      </c>
      <c r="F809" s="25" t="s">
        <v>86</v>
      </c>
      <c r="G809" s="26">
        <v>120</v>
      </c>
      <c r="H809" s="25">
        <v>0</v>
      </c>
      <c r="I809" s="25">
        <f>ROUND(G809*H809,6)</f>
        <v>0</v>
      </c>
      <c r="L809" s="27">
        <v>0</v>
      </c>
      <c r="M809" s="22">
        <f>ROUND(ROUND(L809,2)*ROUND(G809,3),2)</f>
        <v>0</v>
      </c>
      <c r="N809" s="25" t="s">
        <v>126</v>
      </c>
      <c r="O809">
        <f>(M809*21)/100</f>
        <v>0</v>
      </c>
      <c r="P809" t="s">
        <v>27</v>
      </c>
    </row>
    <row r="810" spans="1:16" x14ac:dyDescent="0.2">
      <c r="A810" s="28" t="s">
        <v>57</v>
      </c>
      <c r="E810" s="29" t="s">
        <v>5</v>
      </c>
    </row>
    <row r="811" spans="1:16" x14ac:dyDescent="0.2">
      <c r="A811" s="28" t="s">
        <v>58</v>
      </c>
      <c r="E811" s="30" t="s">
        <v>5</v>
      </c>
    </row>
    <row r="812" spans="1:16" ht="51" x14ac:dyDescent="0.2">
      <c r="E812" s="29" t="s">
        <v>950</v>
      </c>
    </row>
    <row r="813" spans="1:16" ht="25.5" x14ac:dyDescent="0.2">
      <c r="A813" t="s">
        <v>51</v>
      </c>
      <c r="B813" s="5" t="s">
        <v>2805</v>
      </c>
      <c r="C813" s="5" t="s">
        <v>4975</v>
      </c>
      <c r="D813" t="s">
        <v>5</v>
      </c>
      <c r="E813" s="24" t="s">
        <v>4976</v>
      </c>
      <c r="F813" s="25" t="s">
        <v>86</v>
      </c>
      <c r="G813" s="26">
        <v>40</v>
      </c>
      <c r="H813" s="25">
        <v>0</v>
      </c>
      <c r="I813" s="25">
        <f>ROUND(G813*H813,6)</f>
        <v>0</v>
      </c>
      <c r="L813" s="27">
        <v>0</v>
      </c>
      <c r="M813" s="22">
        <f>ROUND(ROUND(L813,2)*ROUND(G813,3),2)</f>
        <v>0</v>
      </c>
      <c r="N813" s="25" t="s">
        <v>126</v>
      </c>
      <c r="O813">
        <f>(M813*21)/100</f>
        <v>0</v>
      </c>
      <c r="P813" t="s">
        <v>27</v>
      </c>
    </row>
    <row r="814" spans="1:16" x14ac:dyDescent="0.2">
      <c r="A814" s="28" t="s">
        <v>57</v>
      </c>
      <c r="E814" s="29" t="s">
        <v>5</v>
      </c>
    </row>
    <row r="815" spans="1:16" x14ac:dyDescent="0.2">
      <c r="A815" s="28" t="s">
        <v>58</v>
      </c>
      <c r="E815" s="30" t="s">
        <v>5</v>
      </c>
    </row>
    <row r="816" spans="1:16" ht="25.5" x14ac:dyDescent="0.2">
      <c r="E816" s="29" t="s">
        <v>890</v>
      </c>
    </row>
    <row r="817" spans="1:16" x14ac:dyDescent="0.2">
      <c r="A817" t="s">
        <v>51</v>
      </c>
      <c r="B817" s="5" t="s">
        <v>2807</v>
      </c>
      <c r="C817" s="5" t="s">
        <v>4977</v>
      </c>
      <c r="D817" t="s">
        <v>5</v>
      </c>
      <c r="E817" s="24" t="s">
        <v>4978</v>
      </c>
      <c r="F817" s="25" t="s">
        <v>86</v>
      </c>
      <c r="G817" s="26">
        <v>20</v>
      </c>
      <c r="H817" s="25">
        <v>0</v>
      </c>
      <c r="I817" s="25">
        <f>ROUND(G817*H817,6)</f>
        <v>0</v>
      </c>
      <c r="L817" s="27">
        <v>0</v>
      </c>
      <c r="M817" s="22">
        <f>ROUND(ROUND(L817,2)*ROUND(G817,3),2)</f>
        <v>0</v>
      </c>
      <c r="N817" s="25" t="s">
        <v>126</v>
      </c>
      <c r="O817">
        <f>(M817*21)/100</f>
        <v>0</v>
      </c>
      <c r="P817" t="s">
        <v>27</v>
      </c>
    </row>
    <row r="818" spans="1:16" x14ac:dyDescent="0.2">
      <c r="A818" s="28" t="s">
        <v>57</v>
      </c>
      <c r="E818" s="29" t="s">
        <v>5</v>
      </c>
    </row>
    <row r="819" spans="1:16" x14ac:dyDescent="0.2">
      <c r="A819" s="28" t="s">
        <v>58</v>
      </c>
      <c r="E819" s="30" t="s">
        <v>5</v>
      </c>
    </row>
    <row r="820" spans="1:16" ht="89.25" x14ac:dyDescent="0.2">
      <c r="E820" s="29" t="s">
        <v>4973</v>
      </c>
    </row>
    <row r="821" spans="1:16" x14ac:dyDescent="0.2">
      <c r="A821" t="s">
        <v>48</v>
      </c>
      <c r="C821" s="6" t="s">
        <v>96</v>
      </c>
      <c r="E821" s="23" t="s">
        <v>4979</v>
      </c>
      <c r="J821" s="22">
        <f>0</f>
        <v>0</v>
      </c>
      <c r="K821" s="22">
        <f>0</f>
        <v>0</v>
      </c>
      <c r="L821" s="22">
        <f>0+L822+L826+L830+L834+L838+L842+L846+L850+L854+L858+L862+L866+L870+L874+L878</f>
        <v>0</v>
      </c>
      <c r="M821" s="22">
        <f>0+M822+M826+M830+M834+M838+M842+M846+M850+M854+M858+M862+M866+M870+M874+M878</f>
        <v>0</v>
      </c>
    </row>
    <row r="822" spans="1:16" x14ac:dyDescent="0.2">
      <c r="A822" t="s">
        <v>51</v>
      </c>
      <c r="B822" s="5" t="s">
        <v>2809</v>
      </c>
      <c r="C822" s="5" t="s">
        <v>4710</v>
      </c>
      <c r="D822" t="s">
        <v>5</v>
      </c>
      <c r="E822" s="24" t="s">
        <v>4707</v>
      </c>
      <c r="F822" s="25" t="s">
        <v>812</v>
      </c>
      <c r="G822" s="26">
        <v>1</v>
      </c>
      <c r="H822" s="25">
        <v>0</v>
      </c>
      <c r="I822" s="25">
        <f>ROUND(G822*H822,6)</f>
        <v>0</v>
      </c>
      <c r="L822" s="27">
        <v>0</v>
      </c>
      <c r="M822" s="22">
        <f>ROUND(ROUND(L822,2)*ROUND(G822,3),2)</f>
        <v>0</v>
      </c>
      <c r="N822" s="25" t="s">
        <v>126</v>
      </c>
      <c r="O822">
        <f>(M822*21)/100</f>
        <v>0</v>
      </c>
      <c r="P822" t="s">
        <v>27</v>
      </c>
    </row>
    <row r="823" spans="1:16" x14ac:dyDescent="0.2">
      <c r="A823" s="28" t="s">
        <v>57</v>
      </c>
      <c r="E823" s="29" t="s">
        <v>5</v>
      </c>
    </row>
    <row r="824" spans="1:16" x14ac:dyDescent="0.2">
      <c r="A824" s="28" t="s">
        <v>58</v>
      </c>
      <c r="E824" s="30" t="s">
        <v>5</v>
      </c>
    </row>
    <row r="825" spans="1:16" ht="89.25" x14ac:dyDescent="0.2">
      <c r="E825" s="29" t="s">
        <v>4695</v>
      </c>
    </row>
    <row r="826" spans="1:16" x14ac:dyDescent="0.2">
      <c r="A826" t="s">
        <v>51</v>
      </c>
      <c r="B826" s="5" t="s">
        <v>2814</v>
      </c>
      <c r="C826" s="5" t="s">
        <v>4980</v>
      </c>
      <c r="D826" t="s">
        <v>5</v>
      </c>
      <c r="E826" s="24" t="s">
        <v>4981</v>
      </c>
      <c r="F826" s="25" t="s">
        <v>77</v>
      </c>
      <c r="G826" s="26">
        <v>35</v>
      </c>
      <c r="H826" s="25">
        <v>0</v>
      </c>
      <c r="I826" s="25">
        <f>ROUND(G826*H826,6)</f>
        <v>0</v>
      </c>
      <c r="L826" s="27">
        <v>0</v>
      </c>
      <c r="M826" s="22">
        <f>ROUND(ROUND(L826,2)*ROUND(G826,3),2)</f>
        <v>0</v>
      </c>
      <c r="N826" s="25" t="s">
        <v>126</v>
      </c>
      <c r="O826">
        <f>(M826*21)/100</f>
        <v>0</v>
      </c>
      <c r="P826" t="s">
        <v>27</v>
      </c>
    </row>
    <row r="827" spans="1:16" x14ac:dyDescent="0.2">
      <c r="A827" s="28" t="s">
        <v>57</v>
      </c>
      <c r="E827" s="29" t="s">
        <v>5</v>
      </c>
    </row>
    <row r="828" spans="1:16" x14ac:dyDescent="0.2">
      <c r="A828" s="28" t="s">
        <v>58</v>
      </c>
      <c r="E828" s="30" t="s">
        <v>5</v>
      </c>
    </row>
    <row r="829" spans="1:16" ht="51" x14ac:dyDescent="0.2">
      <c r="E829" s="29" t="s">
        <v>872</v>
      </c>
    </row>
    <row r="830" spans="1:16" x14ac:dyDescent="0.2">
      <c r="A830" t="s">
        <v>51</v>
      </c>
      <c r="B830" s="5" t="s">
        <v>2819</v>
      </c>
      <c r="C830" s="5" t="s">
        <v>4982</v>
      </c>
      <c r="D830" t="s">
        <v>5</v>
      </c>
      <c r="E830" s="24" t="s">
        <v>4983</v>
      </c>
      <c r="F830" s="25" t="s">
        <v>77</v>
      </c>
      <c r="G830" s="26">
        <v>20</v>
      </c>
      <c r="H830" s="25">
        <v>0</v>
      </c>
      <c r="I830" s="25">
        <f>ROUND(G830*H830,6)</f>
        <v>0</v>
      </c>
      <c r="L830" s="27">
        <v>0</v>
      </c>
      <c r="M830" s="22">
        <f>ROUND(ROUND(L830,2)*ROUND(G830,3),2)</f>
        <v>0</v>
      </c>
      <c r="N830" s="25" t="s">
        <v>126</v>
      </c>
      <c r="O830">
        <f>(M830*21)/100</f>
        <v>0</v>
      </c>
      <c r="P830" t="s">
        <v>27</v>
      </c>
    </row>
    <row r="831" spans="1:16" x14ac:dyDescent="0.2">
      <c r="A831" s="28" t="s">
        <v>57</v>
      </c>
      <c r="E831" s="29" t="s">
        <v>5</v>
      </c>
    </row>
    <row r="832" spans="1:16" x14ac:dyDescent="0.2">
      <c r="A832" s="28" t="s">
        <v>58</v>
      </c>
      <c r="E832" s="30" t="s">
        <v>5</v>
      </c>
    </row>
    <row r="833" spans="1:16" ht="51" x14ac:dyDescent="0.2">
      <c r="E833" s="29" t="s">
        <v>872</v>
      </c>
    </row>
    <row r="834" spans="1:16" x14ac:dyDescent="0.2">
      <c r="A834" t="s">
        <v>51</v>
      </c>
      <c r="B834" s="5" t="s">
        <v>3949</v>
      </c>
      <c r="C834" s="5" t="s">
        <v>4984</v>
      </c>
      <c r="D834" t="s">
        <v>5</v>
      </c>
      <c r="E834" s="24" t="s">
        <v>4985</v>
      </c>
      <c r="F834" s="25" t="s">
        <v>77</v>
      </c>
      <c r="G834" s="26">
        <v>120</v>
      </c>
      <c r="H834" s="25">
        <v>0</v>
      </c>
      <c r="I834" s="25">
        <f>ROUND(G834*H834,6)</f>
        <v>0</v>
      </c>
      <c r="L834" s="27">
        <v>0</v>
      </c>
      <c r="M834" s="22">
        <f>ROUND(ROUND(L834,2)*ROUND(G834,3),2)</f>
        <v>0</v>
      </c>
      <c r="N834" s="25" t="s">
        <v>126</v>
      </c>
      <c r="O834">
        <f>(M834*21)/100</f>
        <v>0</v>
      </c>
      <c r="P834" t="s">
        <v>27</v>
      </c>
    </row>
    <row r="835" spans="1:16" x14ac:dyDescent="0.2">
      <c r="A835" s="28" t="s">
        <v>57</v>
      </c>
      <c r="E835" s="29" t="s">
        <v>5</v>
      </c>
    </row>
    <row r="836" spans="1:16" x14ac:dyDescent="0.2">
      <c r="A836" s="28" t="s">
        <v>58</v>
      </c>
      <c r="E836" s="30" t="s">
        <v>5</v>
      </c>
    </row>
    <row r="837" spans="1:16" ht="51" x14ac:dyDescent="0.2">
      <c r="E837" s="29" t="s">
        <v>872</v>
      </c>
    </row>
    <row r="838" spans="1:16" x14ac:dyDescent="0.2">
      <c r="A838" t="s">
        <v>51</v>
      </c>
      <c r="B838" s="5" t="s">
        <v>2823</v>
      </c>
      <c r="C838" s="5" t="s">
        <v>4729</v>
      </c>
      <c r="D838" t="s">
        <v>5</v>
      </c>
      <c r="E838" s="24" t="s">
        <v>4986</v>
      </c>
      <c r="F838" s="25" t="s">
        <v>77</v>
      </c>
      <c r="G838" s="26">
        <v>10</v>
      </c>
      <c r="H838" s="25">
        <v>0</v>
      </c>
      <c r="I838" s="25">
        <f>ROUND(G838*H838,6)</f>
        <v>0</v>
      </c>
      <c r="L838" s="27">
        <v>0</v>
      </c>
      <c r="M838" s="22">
        <f>ROUND(ROUND(L838,2)*ROUND(G838,3),2)</f>
        <v>0</v>
      </c>
      <c r="N838" s="25" t="s">
        <v>126</v>
      </c>
      <c r="O838">
        <f>(M838*21)/100</f>
        <v>0</v>
      </c>
      <c r="P838" t="s">
        <v>27</v>
      </c>
    </row>
    <row r="839" spans="1:16" x14ac:dyDescent="0.2">
      <c r="A839" s="28" t="s">
        <v>57</v>
      </c>
      <c r="E839" s="29" t="s">
        <v>5</v>
      </c>
    </row>
    <row r="840" spans="1:16" x14ac:dyDescent="0.2">
      <c r="A840" s="28" t="s">
        <v>58</v>
      </c>
      <c r="E840" s="30" t="s">
        <v>5</v>
      </c>
    </row>
    <row r="841" spans="1:16" ht="51" x14ac:dyDescent="0.2">
      <c r="E841" s="29" t="s">
        <v>872</v>
      </c>
    </row>
    <row r="842" spans="1:16" x14ac:dyDescent="0.2">
      <c r="A842" t="s">
        <v>51</v>
      </c>
      <c r="B842" s="5" t="s">
        <v>2826</v>
      </c>
      <c r="C842" s="5" t="s">
        <v>4987</v>
      </c>
      <c r="D842" t="s">
        <v>5</v>
      </c>
      <c r="E842" s="24" t="s">
        <v>4807</v>
      </c>
      <c r="F842" s="25" t="s">
        <v>73</v>
      </c>
      <c r="G842" s="26">
        <v>5</v>
      </c>
      <c r="H842" s="25">
        <v>0</v>
      </c>
      <c r="I842" s="25">
        <f>ROUND(G842*H842,6)</f>
        <v>0</v>
      </c>
      <c r="L842" s="27">
        <v>0</v>
      </c>
      <c r="M842" s="22">
        <f>ROUND(ROUND(L842,2)*ROUND(G842,3),2)</f>
        <v>0</v>
      </c>
      <c r="N842" s="25" t="s">
        <v>126</v>
      </c>
      <c r="O842">
        <f>(M842*21)/100</f>
        <v>0</v>
      </c>
      <c r="P842" t="s">
        <v>27</v>
      </c>
    </row>
    <row r="843" spans="1:16" x14ac:dyDescent="0.2">
      <c r="A843" s="28" t="s">
        <v>57</v>
      </c>
      <c r="E843" s="29" t="s">
        <v>5</v>
      </c>
    </row>
    <row r="844" spans="1:16" x14ac:dyDescent="0.2">
      <c r="A844" s="28" t="s">
        <v>58</v>
      </c>
      <c r="E844" s="30" t="s">
        <v>5</v>
      </c>
    </row>
    <row r="845" spans="1:16" ht="114.75" x14ac:dyDescent="0.2">
      <c r="E845" s="29" t="s">
        <v>4988</v>
      </c>
    </row>
    <row r="846" spans="1:16" x14ac:dyDescent="0.2">
      <c r="A846" t="s">
        <v>51</v>
      </c>
      <c r="B846" s="5" t="s">
        <v>2831</v>
      </c>
      <c r="C846" s="5" t="s">
        <v>4737</v>
      </c>
      <c r="D846" t="s">
        <v>5</v>
      </c>
      <c r="E846" s="24" t="s">
        <v>4789</v>
      </c>
      <c r="F846" s="25" t="s">
        <v>73</v>
      </c>
      <c r="G846" s="26">
        <v>2</v>
      </c>
      <c r="H846" s="25">
        <v>0</v>
      </c>
      <c r="I846" s="25">
        <f>ROUND(G846*H846,6)</f>
        <v>0</v>
      </c>
      <c r="L846" s="27">
        <v>0</v>
      </c>
      <c r="M846" s="22">
        <f>ROUND(ROUND(L846,2)*ROUND(G846,3),2)</f>
        <v>0</v>
      </c>
      <c r="N846" s="25" t="s">
        <v>126</v>
      </c>
      <c r="O846">
        <f>(M846*21)/100</f>
        <v>0</v>
      </c>
      <c r="P846" t="s">
        <v>27</v>
      </c>
    </row>
    <row r="847" spans="1:16" x14ac:dyDescent="0.2">
      <c r="A847" s="28" t="s">
        <v>57</v>
      </c>
      <c r="E847" s="29" t="s">
        <v>5</v>
      </c>
    </row>
    <row r="848" spans="1:16" x14ac:dyDescent="0.2">
      <c r="A848" s="28" t="s">
        <v>58</v>
      </c>
      <c r="E848" s="30" t="s">
        <v>5</v>
      </c>
    </row>
    <row r="849" spans="1:16" ht="114.75" x14ac:dyDescent="0.2">
      <c r="E849" s="29" t="s">
        <v>4988</v>
      </c>
    </row>
    <row r="850" spans="1:16" x14ac:dyDescent="0.2">
      <c r="A850" t="s">
        <v>51</v>
      </c>
      <c r="B850" s="5" t="s">
        <v>2834</v>
      </c>
      <c r="C850" s="5" t="s">
        <v>4736</v>
      </c>
      <c r="D850" t="s">
        <v>5</v>
      </c>
      <c r="E850" s="24" t="s">
        <v>4790</v>
      </c>
      <c r="F850" s="25" t="s">
        <v>73</v>
      </c>
      <c r="G850" s="26">
        <v>5</v>
      </c>
      <c r="H850" s="25">
        <v>0</v>
      </c>
      <c r="I850" s="25">
        <f>ROUND(G850*H850,6)</f>
        <v>0</v>
      </c>
      <c r="L850" s="27">
        <v>0</v>
      </c>
      <c r="M850" s="22">
        <f>ROUND(ROUND(L850,2)*ROUND(G850,3),2)</f>
        <v>0</v>
      </c>
      <c r="N850" s="25" t="s">
        <v>126</v>
      </c>
      <c r="O850">
        <f>(M850*21)/100</f>
        <v>0</v>
      </c>
      <c r="P850" t="s">
        <v>27</v>
      </c>
    </row>
    <row r="851" spans="1:16" x14ac:dyDescent="0.2">
      <c r="A851" s="28" t="s">
        <v>57</v>
      </c>
      <c r="E851" s="29" t="s">
        <v>5</v>
      </c>
    </row>
    <row r="852" spans="1:16" x14ac:dyDescent="0.2">
      <c r="A852" s="28" t="s">
        <v>58</v>
      </c>
      <c r="E852" s="30" t="s">
        <v>5</v>
      </c>
    </row>
    <row r="853" spans="1:16" ht="114.75" x14ac:dyDescent="0.2">
      <c r="E853" s="29" t="s">
        <v>4988</v>
      </c>
    </row>
    <row r="854" spans="1:16" x14ac:dyDescent="0.2">
      <c r="A854" t="s">
        <v>51</v>
      </c>
      <c r="B854" s="5" t="s">
        <v>2837</v>
      </c>
      <c r="C854" s="5" t="s">
        <v>4989</v>
      </c>
      <c r="D854" t="s">
        <v>5</v>
      </c>
      <c r="E854" s="24" t="s">
        <v>4792</v>
      </c>
      <c r="F854" s="25" t="s">
        <v>73</v>
      </c>
      <c r="G854" s="26">
        <v>3</v>
      </c>
      <c r="H854" s="25">
        <v>0</v>
      </c>
      <c r="I854" s="25">
        <f>ROUND(G854*H854,6)</f>
        <v>0</v>
      </c>
      <c r="L854" s="27">
        <v>0</v>
      </c>
      <c r="M854" s="22">
        <f>ROUND(ROUND(L854,2)*ROUND(G854,3),2)</f>
        <v>0</v>
      </c>
      <c r="N854" s="25" t="s">
        <v>126</v>
      </c>
      <c r="O854">
        <f>(M854*21)/100</f>
        <v>0</v>
      </c>
      <c r="P854" t="s">
        <v>27</v>
      </c>
    </row>
    <row r="855" spans="1:16" x14ac:dyDescent="0.2">
      <c r="A855" s="28" t="s">
        <v>57</v>
      </c>
      <c r="E855" s="29" t="s">
        <v>5</v>
      </c>
    </row>
    <row r="856" spans="1:16" x14ac:dyDescent="0.2">
      <c r="A856" s="28" t="s">
        <v>58</v>
      </c>
      <c r="E856" s="30" t="s">
        <v>5</v>
      </c>
    </row>
    <row r="857" spans="1:16" ht="114.75" x14ac:dyDescent="0.2">
      <c r="E857" s="29" t="s">
        <v>4988</v>
      </c>
    </row>
    <row r="858" spans="1:16" x14ac:dyDescent="0.2">
      <c r="A858" t="s">
        <v>51</v>
      </c>
      <c r="B858" s="5" t="s">
        <v>2840</v>
      </c>
      <c r="C858" s="5" t="s">
        <v>4734</v>
      </c>
      <c r="D858" t="s">
        <v>5</v>
      </c>
      <c r="E858" s="24" t="s">
        <v>4794</v>
      </c>
      <c r="F858" s="25" t="s">
        <v>73</v>
      </c>
      <c r="G858" s="26">
        <v>15</v>
      </c>
      <c r="H858" s="25">
        <v>0</v>
      </c>
      <c r="I858" s="25">
        <f>ROUND(G858*H858,6)</f>
        <v>0</v>
      </c>
      <c r="L858" s="27">
        <v>0</v>
      </c>
      <c r="M858" s="22">
        <f>ROUND(ROUND(L858,2)*ROUND(G858,3),2)</f>
        <v>0</v>
      </c>
      <c r="N858" s="25" t="s">
        <v>126</v>
      </c>
      <c r="O858">
        <f>(M858*21)/100</f>
        <v>0</v>
      </c>
      <c r="P858" t="s">
        <v>27</v>
      </c>
    </row>
    <row r="859" spans="1:16" x14ac:dyDescent="0.2">
      <c r="A859" s="28" t="s">
        <v>57</v>
      </c>
      <c r="E859" s="29" t="s">
        <v>5</v>
      </c>
    </row>
    <row r="860" spans="1:16" x14ac:dyDescent="0.2">
      <c r="A860" s="28" t="s">
        <v>58</v>
      </c>
      <c r="E860" s="30" t="s">
        <v>5</v>
      </c>
    </row>
    <row r="861" spans="1:16" ht="114.75" x14ac:dyDescent="0.2">
      <c r="E861" s="29" t="s">
        <v>4988</v>
      </c>
    </row>
    <row r="862" spans="1:16" x14ac:dyDescent="0.2">
      <c r="A862" t="s">
        <v>51</v>
      </c>
      <c r="B862" s="5" t="s">
        <v>2843</v>
      </c>
      <c r="C862" s="5" t="s">
        <v>4990</v>
      </c>
      <c r="D862" t="s">
        <v>5</v>
      </c>
      <c r="E862" s="24" t="s">
        <v>4795</v>
      </c>
      <c r="F862" s="25" t="s">
        <v>73</v>
      </c>
      <c r="G862" s="26">
        <v>3</v>
      </c>
      <c r="H862" s="25">
        <v>0</v>
      </c>
      <c r="I862" s="25">
        <f>ROUND(G862*H862,6)</f>
        <v>0</v>
      </c>
      <c r="L862" s="27">
        <v>0</v>
      </c>
      <c r="M862" s="22">
        <f>ROUND(ROUND(L862,2)*ROUND(G862,3),2)</f>
        <v>0</v>
      </c>
      <c r="N862" s="25" t="s">
        <v>126</v>
      </c>
      <c r="O862">
        <f>(M862*21)/100</f>
        <v>0</v>
      </c>
      <c r="P862" t="s">
        <v>27</v>
      </c>
    </row>
    <row r="863" spans="1:16" x14ac:dyDescent="0.2">
      <c r="A863" s="28" t="s">
        <v>57</v>
      </c>
      <c r="E863" s="29" t="s">
        <v>5</v>
      </c>
    </row>
    <row r="864" spans="1:16" x14ac:dyDescent="0.2">
      <c r="A864" s="28" t="s">
        <v>58</v>
      </c>
      <c r="E864" s="30" t="s">
        <v>5</v>
      </c>
    </row>
    <row r="865" spans="1:16" ht="114.75" x14ac:dyDescent="0.2">
      <c r="E865" s="29" t="s">
        <v>4988</v>
      </c>
    </row>
    <row r="866" spans="1:16" x14ac:dyDescent="0.2">
      <c r="A866" t="s">
        <v>51</v>
      </c>
      <c r="B866" s="5" t="s">
        <v>2846</v>
      </c>
      <c r="C866" s="5" t="s">
        <v>4991</v>
      </c>
      <c r="D866" t="s">
        <v>5</v>
      </c>
      <c r="E866" s="24" t="s">
        <v>4892</v>
      </c>
      <c r="F866" s="25" t="s">
        <v>77</v>
      </c>
      <c r="G866" s="26">
        <v>30</v>
      </c>
      <c r="H866" s="25">
        <v>0</v>
      </c>
      <c r="I866" s="25">
        <f>ROUND(G866*H866,6)</f>
        <v>0</v>
      </c>
      <c r="L866" s="27">
        <v>0</v>
      </c>
      <c r="M866" s="22">
        <f>ROUND(ROUND(L866,2)*ROUND(G866,3),2)</f>
        <v>0</v>
      </c>
      <c r="N866" s="25" t="s">
        <v>126</v>
      </c>
      <c r="O866">
        <f>(M866*21)/100</f>
        <v>0</v>
      </c>
      <c r="P866" t="s">
        <v>27</v>
      </c>
    </row>
    <row r="867" spans="1:16" x14ac:dyDescent="0.2">
      <c r="A867" s="28" t="s">
        <v>57</v>
      </c>
      <c r="E867" s="29" t="s">
        <v>5</v>
      </c>
    </row>
    <row r="868" spans="1:16" x14ac:dyDescent="0.2">
      <c r="A868" s="28" t="s">
        <v>58</v>
      </c>
      <c r="E868" s="30" t="s">
        <v>5</v>
      </c>
    </row>
    <row r="869" spans="1:16" ht="38.25" x14ac:dyDescent="0.2">
      <c r="E869" s="29" t="s">
        <v>4886</v>
      </c>
    </row>
    <row r="870" spans="1:16" x14ac:dyDescent="0.2">
      <c r="A870" t="s">
        <v>51</v>
      </c>
      <c r="B870" s="5" t="s">
        <v>2849</v>
      </c>
      <c r="C870" s="5" t="s">
        <v>563</v>
      </c>
      <c r="D870" t="s">
        <v>5</v>
      </c>
      <c r="E870" s="24" t="s">
        <v>564</v>
      </c>
      <c r="F870" s="25" t="s">
        <v>73</v>
      </c>
      <c r="G870" s="26">
        <v>1</v>
      </c>
      <c r="H870" s="25">
        <v>0</v>
      </c>
      <c r="I870" s="25">
        <f>ROUND(G870*H870,6)</f>
        <v>0</v>
      </c>
      <c r="L870" s="27">
        <v>0</v>
      </c>
      <c r="M870" s="22">
        <f>ROUND(ROUND(L870,2)*ROUND(G870,3),2)</f>
        <v>0</v>
      </c>
      <c r="N870" s="25" t="s">
        <v>56</v>
      </c>
      <c r="O870">
        <f>(M870*21)/100</f>
        <v>0</v>
      </c>
      <c r="P870" t="s">
        <v>27</v>
      </c>
    </row>
    <row r="871" spans="1:16" x14ac:dyDescent="0.2">
      <c r="A871" s="28" t="s">
        <v>57</v>
      </c>
      <c r="E871" s="29" t="s">
        <v>5</v>
      </c>
    </row>
    <row r="872" spans="1:16" x14ac:dyDescent="0.2">
      <c r="A872" s="28" t="s">
        <v>58</v>
      </c>
      <c r="E872" s="30" t="s">
        <v>5</v>
      </c>
    </row>
    <row r="873" spans="1:16" ht="127.5" x14ac:dyDescent="0.2">
      <c r="E873" s="29" t="s">
        <v>921</v>
      </c>
    </row>
    <row r="874" spans="1:16" x14ac:dyDescent="0.2">
      <c r="A874" t="s">
        <v>51</v>
      </c>
      <c r="B874" s="5" t="s">
        <v>2853</v>
      </c>
      <c r="C874" s="5" t="s">
        <v>4992</v>
      </c>
      <c r="D874" t="s">
        <v>5</v>
      </c>
      <c r="E874" s="24" t="s">
        <v>4894</v>
      </c>
      <c r="F874" s="25" t="s">
        <v>73</v>
      </c>
      <c r="G874" s="26">
        <v>10</v>
      </c>
      <c r="H874" s="25">
        <v>0</v>
      </c>
      <c r="I874" s="25">
        <f>ROUND(G874*H874,6)</f>
        <v>0</v>
      </c>
      <c r="L874" s="27">
        <v>0</v>
      </c>
      <c r="M874" s="22">
        <f>ROUND(ROUND(L874,2)*ROUND(G874,3),2)</f>
        <v>0</v>
      </c>
      <c r="N874" s="25" t="s">
        <v>126</v>
      </c>
      <c r="O874">
        <f>(M874*21)/100</f>
        <v>0</v>
      </c>
      <c r="P874" t="s">
        <v>27</v>
      </c>
    </row>
    <row r="875" spans="1:16" x14ac:dyDescent="0.2">
      <c r="A875" s="28" t="s">
        <v>57</v>
      </c>
      <c r="E875" s="29" t="s">
        <v>5</v>
      </c>
    </row>
    <row r="876" spans="1:16" x14ac:dyDescent="0.2">
      <c r="A876" s="28" t="s">
        <v>58</v>
      </c>
      <c r="E876" s="30" t="s">
        <v>5</v>
      </c>
    </row>
    <row r="877" spans="1:16" ht="114.75" x14ac:dyDescent="0.2">
      <c r="E877" s="29" t="s">
        <v>4895</v>
      </c>
    </row>
    <row r="878" spans="1:16" x14ac:dyDescent="0.2">
      <c r="A878" t="s">
        <v>51</v>
      </c>
      <c r="B878" s="5" t="s">
        <v>2857</v>
      </c>
      <c r="C878" s="5" t="s">
        <v>4993</v>
      </c>
      <c r="D878" t="s">
        <v>5</v>
      </c>
      <c r="E878" s="24" t="s">
        <v>4994</v>
      </c>
      <c r="F878" s="25" t="s">
        <v>73</v>
      </c>
      <c r="G878" s="26">
        <v>12</v>
      </c>
      <c r="H878" s="25">
        <v>0</v>
      </c>
      <c r="I878" s="25">
        <f>ROUND(G878*H878,6)</f>
        <v>0</v>
      </c>
      <c r="L878" s="27">
        <v>0</v>
      </c>
      <c r="M878" s="22">
        <f>ROUND(ROUND(L878,2)*ROUND(G878,3),2)</f>
        <v>0</v>
      </c>
      <c r="N878" s="25" t="s">
        <v>126</v>
      </c>
      <c r="O878">
        <f>(M878*21)/100</f>
        <v>0</v>
      </c>
      <c r="P878" t="s">
        <v>27</v>
      </c>
    </row>
    <row r="879" spans="1:16" x14ac:dyDescent="0.2">
      <c r="A879" s="28" t="s">
        <v>57</v>
      </c>
      <c r="E879" s="29" t="s">
        <v>5</v>
      </c>
    </row>
    <row r="880" spans="1:16" x14ac:dyDescent="0.2">
      <c r="A880" s="28" t="s">
        <v>58</v>
      </c>
      <c r="E880" s="30" t="s">
        <v>5</v>
      </c>
    </row>
    <row r="881" spans="1:16" ht="51" x14ac:dyDescent="0.2">
      <c r="E881" s="29" t="s">
        <v>4787</v>
      </c>
    </row>
    <row r="882" spans="1:16" x14ac:dyDescent="0.2">
      <c r="A882" t="s">
        <v>48</v>
      </c>
      <c r="C882" s="6" t="s">
        <v>4995</v>
      </c>
      <c r="E882" s="23" t="s">
        <v>4777</v>
      </c>
      <c r="J882" s="22">
        <f>0</f>
        <v>0</v>
      </c>
      <c r="K882" s="22">
        <f>0</f>
        <v>0</v>
      </c>
      <c r="L882" s="22">
        <f>0+L883+L887+L891+L895+L899+L903</f>
        <v>0</v>
      </c>
      <c r="M882" s="22">
        <f>0+M883+M887+M891+M895+M899+M903</f>
        <v>0</v>
      </c>
    </row>
    <row r="883" spans="1:16" x14ac:dyDescent="0.2">
      <c r="A883" t="s">
        <v>51</v>
      </c>
      <c r="B883" s="5" t="s">
        <v>2860</v>
      </c>
      <c r="C883" s="5" t="s">
        <v>4996</v>
      </c>
      <c r="D883" t="s">
        <v>5</v>
      </c>
      <c r="E883" s="24" t="s">
        <v>4997</v>
      </c>
      <c r="F883" s="25" t="s">
        <v>73</v>
      </c>
      <c r="G883" s="26">
        <v>10</v>
      </c>
      <c r="H883" s="25">
        <v>0</v>
      </c>
      <c r="I883" s="25">
        <f>ROUND(G883*H883,6)</f>
        <v>0</v>
      </c>
      <c r="L883" s="27">
        <v>0</v>
      </c>
      <c r="M883" s="22">
        <f>ROUND(ROUND(L883,2)*ROUND(G883,3),2)</f>
        <v>0</v>
      </c>
      <c r="N883" s="25" t="s">
        <v>126</v>
      </c>
      <c r="O883">
        <f>(M883*21)/100</f>
        <v>0</v>
      </c>
      <c r="P883" t="s">
        <v>27</v>
      </c>
    </row>
    <row r="884" spans="1:16" x14ac:dyDescent="0.2">
      <c r="A884" s="28" t="s">
        <v>57</v>
      </c>
      <c r="E884" s="29" t="s">
        <v>5</v>
      </c>
    </row>
    <row r="885" spans="1:16" x14ac:dyDescent="0.2">
      <c r="A885" s="28" t="s">
        <v>58</v>
      </c>
      <c r="E885" s="30" t="s">
        <v>5</v>
      </c>
    </row>
    <row r="886" spans="1:16" ht="63.75" x14ac:dyDescent="0.2">
      <c r="E886" s="29" t="s">
        <v>4998</v>
      </c>
    </row>
    <row r="887" spans="1:16" ht="25.5" x14ac:dyDescent="0.2">
      <c r="A887" t="s">
        <v>51</v>
      </c>
      <c r="B887" s="5" t="s">
        <v>2862</v>
      </c>
      <c r="C887" s="5" t="s">
        <v>4999</v>
      </c>
      <c r="D887" t="s">
        <v>5</v>
      </c>
      <c r="E887" s="24" t="s">
        <v>5000</v>
      </c>
      <c r="F887" s="25" t="s">
        <v>73</v>
      </c>
      <c r="G887" s="26">
        <v>2</v>
      </c>
      <c r="H887" s="25">
        <v>0</v>
      </c>
      <c r="I887" s="25">
        <f>ROUND(G887*H887,6)</f>
        <v>0</v>
      </c>
      <c r="L887" s="27">
        <v>0</v>
      </c>
      <c r="M887" s="22">
        <f>ROUND(ROUND(L887,2)*ROUND(G887,3),2)</f>
        <v>0</v>
      </c>
      <c r="N887" s="25" t="s">
        <v>126</v>
      </c>
      <c r="O887">
        <f>(M887*21)/100</f>
        <v>0</v>
      </c>
      <c r="P887" t="s">
        <v>27</v>
      </c>
    </row>
    <row r="888" spans="1:16" x14ac:dyDescent="0.2">
      <c r="A888" s="28" t="s">
        <v>57</v>
      </c>
      <c r="E888" s="29" t="s">
        <v>5</v>
      </c>
    </row>
    <row r="889" spans="1:16" x14ac:dyDescent="0.2">
      <c r="A889" s="28" t="s">
        <v>58</v>
      </c>
      <c r="E889" s="30" t="s">
        <v>5</v>
      </c>
    </row>
    <row r="890" spans="1:16" ht="63.75" x14ac:dyDescent="0.2">
      <c r="E890" s="29" t="s">
        <v>4998</v>
      </c>
    </row>
    <row r="891" spans="1:16" x14ac:dyDescent="0.2">
      <c r="A891" t="s">
        <v>51</v>
      </c>
      <c r="B891" s="5" t="s">
        <v>2864</v>
      </c>
      <c r="C891" s="5" t="s">
        <v>4738</v>
      </c>
      <c r="D891" t="s">
        <v>5</v>
      </c>
      <c r="E891" s="24" t="s">
        <v>5001</v>
      </c>
      <c r="F891" s="25" t="s">
        <v>73</v>
      </c>
      <c r="G891" s="26">
        <v>2</v>
      </c>
      <c r="H891" s="25">
        <v>0</v>
      </c>
      <c r="I891" s="25">
        <f>ROUND(G891*H891,6)</f>
        <v>0</v>
      </c>
      <c r="L891" s="27">
        <v>0</v>
      </c>
      <c r="M891" s="22">
        <f>ROUND(ROUND(L891,2)*ROUND(G891,3),2)</f>
        <v>0</v>
      </c>
      <c r="N891" s="25" t="s">
        <v>126</v>
      </c>
      <c r="O891">
        <f>(M891*21)/100</f>
        <v>0</v>
      </c>
      <c r="P891" t="s">
        <v>27</v>
      </c>
    </row>
    <row r="892" spans="1:16" x14ac:dyDescent="0.2">
      <c r="A892" s="28" t="s">
        <v>57</v>
      </c>
      <c r="E892" s="29" t="s">
        <v>5</v>
      </c>
    </row>
    <row r="893" spans="1:16" x14ac:dyDescent="0.2">
      <c r="A893" s="28" t="s">
        <v>58</v>
      </c>
      <c r="E893" s="30" t="s">
        <v>5</v>
      </c>
    </row>
    <row r="894" spans="1:16" ht="63.75" x14ac:dyDescent="0.2">
      <c r="E894" s="29" t="s">
        <v>4998</v>
      </c>
    </row>
    <row r="895" spans="1:16" ht="25.5" x14ac:dyDescent="0.2">
      <c r="A895" t="s">
        <v>51</v>
      </c>
      <c r="B895" s="5" t="s">
        <v>2866</v>
      </c>
      <c r="C895" s="5" t="s">
        <v>5002</v>
      </c>
      <c r="D895" t="s">
        <v>5</v>
      </c>
      <c r="E895" s="24" t="s">
        <v>5003</v>
      </c>
      <c r="F895" s="25" t="s">
        <v>73</v>
      </c>
      <c r="G895" s="26">
        <v>2</v>
      </c>
      <c r="H895" s="25">
        <v>0</v>
      </c>
      <c r="I895" s="25">
        <f>ROUND(G895*H895,6)</f>
        <v>0</v>
      </c>
      <c r="L895" s="27">
        <v>0</v>
      </c>
      <c r="M895" s="22">
        <f>ROUND(ROUND(L895,2)*ROUND(G895,3),2)</f>
        <v>0</v>
      </c>
      <c r="N895" s="25" t="s">
        <v>126</v>
      </c>
      <c r="O895">
        <f>(M895*21)/100</f>
        <v>0</v>
      </c>
      <c r="P895" t="s">
        <v>27</v>
      </c>
    </row>
    <row r="896" spans="1:16" x14ac:dyDescent="0.2">
      <c r="A896" s="28" t="s">
        <v>57</v>
      </c>
      <c r="E896" s="29" t="s">
        <v>5</v>
      </c>
    </row>
    <row r="897" spans="1:16" x14ac:dyDescent="0.2">
      <c r="A897" s="28" t="s">
        <v>58</v>
      </c>
      <c r="E897" s="30" t="s">
        <v>5</v>
      </c>
    </row>
    <row r="898" spans="1:16" ht="63.75" x14ac:dyDescent="0.2">
      <c r="E898" s="29" t="s">
        <v>4998</v>
      </c>
    </row>
    <row r="899" spans="1:16" x14ac:dyDescent="0.2">
      <c r="A899" t="s">
        <v>51</v>
      </c>
      <c r="B899" s="5" t="s">
        <v>2868</v>
      </c>
      <c r="C899" s="5" t="s">
        <v>4712</v>
      </c>
      <c r="D899" t="s">
        <v>5</v>
      </c>
      <c r="E899" s="24" t="s">
        <v>4961</v>
      </c>
      <c r="F899" s="25" t="s">
        <v>73</v>
      </c>
      <c r="G899" s="26">
        <v>1</v>
      </c>
      <c r="H899" s="25">
        <v>0</v>
      </c>
      <c r="I899" s="25">
        <f>ROUND(G899*H899,6)</f>
        <v>0</v>
      </c>
      <c r="L899" s="27">
        <v>0</v>
      </c>
      <c r="M899" s="22">
        <f>ROUND(ROUND(L899,2)*ROUND(G899,3),2)</f>
        <v>0</v>
      </c>
      <c r="N899" s="25" t="s">
        <v>126</v>
      </c>
      <c r="O899">
        <f>(M899*21)/100</f>
        <v>0</v>
      </c>
      <c r="P899" t="s">
        <v>27</v>
      </c>
    </row>
    <row r="900" spans="1:16" x14ac:dyDescent="0.2">
      <c r="A900" s="28" t="s">
        <v>57</v>
      </c>
      <c r="E900" s="29" t="s">
        <v>5</v>
      </c>
    </row>
    <row r="901" spans="1:16" x14ac:dyDescent="0.2">
      <c r="A901" s="28" t="s">
        <v>58</v>
      </c>
      <c r="E901" s="30" t="s">
        <v>5</v>
      </c>
    </row>
    <row r="902" spans="1:16" ht="102" x14ac:dyDescent="0.2">
      <c r="E902" s="29" t="s">
        <v>929</v>
      </c>
    </row>
    <row r="903" spans="1:16" x14ac:dyDescent="0.2">
      <c r="A903" t="s">
        <v>51</v>
      </c>
      <c r="B903" s="5" t="s">
        <v>2870</v>
      </c>
      <c r="C903" s="5" t="s">
        <v>5004</v>
      </c>
      <c r="D903" t="s">
        <v>5</v>
      </c>
      <c r="E903" s="24" t="s">
        <v>4963</v>
      </c>
      <c r="F903" s="25" t="s">
        <v>86</v>
      </c>
      <c r="G903" s="26">
        <v>16</v>
      </c>
      <c r="H903" s="25">
        <v>0</v>
      </c>
      <c r="I903" s="25">
        <f>ROUND(G903*H903,6)</f>
        <v>0</v>
      </c>
      <c r="L903" s="27">
        <v>0</v>
      </c>
      <c r="M903" s="22">
        <f>ROUND(ROUND(L903,2)*ROUND(G903,3),2)</f>
        <v>0</v>
      </c>
      <c r="N903" s="25" t="s">
        <v>126</v>
      </c>
      <c r="O903">
        <f>(M903*21)/100</f>
        <v>0</v>
      </c>
      <c r="P903" t="s">
        <v>27</v>
      </c>
    </row>
    <row r="904" spans="1:16" x14ac:dyDescent="0.2">
      <c r="A904" s="28" t="s">
        <v>57</v>
      </c>
      <c r="E904" s="29" t="s">
        <v>5</v>
      </c>
    </row>
    <row r="905" spans="1:16" x14ac:dyDescent="0.2">
      <c r="A905" s="28" t="s">
        <v>58</v>
      </c>
      <c r="E905" s="30" t="s">
        <v>5</v>
      </c>
    </row>
    <row r="906" spans="1:16" ht="25.5" x14ac:dyDescent="0.2">
      <c r="E906" s="29" t="s">
        <v>890</v>
      </c>
    </row>
    <row r="907" spans="1:16" x14ac:dyDescent="0.2">
      <c r="A907" t="s">
        <v>48</v>
      </c>
      <c r="C907" s="6" t="s">
        <v>5005</v>
      </c>
      <c r="E907" s="23" t="s">
        <v>947</v>
      </c>
      <c r="J907" s="22">
        <f>0</f>
        <v>0</v>
      </c>
      <c r="K907" s="22">
        <f>0</f>
        <v>0</v>
      </c>
      <c r="L907" s="22">
        <f>0+L908+L912+L916+L920</f>
        <v>0</v>
      </c>
      <c r="M907" s="22">
        <f>0+M908+M912+M916+M920</f>
        <v>0</v>
      </c>
    </row>
    <row r="908" spans="1:16" ht="25.5" x14ac:dyDescent="0.2">
      <c r="A908" t="s">
        <v>51</v>
      </c>
      <c r="B908" s="5" t="s">
        <v>2872</v>
      </c>
      <c r="C908" s="5" t="s">
        <v>5006</v>
      </c>
      <c r="D908" t="s">
        <v>5</v>
      </c>
      <c r="E908" s="24" t="s">
        <v>4976</v>
      </c>
      <c r="F908" s="25" t="s">
        <v>86</v>
      </c>
      <c r="G908" s="26">
        <v>2</v>
      </c>
      <c r="H908" s="25">
        <v>0</v>
      </c>
      <c r="I908" s="25">
        <f>ROUND(G908*H908,6)</f>
        <v>0</v>
      </c>
      <c r="L908" s="27">
        <v>0</v>
      </c>
      <c r="M908" s="22">
        <f>ROUND(ROUND(L908,2)*ROUND(G908,3),2)</f>
        <v>0</v>
      </c>
      <c r="N908" s="25" t="s">
        <v>126</v>
      </c>
      <c r="O908">
        <f>(M908*21)/100</f>
        <v>0</v>
      </c>
      <c r="P908" t="s">
        <v>27</v>
      </c>
    </row>
    <row r="909" spans="1:16" x14ac:dyDescent="0.2">
      <c r="A909" s="28" t="s">
        <v>57</v>
      </c>
      <c r="E909" s="29" t="s">
        <v>5</v>
      </c>
    </row>
    <row r="910" spans="1:16" x14ac:dyDescent="0.2">
      <c r="A910" s="28" t="s">
        <v>58</v>
      </c>
      <c r="E910" s="30" t="s">
        <v>5</v>
      </c>
    </row>
    <row r="911" spans="1:16" ht="25.5" x14ac:dyDescent="0.2">
      <c r="E911" s="29" t="s">
        <v>890</v>
      </c>
    </row>
    <row r="912" spans="1:16" x14ac:dyDescent="0.2">
      <c r="A912" t="s">
        <v>51</v>
      </c>
      <c r="B912" s="5" t="s">
        <v>2874</v>
      </c>
      <c r="C912" s="5" t="s">
        <v>5007</v>
      </c>
      <c r="D912" t="s">
        <v>5</v>
      </c>
      <c r="E912" s="24" t="s">
        <v>4978</v>
      </c>
      <c r="F912" s="25" t="s">
        <v>86</v>
      </c>
      <c r="G912" s="26">
        <v>2</v>
      </c>
      <c r="H912" s="25">
        <v>0</v>
      </c>
      <c r="I912" s="25">
        <f>ROUND(G912*H912,6)</f>
        <v>0</v>
      </c>
      <c r="L912" s="27">
        <v>0</v>
      </c>
      <c r="M912" s="22">
        <f>ROUND(ROUND(L912,2)*ROUND(G912,3),2)</f>
        <v>0</v>
      </c>
      <c r="N912" s="25" t="s">
        <v>126</v>
      </c>
      <c r="O912">
        <f>(M912*21)/100</f>
        <v>0</v>
      </c>
      <c r="P912" t="s">
        <v>27</v>
      </c>
    </row>
    <row r="913" spans="1:16" x14ac:dyDescent="0.2">
      <c r="A913" s="28" t="s">
        <v>57</v>
      </c>
      <c r="E913" s="29" t="s">
        <v>5</v>
      </c>
    </row>
    <row r="914" spans="1:16" x14ac:dyDescent="0.2">
      <c r="A914" s="28" t="s">
        <v>58</v>
      </c>
      <c r="E914" s="30" t="s">
        <v>5</v>
      </c>
    </row>
    <row r="915" spans="1:16" ht="89.25" x14ac:dyDescent="0.2">
      <c r="E915" s="29" t="s">
        <v>4973</v>
      </c>
    </row>
    <row r="916" spans="1:16" x14ac:dyDescent="0.2">
      <c r="A916" t="s">
        <v>51</v>
      </c>
      <c r="B916" s="5" t="s">
        <v>2878</v>
      </c>
      <c r="C916" s="5" t="s">
        <v>5008</v>
      </c>
      <c r="D916" t="s">
        <v>5</v>
      </c>
      <c r="E916" s="24" t="s">
        <v>949</v>
      </c>
      <c r="F916" s="25" t="s">
        <v>86</v>
      </c>
      <c r="G916" s="26">
        <v>8</v>
      </c>
      <c r="H916" s="25">
        <v>0</v>
      </c>
      <c r="I916" s="25">
        <f>ROUND(G916*H916,6)</f>
        <v>0</v>
      </c>
      <c r="L916" s="27">
        <v>0</v>
      </c>
      <c r="M916" s="22">
        <f>ROUND(ROUND(L916,2)*ROUND(G916,3),2)</f>
        <v>0</v>
      </c>
      <c r="N916" s="25" t="s">
        <v>126</v>
      </c>
      <c r="O916">
        <f>(M916*21)/100</f>
        <v>0</v>
      </c>
      <c r="P916" t="s">
        <v>27</v>
      </c>
    </row>
    <row r="917" spans="1:16" x14ac:dyDescent="0.2">
      <c r="A917" s="28" t="s">
        <v>57</v>
      </c>
      <c r="E917" s="29" t="s">
        <v>5</v>
      </c>
    </row>
    <row r="918" spans="1:16" x14ac:dyDescent="0.2">
      <c r="A918" s="28" t="s">
        <v>58</v>
      </c>
      <c r="E918" s="30" t="s">
        <v>5</v>
      </c>
    </row>
    <row r="919" spans="1:16" ht="89.25" x14ac:dyDescent="0.2">
      <c r="E919" s="29" t="s">
        <v>4973</v>
      </c>
    </row>
    <row r="920" spans="1:16" x14ac:dyDescent="0.2">
      <c r="A920" t="s">
        <v>51</v>
      </c>
      <c r="B920" s="5" t="s">
        <v>2880</v>
      </c>
      <c r="C920" s="5" t="s">
        <v>5009</v>
      </c>
      <c r="D920" t="s">
        <v>5</v>
      </c>
      <c r="E920" s="24" t="s">
        <v>952</v>
      </c>
      <c r="F920" s="25" t="s">
        <v>86</v>
      </c>
      <c r="G920" s="26">
        <v>6</v>
      </c>
      <c r="H920" s="25">
        <v>0</v>
      </c>
      <c r="I920" s="25">
        <f>ROUND(G920*H920,6)</f>
        <v>0</v>
      </c>
      <c r="L920" s="27">
        <v>0</v>
      </c>
      <c r="M920" s="22">
        <f>ROUND(ROUND(L920,2)*ROUND(G920,3),2)</f>
        <v>0</v>
      </c>
      <c r="N920" s="25" t="s">
        <v>126</v>
      </c>
      <c r="O920">
        <f>(M920*21)/100</f>
        <v>0</v>
      </c>
      <c r="P920" t="s">
        <v>27</v>
      </c>
    </row>
    <row r="921" spans="1:16" x14ac:dyDescent="0.2">
      <c r="A921" s="28" t="s">
        <v>57</v>
      </c>
      <c r="E921" s="29" t="s">
        <v>5</v>
      </c>
    </row>
    <row r="922" spans="1:16" x14ac:dyDescent="0.2">
      <c r="A922" s="28" t="s">
        <v>58</v>
      </c>
      <c r="E922" s="30" t="s">
        <v>5</v>
      </c>
    </row>
    <row r="923" spans="1:16" ht="51" x14ac:dyDescent="0.2">
      <c r="E923" s="29" t="s">
        <v>950</v>
      </c>
    </row>
    <row r="924" spans="1:16" x14ac:dyDescent="0.2">
      <c r="A924" t="s">
        <v>48</v>
      </c>
      <c r="C924" s="6" t="s">
        <v>100</v>
      </c>
      <c r="E924" s="23" t="s">
        <v>5010</v>
      </c>
      <c r="J924" s="22">
        <f>0</f>
        <v>0</v>
      </c>
      <c r="K924" s="22">
        <f>0</f>
        <v>0</v>
      </c>
      <c r="L924" s="22">
        <f>0+L925+L929+L933+L937+L941+L945+L949+L953+L957</f>
        <v>0</v>
      </c>
      <c r="M924" s="22">
        <f>0+M925+M929+M933+M937+M941+M945+M949+M953+M957</f>
        <v>0</v>
      </c>
    </row>
    <row r="925" spans="1:16" ht="25.5" x14ac:dyDescent="0.2">
      <c r="A925" t="s">
        <v>51</v>
      </c>
      <c r="B925" s="5" t="s">
        <v>2882</v>
      </c>
      <c r="C925" s="5" t="s">
        <v>4984</v>
      </c>
      <c r="D925" t="s">
        <v>5</v>
      </c>
      <c r="E925" s="24" t="s">
        <v>5011</v>
      </c>
      <c r="F925" s="25" t="s">
        <v>73</v>
      </c>
      <c r="G925" s="26">
        <v>1</v>
      </c>
      <c r="H925" s="25">
        <v>0</v>
      </c>
      <c r="I925" s="25">
        <f>ROUND(G925*H925,6)</f>
        <v>0</v>
      </c>
      <c r="L925" s="27">
        <v>0</v>
      </c>
      <c r="M925" s="22">
        <f>ROUND(ROUND(L925,2)*ROUND(G925,3),2)</f>
        <v>0</v>
      </c>
      <c r="N925" s="25" t="s">
        <v>126</v>
      </c>
      <c r="O925">
        <f>(M925*21)/100</f>
        <v>0</v>
      </c>
      <c r="P925" t="s">
        <v>27</v>
      </c>
    </row>
    <row r="926" spans="1:16" x14ac:dyDescent="0.2">
      <c r="A926" s="28" t="s">
        <v>57</v>
      </c>
      <c r="E926" s="29" t="s">
        <v>5</v>
      </c>
    </row>
    <row r="927" spans="1:16" x14ac:dyDescent="0.2">
      <c r="A927" s="28" t="s">
        <v>58</v>
      </c>
      <c r="E927" s="30" t="s">
        <v>5</v>
      </c>
    </row>
    <row r="928" spans="1:16" ht="76.5" x14ac:dyDescent="0.2">
      <c r="E928" s="29" t="s">
        <v>4769</v>
      </c>
    </row>
    <row r="929" spans="1:16" x14ac:dyDescent="0.2">
      <c r="A929" t="s">
        <v>51</v>
      </c>
      <c r="B929" s="5" t="s">
        <v>2884</v>
      </c>
      <c r="C929" s="5" t="s">
        <v>5012</v>
      </c>
      <c r="D929" t="s">
        <v>5</v>
      </c>
      <c r="E929" s="24" t="s">
        <v>5013</v>
      </c>
      <c r="F929" s="25" t="s">
        <v>73</v>
      </c>
      <c r="G929" s="26">
        <v>1</v>
      </c>
      <c r="H929" s="25">
        <v>0</v>
      </c>
      <c r="I929" s="25">
        <f>ROUND(G929*H929,6)</f>
        <v>0</v>
      </c>
      <c r="L929" s="27">
        <v>0</v>
      </c>
      <c r="M929" s="22">
        <f>ROUND(ROUND(L929,2)*ROUND(G929,3),2)</f>
        <v>0</v>
      </c>
      <c r="N929" s="25" t="s">
        <v>126</v>
      </c>
      <c r="O929">
        <f>(M929*21)/100</f>
        <v>0</v>
      </c>
      <c r="P929" t="s">
        <v>27</v>
      </c>
    </row>
    <row r="930" spans="1:16" x14ac:dyDescent="0.2">
      <c r="A930" s="28" t="s">
        <v>57</v>
      </c>
      <c r="E930" s="29" t="s">
        <v>5</v>
      </c>
    </row>
    <row r="931" spans="1:16" x14ac:dyDescent="0.2">
      <c r="A931" s="28" t="s">
        <v>58</v>
      </c>
      <c r="E931" s="30" t="s">
        <v>5</v>
      </c>
    </row>
    <row r="932" spans="1:16" ht="89.25" x14ac:dyDescent="0.2">
      <c r="E932" s="29" t="s">
        <v>4695</v>
      </c>
    </row>
    <row r="933" spans="1:16" x14ac:dyDescent="0.2">
      <c r="A933" t="s">
        <v>51</v>
      </c>
      <c r="B933" s="5" t="s">
        <v>2887</v>
      </c>
      <c r="C933" s="5" t="s">
        <v>5014</v>
      </c>
      <c r="D933" t="s">
        <v>5</v>
      </c>
      <c r="E933" s="24" t="s">
        <v>4807</v>
      </c>
      <c r="F933" s="25" t="s">
        <v>73</v>
      </c>
      <c r="G933" s="26">
        <v>23</v>
      </c>
      <c r="H933" s="25">
        <v>0</v>
      </c>
      <c r="I933" s="25">
        <f>ROUND(G933*H933,6)</f>
        <v>0</v>
      </c>
      <c r="L933" s="27">
        <v>0</v>
      </c>
      <c r="M933" s="22">
        <f>ROUND(ROUND(L933,2)*ROUND(G933,3),2)</f>
        <v>0</v>
      </c>
      <c r="N933" s="25" t="s">
        <v>126</v>
      </c>
      <c r="O933">
        <f>(M933*21)/100</f>
        <v>0</v>
      </c>
      <c r="P933" t="s">
        <v>27</v>
      </c>
    </row>
    <row r="934" spans="1:16" x14ac:dyDescent="0.2">
      <c r="A934" s="28" t="s">
        <v>57</v>
      </c>
      <c r="E934" s="29" t="s">
        <v>5</v>
      </c>
    </row>
    <row r="935" spans="1:16" x14ac:dyDescent="0.2">
      <c r="A935" s="28" t="s">
        <v>58</v>
      </c>
      <c r="E935" s="30" t="s">
        <v>5</v>
      </c>
    </row>
    <row r="936" spans="1:16" ht="114.75" x14ac:dyDescent="0.2">
      <c r="E936" s="29" t="s">
        <v>4988</v>
      </c>
    </row>
    <row r="937" spans="1:16" x14ac:dyDescent="0.2">
      <c r="A937" t="s">
        <v>51</v>
      </c>
      <c r="B937" s="5" t="s">
        <v>2889</v>
      </c>
      <c r="C937" s="5" t="s">
        <v>5015</v>
      </c>
      <c r="D937" t="s">
        <v>5</v>
      </c>
      <c r="E937" s="24" t="s">
        <v>4789</v>
      </c>
      <c r="F937" s="25" t="s">
        <v>73</v>
      </c>
      <c r="G937" s="26">
        <v>4</v>
      </c>
      <c r="H937" s="25">
        <v>0</v>
      </c>
      <c r="I937" s="25">
        <f>ROUND(G937*H937,6)</f>
        <v>0</v>
      </c>
      <c r="L937" s="27">
        <v>0</v>
      </c>
      <c r="M937" s="22">
        <f>ROUND(ROUND(L937,2)*ROUND(G937,3),2)</f>
        <v>0</v>
      </c>
      <c r="N937" s="25" t="s">
        <v>126</v>
      </c>
      <c r="O937">
        <f>(M937*21)/100</f>
        <v>0</v>
      </c>
      <c r="P937" t="s">
        <v>27</v>
      </c>
    </row>
    <row r="938" spans="1:16" x14ac:dyDescent="0.2">
      <c r="A938" s="28" t="s">
        <v>57</v>
      </c>
      <c r="E938" s="29" t="s">
        <v>5</v>
      </c>
    </row>
    <row r="939" spans="1:16" x14ac:dyDescent="0.2">
      <c r="A939" s="28" t="s">
        <v>58</v>
      </c>
      <c r="E939" s="30" t="s">
        <v>5</v>
      </c>
    </row>
    <row r="940" spans="1:16" ht="114.75" x14ac:dyDescent="0.2">
      <c r="E940" s="29" t="s">
        <v>4988</v>
      </c>
    </row>
    <row r="941" spans="1:16" x14ac:dyDescent="0.2">
      <c r="A941" t="s">
        <v>51</v>
      </c>
      <c r="B941" s="5" t="s">
        <v>2891</v>
      </c>
      <c r="C941" s="5" t="s">
        <v>5016</v>
      </c>
      <c r="D941" t="s">
        <v>5</v>
      </c>
      <c r="E941" s="24" t="s">
        <v>5017</v>
      </c>
      <c r="F941" s="25" t="s">
        <v>73</v>
      </c>
      <c r="G941" s="26">
        <v>15</v>
      </c>
      <c r="H941" s="25">
        <v>0</v>
      </c>
      <c r="I941" s="25">
        <f>ROUND(G941*H941,6)</f>
        <v>0</v>
      </c>
      <c r="L941" s="27">
        <v>0</v>
      </c>
      <c r="M941" s="22">
        <f>ROUND(ROUND(L941,2)*ROUND(G941,3),2)</f>
        <v>0</v>
      </c>
      <c r="N941" s="25" t="s">
        <v>126</v>
      </c>
      <c r="O941">
        <f>(M941*21)/100</f>
        <v>0</v>
      </c>
      <c r="P941" t="s">
        <v>27</v>
      </c>
    </row>
    <row r="942" spans="1:16" x14ac:dyDescent="0.2">
      <c r="A942" s="28" t="s">
        <v>57</v>
      </c>
      <c r="E942" s="29" t="s">
        <v>5</v>
      </c>
    </row>
    <row r="943" spans="1:16" x14ac:dyDescent="0.2">
      <c r="A943" s="28" t="s">
        <v>58</v>
      </c>
      <c r="E943" s="30" t="s">
        <v>5</v>
      </c>
    </row>
    <row r="944" spans="1:16" ht="114.75" x14ac:dyDescent="0.2">
      <c r="E944" s="29" t="s">
        <v>4988</v>
      </c>
    </row>
    <row r="945" spans="1:16" x14ac:dyDescent="0.2">
      <c r="A945" t="s">
        <v>51</v>
      </c>
      <c r="B945" s="5" t="s">
        <v>2893</v>
      </c>
      <c r="C945" s="5" t="s">
        <v>5018</v>
      </c>
      <c r="D945" t="s">
        <v>5</v>
      </c>
      <c r="E945" s="24" t="s">
        <v>4790</v>
      </c>
      <c r="F945" s="25" t="s">
        <v>73</v>
      </c>
      <c r="G945" s="26">
        <v>25</v>
      </c>
      <c r="H945" s="25">
        <v>0</v>
      </c>
      <c r="I945" s="25">
        <f>ROUND(G945*H945,6)</f>
        <v>0</v>
      </c>
      <c r="L945" s="27">
        <v>0</v>
      </c>
      <c r="M945" s="22">
        <f>ROUND(ROUND(L945,2)*ROUND(G945,3),2)</f>
        <v>0</v>
      </c>
      <c r="N945" s="25" t="s">
        <v>126</v>
      </c>
      <c r="O945">
        <f>(M945*21)/100</f>
        <v>0</v>
      </c>
      <c r="P945" t="s">
        <v>27</v>
      </c>
    </row>
    <row r="946" spans="1:16" x14ac:dyDescent="0.2">
      <c r="A946" s="28" t="s">
        <v>57</v>
      </c>
      <c r="E946" s="29" t="s">
        <v>5</v>
      </c>
    </row>
    <row r="947" spans="1:16" x14ac:dyDescent="0.2">
      <c r="A947" s="28" t="s">
        <v>58</v>
      </c>
      <c r="E947" s="30" t="s">
        <v>5</v>
      </c>
    </row>
    <row r="948" spans="1:16" ht="114.75" x14ac:dyDescent="0.2">
      <c r="E948" s="29" t="s">
        <v>4988</v>
      </c>
    </row>
    <row r="949" spans="1:16" x14ac:dyDescent="0.2">
      <c r="A949" t="s">
        <v>51</v>
      </c>
      <c r="B949" s="5" t="s">
        <v>2895</v>
      </c>
      <c r="C949" s="5" t="s">
        <v>5019</v>
      </c>
      <c r="D949" t="s">
        <v>5</v>
      </c>
      <c r="E949" s="24" t="s">
        <v>4792</v>
      </c>
      <c r="F949" s="25" t="s">
        <v>73</v>
      </c>
      <c r="G949" s="26">
        <v>5</v>
      </c>
      <c r="H949" s="25">
        <v>0</v>
      </c>
      <c r="I949" s="25">
        <f>ROUND(G949*H949,6)</f>
        <v>0</v>
      </c>
      <c r="L949" s="27">
        <v>0</v>
      </c>
      <c r="M949" s="22">
        <f>ROUND(ROUND(L949,2)*ROUND(G949,3),2)</f>
        <v>0</v>
      </c>
      <c r="N949" s="25" t="s">
        <v>126</v>
      </c>
      <c r="O949">
        <f>(M949*21)/100</f>
        <v>0</v>
      </c>
      <c r="P949" t="s">
        <v>27</v>
      </c>
    </row>
    <row r="950" spans="1:16" x14ac:dyDescent="0.2">
      <c r="A950" s="28" t="s">
        <v>57</v>
      </c>
      <c r="E950" s="29" t="s">
        <v>5</v>
      </c>
    </row>
    <row r="951" spans="1:16" x14ac:dyDescent="0.2">
      <c r="A951" s="28" t="s">
        <v>58</v>
      </c>
      <c r="E951" s="30" t="s">
        <v>5</v>
      </c>
    </row>
    <row r="952" spans="1:16" ht="114.75" x14ac:dyDescent="0.2">
      <c r="E952" s="29" t="s">
        <v>4988</v>
      </c>
    </row>
    <row r="953" spans="1:16" x14ac:dyDescent="0.2">
      <c r="A953" t="s">
        <v>51</v>
      </c>
      <c r="B953" s="5" t="s">
        <v>2897</v>
      </c>
      <c r="C953" s="5" t="s">
        <v>4709</v>
      </c>
      <c r="D953" t="s">
        <v>5</v>
      </c>
      <c r="E953" s="24" t="s">
        <v>4794</v>
      </c>
      <c r="F953" s="25" t="s">
        <v>73</v>
      </c>
      <c r="G953" s="26">
        <v>100</v>
      </c>
      <c r="H953" s="25">
        <v>0</v>
      </c>
      <c r="I953" s="25">
        <f>ROUND(G953*H953,6)</f>
        <v>0</v>
      </c>
      <c r="L953" s="27">
        <v>0</v>
      </c>
      <c r="M953" s="22">
        <f>ROUND(ROUND(L953,2)*ROUND(G953,3),2)</f>
        <v>0</v>
      </c>
      <c r="N953" s="25" t="s">
        <v>126</v>
      </c>
      <c r="O953">
        <f>(M953*21)/100</f>
        <v>0</v>
      </c>
      <c r="P953" t="s">
        <v>27</v>
      </c>
    </row>
    <row r="954" spans="1:16" x14ac:dyDescent="0.2">
      <c r="A954" s="28" t="s">
        <v>57</v>
      </c>
      <c r="E954" s="29" t="s">
        <v>5</v>
      </c>
    </row>
    <row r="955" spans="1:16" x14ac:dyDescent="0.2">
      <c r="A955" s="28" t="s">
        <v>58</v>
      </c>
      <c r="E955" s="30" t="s">
        <v>5</v>
      </c>
    </row>
    <row r="956" spans="1:16" ht="114.75" x14ac:dyDescent="0.2">
      <c r="E956" s="29" t="s">
        <v>4988</v>
      </c>
    </row>
    <row r="957" spans="1:16" x14ac:dyDescent="0.2">
      <c r="A957" t="s">
        <v>51</v>
      </c>
      <c r="B957" s="5" t="s">
        <v>2899</v>
      </c>
      <c r="C957" s="5" t="s">
        <v>4710</v>
      </c>
      <c r="D957" t="s">
        <v>5</v>
      </c>
      <c r="E957" s="24" t="s">
        <v>4795</v>
      </c>
      <c r="F957" s="25" t="s">
        <v>73</v>
      </c>
      <c r="G957" s="26">
        <v>25</v>
      </c>
      <c r="H957" s="25">
        <v>0</v>
      </c>
      <c r="I957" s="25">
        <f>ROUND(G957*H957,6)</f>
        <v>0</v>
      </c>
      <c r="L957" s="27">
        <v>0</v>
      </c>
      <c r="M957" s="22">
        <f>ROUND(ROUND(L957,2)*ROUND(G957,3),2)</f>
        <v>0</v>
      </c>
      <c r="N957" s="25" t="s">
        <v>126</v>
      </c>
      <c r="O957">
        <f>(M957*21)/100</f>
        <v>0</v>
      </c>
      <c r="P957" t="s">
        <v>27</v>
      </c>
    </row>
    <row r="958" spans="1:16" x14ac:dyDescent="0.2">
      <c r="A958" s="28" t="s">
        <v>57</v>
      </c>
      <c r="E958" s="29" t="s">
        <v>5</v>
      </c>
    </row>
    <row r="959" spans="1:16" x14ac:dyDescent="0.2">
      <c r="A959" s="28" t="s">
        <v>58</v>
      </c>
      <c r="E959" s="30" t="s">
        <v>5</v>
      </c>
    </row>
    <row r="960" spans="1:16" ht="114.75" x14ac:dyDescent="0.2">
      <c r="E960" s="29" t="s">
        <v>4988</v>
      </c>
    </row>
    <row r="961" spans="1:16" x14ac:dyDescent="0.2">
      <c r="A961" t="s">
        <v>48</v>
      </c>
      <c r="C961" s="6" t="s">
        <v>5020</v>
      </c>
      <c r="E961" s="23" t="s">
        <v>4777</v>
      </c>
      <c r="J961" s="22">
        <f>0</f>
        <v>0</v>
      </c>
      <c r="K961" s="22">
        <f>0</f>
        <v>0</v>
      </c>
      <c r="L961" s="22">
        <f>0+L962+L966+L970+L974+L978+L982+L986+L990</f>
        <v>0</v>
      </c>
      <c r="M961" s="22">
        <f>0+M962+M966+M970+M974+M978+M982+M986+M990</f>
        <v>0</v>
      </c>
    </row>
    <row r="962" spans="1:16" ht="25.5" x14ac:dyDescent="0.2">
      <c r="A962" t="s">
        <v>51</v>
      </c>
      <c r="B962" s="5" t="s">
        <v>2902</v>
      </c>
      <c r="C962" s="5" t="s">
        <v>4711</v>
      </c>
      <c r="D962" t="s">
        <v>5</v>
      </c>
      <c r="E962" s="24" t="s">
        <v>5021</v>
      </c>
      <c r="F962" s="25" t="s">
        <v>73</v>
      </c>
      <c r="G962" s="26">
        <v>60</v>
      </c>
      <c r="H962" s="25">
        <v>0</v>
      </c>
      <c r="I962" s="25">
        <f>ROUND(G962*H962,6)</f>
        <v>0</v>
      </c>
      <c r="L962" s="27">
        <v>0</v>
      </c>
      <c r="M962" s="22">
        <f>ROUND(ROUND(L962,2)*ROUND(G962,3),2)</f>
        <v>0</v>
      </c>
      <c r="N962" s="25" t="s">
        <v>126</v>
      </c>
      <c r="O962">
        <f>(M962*21)/100</f>
        <v>0</v>
      </c>
      <c r="P962" t="s">
        <v>27</v>
      </c>
    </row>
    <row r="963" spans="1:16" x14ac:dyDescent="0.2">
      <c r="A963" s="28" t="s">
        <v>57</v>
      </c>
      <c r="E963" s="29" t="s">
        <v>5</v>
      </c>
    </row>
    <row r="964" spans="1:16" x14ac:dyDescent="0.2">
      <c r="A964" s="28" t="s">
        <v>58</v>
      </c>
      <c r="E964" s="30" t="s">
        <v>5</v>
      </c>
    </row>
    <row r="965" spans="1:16" ht="63.75" x14ac:dyDescent="0.2">
      <c r="E965" s="29" t="s">
        <v>4998</v>
      </c>
    </row>
    <row r="966" spans="1:16" ht="25.5" x14ac:dyDescent="0.2">
      <c r="A966" t="s">
        <v>51</v>
      </c>
      <c r="B966" s="5" t="s">
        <v>2904</v>
      </c>
      <c r="C966" s="5" t="s">
        <v>5022</v>
      </c>
      <c r="D966" t="s">
        <v>5</v>
      </c>
      <c r="E966" s="24" t="s">
        <v>5023</v>
      </c>
      <c r="F966" s="25" t="s">
        <v>73</v>
      </c>
      <c r="G966" s="26">
        <v>20</v>
      </c>
      <c r="H966" s="25">
        <v>0</v>
      </c>
      <c r="I966" s="25">
        <f>ROUND(G966*H966,6)</f>
        <v>0</v>
      </c>
      <c r="L966" s="27">
        <v>0</v>
      </c>
      <c r="M966" s="22">
        <f>ROUND(ROUND(L966,2)*ROUND(G966,3),2)</f>
        <v>0</v>
      </c>
      <c r="N966" s="25" t="s">
        <v>126</v>
      </c>
      <c r="O966">
        <f>(M966*21)/100</f>
        <v>0</v>
      </c>
      <c r="P966" t="s">
        <v>27</v>
      </c>
    </row>
    <row r="967" spans="1:16" x14ac:dyDescent="0.2">
      <c r="A967" s="28" t="s">
        <v>57</v>
      </c>
      <c r="E967" s="29" t="s">
        <v>5</v>
      </c>
    </row>
    <row r="968" spans="1:16" x14ac:dyDescent="0.2">
      <c r="A968" s="28" t="s">
        <v>58</v>
      </c>
      <c r="E968" s="30" t="s">
        <v>5</v>
      </c>
    </row>
    <row r="969" spans="1:16" ht="63.75" x14ac:dyDescent="0.2">
      <c r="E969" s="29" t="s">
        <v>4998</v>
      </c>
    </row>
    <row r="970" spans="1:16" x14ac:dyDescent="0.2">
      <c r="A970" t="s">
        <v>51</v>
      </c>
      <c r="B970" s="5" t="s">
        <v>2906</v>
      </c>
      <c r="C970" s="5" t="s">
        <v>5024</v>
      </c>
      <c r="D970" t="s">
        <v>5</v>
      </c>
      <c r="E970" s="24" t="s">
        <v>5025</v>
      </c>
      <c r="F970" s="25" t="s">
        <v>73</v>
      </c>
      <c r="G970" s="26">
        <v>30</v>
      </c>
      <c r="H970" s="25">
        <v>0</v>
      </c>
      <c r="I970" s="25">
        <f>ROUND(G970*H970,6)</f>
        <v>0</v>
      </c>
      <c r="L970" s="27">
        <v>0</v>
      </c>
      <c r="M970" s="22">
        <f>ROUND(ROUND(L970,2)*ROUND(G970,3),2)</f>
        <v>0</v>
      </c>
      <c r="N970" s="25" t="s">
        <v>126</v>
      </c>
      <c r="O970">
        <f>(M970*21)/100</f>
        <v>0</v>
      </c>
      <c r="P970" t="s">
        <v>27</v>
      </c>
    </row>
    <row r="971" spans="1:16" x14ac:dyDescent="0.2">
      <c r="A971" s="28" t="s">
        <v>57</v>
      </c>
      <c r="E971" s="29" t="s">
        <v>5</v>
      </c>
    </row>
    <row r="972" spans="1:16" x14ac:dyDescent="0.2">
      <c r="A972" s="28" t="s">
        <v>58</v>
      </c>
      <c r="E972" s="30" t="s">
        <v>5</v>
      </c>
    </row>
    <row r="973" spans="1:16" ht="63.75" x14ac:dyDescent="0.2">
      <c r="E973" s="29" t="s">
        <v>4998</v>
      </c>
    </row>
    <row r="974" spans="1:16" ht="25.5" x14ac:dyDescent="0.2">
      <c r="A974" t="s">
        <v>51</v>
      </c>
      <c r="B974" s="5" t="s">
        <v>2908</v>
      </c>
      <c r="C974" s="5" t="s">
        <v>5026</v>
      </c>
      <c r="D974" t="s">
        <v>5</v>
      </c>
      <c r="E974" s="24" t="s">
        <v>5027</v>
      </c>
      <c r="F974" s="25" t="s">
        <v>73</v>
      </c>
      <c r="G974" s="26">
        <v>10</v>
      </c>
      <c r="H974" s="25">
        <v>0</v>
      </c>
      <c r="I974" s="25">
        <f>ROUND(G974*H974,6)</f>
        <v>0</v>
      </c>
      <c r="L974" s="27">
        <v>0</v>
      </c>
      <c r="M974" s="22">
        <f>ROUND(ROUND(L974,2)*ROUND(G974,3),2)</f>
        <v>0</v>
      </c>
      <c r="N974" s="25" t="s">
        <v>126</v>
      </c>
      <c r="O974">
        <f>(M974*21)/100</f>
        <v>0</v>
      </c>
      <c r="P974" t="s">
        <v>27</v>
      </c>
    </row>
    <row r="975" spans="1:16" x14ac:dyDescent="0.2">
      <c r="A975" s="28" t="s">
        <v>57</v>
      </c>
      <c r="E975" s="29" t="s">
        <v>5</v>
      </c>
    </row>
    <row r="976" spans="1:16" x14ac:dyDescent="0.2">
      <c r="A976" s="28" t="s">
        <v>58</v>
      </c>
      <c r="E976" s="30" t="s">
        <v>5</v>
      </c>
    </row>
    <row r="977" spans="1:16" ht="63.75" x14ac:dyDescent="0.2">
      <c r="E977" s="29" t="s">
        <v>4998</v>
      </c>
    </row>
    <row r="978" spans="1:16" x14ac:dyDescent="0.2">
      <c r="A978" t="s">
        <v>51</v>
      </c>
      <c r="B978" s="5" t="s">
        <v>2911</v>
      </c>
      <c r="C978" s="5" t="s">
        <v>5028</v>
      </c>
      <c r="D978" t="s">
        <v>5</v>
      </c>
      <c r="E978" s="24" t="s">
        <v>5001</v>
      </c>
      <c r="F978" s="25" t="s">
        <v>73</v>
      </c>
      <c r="G978" s="26">
        <v>26</v>
      </c>
      <c r="H978" s="25">
        <v>0</v>
      </c>
      <c r="I978" s="25">
        <f>ROUND(G978*H978,6)</f>
        <v>0</v>
      </c>
      <c r="L978" s="27">
        <v>0</v>
      </c>
      <c r="M978" s="22">
        <f>ROUND(ROUND(L978,2)*ROUND(G978,3),2)</f>
        <v>0</v>
      </c>
      <c r="N978" s="25" t="s">
        <v>126</v>
      </c>
      <c r="O978">
        <f>(M978*21)/100</f>
        <v>0</v>
      </c>
      <c r="P978" t="s">
        <v>27</v>
      </c>
    </row>
    <row r="979" spans="1:16" x14ac:dyDescent="0.2">
      <c r="A979" s="28" t="s">
        <v>57</v>
      </c>
      <c r="E979" s="29" t="s">
        <v>5</v>
      </c>
    </row>
    <row r="980" spans="1:16" x14ac:dyDescent="0.2">
      <c r="A980" s="28" t="s">
        <v>58</v>
      </c>
      <c r="E980" s="30" t="s">
        <v>5</v>
      </c>
    </row>
    <row r="981" spans="1:16" ht="63.75" x14ac:dyDescent="0.2">
      <c r="E981" s="29" t="s">
        <v>4998</v>
      </c>
    </row>
    <row r="982" spans="1:16" ht="25.5" x14ac:dyDescent="0.2">
      <c r="A982" t="s">
        <v>51</v>
      </c>
      <c r="B982" s="5" t="s">
        <v>2914</v>
      </c>
      <c r="C982" s="5" t="s">
        <v>5029</v>
      </c>
      <c r="D982" t="s">
        <v>5</v>
      </c>
      <c r="E982" s="24" t="s">
        <v>5003</v>
      </c>
      <c r="F982" s="25" t="s">
        <v>73</v>
      </c>
      <c r="G982" s="26">
        <v>20</v>
      </c>
      <c r="H982" s="25">
        <v>0</v>
      </c>
      <c r="I982" s="25">
        <f>ROUND(G982*H982,6)</f>
        <v>0</v>
      </c>
      <c r="L982" s="27">
        <v>0</v>
      </c>
      <c r="M982" s="22">
        <f>ROUND(ROUND(L982,2)*ROUND(G982,3),2)</f>
        <v>0</v>
      </c>
      <c r="N982" s="25" t="s">
        <v>126</v>
      </c>
      <c r="O982">
        <f>(M982*21)/100</f>
        <v>0</v>
      </c>
      <c r="P982" t="s">
        <v>27</v>
      </c>
    </row>
    <row r="983" spans="1:16" x14ac:dyDescent="0.2">
      <c r="A983" s="28" t="s">
        <v>57</v>
      </c>
      <c r="E983" s="29" t="s">
        <v>5</v>
      </c>
    </row>
    <row r="984" spans="1:16" x14ac:dyDescent="0.2">
      <c r="A984" s="28" t="s">
        <v>58</v>
      </c>
      <c r="E984" s="30" t="s">
        <v>5</v>
      </c>
    </row>
    <row r="985" spans="1:16" ht="63.75" x14ac:dyDescent="0.2">
      <c r="E985" s="29" t="s">
        <v>4998</v>
      </c>
    </row>
    <row r="986" spans="1:16" x14ac:dyDescent="0.2">
      <c r="A986" t="s">
        <v>51</v>
      </c>
      <c r="B986" s="5" t="s">
        <v>2916</v>
      </c>
      <c r="C986" s="5" t="s">
        <v>5030</v>
      </c>
      <c r="D986" t="s">
        <v>5</v>
      </c>
      <c r="E986" s="24" t="s">
        <v>5031</v>
      </c>
      <c r="F986" s="25" t="s">
        <v>73</v>
      </c>
      <c r="G986" s="26">
        <v>20</v>
      </c>
      <c r="H986" s="25">
        <v>0</v>
      </c>
      <c r="I986" s="25">
        <f>ROUND(G986*H986,6)</f>
        <v>0</v>
      </c>
      <c r="L986" s="27">
        <v>0</v>
      </c>
      <c r="M986" s="22">
        <f>ROUND(ROUND(L986,2)*ROUND(G986,3),2)</f>
        <v>0</v>
      </c>
      <c r="N986" s="25" t="s">
        <v>126</v>
      </c>
      <c r="O986">
        <f>(M986*21)/100</f>
        <v>0</v>
      </c>
      <c r="P986" t="s">
        <v>27</v>
      </c>
    </row>
    <row r="987" spans="1:16" x14ac:dyDescent="0.2">
      <c r="A987" s="28" t="s">
        <v>57</v>
      </c>
      <c r="E987" s="29" t="s">
        <v>5</v>
      </c>
    </row>
    <row r="988" spans="1:16" x14ac:dyDescent="0.2">
      <c r="A988" s="28" t="s">
        <v>58</v>
      </c>
      <c r="E988" s="30" t="s">
        <v>5</v>
      </c>
    </row>
    <row r="989" spans="1:16" ht="63.75" x14ac:dyDescent="0.2">
      <c r="E989" s="29" t="s">
        <v>4998</v>
      </c>
    </row>
    <row r="990" spans="1:16" ht="25.5" x14ac:dyDescent="0.2">
      <c r="A990" t="s">
        <v>51</v>
      </c>
      <c r="B990" s="5" t="s">
        <v>2918</v>
      </c>
      <c r="C990" s="5" t="s">
        <v>5032</v>
      </c>
      <c r="D990" t="s">
        <v>5</v>
      </c>
      <c r="E990" s="24" t="s">
        <v>5033</v>
      </c>
      <c r="F990" s="25" t="s">
        <v>73</v>
      </c>
      <c r="G990" s="26">
        <v>10</v>
      </c>
      <c r="H990" s="25">
        <v>0</v>
      </c>
      <c r="I990" s="25">
        <f>ROUND(G990*H990,6)</f>
        <v>0</v>
      </c>
      <c r="L990" s="27">
        <v>0</v>
      </c>
      <c r="M990" s="22">
        <f>ROUND(ROUND(L990,2)*ROUND(G990,3),2)</f>
        <v>0</v>
      </c>
      <c r="N990" s="25" t="s">
        <v>126</v>
      </c>
      <c r="O990">
        <f>(M990*21)/100</f>
        <v>0</v>
      </c>
      <c r="P990" t="s">
        <v>27</v>
      </c>
    </row>
    <row r="991" spans="1:16" x14ac:dyDescent="0.2">
      <c r="A991" s="28" t="s">
        <v>57</v>
      </c>
      <c r="E991" s="29" t="s">
        <v>5</v>
      </c>
    </row>
    <row r="992" spans="1:16" x14ac:dyDescent="0.2">
      <c r="A992" s="28" t="s">
        <v>58</v>
      </c>
      <c r="E992" s="30" t="s">
        <v>5</v>
      </c>
    </row>
    <row r="993" spans="1:16" ht="63.75" x14ac:dyDescent="0.2">
      <c r="E993" s="29" t="s">
        <v>4998</v>
      </c>
    </row>
    <row r="994" spans="1:16" x14ac:dyDescent="0.2">
      <c r="A994" t="s">
        <v>48</v>
      </c>
      <c r="C994" s="6" t="s">
        <v>5034</v>
      </c>
      <c r="E994" s="23" t="s">
        <v>143</v>
      </c>
      <c r="J994" s="22">
        <f>0</f>
        <v>0</v>
      </c>
      <c r="K994" s="22">
        <f>0</f>
        <v>0</v>
      </c>
      <c r="L994" s="22">
        <f>0+L995+L999+L1003+L1007+L1011+L1015+L1019+L1023+L1027+L1031+L1035+L1039+L1043+L1047</f>
        <v>0</v>
      </c>
      <c r="M994" s="22">
        <f>0+M995+M999+M1003+M1007+M1011+M1015+M1019+M1023+M1027+M1031+M1035+M1039+M1043+M1047</f>
        <v>0</v>
      </c>
    </row>
    <row r="995" spans="1:16" x14ac:dyDescent="0.2">
      <c r="A995" t="s">
        <v>51</v>
      </c>
      <c r="B995" s="5" t="s">
        <v>2920</v>
      </c>
      <c r="C995" s="5" t="s">
        <v>5035</v>
      </c>
      <c r="D995" t="s">
        <v>5</v>
      </c>
      <c r="E995" s="24" t="s">
        <v>5036</v>
      </c>
      <c r="F995" s="25" t="s">
        <v>77</v>
      </c>
      <c r="G995" s="26">
        <v>35</v>
      </c>
      <c r="H995" s="25">
        <v>0</v>
      </c>
      <c r="I995" s="25">
        <f>ROUND(G995*H995,6)</f>
        <v>0</v>
      </c>
      <c r="L995" s="27">
        <v>0</v>
      </c>
      <c r="M995" s="22">
        <f>ROUND(ROUND(L995,2)*ROUND(G995,3),2)</f>
        <v>0</v>
      </c>
      <c r="N995" s="25" t="s">
        <v>126</v>
      </c>
      <c r="O995">
        <f>(M995*21)/100</f>
        <v>0</v>
      </c>
      <c r="P995" t="s">
        <v>27</v>
      </c>
    </row>
    <row r="996" spans="1:16" x14ac:dyDescent="0.2">
      <c r="A996" s="28" t="s">
        <v>57</v>
      </c>
      <c r="E996" s="29" t="s">
        <v>5</v>
      </c>
    </row>
    <row r="997" spans="1:16" x14ac:dyDescent="0.2">
      <c r="A997" s="28" t="s">
        <v>58</v>
      </c>
      <c r="E997" s="30" t="s">
        <v>5</v>
      </c>
    </row>
    <row r="998" spans="1:16" ht="51" x14ac:dyDescent="0.2">
      <c r="E998" s="29" t="s">
        <v>872</v>
      </c>
    </row>
    <row r="999" spans="1:16" x14ac:dyDescent="0.2">
      <c r="A999" t="s">
        <v>51</v>
      </c>
      <c r="B999" s="5" t="s">
        <v>2922</v>
      </c>
      <c r="C999" s="5" t="s">
        <v>5037</v>
      </c>
      <c r="D999" t="s">
        <v>5</v>
      </c>
      <c r="E999" s="24" t="s">
        <v>4953</v>
      </c>
      <c r="F999" s="25" t="s">
        <v>77</v>
      </c>
      <c r="G999" s="26">
        <v>120</v>
      </c>
      <c r="H999" s="25">
        <v>0</v>
      </c>
      <c r="I999" s="25">
        <f>ROUND(G999*H999,6)</f>
        <v>0</v>
      </c>
      <c r="L999" s="27">
        <v>0</v>
      </c>
      <c r="M999" s="22">
        <f>ROUND(ROUND(L999,2)*ROUND(G999,3),2)</f>
        <v>0</v>
      </c>
      <c r="N999" s="25" t="s">
        <v>126</v>
      </c>
      <c r="O999">
        <f>(M999*21)/100</f>
        <v>0</v>
      </c>
      <c r="P999" t="s">
        <v>27</v>
      </c>
    </row>
    <row r="1000" spans="1:16" x14ac:dyDescent="0.2">
      <c r="A1000" s="28" t="s">
        <v>57</v>
      </c>
      <c r="E1000" s="29" t="s">
        <v>5</v>
      </c>
    </row>
    <row r="1001" spans="1:16" x14ac:dyDescent="0.2">
      <c r="A1001" s="28" t="s">
        <v>58</v>
      </c>
      <c r="E1001" s="30" t="s">
        <v>5</v>
      </c>
    </row>
    <row r="1002" spans="1:16" ht="51" x14ac:dyDescent="0.2">
      <c r="E1002" s="29" t="s">
        <v>872</v>
      </c>
    </row>
    <row r="1003" spans="1:16" x14ac:dyDescent="0.2">
      <c r="A1003" t="s">
        <v>51</v>
      </c>
      <c r="B1003" s="5" t="s">
        <v>2926</v>
      </c>
      <c r="C1003" s="5" t="s">
        <v>5038</v>
      </c>
      <c r="D1003" t="s">
        <v>5</v>
      </c>
      <c r="E1003" s="24" t="s">
        <v>4955</v>
      </c>
      <c r="F1003" s="25" t="s">
        <v>77</v>
      </c>
      <c r="G1003" s="26">
        <v>50</v>
      </c>
      <c r="H1003" s="25">
        <v>0</v>
      </c>
      <c r="I1003" s="25">
        <f>ROUND(G1003*H1003,6)</f>
        <v>0</v>
      </c>
      <c r="L1003" s="27">
        <v>0</v>
      </c>
      <c r="M1003" s="22">
        <f>ROUND(ROUND(L1003,2)*ROUND(G1003,3),2)</f>
        <v>0</v>
      </c>
      <c r="N1003" s="25" t="s">
        <v>126</v>
      </c>
      <c r="O1003">
        <f>(M1003*21)/100</f>
        <v>0</v>
      </c>
      <c r="P1003" t="s">
        <v>27</v>
      </c>
    </row>
    <row r="1004" spans="1:16" x14ac:dyDescent="0.2">
      <c r="A1004" s="28" t="s">
        <v>57</v>
      </c>
      <c r="E1004" s="29" t="s">
        <v>5</v>
      </c>
    </row>
    <row r="1005" spans="1:16" x14ac:dyDescent="0.2">
      <c r="A1005" s="28" t="s">
        <v>58</v>
      </c>
      <c r="E1005" s="30" t="s">
        <v>5</v>
      </c>
    </row>
    <row r="1006" spans="1:16" ht="51" x14ac:dyDescent="0.2">
      <c r="E1006" s="29" t="s">
        <v>872</v>
      </c>
    </row>
    <row r="1007" spans="1:16" x14ac:dyDescent="0.2">
      <c r="A1007" t="s">
        <v>51</v>
      </c>
      <c r="B1007" s="5" t="s">
        <v>2928</v>
      </c>
      <c r="C1007" s="5" t="s">
        <v>4735</v>
      </c>
      <c r="D1007" t="s">
        <v>5</v>
      </c>
      <c r="E1007" s="24" t="s">
        <v>4957</v>
      </c>
      <c r="F1007" s="25" t="s">
        <v>77</v>
      </c>
      <c r="G1007" s="26">
        <v>450</v>
      </c>
      <c r="H1007" s="25">
        <v>0</v>
      </c>
      <c r="I1007" s="25">
        <f>ROUND(G1007*H1007,6)</f>
        <v>0</v>
      </c>
      <c r="L1007" s="27">
        <v>0</v>
      </c>
      <c r="M1007" s="22">
        <f>ROUND(ROUND(L1007,2)*ROUND(G1007,3),2)</f>
        <v>0</v>
      </c>
      <c r="N1007" s="25" t="s">
        <v>126</v>
      </c>
      <c r="O1007">
        <f>(M1007*21)/100</f>
        <v>0</v>
      </c>
      <c r="P1007" t="s">
        <v>27</v>
      </c>
    </row>
    <row r="1008" spans="1:16" x14ac:dyDescent="0.2">
      <c r="A1008" s="28" t="s">
        <v>57</v>
      </c>
      <c r="E1008" s="29" t="s">
        <v>5</v>
      </c>
    </row>
    <row r="1009" spans="1:16" x14ac:dyDescent="0.2">
      <c r="A1009" s="28" t="s">
        <v>58</v>
      </c>
      <c r="E1009" s="30" t="s">
        <v>5</v>
      </c>
    </row>
    <row r="1010" spans="1:16" ht="51" x14ac:dyDescent="0.2">
      <c r="E1010" s="29" t="s">
        <v>872</v>
      </c>
    </row>
    <row r="1011" spans="1:16" x14ac:dyDescent="0.2">
      <c r="A1011" t="s">
        <v>51</v>
      </c>
      <c r="B1011" s="5" t="s">
        <v>2930</v>
      </c>
      <c r="C1011" s="5" t="s">
        <v>5039</v>
      </c>
      <c r="D1011" t="s">
        <v>5</v>
      </c>
      <c r="E1011" s="24" t="s">
        <v>4840</v>
      </c>
      <c r="F1011" s="25" t="s">
        <v>77</v>
      </c>
      <c r="G1011" s="26">
        <v>50</v>
      </c>
      <c r="H1011" s="25">
        <v>0</v>
      </c>
      <c r="I1011" s="25">
        <f>ROUND(G1011*H1011,6)</f>
        <v>0</v>
      </c>
      <c r="L1011" s="27">
        <v>0</v>
      </c>
      <c r="M1011" s="22">
        <f>ROUND(ROUND(L1011,2)*ROUND(G1011,3),2)</f>
        <v>0</v>
      </c>
      <c r="N1011" s="25" t="s">
        <v>126</v>
      </c>
      <c r="O1011">
        <f>(M1011*21)/100</f>
        <v>0</v>
      </c>
      <c r="P1011" t="s">
        <v>27</v>
      </c>
    </row>
    <row r="1012" spans="1:16" x14ac:dyDescent="0.2">
      <c r="A1012" s="28" t="s">
        <v>57</v>
      </c>
      <c r="E1012" s="29" t="s">
        <v>5</v>
      </c>
    </row>
    <row r="1013" spans="1:16" x14ac:dyDescent="0.2">
      <c r="A1013" s="28" t="s">
        <v>58</v>
      </c>
      <c r="E1013" s="30" t="s">
        <v>5</v>
      </c>
    </row>
    <row r="1014" spans="1:16" ht="51" x14ac:dyDescent="0.2">
      <c r="E1014" s="29" t="s">
        <v>872</v>
      </c>
    </row>
    <row r="1015" spans="1:16" x14ac:dyDescent="0.2">
      <c r="A1015" t="s">
        <v>51</v>
      </c>
      <c r="B1015" s="5" t="s">
        <v>2932</v>
      </c>
      <c r="C1015" s="5" t="s">
        <v>5040</v>
      </c>
      <c r="D1015" t="s">
        <v>5</v>
      </c>
      <c r="E1015" s="24" t="s">
        <v>4888</v>
      </c>
      <c r="F1015" s="25" t="s">
        <v>77</v>
      </c>
      <c r="G1015" s="26">
        <v>20</v>
      </c>
      <c r="H1015" s="25">
        <v>0</v>
      </c>
      <c r="I1015" s="25">
        <f>ROUND(G1015*H1015,6)</f>
        <v>0</v>
      </c>
      <c r="L1015" s="27">
        <v>0</v>
      </c>
      <c r="M1015" s="22">
        <f>ROUND(ROUND(L1015,2)*ROUND(G1015,3),2)</f>
        <v>0</v>
      </c>
      <c r="N1015" s="25" t="s">
        <v>126</v>
      </c>
      <c r="O1015">
        <f>(M1015*21)/100</f>
        <v>0</v>
      </c>
      <c r="P1015" t="s">
        <v>27</v>
      </c>
    </row>
    <row r="1016" spans="1:16" x14ac:dyDescent="0.2">
      <c r="A1016" s="28" t="s">
        <v>57</v>
      </c>
      <c r="E1016" s="29" t="s">
        <v>5</v>
      </c>
    </row>
    <row r="1017" spans="1:16" x14ac:dyDescent="0.2">
      <c r="A1017" s="28" t="s">
        <v>58</v>
      </c>
      <c r="E1017" s="30" t="s">
        <v>5</v>
      </c>
    </row>
    <row r="1018" spans="1:16" ht="51" x14ac:dyDescent="0.2">
      <c r="E1018" s="29" t="s">
        <v>872</v>
      </c>
    </row>
    <row r="1019" spans="1:16" x14ac:dyDescent="0.2">
      <c r="A1019" t="s">
        <v>51</v>
      </c>
      <c r="B1019" s="5" t="s">
        <v>2934</v>
      </c>
      <c r="C1019" s="5" t="s">
        <v>5041</v>
      </c>
      <c r="D1019" t="s">
        <v>5</v>
      </c>
      <c r="E1019" s="24" t="s">
        <v>4890</v>
      </c>
      <c r="F1019" s="25" t="s">
        <v>77</v>
      </c>
      <c r="G1019" s="26">
        <v>15</v>
      </c>
      <c r="H1019" s="25">
        <v>0</v>
      </c>
      <c r="I1019" s="25">
        <f>ROUND(G1019*H1019,6)</f>
        <v>0</v>
      </c>
      <c r="L1019" s="27">
        <v>0</v>
      </c>
      <c r="M1019" s="22">
        <f>ROUND(ROUND(L1019,2)*ROUND(G1019,3),2)</f>
        <v>0</v>
      </c>
      <c r="N1019" s="25" t="s">
        <v>126</v>
      </c>
      <c r="O1019">
        <f>(M1019*21)/100</f>
        <v>0</v>
      </c>
      <c r="P1019" t="s">
        <v>27</v>
      </c>
    </row>
    <row r="1020" spans="1:16" x14ac:dyDescent="0.2">
      <c r="A1020" s="28" t="s">
        <v>57</v>
      </c>
      <c r="E1020" s="29" t="s">
        <v>5</v>
      </c>
    </row>
    <row r="1021" spans="1:16" x14ac:dyDescent="0.2">
      <c r="A1021" s="28" t="s">
        <v>58</v>
      </c>
      <c r="E1021" s="30" t="s">
        <v>5</v>
      </c>
    </row>
    <row r="1022" spans="1:16" ht="51" x14ac:dyDescent="0.2">
      <c r="E1022" s="29" t="s">
        <v>872</v>
      </c>
    </row>
    <row r="1023" spans="1:16" x14ac:dyDescent="0.2">
      <c r="A1023" t="s">
        <v>51</v>
      </c>
      <c r="B1023" s="5" t="s">
        <v>2938</v>
      </c>
      <c r="C1023" s="5" t="s">
        <v>5042</v>
      </c>
      <c r="D1023" t="s">
        <v>5</v>
      </c>
      <c r="E1023" s="24" t="s">
        <v>4892</v>
      </c>
      <c r="F1023" s="25" t="s">
        <v>77</v>
      </c>
      <c r="G1023" s="26">
        <v>50</v>
      </c>
      <c r="H1023" s="25">
        <v>0</v>
      </c>
      <c r="I1023" s="25">
        <f>ROUND(G1023*H1023,6)</f>
        <v>0</v>
      </c>
      <c r="L1023" s="27">
        <v>0</v>
      </c>
      <c r="M1023" s="22">
        <f>ROUND(ROUND(L1023,2)*ROUND(G1023,3),2)</f>
        <v>0</v>
      </c>
      <c r="N1023" s="25" t="s">
        <v>126</v>
      </c>
      <c r="O1023">
        <f>(M1023*21)/100</f>
        <v>0</v>
      </c>
      <c r="P1023" t="s">
        <v>27</v>
      </c>
    </row>
    <row r="1024" spans="1:16" x14ac:dyDescent="0.2">
      <c r="A1024" s="28" t="s">
        <v>57</v>
      </c>
      <c r="E1024" s="29" t="s">
        <v>5</v>
      </c>
    </row>
    <row r="1025" spans="1:16" x14ac:dyDescent="0.2">
      <c r="A1025" s="28" t="s">
        <v>58</v>
      </c>
      <c r="E1025" s="30" t="s">
        <v>5</v>
      </c>
    </row>
    <row r="1026" spans="1:16" ht="51" x14ac:dyDescent="0.2">
      <c r="E1026" s="29" t="s">
        <v>872</v>
      </c>
    </row>
    <row r="1027" spans="1:16" x14ac:dyDescent="0.2">
      <c r="A1027" t="s">
        <v>51</v>
      </c>
      <c r="B1027" s="5" t="s">
        <v>2942</v>
      </c>
      <c r="C1027" s="5" t="s">
        <v>563</v>
      </c>
      <c r="D1027" t="s">
        <v>5</v>
      </c>
      <c r="E1027" s="24" t="s">
        <v>564</v>
      </c>
      <c r="F1027" s="25" t="s">
        <v>73</v>
      </c>
      <c r="G1027" s="26">
        <v>2</v>
      </c>
      <c r="H1027" s="25">
        <v>0</v>
      </c>
      <c r="I1027" s="25">
        <f>ROUND(G1027*H1027,6)</f>
        <v>0</v>
      </c>
      <c r="L1027" s="27">
        <v>0</v>
      </c>
      <c r="M1027" s="22">
        <f>ROUND(ROUND(L1027,2)*ROUND(G1027,3),2)</f>
        <v>0</v>
      </c>
      <c r="N1027" s="25" t="s">
        <v>56</v>
      </c>
      <c r="O1027">
        <f>(M1027*21)/100</f>
        <v>0</v>
      </c>
      <c r="P1027" t="s">
        <v>27</v>
      </c>
    </row>
    <row r="1028" spans="1:16" x14ac:dyDescent="0.2">
      <c r="A1028" s="28" t="s">
        <v>57</v>
      </c>
      <c r="E1028" s="29" t="s">
        <v>5</v>
      </c>
    </row>
    <row r="1029" spans="1:16" x14ac:dyDescent="0.2">
      <c r="A1029" s="28" t="s">
        <v>58</v>
      </c>
      <c r="E1029" s="30" t="s">
        <v>5</v>
      </c>
    </row>
    <row r="1030" spans="1:16" ht="127.5" x14ac:dyDescent="0.2">
      <c r="E1030" s="29" t="s">
        <v>921</v>
      </c>
    </row>
    <row r="1031" spans="1:16" x14ac:dyDescent="0.2">
      <c r="A1031" t="s">
        <v>51</v>
      </c>
      <c r="B1031" s="5" t="s">
        <v>2944</v>
      </c>
      <c r="C1031" s="5" t="s">
        <v>5043</v>
      </c>
      <c r="D1031" t="s">
        <v>5</v>
      </c>
      <c r="E1031" s="24" t="s">
        <v>4894</v>
      </c>
      <c r="F1031" s="25" t="s">
        <v>73</v>
      </c>
      <c r="G1031" s="26">
        <v>45</v>
      </c>
      <c r="H1031" s="25">
        <v>0</v>
      </c>
      <c r="I1031" s="25">
        <f>ROUND(G1031*H1031,6)</f>
        <v>0</v>
      </c>
      <c r="L1031" s="27">
        <v>0</v>
      </c>
      <c r="M1031" s="22">
        <f>ROUND(ROUND(L1031,2)*ROUND(G1031,3),2)</f>
        <v>0</v>
      </c>
      <c r="N1031" s="25" t="s">
        <v>126</v>
      </c>
      <c r="O1031">
        <f>(M1031*21)/100</f>
        <v>0</v>
      </c>
      <c r="P1031" t="s">
        <v>27</v>
      </c>
    </row>
    <row r="1032" spans="1:16" x14ac:dyDescent="0.2">
      <c r="A1032" s="28" t="s">
        <v>57</v>
      </c>
      <c r="E1032" s="29" t="s">
        <v>5</v>
      </c>
    </row>
    <row r="1033" spans="1:16" x14ac:dyDescent="0.2">
      <c r="A1033" s="28" t="s">
        <v>58</v>
      </c>
      <c r="E1033" s="30" t="s">
        <v>5</v>
      </c>
    </row>
    <row r="1034" spans="1:16" ht="114.75" x14ac:dyDescent="0.2">
      <c r="E1034" s="29" t="s">
        <v>4895</v>
      </c>
    </row>
    <row r="1035" spans="1:16" x14ac:dyDescent="0.2">
      <c r="A1035" t="s">
        <v>51</v>
      </c>
      <c r="B1035" s="5" t="s">
        <v>2946</v>
      </c>
      <c r="C1035" s="5" t="s">
        <v>4708</v>
      </c>
      <c r="D1035" t="s">
        <v>5</v>
      </c>
      <c r="E1035" s="24" t="s">
        <v>5044</v>
      </c>
      <c r="F1035" s="25" t="s">
        <v>73</v>
      </c>
      <c r="G1035" s="26">
        <v>50</v>
      </c>
      <c r="H1035" s="25">
        <v>0</v>
      </c>
      <c r="I1035" s="25">
        <f>ROUND(G1035*H1035,6)</f>
        <v>0</v>
      </c>
      <c r="L1035" s="27">
        <v>0</v>
      </c>
      <c r="M1035" s="22">
        <f>ROUND(ROUND(L1035,2)*ROUND(G1035,3),2)</f>
        <v>0</v>
      </c>
      <c r="N1035" s="25" t="s">
        <v>126</v>
      </c>
      <c r="O1035">
        <f>(M1035*21)/100</f>
        <v>0</v>
      </c>
      <c r="P1035" t="s">
        <v>27</v>
      </c>
    </row>
    <row r="1036" spans="1:16" x14ac:dyDescent="0.2">
      <c r="A1036" s="28" t="s">
        <v>57</v>
      </c>
      <c r="E1036" s="29" t="s">
        <v>5</v>
      </c>
    </row>
    <row r="1037" spans="1:16" x14ac:dyDescent="0.2">
      <c r="A1037" s="28" t="s">
        <v>58</v>
      </c>
      <c r="E1037" s="30" t="s">
        <v>5</v>
      </c>
    </row>
    <row r="1038" spans="1:16" ht="51" x14ac:dyDescent="0.2">
      <c r="E1038" s="29" t="s">
        <v>4787</v>
      </c>
    </row>
    <row r="1039" spans="1:16" x14ac:dyDescent="0.2">
      <c r="A1039" t="s">
        <v>51</v>
      </c>
      <c r="B1039" s="5" t="s">
        <v>2948</v>
      </c>
      <c r="C1039" s="5" t="s">
        <v>5045</v>
      </c>
      <c r="D1039" t="s">
        <v>5</v>
      </c>
      <c r="E1039" s="24" t="s">
        <v>4906</v>
      </c>
      <c r="F1039" s="25" t="s">
        <v>77</v>
      </c>
      <c r="G1039" s="26">
        <v>70</v>
      </c>
      <c r="H1039" s="25">
        <v>0</v>
      </c>
      <c r="I1039" s="25">
        <f>ROUND(G1039*H1039,6)</f>
        <v>0</v>
      </c>
      <c r="L1039" s="27">
        <v>0</v>
      </c>
      <c r="M1039" s="22">
        <f>ROUND(ROUND(L1039,2)*ROUND(G1039,3),2)</f>
        <v>0</v>
      </c>
      <c r="N1039" s="25" t="s">
        <v>126</v>
      </c>
      <c r="O1039">
        <f>(M1039*21)/100</f>
        <v>0</v>
      </c>
      <c r="P1039" t="s">
        <v>27</v>
      </c>
    </row>
    <row r="1040" spans="1:16" x14ac:dyDescent="0.2">
      <c r="A1040" s="28" t="s">
        <v>57</v>
      </c>
      <c r="E1040" s="29" t="s">
        <v>5</v>
      </c>
    </row>
    <row r="1041" spans="1:16" x14ac:dyDescent="0.2">
      <c r="A1041" s="28" t="s">
        <v>58</v>
      </c>
      <c r="E1041" s="30" t="s">
        <v>5</v>
      </c>
    </row>
    <row r="1042" spans="1:16" ht="63.75" x14ac:dyDescent="0.2">
      <c r="E1042" s="29" t="s">
        <v>4898</v>
      </c>
    </row>
    <row r="1043" spans="1:16" ht="25.5" x14ac:dyDescent="0.2">
      <c r="A1043" t="s">
        <v>51</v>
      </c>
      <c r="B1043" s="5" t="s">
        <v>2950</v>
      </c>
      <c r="C1043" s="5" t="s">
        <v>5046</v>
      </c>
      <c r="D1043" t="s">
        <v>5</v>
      </c>
      <c r="E1043" s="24" t="s">
        <v>4897</v>
      </c>
      <c r="F1043" s="25" t="s">
        <v>77</v>
      </c>
      <c r="G1043" s="26">
        <v>60</v>
      </c>
      <c r="H1043" s="25">
        <v>0</v>
      </c>
      <c r="I1043" s="25">
        <f>ROUND(G1043*H1043,6)</f>
        <v>0</v>
      </c>
      <c r="L1043" s="27">
        <v>0</v>
      </c>
      <c r="M1043" s="22">
        <f>ROUND(ROUND(L1043,2)*ROUND(G1043,3),2)</f>
        <v>0</v>
      </c>
      <c r="N1043" s="25" t="s">
        <v>126</v>
      </c>
      <c r="O1043">
        <f>(M1043*21)/100</f>
        <v>0</v>
      </c>
      <c r="P1043" t="s">
        <v>27</v>
      </c>
    </row>
    <row r="1044" spans="1:16" x14ac:dyDescent="0.2">
      <c r="A1044" s="28" t="s">
        <v>57</v>
      </c>
      <c r="E1044" s="29" t="s">
        <v>5</v>
      </c>
    </row>
    <row r="1045" spans="1:16" x14ac:dyDescent="0.2">
      <c r="A1045" s="28" t="s">
        <v>58</v>
      </c>
      <c r="E1045" s="30" t="s">
        <v>5</v>
      </c>
    </row>
    <row r="1046" spans="1:16" ht="63.75" x14ac:dyDescent="0.2">
      <c r="E1046" s="29" t="s">
        <v>4898</v>
      </c>
    </row>
    <row r="1047" spans="1:16" ht="25.5" x14ac:dyDescent="0.2">
      <c r="A1047" t="s">
        <v>51</v>
      </c>
      <c r="B1047" s="5" t="s">
        <v>2953</v>
      </c>
      <c r="C1047" s="5" t="s">
        <v>5047</v>
      </c>
      <c r="D1047" t="s">
        <v>5</v>
      </c>
      <c r="E1047" s="24" t="s">
        <v>4900</v>
      </c>
      <c r="F1047" s="25" t="s">
        <v>77</v>
      </c>
      <c r="G1047" s="26">
        <v>80</v>
      </c>
      <c r="H1047" s="25">
        <v>0</v>
      </c>
      <c r="I1047" s="25">
        <f>ROUND(G1047*H1047,6)</f>
        <v>0</v>
      </c>
      <c r="L1047" s="27">
        <v>0</v>
      </c>
      <c r="M1047" s="22">
        <f>ROUND(ROUND(L1047,2)*ROUND(G1047,3),2)</f>
        <v>0</v>
      </c>
      <c r="N1047" s="25" t="s">
        <v>126</v>
      </c>
      <c r="O1047">
        <f>(M1047*21)/100</f>
        <v>0</v>
      </c>
      <c r="P1047" t="s">
        <v>27</v>
      </c>
    </row>
    <row r="1048" spans="1:16" x14ac:dyDescent="0.2">
      <c r="A1048" s="28" t="s">
        <v>57</v>
      </c>
      <c r="E1048" s="29" t="s">
        <v>5</v>
      </c>
    </row>
    <row r="1049" spans="1:16" x14ac:dyDescent="0.2">
      <c r="A1049" s="28" t="s">
        <v>58</v>
      </c>
      <c r="E1049" s="30" t="s">
        <v>5</v>
      </c>
    </row>
    <row r="1050" spans="1:16" ht="63.75" x14ac:dyDescent="0.2">
      <c r="E1050" s="29" t="s">
        <v>4898</v>
      </c>
    </row>
    <row r="1051" spans="1:16" x14ac:dyDescent="0.2">
      <c r="A1051" t="s">
        <v>48</v>
      </c>
      <c r="C1051" s="6" t="s">
        <v>5048</v>
      </c>
      <c r="E1051" s="23" t="s">
        <v>4961</v>
      </c>
      <c r="J1051" s="22">
        <f>0</f>
        <v>0</v>
      </c>
      <c r="K1051" s="22">
        <f>0</f>
        <v>0</v>
      </c>
      <c r="L1051" s="22">
        <f>0+L1052</f>
        <v>0</v>
      </c>
      <c r="M1051" s="22">
        <f>0+M1052</f>
        <v>0</v>
      </c>
    </row>
    <row r="1052" spans="1:16" x14ac:dyDescent="0.2">
      <c r="A1052" t="s">
        <v>51</v>
      </c>
      <c r="B1052" s="5" t="s">
        <v>2955</v>
      </c>
      <c r="C1052" s="5" t="s">
        <v>5049</v>
      </c>
      <c r="D1052" t="s">
        <v>5</v>
      </c>
      <c r="E1052" s="24" t="s">
        <v>4963</v>
      </c>
      <c r="F1052" s="25" t="s">
        <v>86</v>
      </c>
      <c r="G1052" s="26">
        <v>16</v>
      </c>
      <c r="H1052" s="25">
        <v>0</v>
      </c>
      <c r="I1052" s="25">
        <f>ROUND(G1052*H1052,6)</f>
        <v>0</v>
      </c>
      <c r="L1052" s="27">
        <v>0</v>
      </c>
      <c r="M1052" s="22">
        <f>ROUND(ROUND(L1052,2)*ROUND(G1052,3),2)</f>
        <v>0</v>
      </c>
      <c r="N1052" s="25" t="s">
        <v>126</v>
      </c>
      <c r="O1052">
        <f>(M1052*21)/100</f>
        <v>0</v>
      </c>
      <c r="P1052" t="s">
        <v>27</v>
      </c>
    </row>
    <row r="1053" spans="1:16" x14ac:dyDescent="0.2">
      <c r="A1053" s="28" t="s">
        <v>57</v>
      </c>
      <c r="E1053" s="29" t="s">
        <v>5</v>
      </c>
    </row>
    <row r="1054" spans="1:16" x14ac:dyDescent="0.2">
      <c r="A1054" s="28" t="s">
        <v>58</v>
      </c>
      <c r="E1054" s="30" t="s">
        <v>5</v>
      </c>
    </row>
    <row r="1055" spans="1:16" ht="25.5" x14ac:dyDescent="0.2">
      <c r="E1055" s="29" t="s">
        <v>890</v>
      </c>
    </row>
    <row r="1056" spans="1:16" x14ac:dyDescent="0.2">
      <c r="A1056" t="s">
        <v>48</v>
      </c>
      <c r="C1056" s="6" t="s">
        <v>5050</v>
      </c>
      <c r="E1056" s="23" t="s">
        <v>947</v>
      </c>
      <c r="J1056" s="22">
        <f>0</f>
        <v>0</v>
      </c>
      <c r="K1056" s="22">
        <f>0</f>
        <v>0</v>
      </c>
      <c r="L1056" s="22">
        <f>0+L1057+L1061+L1065+L1069</f>
        <v>0</v>
      </c>
      <c r="M1056" s="22">
        <f>0+M1057+M1061+M1065+M1069</f>
        <v>0</v>
      </c>
    </row>
    <row r="1057" spans="1:16" ht="25.5" x14ac:dyDescent="0.2">
      <c r="A1057" t="s">
        <v>51</v>
      </c>
      <c r="B1057" s="5" t="s">
        <v>2957</v>
      </c>
      <c r="C1057" s="5" t="s">
        <v>5051</v>
      </c>
      <c r="D1057" t="s">
        <v>5</v>
      </c>
      <c r="E1057" s="24" t="s">
        <v>4976</v>
      </c>
      <c r="F1057" s="25" t="s">
        <v>86</v>
      </c>
      <c r="G1057" s="26">
        <v>3</v>
      </c>
      <c r="H1057" s="25">
        <v>0</v>
      </c>
      <c r="I1057" s="25">
        <f>ROUND(G1057*H1057,6)</f>
        <v>0</v>
      </c>
      <c r="L1057" s="27">
        <v>0</v>
      </c>
      <c r="M1057" s="22">
        <f>ROUND(ROUND(L1057,2)*ROUND(G1057,3),2)</f>
        <v>0</v>
      </c>
      <c r="N1057" s="25" t="s">
        <v>126</v>
      </c>
      <c r="O1057">
        <f>(M1057*21)/100</f>
        <v>0</v>
      </c>
      <c r="P1057" t="s">
        <v>27</v>
      </c>
    </row>
    <row r="1058" spans="1:16" x14ac:dyDescent="0.2">
      <c r="A1058" s="28" t="s">
        <v>57</v>
      </c>
      <c r="E1058" s="29" t="s">
        <v>5</v>
      </c>
    </row>
    <row r="1059" spans="1:16" x14ac:dyDescent="0.2">
      <c r="A1059" s="28" t="s">
        <v>58</v>
      </c>
      <c r="E1059" s="30" t="s">
        <v>5</v>
      </c>
    </row>
    <row r="1060" spans="1:16" ht="25.5" x14ac:dyDescent="0.2">
      <c r="E1060" s="29" t="s">
        <v>890</v>
      </c>
    </row>
    <row r="1061" spans="1:16" x14ac:dyDescent="0.2">
      <c r="A1061" t="s">
        <v>51</v>
      </c>
      <c r="B1061" s="5" t="s">
        <v>2959</v>
      </c>
      <c r="C1061" s="5" t="s">
        <v>5052</v>
      </c>
      <c r="D1061" t="s">
        <v>5</v>
      </c>
      <c r="E1061" s="24" t="s">
        <v>4978</v>
      </c>
      <c r="F1061" s="25" t="s">
        <v>86</v>
      </c>
      <c r="G1061" s="26">
        <v>3</v>
      </c>
      <c r="H1061" s="25">
        <v>0</v>
      </c>
      <c r="I1061" s="25">
        <f>ROUND(G1061*H1061,6)</f>
        <v>0</v>
      </c>
      <c r="L1061" s="27">
        <v>0</v>
      </c>
      <c r="M1061" s="22">
        <f>ROUND(ROUND(L1061,2)*ROUND(G1061,3),2)</f>
        <v>0</v>
      </c>
      <c r="N1061" s="25" t="s">
        <v>126</v>
      </c>
      <c r="O1061">
        <f>(M1061*21)/100</f>
        <v>0</v>
      </c>
      <c r="P1061" t="s">
        <v>27</v>
      </c>
    </row>
    <row r="1062" spans="1:16" x14ac:dyDescent="0.2">
      <c r="A1062" s="28" t="s">
        <v>57</v>
      </c>
      <c r="E1062" s="29" t="s">
        <v>5</v>
      </c>
    </row>
    <row r="1063" spans="1:16" x14ac:dyDescent="0.2">
      <c r="A1063" s="28" t="s">
        <v>58</v>
      </c>
      <c r="E1063" s="30" t="s">
        <v>5</v>
      </c>
    </row>
    <row r="1064" spans="1:16" ht="89.25" x14ac:dyDescent="0.2">
      <c r="E1064" s="29" t="s">
        <v>4973</v>
      </c>
    </row>
    <row r="1065" spans="1:16" x14ac:dyDescent="0.2">
      <c r="A1065" t="s">
        <v>51</v>
      </c>
      <c r="B1065" s="5" t="s">
        <v>2961</v>
      </c>
      <c r="C1065" s="5" t="s">
        <v>5053</v>
      </c>
      <c r="D1065" t="s">
        <v>5</v>
      </c>
      <c r="E1065" s="24" t="s">
        <v>949</v>
      </c>
      <c r="F1065" s="25" t="s">
        <v>86</v>
      </c>
      <c r="G1065" s="26">
        <v>16</v>
      </c>
      <c r="H1065" s="25">
        <v>0</v>
      </c>
      <c r="I1065" s="25">
        <f>ROUND(G1065*H1065,6)</f>
        <v>0</v>
      </c>
      <c r="L1065" s="27">
        <v>0</v>
      </c>
      <c r="M1065" s="22">
        <f>ROUND(ROUND(L1065,2)*ROUND(G1065,3),2)</f>
        <v>0</v>
      </c>
      <c r="N1065" s="25" t="s">
        <v>126</v>
      </c>
      <c r="O1065">
        <f>(M1065*21)/100</f>
        <v>0</v>
      </c>
      <c r="P1065" t="s">
        <v>27</v>
      </c>
    </row>
    <row r="1066" spans="1:16" x14ac:dyDescent="0.2">
      <c r="A1066" s="28" t="s">
        <v>57</v>
      </c>
      <c r="E1066" s="29" t="s">
        <v>5</v>
      </c>
    </row>
    <row r="1067" spans="1:16" x14ac:dyDescent="0.2">
      <c r="A1067" s="28" t="s">
        <v>58</v>
      </c>
      <c r="E1067" s="30" t="s">
        <v>5</v>
      </c>
    </row>
    <row r="1068" spans="1:16" ht="89.25" x14ac:dyDescent="0.2">
      <c r="E1068" s="29" t="s">
        <v>4973</v>
      </c>
    </row>
    <row r="1069" spans="1:16" x14ac:dyDescent="0.2">
      <c r="A1069" t="s">
        <v>51</v>
      </c>
      <c r="B1069" s="5" t="s">
        <v>2963</v>
      </c>
      <c r="C1069" s="5" t="s">
        <v>4706</v>
      </c>
      <c r="D1069" t="s">
        <v>5</v>
      </c>
      <c r="E1069" s="24" t="s">
        <v>952</v>
      </c>
      <c r="F1069" s="25" t="s">
        <v>86</v>
      </c>
      <c r="G1069" s="26">
        <v>16</v>
      </c>
      <c r="H1069" s="25">
        <v>0</v>
      </c>
      <c r="I1069" s="25">
        <f>ROUND(G1069*H1069,6)</f>
        <v>0</v>
      </c>
      <c r="L1069" s="27">
        <v>0</v>
      </c>
      <c r="M1069" s="22">
        <f>ROUND(ROUND(L1069,2)*ROUND(G1069,3),2)</f>
        <v>0</v>
      </c>
      <c r="N1069" s="25" t="s">
        <v>126</v>
      </c>
      <c r="O1069">
        <f>(M1069*21)/100</f>
        <v>0</v>
      </c>
      <c r="P1069" t="s">
        <v>27</v>
      </c>
    </row>
    <row r="1070" spans="1:16" x14ac:dyDescent="0.2">
      <c r="A1070" s="28" t="s">
        <v>57</v>
      </c>
      <c r="E1070" s="29" t="s">
        <v>5</v>
      </c>
    </row>
    <row r="1071" spans="1:16" x14ac:dyDescent="0.2">
      <c r="A1071" s="28" t="s">
        <v>58</v>
      </c>
      <c r="E1071" s="30" t="s">
        <v>5</v>
      </c>
    </row>
    <row r="1072" spans="1:16" ht="51" x14ac:dyDescent="0.2">
      <c r="E1072" s="29" t="s">
        <v>950</v>
      </c>
    </row>
    <row r="1073" spans="1:16" x14ac:dyDescent="0.2">
      <c r="A1073" t="s">
        <v>48</v>
      </c>
      <c r="C1073" s="6" t="s">
        <v>105</v>
      </c>
      <c r="E1073" s="23" t="s">
        <v>5054</v>
      </c>
      <c r="J1073" s="22">
        <f>0</f>
        <v>0</v>
      </c>
      <c r="K1073" s="22">
        <f>0</f>
        <v>0</v>
      </c>
      <c r="L1073" s="22">
        <f>0+L1074+L1078+L1082+L1086+L1090+L1094+L1098+L1102+L1106+L1110+L1114+L1118+L1122+L1126+L1130</f>
        <v>0</v>
      </c>
      <c r="M1073" s="22">
        <f>0+M1074+M1078+M1082+M1086+M1090+M1094+M1098+M1102+M1106+M1110+M1114+M1118+M1122+M1126+M1130</f>
        <v>0</v>
      </c>
    </row>
    <row r="1074" spans="1:16" x14ac:dyDescent="0.2">
      <c r="A1074" t="s">
        <v>51</v>
      </c>
      <c r="B1074" s="5" t="s">
        <v>2965</v>
      </c>
      <c r="C1074" s="5" t="s">
        <v>5055</v>
      </c>
      <c r="D1074" t="s">
        <v>5</v>
      </c>
      <c r="E1074" s="24" t="s">
        <v>5056</v>
      </c>
      <c r="F1074" s="25" t="s">
        <v>73</v>
      </c>
      <c r="G1074" s="26">
        <v>1</v>
      </c>
      <c r="H1074" s="25">
        <v>0</v>
      </c>
      <c r="I1074" s="25">
        <f>ROUND(G1074*H1074,6)</f>
        <v>0</v>
      </c>
      <c r="L1074" s="27">
        <v>0</v>
      </c>
      <c r="M1074" s="22">
        <f>ROUND(ROUND(L1074,2)*ROUND(G1074,3),2)</f>
        <v>0</v>
      </c>
      <c r="N1074" s="25" t="s">
        <v>126</v>
      </c>
      <c r="O1074">
        <f>(M1074*21)/100</f>
        <v>0</v>
      </c>
      <c r="P1074" t="s">
        <v>27</v>
      </c>
    </row>
    <row r="1075" spans="1:16" x14ac:dyDescent="0.2">
      <c r="A1075" s="28" t="s">
        <v>57</v>
      </c>
      <c r="E1075" s="29" t="s">
        <v>5</v>
      </c>
    </row>
    <row r="1076" spans="1:16" x14ac:dyDescent="0.2">
      <c r="A1076" s="28" t="s">
        <v>58</v>
      </c>
      <c r="E1076" s="30" t="s">
        <v>5</v>
      </c>
    </row>
    <row r="1077" spans="1:16" ht="89.25" x14ac:dyDescent="0.2">
      <c r="E1077" s="29" t="s">
        <v>4695</v>
      </c>
    </row>
    <row r="1078" spans="1:16" x14ac:dyDescent="0.2">
      <c r="A1078" t="s">
        <v>51</v>
      </c>
      <c r="B1078" s="5" t="s">
        <v>2967</v>
      </c>
      <c r="C1078" s="5" t="s">
        <v>5057</v>
      </c>
      <c r="D1078" t="s">
        <v>5</v>
      </c>
      <c r="E1078" s="24" t="s">
        <v>5058</v>
      </c>
      <c r="F1078" s="25" t="s">
        <v>73</v>
      </c>
      <c r="G1078" s="26">
        <v>10</v>
      </c>
      <c r="H1078" s="25">
        <v>0</v>
      </c>
      <c r="I1078" s="25">
        <f>ROUND(G1078*H1078,6)</f>
        <v>0</v>
      </c>
      <c r="L1078" s="27">
        <v>0</v>
      </c>
      <c r="M1078" s="22">
        <f>ROUND(ROUND(L1078,2)*ROUND(G1078,3),2)</f>
        <v>0</v>
      </c>
      <c r="N1078" s="25" t="s">
        <v>126</v>
      </c>
      <c r="O1078">
        <f>(M1078*21)/100</f>
        <v>0</v>
      </c>
      <c r="P1078" t="s">
        <v>27</v>
      </c>
    </row>
    <row r="1079" spans="1:16" x14ac:dyDescent="0.2">
      <c r="A1079" s="28" t="s">
        <v>57</v>
      </c>
      <c r="E1079" s="29" t="s">
        <v>5</v>
      </c>
    </row>
    <row r="1080" spans="1:16" x14ac:dyDescent="0.2">
      <c r="A1080" s="28" t="s">
        <v>58</v>
      </c>
      <c r="E1080" s="30" t="s">
        <v>5</v>
      </c>
    </row>
    <row r="1081" spans="1:16" ht="89.25" x14ac:dyDescent="0.2">
      <c r="E1081" s="29" t="s">
        <v>4695</v>
      </c>
    </row>
    <row r="1082" spans="1:16" x14ac:dyDescent="0.2">
      <c r="A1082" t="s">
        <v>51</v>
      </c>
      <c r="B1082" s="5" t="s">
        <v>2969</v>
      </c>
      <c r="C1082" s="5" t="s">
        <v>5059</v>
      </c>
      <c r="D1082" t="s">
        <v>5</v>
      </c>
      <c r="E1082" s="24" t="s">
        <v>5058</v>
      </c>
      <c r="F1082" s="25" t="s">
        <v>73</v>
      </c>
      <c r="G1082" s="26">
        <v>2</v>
      </c>
      <c r="H1082" s="25">
        <v>0</v>
      </c>
      <c r="I1082" s="25">
        <f>ROUND(G1082*H1082,6)</f>
        <v>0</v>
      </c>
      <c r="L1082" s="27">
        <v>0</v>
      </c>
      <c r="M1082" s="22">
        <f>ROUND(ROUND(L1082,2)*ROUND(G1082,3),2)</f>
        <v>0</v>
      </c>
      <c r="N1082" s="25" t="s">
        <v>126</v>
      </c>
      <c r="O1082">
        <f>(M1082*21)/100</f>
        <v>0</v>
      </c>
      <c r="P1082" t="s">
        <v>27</v>
      </c>
    </row>
    <row r="1083" spans="1:16" x14ac:dyDescent="0.2">
      <c r="A1083" s="28" t="s">
        <v>57</v>
      </c>
      <c r="E1083" s="29" t="s">
        <v>5</v>
      </c>
    </row>
    <row r="1084" spans="1:16" x14ac:dyDescent="0.2">
      <c r="A1084" s="28" t="s">
        <v>58</v>
      </c>
      <c r="E1084" s="30" t="s">
        <v>5</v>
      </c>
    </row>
    <row r="1085" spans="1:16" ht="89.25" x14ac:dyDescent="0.2">
      <c r="E1085" s="29" t="s">
        <v>4695</v>
      </c>
    </row>
    <row r="1086" spans="1:16" x14ac:dyDescent="0.2">
      <c r="A1086" t="s">
        <v>51</v>
      </c>
      <c r="B1086" s="5" t="s">
        <v>2971</v>
      </c>
      <c r="C1086" s="5" t="s">
        <v>5060</v>
      </c>
      <c r="D1086" t="s">
        <v>5</v>
      </c>
      <c r="E1086" s="24" t="s">
        <v>5061</v>
      </c>
      <c r="F1086" s="25" t="s">
        <v>73</v>
      </c>
      <c r="G1086" s="26">
        <v>1</v>
      </c>
      <c r="H1086" s="25">
        <v>0</v>
      </c>
      <c r="I1086" s="25">
        <f>ROUND(G1086*H1086,6)</f>
        <v>0</v>
      </c>
      <c r="L1086" s="27">
        <v>0</v>
      </c>
      <c r="M1086" s="22">
        <f>ROUND(ROUND(L1086,2)*ROUND(G1086,3),2)</f>
        <v>0</v>
      </c>
      <c r="N1086" s="25" t="s">
        <v>126</v>
      </c>
      <c r="O1086">
        <f>(M1086*21)/100</f>
        <v>0</v>
      </c>
      <c r="P1086" t="s">
        <v>27</v>
      </c>
    </row>
    <row r="1087" spans="1:16" x14ac:dyDescent="0.2">
      <c r="A1087" s="28" t="s">
        <v>57</v>
      </c>
      <c r="E1087" s="29" t="s">
        <v>5</v>
      </c>
    </row>
    <row r="1088" spans="1:16" x14ac:dyDescent="0.2">
      <c r="A1088" s="28" t="s">
        <v>58</v>
      </c>
      <c r="E1088" s="30" t="s">
        <v>5</v>
      </c>
    </row>
    <row r="1089" spans="1:16" ht="89.25" x14ac:dyDescent="0.2">
      <c r="E1089" s="29" t="s">
        <v>4695</v>
      </c>
    </row>
    <row r="1090" spans="1:16" x14ac:dyDescent="0.2">
      <c r="A1090" t="s">
        <v>51</v>
      </c>
      <c r="B1090" s="5" t="s">
        <v>2973</v>
      </c>
      <c r="C1090" s="5" t="s">
        <v>5062</v>
      </c>
      <c r="D1090" t="s">
        <v>5</v>
      </c>
      <c r="E1090" s="24" t="s">
        <v>5061</v>
      </c>
      <c r="F1090" s="25" t="s">
        <v>73</v>
      </c>
      <c r="G1090" s="26">
        <v>1</v>
      </c>
      <c r="H1090" s="25">
        <v>0</v>
      </c>
      <c r="I1090" s="25">
        <f>ROUND(G1090*H1090,6)</f>
        <v>0</v>
      </c>
      <c r="L1090" s="27">
        <v>0</v>
      </c>
      <c r="M1090" s="22">
        <f>ROUND(ROUND(L1090,2)*ROUND(G1090,3),2)</f>
        <v>0</v>
      </c>
      <c r="N1090" s="25" t="s">
        <v>126</v>
      </c>
      <c r="O1090">
        <f>(M1090*21)/100</f>
        <v>0</v>
      </c>
      <c r="P1090" t="s">
        <v>27</v>
      </c>
    </row>
    <row r="1091" spans="1:16" x14ac:dyDescent="0.2">
      <c r="A1091" s="28" t="s">
        <v>57</v>
      </c>
      <c r="E1091" s="29" t="s">
        <v>5</v>
      </c>
    </row>
    <row r="1092" spans="1:16" x14ac:dyDescent="0.2">
      <c r="A1092" s="28" t="s">
        <v>58</v>
      </c>
      <c r="E1092" s="30" t="s">
        <v>5</v>
      </c>
    </row>
    <row r="1093" spans="1:16" ht="89.25" x14ac:dyDescent="0.2">
      <c r="E1093" s="29" t="s">
        <v>4695</v>
      </c>
    </row>
    <row r="1094" spans="1:16" x14ac:dyDescent="0.2">
      <c r="A1094" t="s">
        <v>51</v>
      </c>
      <c r="B1094" s="5" t="s">
        <v>2975</v>
      </c>
      <c r="C1094" s="5" t="s">
        <v>5063</v>
      </c>
      <c r="D1094" t="s">
        <v>5</v>
      </c>
      <c r="E1094" s="24" t="s">
        <v>5064</v>
      </c>
      <c r="F1094" s="25" t="s">
        <v>73</v>
      </c>
      <c r="G1094" s="26">
        <v>1</v>
      </c>
      <c r="H1094" s="25">
        <v>0</v>
      </c>
      <c r="I1094" s="25">
        <f>ROUND(G1094*H1094,6)</f>
        <v>0</v>
      </c>
      <c r="L1094" s="27">
        <v>0</v>
      </c>
      <c r="M1094" s="22">
        <f>ROUND(ROUND(L1094,2)*ROUND(G1094,3),2)</f>
        <v>0</v>
      </c>
      <c r="N1094" s="25" t="s">
        <v>126</v>
      </c>
      <c r="O1094">
        <f>(M1094*21)/100</f>
        <v>0</v>
      </c>
      <c r="P1094" t="s">
        <v>27</v>
      </c>
    </row>
    <row r="1095" spans="1:16" x14ac:dyDescent="0.2">
      <c r="A1095" s="28" t="s">
        <v>57</v>
      </c>
      <c r="E1095" s="29" t="s">
        <v>5</v>
      </c>
    </row>
    <row r="1096" spans="1:16" x14ac:dyDescent="0.2">
      <c r="A1096" s="28" t="s">
        <v>58</v>
      </c>
      <c r="E1096" s="30" t="s">
        <v>5</v>
      </c>
    </row>
    <row r="1097" spans="1:16" ht="89.25" x14ac:dyDescent="0.2">
      <c r="E1097" s="29" t="s">
        <v>4695</v>
      </c>
    </row>
    <row r="1098" spans="1:16" x14ac:dyDescent="0.2">
      <c r="A1098" t="s">
        <v>51</v>
      </c>
      <c r="B1098" s="5" t="s">
        <v>2977</v>
      </c>
      <c r="C1098" s="5" t="s">
        <v>5065</v>
      </c>
      <c r="D1098" t="s">
        <v>5</v>
      </c>
      <c r="E1098" s="24" t="s">
        <v>5066</v>
      </c>
      <c r="F1098" s="25" t="s">
        <v>73</v>
      </c>
      <c r="G1098" s="26">
        <v>1</v>
      </c>
      <c r="H1098" s="25">
        <v>0</v>
      </c>
      <c r="I1098" s="25">
        <f>ROUND(G1098*H1098,6)</f>
        <v>0</v>
      </c>
      <c r="L1098" s="27">
        <v>0</v>
      </c>
      <c r="M1098" s="22">
        <f>ROUND(ROUND(L1098,2)*ROUND(G1098,3),2)</f>
        <v>0</v>
      </c>
      <c r="N1098" s="25" t="s">
        <v>126</v>
      </c>
      <c r="O1098">
        <f>(M1098*21)/100</f>
        <v>0</v>
      </c>
      <c r="P1098" t="s">
        <v>27</v>
      </c>
    </row>
    <row r="1099" spans="1:16" x14ac:dyDescent="0.2">
      <c r="A1099" s="28" t="s">
        <v>57</v>
      </c>
      <c r="E1099" s="29" t="s">
        <v>5</v>
      </c>
    </row>
    <row r="1100" spans="1:16" x14ac:dyDescent="0.2">
      <c r="A1100" s="28" t="s">
        <v>58</v>
      </c>
      <c r="E1100" s="30" t="s">
        <v>5</v>
      </c>
    </row>
    <row r="1101" spans="1:16" ht="89.25" x14ac:dyDescent="0.2">
      <c r="E1101" s="29" t="s">
        <v>4695</v>
      </c>
    </row>
    <row r="1102" spans="1:16" x14ac:dyDescent="0.2">
      <c r="A1102" t="s">
        <v>51</v>
      </c>
      <c r="B1102" s="5" t="s">
        <v>2979</v>
      </c>
      <c r="C1102" s="5" t="s">
        <v>5067</v>
      </c>
      <c r="D1102" t="s">
        <v>5</v>
      </c>
      <c r="E1102" s="24" t="s">
        <v>5068</v>
      </c>
      <c r="F1102" s="25" t="s">
        <v>73</v>
      </c>
      <c r="G1102" s="26">
        <v>1</v>
      </c>
      <c r="H1102" s="25">
        <v>0</v>
      </c>
      <c r="I1102" s="25">
        <f>ROUND(G1102*H1102,6)</f>
        <v>0</v>
      </c>
      <c r="L1102" s="27">
        <v>0</v>
      </c>
      <c r="M1102" s="22">
        <f>ROUND(ROUND(L1102,2)*ROUND(G1102,3),2)</f>
        <v>0</v>
      </c>
      <c r="N1102" s="25" t="s">
        <v>126</v>
      </c>
      <c r="O1102">
        <f>(M1102*21)/100</f>
        <v>0</v>
      </c>
      <c r="P1102" t="s">
        <v>27</v>
      </c>
    </row>
    <row r="1103" spans="1:16" x14ac:dyDescent="0.2">
      <c r="A1103" s="28" t="s">
        <v>57</v>
      </c>
      <c r="E1103" s="29" t="s">
        <v>5</v>
      </c>
    </row>
    <row r="1104" spans="1:16" x14ac:dyDescent="0.2">
      <c r="A1104" s="28" t="s">
        <v>58</v>
      </c>
      <c r="E1104" s="30" t="s">
        <v>5</v>
      </c>
    </row>
    <row r="1105" spans="1:16" ht="89.25" x14ac:dyDescent="0.2">
      <c r="E1105" s="29" t="s">
        <v>4695</v>
      </c>
    </row>
    <row r="1106" spans="1:16" x14ac:dyDescent="0.2">
      <c r="A1106" t="s">
        <v>51</v>
      </c>
      <c r="B1106" s="5" t="s">
        <v>2982</v>
      </c>
      <c r="C1106" s="5" t="s">
        <v>5069</v>
      </c>
      <c r="D1106" t="s">
        <v>5</v>
      </c>
      <c r="E1106" s="24" t="s">
        <v>4807</v>
      </c>
      <c r="F1106" s="25" t="s">
        <v>73</v>
      </c>
      <c r="G1106" s="26">
        <v>23</v>
      </c>
      <c r="H1106" s="25">
        <v>0</v>
      </c>
      <c r="I1106" s="25">
        <f>ROUND(G1106*H1106,6)</f>
        <v>0</v>
      </c>
      <c r="L1106" s="27">
        <v>0</v>
      </c>
      <c r="M1106" s="22">
        <f>ROUND(ROUND(L1106,2)*ROUND(G1106,3),2)</f>
        <v>0</v>
      </c>
      <c r="N1106" s="25" t="s">
        <v>126</v>
      </c>
      <c r="O1106">
        <f>(M1106*21)/100</f>
        <v>0</v>
      </c>
      <c r="P1106" t="s">
        <v>27</v>
      </c>
    </row>
    <row r="1107" spans="1:16" x14ac:dyDescent="0.2">
      <c r="A1107" s="28" t="s">
        <v>57</v>
      </c>
      <c r="E1107" s="29" t="s">
        <v>5</v>
      </c>
    </row>
    <row r="1108" spans="1:16" x14ac:dyDescent="0.2">
      <c r="A1108" s="28" t="s">
        <v>58</v>
      </c>
      <c r="E1108" s="30" t="s">
        <v>5</v>
      </c>
    </row>
    <row r="1109" spans="1:16" ht="51" x14ac:dyDescent="0.2">
      <c r="E1109" s="29" t="s">
        <v>4787</v>
      </c>
    </row>
    <row r="1110" spans="1:16" ht="25.5" x14ac:dyDescent="0.2">
      <c r="A1110" t="s">
        <v>51</v>
      </c>
      <c r="B1110" s="5" t="s">
        <v>2984</v>
      </c>
      <c r="C1110" s="5" t="s">
        <v>5070</v>
      </c>
      <c r="D1110" t="s">
        <v>5</v>
      </c>
      <c r="E1110" s="24" t="s">
        <v>5071</v>
      </c>
      <c r="F1110" s="25" t="s">
        <v>73</v>
      </c>
      <c r="G1110" s="26">
        <v>6</v>
      </c>
      <c r="H1110" s="25">
        <v>0</v>
      </c>
      <c r="I1110" s="25">
        <f>ROUND(G1110*H1110,6)</f>
        <v>0</v>
      </c>
      <c r="L1110" s="27">
        <v>0</v>
      </c>
      <c r="M1110" s="22">
        <f>ROUND(ROUND(L1110,2)*ROUND(G1110,3),2)</f>
        <v>0</v>
      </c>
      <c r="N1110" s="25" t="s">
        <v>126</v>
      </c>
      <c r="O1110">
        <f>(M1110*21)/100</f>
        <v>0</v>
      </c>
      <c r="P1110" t="s">
        <v>27</v>
      </c>
    </row>
    <row r="1111" spans="1:16" x14ac:dyDescent="0.2">
      <c r="A1111" s="28" t="s">
        <v>57</v>
      </c>
      <c r="E1111" s="29" t="s">
        <v>5</v>
      </c>
    </row>
    <row r="1112" spans="1:16" x14ac:dyDescent="0.2">
      <c r="A1112" s="28" t="s">
        <v>58</v>
      </c>
      <c r="E1112" s="30" t="s">
        <v>5</v>
      </c>
    </row>
    <row r="1113" spans="1:16" ht="51" x14ac:dyDescent="0.2">
      <c r="E1113" s="29" t="s">
        <v>4787</v>
      </c>
    </row>
    <row r="1114" spans="1:16" x14ac:dyDescent="0.2">
      <c r="A1114" t="s">
        <v>51</v>
      </c>
      <c r="B1114" s="5" t="s">
        <v>2986</v>
      </c>
      <c r="C1114" s="5" t="s">
        <v>5072</v>
      </c>
      <c r="D1114" t="s">
        <v>5</v>
      </c>
      <c r="E1114" s="24" t="s">
        <v>5017</v>
      </c>
      <c r="F1114" s="25" t="s">
        <v>73</v>
      </c>
      <c r="G1114" s="26">
        <v>15</v>
      </c>
      <c r="H1114" s="25">
        <v>0</v>
      </c>
      <c r="I1114" s="25">
        <f>ROUND(G1114*H1114,6)</f>
        <v>0</v>
      </c>
      <c r="L1114" s="27">
        <v>0</v>
      </c>
      <c r="M1114" s="22">
        <f>ROUND(ROUND(L1114,2)*ROUND(G1114,3),2)</f>
        <v>0</v>
      </c>
      <c r="N1114" s="25" t="s">
        <v>126</v>
      </c>
      <c r="O1114">
        <f>(M1114*21)/100</f>
        <v>0</v>
      </c>
      <c r="P1114" t="s">
        <v>27</v>
      </c>
    </row>
    <row r="1115" spans="1:16" x14ac:dyDescent="0.2">
      <c r="A1115" s="28" t="s">
        <v>57</v>
      </c>
      <c r="E1115" s="29" t="s">
        <v>5</v>
      </c>
    </row>
    <row r="1116" spans="1:16" x14ac:dyDescent="0.2">
      <c r="A1116" s="28" t="s">
        <v>58</v>
      </c>
      <c r="E1116" s="30" t="s">
        <v>5</v>
      </c>
    </row>
    <row r="1117" spans="1:16" ht="51" x14ac:dyDescent="0.2">
      <c r="E1117" s="29" t="s">
        <v>4787</v>
      </c>
    </row>
    <row r="1118" spans="1:16" x14ac:dyDescent="0.2">
      <c r="A1118" t="s">
        <v>51</v>
      </c>
      <c r="B1118" s="5" t="s">
        <v>2990</v>
      </c>
      <c r="C1118" s="5" t="s">
        <v>5073</v>
      </c>
      <c r="D1118" t="s">
        <v>5</v>
      </c>
      <c r="E1118" s="24" t="s">
        <v>4790</v>
      </c>
      <c r="F1118" s="25" t="s">
        <v>73</v>
      </c>
      <c r="G1118" s="26">
        <v>25</v>
      </c>
      <c r="H1118" s="25">
        <v>0</v>
      </c>
      <c r="I1118" s="25">
        <f>ROUND(G1118*H1118,6)</f>
        <v>0</v>
      </c>
      <c r="L1118" s="27">
        <v>0</v>
      </c>
      <c r="M1118" s="22">
        <f>ROUND(ROUND(L1118,2)*ROUND(G1118,3),2)</f>
        <v>0</v>
      </c>
      <c r="N1118" s="25" t="s">
        <v>126</v>
      </c>
      <c r="O1118">
        <f>(M1118*21)/100</f>
        <v>0</v>
      </c>
      <c r="P1118" t="s">
        <v>27</v>
      </c>
    </row>
    <row r="1119" spans="1:16" x14ac:dyDescent="0.2">
      <c r="A1119" s="28" t="s">
        <v>57</v>
      </c>
      <c r="E1119" s="29" t="s">
        <v>5</v>
      </c>
    </row>
    <row r="1120" spans="1:16" x14ac:dyDescent="0.2">
      <c r="A1120" s="28" t="s">
        <v>58</v>
      </c>
      <c r="E1120" s="30" t="s">
        <v>5</v>
      </c>
    </row>
    <row r="1121" spans="1:16" ht="51" x14ac:dyDescent="0.2">
      <c r="E1121" s="29" t="s">
        <v>4787</v>
      </c>
    </row>
    <row r="1122" spans="1:16" x14ac:dyDescent="0.2">
      <c r="A1122" t="s">
        <v>51</v>
      </c>
      <c r="B1122" s="5" t="s">
        <v>2993</v>
      </c>
      <c r="C1122" s="5" t="s">
        <v>5074</v>
      </c>
      <c r="D1122" t="s">
        <v>5</v>
      </c>
      <c r="E1122" s="24" t="s">
        <v>4792</v>
      </c>
      <c r="F1122" s="25" t="s">
        <v>73</v>
      </c>
      <c r="G1122" s="26">
        <v>5</v>
      </c>
      <c r="H1122" s="25">
        <v>0</v>
      </c>
      <c r="I1122" s="25">
        <f>ROUND(G1122*H1122,6)</f>
        <v>0</v>
      </c>
      <c r="L1122" s="27">
        <v>0</v>
      </c>
      <c r="M1122" s="22">
        <f>ROUND(ROUND(L1122,2)*ROUND(G1122,3),2)</f>
        <v>0</v>
      </c>
      <c r="N1122" s="25" t="s">
        <v>126</v>
      </c>
      <c r="O1122">
        <f>(M1122*21)/100</f>
        <v>0</v>
      </c>
      <c r="P1122" t="s">
        <v>27</v>
      </c>
    </row>
    <row r="1123" spans="1:16" x14ac:dyDescent="0.2">
      <c r="A1123" s="28" t="s">
        <v>57</v>
      </c>
      <c r="E1123" s="29" t="s">
        <v>5</v>
      </c>
    </row>
    <row r="1124" spans="1:16" x14ac:dyDescent="0.2">
      <c r="A1124" s="28" t="s">
        <v>58</v>
      </c>
      <c r="E1124" s="30" t="s">
        <v>5</v>
      </c>
    </row>
    <row r="1125" spans="1:16" ht="51" x14ac:dyDescent="0.2">
      <c r="E1125" s="29" t="s">
        <v>4787</v>
      </c>
    </row>
    <row r="1126" spans="1:16" x14ac:dyDescent="0.2">
      <c r="A1126" t="s">
        <v>51</v>
      </c>
      <c r="B1126" s="5" t="s">
        <v>2996</v>
      </c>
      <c r="C1126" s="5" t="s">
        <v>5075</v>
      </c>
      <c r="D1126" t="s">
        <v>5</v>
      </c>
      <c r="E1126" s="24" t="s">
        <v>4794</v>
      </c>
      <c r="F1126" s="25" t="s">
        <v>73</v>
      </c>
      <c r="G1126" s="26">
        <v>100</v>
      </c>
      <c r="H1126" s="25">
        <v>0</v>
      </c>
      <c r="I1126" s="25">
        <f>ROUND(G1126*H1126,6)</f>
        <v>0</v>
      </c>
      <c r="L1126" s="27">
        <v>0</v>
      </c>
      <c r="M1126" s="22">
        <f>ROUND(ROUND(L1126,2)*ROUND(G1126,3),2)</f>
        <v>0</v>
      </c>
      <c r="N1126" s="25" t="s">
        <v>126</v>
      </c>
      <c r="O1126">
        <f>(M1126*21)/100</f>
        <v>0</v>
      </c>
      <c r="P1126" t="s">
        <v>27</v>
      </c>
    </row>
    <row r="1127" spans="1:16" x14ac:dyDescent="0.2">
      <c r="A1127" s="28" t="s">
        <v>57</v>
      </c>
      <c r="E1127" s="29" t="s">
        <v>5</v>
      </c>
    </row>
    <row r="1128" spans="1:16" x14ac:dyDescent="0.2">
      <c r="A1128" s="28" t="s">
        <v>58</v>
      </c>
      <c r="E1128" s="30" t="s">
        <v>5</v>
      </c>
    </row>
    <row r="1129" spans="1:16" ht="51" x14ac:dyDescent="0.2">
      <c r="E1129" s="29" t="s">
        <v>4787</v>
      </c>
    </row>
    <row r="1130" spans="1:16" x14ac:dyDescent="0.2">
      <c r="A1130" t="s">
        <v>51</v>
      </c>
      <c r="B1130" s="5" t="s">
        <v>2999</v>
      </c>
      <c r="C1130" s="5" t="s">
        <v>5076</v>
      </c>
      <c r="D1130" t="s">
        <v>5</v>
      </c>
      <c r="E1130" s="24" t="s">
        <v>4795</v>
      </c>
      <c r="F1130" s="25" t="s">
        <v>73</v>
      </c>
      <c r="G1130" s="26">
        <v>25</v>
      </c>
      <c r="H1130" s="25">
        <v>0</v>
      </c>
      <c r="I1130" s="25">
        <f>ROUND(G1130*H1130,6)</f>
        <v>0</v>
      </c>
      <c r="L1130" s="27">
        <v>0</v>
      </c>
      <c r="M1130" s="22">
        <f>ROUND(ROUND(L1130,2)*ROUND(G1130,3),2)</f>
        <v>0</v>
      </c>
      <c r="N1130" s="25" t="s">
        <v>126</v>
      </c>
      <c r="O1130">
        <f>(M1130*21)/100</f>
        <v>0</v>
      </c>
      <c r="P1130" t="s">
        <v>27</v>
      </c>
    </row>
    <row r="1131" spans="1:16" x14ac:dyDescent="0.2">
      <c r="A1131" s="28" t="s">
        <v>57</v>
      </c>
      <c r="E1131" s="29" t="s">
        <v>5</v>
      </c>
    </row>
    <row r="1132" spans="1:16" x14ac:dyDescent="0.2">
      <c r="A1132" s="28" t="s">
        <v>58</v>
      </c>
      <c r="E1132" s="30" t="s">
        <v>5</v>
      </c>
    </row>
    <row r="1133" spans="1:16" ht="51" x14ac:dyDescent="0.2">
      <c r="E1133" s="29" t="s">
        <v>4787</v>
      </c>
    </row>
    <row r="1134" spans="1:16" x14ac:dyDescent="0.2">
      <c r="A1134" t="s">
        <v>48</v>
      </c>
      <c r="C1134" s="6" t="s">
        <v>5077</v>
      </c>
      <c r="E1134" s="23" t="s">
        <v>4777</v>
      </c>
      <c r="J1134" s="22">
        <f>0</f>
        <v>0</v>
      </c>
      <c r="K1134" s="22">
        <f>0</f>
        <v>0</v>
      </c>
      <c r="L1134" s="22">
        <f>0+L1135+L1139+L1143+L1147+L1151+L1155+L1159</f>
        <v>0</v>
      </c>
      <c r="M1134" s="22">
        <f>0+M1135+M1139+M1143+M1147+M1151+M1155+M1159</f>
        <v>0</v>
      </c>
    </row>
    <row r="1135" spans="1:16" ht="25.5" x14ac:dyDescent="0.2">
      <c r="A1135" t="s">
        <v>51</v>
      </c>
      <c r="B1135" s="5" t="s">
        <v>3002</v>
      </c>
      <c r="C1135" s="5" t="s">
        <v>5078</v>
      </c>
      <c r="D1135" t="s">
        <v>5</v>
      </c>
      <c r="E1135" s="24" t="s">
        <v>5021</v>
      </c>
      <c r="F1135" s="25" t="s">
        <v>73</v>
      </c>
      <c r="G1135" s="26">
        <v>27</v>
      </c>
      <c r="H1135" s="25">
        <v>0</v>
      </c>
      <c r="I1135" s="25">
        <f>ROUND(G1135*H1135,6)</f>
        <v>0</v>
      </c>
      <c r="L1135" s="27">
        <v>0</v>
      </c>
      <c r="M1135" s="22">
        <f>ROUND(ROUND(L1135,2)*ROUND(G1135,3),2)</f>
        <v>0</v>
      </c>
      <c r="N1135" s="25" t="s">
        <v>126</v>
      </c>
      <c r="O1135">
        <f>(M1135*21)/100</f>
        <v>0</v>
      </c>
      <c r="P1135" t="s">
        <v>27</v>
      </c>
    </row>
    <row r="1136" spans="1:16" x14ac:dyDescent="0.2">
      <c r="A1136" s="28" t="s">
        <v>57</v>
      </c>
      <c r="E1136" s="29" t="s">
        <v>5</v>
      </c>
    </row>
    <row r="1137" spans="1:16" x14ac:dyDescent="0.2">
      <c r="A1137" s="28" t="s">
        <v>58</v>
      </c>
      <c r="E1137" s="30" t="s">
        <v>5</v>
      </c>
    </row>
    <row r="1138" spans="1:16" ht="63.75" x14ac:dyDescent="0.2">
      <c r="E1138" s="29" t="s">
        <v>4998</v>
      </c>
    </row>
    <row r="1139" spans="1:16" x14ac:dyDescent="0.2">
      <c r="A1139" t="s">
        <v>51</v>
      </c>
      <c r="B1139" s="5" t="s">
        <v>3007</v>
      </c>
      <c r="C1139" s="5" t="s">
        <v>5079</v>
      </c>
      <c r="D1139" t="s">
        <v>5</v>
      </c>
      <c r="E1139" s="24" t="s">
        <v>5080</v>
      </c>
      <c r="F1139" s="25" t="s">
        <v>73</v>
      </c>
      <c r="G1139" s="26">
        <v>9</v>
      </c>
      <c r="H1139" s="25">
        <v>0</v>
      </c>
      <c r="I1139" s="25">
        <f>ROUND(G1139*H1139,6)</f>
        <v>0</v>
      </c>
      <c r="L1139" s="27">
        <v>0</v>
      </c>
      <c r="M1139" s="22">
        <f>ROUND(ROUND(L1139,2)*ROUND(G1139,3),2)</f>
        <v>0</v>
      </c>
      <c r="N1139" s="25" t="s">
        <v>126</v>
      </c>
      <c r="O1139">
        <f>(M1139*21)/100</f>
        <v>0</v>
      </c>
      <c r="P1139" t="s">
        <v>27</v>
      </c>
    </row>
    <row r="1140" spans="1:16" x14ac:dyDescent="0.2">
      <c r="A1140" s="28" t="s">
        <v>57</v>
      </c>
      <c r="E1140" s="29" t="s">
        <v>5</v>
      </c>
    </row>
    <row r="1141" spans="1:16" x14ac:dyDescent="0.2">
      <c r="A1141" s="28" t="s">
        <v>58</v>
      </c>
      <c r="E1141" s="30" t="s">
        <v>5</v>
      </c>
    </row>
    <row r="1142" spans="1:16" ht="63.75" x14ac:dyDescent="0.2">
      <c r="E1142" s="29" t="s">
        <v>4998</v>
      </c>
    </row>
    <row r="1143" spans="1:16" x14ac:dyDescent="0.2">
      <c r="A1143" t="s">
        <v>51</v>
      </c>
      <c r="B1143" s="5" t="s">
        <v>3011</v>
      </c>
      <c r="C1143" s="5" t="s">
        <v>5081</v>
      </c>
      <c r="D1143" t="s">
        <v>5</v>
      </c>
      <c r="E1143" s="24" t="s">
        <v>5025</v>
      </c>
      <c r="F1143" s="25" t="s">
        <v>73</v>
      </c>
      <c r="G1143" s="26">
        <v>13</v>
      </c>
      <c r="H1143" s="25">
        <v>0</v>
      </c>
      <c r="I1143" s="25">
        <f>ROUND(G1143*H1143,6)</f>
        <v>0</v>
      </c>
      <c r="L1143" s="27">
        <v>0</v>
      </c>
      <c r="M1143" s="22">
        <f>ROUND(ROUND(L1143,2)*ROUND(G1143,3),2)</f>
        <v>0</v>
      </c>
      <c r="N1143" s="25" t="s">
        <v>126</v>
      </c>
      <c r="O1143">
        <f>(M1143*21)/100</f>
        <v>0</v>
      </c>
      <c r="P1143" t="s">
        <v>27</v>
      </c>
    </row>
    <row r="1144" spans="1:16" x14ac:dyDescent="0.2">
      <c r="A1144" s="28" t="s">
        <v>57</v>
      </c>
      <c r="E1144" s="29" t="s">
        <v>5</v>
      </c>
    </row>
    <row r="1145" spans="1:16" x14ac:dyDescent="0.2">
      <c r="A1145" s="28" t="s">
        <v>58</v>
      </c>
      <c r="E1145" s="30" t="s">
        <v>5</v>
      </c>
    </row>
    <row r="1146" spans="1:16" ht="63.75" x14ac:dyDescent="0.2">
      <c r="E1146" s="29" t="s">
        <v>4998</v>
      </c>
    </row>
    <row r="1147" spans="1:16" x14ac:dyDescent="0.2">
      <c r="A1147" t="s">
        <v>51</v>
      </c>
      <c r="B1147" s="5" t="s">
        <v>3015</v>
      </c>
      <c r="C1147" s="5" t="s">
        <v>4676</v>
      </c>
      <c r="D1147" t="s">
        <v>5</v>
      </c>
      <c r="E1147" s="24" t="s">
        <v>5001</v>
      </c>
      <c r="F1147" s="25" t="s">
        <v>73</v>
      </c>
      <c r="G1147" s="26">
        <v>18</v>
      </c>
      <c r="H1147" s="25">
        <v>0</v>
      </c>
      <c r="I1147" s="25">
        <f>ROUND(G1147*H1147,6)</f>
        <v>0</v>
      </c>
      <c r="L1147" s="27">
        <v>0</v>
      </c>
      <c r="M1147" s="22">
        <f>ROUND(ROUND(L1147,2)*ROUND(G1147,3),2)</f>
        <v>0</v>
      </c>
      <c r="N1147" s="25" t="s">
        <v>126</v>
      </c>
      <c r="O1147">
        <f>(M1147*21)/100</f>
        <v>0</v>
      </c>
      <c r="P1147" t="s">
        <v>27</v>
      </c>
    </row>
    <row r="1148" spans="1:16" x14ac:dyDescent="0.2">
      <c r="A1148" s="28" t="s">
        <v>57</v>
      </c>
      <c r="E1148" s="29" t="s">
        <v>5</v>
      </c>
    </row>
    <row r="1149" spans="1:16" x14ac:dyDescent="0.2">
      <c r="A1149" s="28" t="s">
        <v>58</v>
      </c>
      <c r="E1149" s="30" t="s">
        <v>5</v>
      </c>
    </row>
    <row r="1150" spans="1:16" ht="63.75" x14ac:dyDescent="0.2">
      <c r="E1150" s="29" t="s">
        <v>4998</v>
      </c>
    </row>
    <row r="1151" spans="1:16" ht="25.5" x14ac:dyDescent="0.2">
      <c r="A1151" t="s">
        <v>51</v>
      </c>
      <c r="B1151" s="5" t="s">
        <v>3020</v>
      </c>
      <c r="C1151" s="5" t="s">
        <v>5082</v>
      </c>
      <c r="D1151" t="s">
        <v>5</v>
      </c>
      <c r="E1151" s="24" t="s">
        <v>5003</v>
      </c>
      <c r="F1151" s="25" t="s">
        <v>73</v>
      </c>
      <c r="G1151" s="26">
        <v>11</v>
      </c>
      <c r="H1151" s="25">
        <v>0</v>
      </c>
      <c r="I1151" s="25">
        <f>ROUND(G1151*H1151,6)</f>
        <v>0</v>
      </c>
      <c r="L1151" s="27">
        <v>0</v>
      </c>
      <c r="M1151" s="22">
        <f>ROUND(ROUND(L1151,2)*ROUND(G1151,3),2)</f>
        <v>0</v>
      </c>
      <c r="N1151" s="25" t="s">
        <v>126</v>
      </c>
      <c r="O1151">
        <f>(M1151*21)/100</f>
        <v>0</v>
      </c>
      <c r="P1151" t="s">
        <v>27</v>
      </c>
    </row>
    <row r="1152" spans="1:16" x14ac:dyDescent="0.2">
      <c r="A1152" s="28" t="s">
        <v>57</v>
      </c>
      <c r="E1152" s="29" t="s">
        <v>5</v>
      </c>
    </row>
    <row r="1153" spans="1:16" x14ac:dyDescent="0.2">
      <c r="A1153" s="28" t="s">
        <v>58</v>
      </c>
      <c r="E1153" s="30" t="s">
        <v>5</v>
      </c>
    </row>
    <row r="1154" spans="1:16" ht="63.75" x14ac:dyDescent="0.2">
      <c r="E1154" s="29" t="s">
        <v>4998</v>
      </c>
    </row>
    <row r="1155" spans="1:16" x14ac:dyDescent="0.2">
      <c r="A1155" t="s">
        <v>51</v>
      </c>
      <c r="B1155" s="5" t="s">
        <v>3023</v>
      </c>
      <c r="C1155" s="5" t="s">
        <v>5083</v>
      </c>
      <c r="D1155" t="s">
        <v>5</v>
      </c>
      <c r="E1155" s="24" t="s">
        <v>5084</v>
      </c>
      <c r="F1155" s="25" t="s">
        <v>73</v>
      </c>
      <c r="G1155" s="26">
        <v>21</v>
      </c>
      <c r="H1155" s="25">
        <v>0</v>
      </c>
      <c r="I1155" s="25">
        <f>ROUND(G1155*H1155,6)</f>
        <v>0</v>
      </c>
      <c r="L1155" s="27">
        <v>0</v>
      </c>
      <c r="M1155" s="22">
        <f>ROUND(ROUND(L1155,2)*ROUND(G1155,3),2)</f>
        <v>0</v>
      </c>
      <c r="N1155" s="25" t="s">
        <v>126</v>
      </c>
      <c r="O1155">
        <f>(M1155*21)/100</f>
        <v>0</v>
      </c>
      <c r="P1155" t="s">
        <v>27</v>
      </c>
    </row>
    <row r="1156" spans="1:16" x14ac:dyDescent="0.2">
      <c r="A1156" s="28" t="s">
        <v>57</v>
      </c>
      <c r="E1156" s="29" t="s">
        <v>5</v>
      </c>
    </row>
    <row r="1157" spans="1:16" x14ac:dyDescent="0.2">
      <c r="A1157" s="28" t="s">
        <v>58</v>
      </c>
      <c r="E1157" s="30" t="s">
        <v>5</v>
      </c>
    </row>
    <row r="1158" spans="1:16" ht="63.75" x14ac:dyDescent="0.2">
      <c r="E1158" s="29" t="s">
        <v>4998</v>
      </c>
    </row>
    <row r="1159" spans="1:16" ht="25.5" x14ac:dyDescent="0.2">
      <c r="A1159" t="s">
        <v>51</v>
      </c>
      <c r="B1159" s="5" t="s">
        <v>3026</v>
      </c>
      <c r="C1159" s="5" t="s">
        <v>5085</v>
      </c>
      <c r="D1159" t="s">
        <v>5</v>
      </c>
      <c r="E1159" s="24" t="s">
        <v>5086</v>
      </c>
      <c r="F1159" s="25" t="s">
        <v>73</v>
      </c>
      <c r="G1159" s="26">
        <v>12</v>
      </c>
      <c r="H1159" s="25">
        <v>0</v>
      </c>
      <c r="I1159" s="25">
        <f>ROUND(G1159*H1159,6)</f>
        <v>0</v>
      </c>
      <c r="L1159" s="27">
        <v>0</v>
      </c>
      <c r="M1159" s="22">
        <f>ROUND(ROUND(L1159,2)*ROUND(G1159,3),2)</f>
        <v>0</v>
      </c>
      <c r="N1159" s="25" t="s">
        <v>126</v>
      </c>
      <c r="O1159">
        <f>(M1159*21)/100</f>
        <v>0</v>
      </c>
      <c r="P1159" t="s">
        <v>27</v>
      </c>
    </row>
    <row r="1160" spans="1:16" x14ac:dyDescent="0.2">
      <c r="A1160" s="28" t="s">
        <v>57</v>
      </c>
      <c r="E1160" s="29" t="s">
        <v>5</v>
      </c>
    </row>
    <row r="1161" spans="1:16" x14ac:dyDescent="0.2">
      <c r="A1161" s="28" t="s">
        <v>58</v>
      </c>
      <c r="E1161" s="30" t="s">
        <v>5</v>
      </c>
    </row>
    <row r="1162" spans="1:16" ht="63.75" x14ac:dyDescent="0.2">
      <c r="E1162" s="29" t="s">
        <v>4998</v>
      </c>
    </row>
    <row r="1163" spans="1:16" x14ac:dyDescent="0.2">
      <c r="A1163" t="s">
        <v>48</v>
      </c>
      <c r="C1163" s="6" t="s">
        <v>5087</v>
      </c>
      <c r="E1163" s="23" t="s">
        <v>143</v>
      </c>
      <c r="J1163" s="22">
        <f>0</f>
        <v>0</v>
      </c>
      <c r="K1163" s="22">
        <f>0</f>
        <v>0</v>
      </c>
      <c r="L1163" s="22">
        <f>0+L1164+L1168+L1172+L1176+L1180+L1184+L1188+L1192+L1196+L1200</f>
        <v>0</v>
      </c>
      <c r="M1163" s="22">
        <f>0+M1164+M1168+M1172+M1176+M1180+M1184+M1188+M1192+M1196+M1200</f>
        <v>0</v>
      </c>
    </row>
    <row r="1164" spans="1:16" x14ac:dyDescent="0.2">
      <c r="A1164" t="s">
        <v>51</v>
      </c>
      <c r="B1164" s="5" t="s">
        <v>3030</v>
      </c>
      <c r="C1164" s="5" t="s">
        <v>5088</v>
      </c>
      <c r="D1164" t="s">
        <v>5</v>
      </c>
      <c r="E1164" s="24" t="s">
        <v>5036</v>
      </c>
      <c r="F1164" s="25" t="s">
        <v>77</v>
      </c>
      <c r="G1164" s="26">
        <v>35</v>
      </c>
      <c r="H1164" s="25">
        <v>0</v>
      </c>
      <c r="I1164" s="25">
        <f>ROUND(G1164*H1164,6)</f>
        <v>0</v>
      </c>
      <c r="L1164" s="27">
        <v>0</v>
      </c>
      <c r="M1164" s="22">
        <f>ROUND(ROUND(L1164,2)*ROUND(G1164,3),2)</f>
        <v>0</v>
      </c>
      <c r="N1164" s="25" t="s">
        <v>126</v>
      </c>
      <c r="O1164">
        <f>(M1164*21)/100</f>
        <v>0</v>
      </c>
      <c r="P1164" t="s">
        <v>27</v>
      </c>
    </row>
    <row r="1165" spans="1:16" x14ac:dyDescent="0.2">
      <c r="A1165" s="28" t="s">
        <v>57</v>
      </c>
      <c r="E1165" s="29" t="s">
        <v>5</v>
      </c>
    </row>
    <row r="1166" spans="1:16" x14ac:dyDescent="0.2">
      <c r="A1166" s="28" t="s">
        <v>58</v>
      </c>
      <c r="E1166" s="30" t="s">
        <v>5</v>
      </c>
    </row>
    <row r="1167" spans="1:16" ht="51" x14ac:dyDescent="0.2">
      <c r="E1167" s="29" t="s">
        <v>872</v>
      </c>
    </row>
    <row r="1168" spans="1:16" x14ac:dyDescent="0.2">
      <c r="A1168" t="s">
        <v>51</v>
      </c>
      <c r="B1168" s="5" t="s">
        <v>3032</v>
      </c>
      <c r="C1168" s="5" t="s">
        <v>5089</v>
      </c>
      <c r="D1168" t="s">
        <v>5</v>
      </c>
      <c r="E1168" s="24" t="s">
        <v>4953</v>
      </c>
      <c r="F1168" s="25" t="s">
        <v>77</v>
      </c>
      <c r="G1168" s="26">
        <v>230</v>
      </c>
      <c r="H1168" s="25">
        <v>0</v>
      </c>
      <c r="I1168" s="25">
        <f>ROUND(G1168*H1168,6)</f>
        <v>0</v>
      </c>
      <c r="L1168" s="27">
        <v>0</v>
      </c>
      <c r="M1168" s="22">
        <f>ROUND(ROUND(L1168,2)*ROUND(G1168,3),2)</f>
        <v>0</v>
      </c>
      <c r="N1168" s="25" t="s">
        <v>126</v>
      </c>
      <c r="O1168">
        <f>(M1168*21)/100</f>
        <v>0</v>
      </c>
      <c r="P1168" t="s">
        <v>27</v>
      </c>
    </row>
    <row r="1169" spans="1:16" x14ac:dyDescent="0.2">
      <c r="A1169" s="28" t="s">
        <v>57</v>
      </c>
      <c r="E1169" s="29" t="s">
        <v>5</v>
      </c>
    </row>
    <row r="1170" spans="1:16" x14ac:dyDescent="0.2">
      <c r="A1170" s="28" t="s">
        <v>58</v>
      </c>
      <c r="E1170" s="30" t="s">
        <v>5</v>
      </c>
    </row>
    <row r="1171" spans="1:16" ht="51" x14ac:dyDescent="0.2">
      <c r="E1171" s="29" t="s">
        <v>872</v>
      </c>
    </row>
    <row r="1172" spans="1:16" x14ac:dyDescent="0.2">
      <c r="A1172" t="s">
        <v>51</v>
      </c>
      <c r="B1172" s="5" t="s">
        <v>3034</v>
      </c>
      <c r="C1172" s="5" t="s">
        <v>5090</v>
      </c>
      <c r="D1172" t="s">
        <v>5</v>
      </c>
      <c r="E1172" s="24" t="s">
        <v>4957</v>
      </c>
      <c r="F1172" s="25" t="s">
        <v>77</v>
      </c>
      <c r="G1172" s="26">
        <v>250</v>
      </c>
      <c r="H1172" s="25">
        <v>0</v>
      </c>
      <c r="I1172" s="25">
        <f>ROUND(G1172*H1172,6)</f>
        <v>0</v>
      </c>
      <c r="L1172" s="27">
        <v>0</v>
      </c>
      <c r="M1172" s="22">
        <f>ROUND(ROUND(L1172,2)*ROUND(G1172,3),2)</f>
        <v>0</v>
      </c>
      <c r="N1172" s="25" t="s">
        <v>126</v>
      </c>
      <c r="O1172">
        <f>(M1172*21)/100</f>
        <v>0</v>
      </c>
      <c r="P1172" t="s">
        <v>27</v>
      </c>
    </row>
    <row r="1173" spans="1:16" x14ac:dyDescent="0.2">
      <c r="A1173" s="28" t="s">
        <v>57</v>
      </c>
      <c r="E1173" s="29" t="s">
        <v>5</v>
      </c>
    </row>
    <row r="1174" spans="1:16" x14ac:dyDescent="0.2">
      <c r="A1174" s="28" t="s">
        <v>58</v>
      </c>
      <c r="E1174" s="30" t="s">
        <v>5</v>
      </c>
    </row>
    <row r="1175" spans="1:16" ht="51" x14ac:dyDescent="0.2">
      <c r="E1175" s="29" t="s">
        <v>872</v>
      </c>
    </row>
    <row r="1176" spans="1:16" x14ac:dyDescent="0.2">
      <c r="A1176" t="s">
        <v>51</v>
      </c>
      <c r="B1176" s="5" t="s">
        <v>3038</v>
      </c>
      <c r="C1176" s="5" t="s">
        <v>4725</v>
      </c>
      <c r="D1176" t="s">
        <v>5</v>
      </c>
      <c r="E1176" s="24" t="s">
        <v>4840</v>
      </c>
      <c r="F1176" s="25" t="s">
        <v>77</v>
      </c>
      <c r="G1176" s="26">
        <v>50</v>
      </c>
      <c r="H1176" s="25">
        <v>0</v>
      </c>
      <c r="I1176" s="25">
        <f>ROUND(G1176*H1176,6)</f>
        <v>0</v>
      </c>
      <c r="L1176" s="27">
        <v>0</v>
      </c>
      <c r="M1176" s="22">
        <f>ROUND(ROUND(L1176,2)*ROUND(G1176,3),2)</f>
        <v>0</v>
      </c>
      <c r="N1176" s="25" t="s">
        <v>126</v>
      </c>
      <c r="O1176">
        <f>(M1176*21)/100</f>
        <v>0</v>
      </c>
      <c r="P1176" t="s">
        <v>27</v>
      </c>
    </row>
    <row r="1177" spans="1:16" x14ac:dyDescent="0.2">
      <c r="A1177" s="28" t="s">
        <v>57</v>
      </c>
      <c r="E1177" s="29" t="s">
        <v>5</v>
      </c>
    </row>
    <row r="1178" spans="1:16" x14ac:dyDescent="0.2">
      <c r="A1178" s="28" t="s">
        <v>58</v>
      </c>
      <c r="E1178" s="30" t="s">
        <v>5</v>
      </c>
    </row>
    <row r="1179" spans="1:16" ht="51" x14ac:dyDescent="0.2">
      <c r="E1179" s="29" t="s">
        <v>872</v>
      </c>
    </row>
    <row r="1180" spans="1:16" x14ac:dyDescent="0.2">
      <c r="A1180" t="s">
        <v>51</v>
      </c>
      <c r="B1180" s="5" t="s">
        <v>3042</v>
      </c>
      <c r="C1180" s="5" t="s">
        <v>5091</v>
      </c>
      <c r="D1180" t="s">
        <v>5</v>
      </c>
      <c r="E1180" s="24" t="s">
        <v>4888</v>
      </c>
      <c r="F1180" s="25" t="s">
        <v>77</v>
      </c>
      <c r="G1180" s="26">
        <v>50</v>
      </c>
      <c r="H1180" s="25">
        <v>0</v>
      </c>
      <c r="I1180" s="25">
        <f>ROUND(G1180*H1180,6)</f>
        <v>0</v>
      </c>
      <c r="L1180" s="27">
        <v>0</v>
      </c>
      <c r="M1180" s="22">
        <f>ROUND(ROUND(L1180,2)*ROUND(G1180,3),2)</f>
        <v>0</v>
      </c>
      <c r="N1180" s="25" t="s">
        <v>126</v>
      </c>
      <c r="O1180">
        <f>(M1180*21)/100</f>
        <v>0</v>
      </c>
      <c r="P1180" t="s">
        <v>27</v>
      </c>
    </row>
    <row r="1181" spans="1:16" x14ac:dyDescent="0.2">
      <c r="A1181" s="28" t="s">
        <v>57</v>
      </c>
      <c r="E1181" s="29" t="s">
        <v>5</v>
      </c>
    </row>
    <row r="1182" spans="1:16" x14ac:dyDescent="0.2">
      <c r="A1182" s="28" t="s">
        <v>58</v>
      </c>
      <c r="E1182" s="30" t="s">
        <v>5</v>
      </c>
    </row>
    <row r="1183" spans="1:16" ht="51" x14ac:dyDescent="0.2">
      <c r="E1183" s="29" t="s">
        <v>872</v>
      </c>
    </row>
    <row r="1184" spans="1:16" x14ac:dyDescent="0.2">
      <c r="A1184" t="s">
        <v>51</v>
      </c>
      <c r="B1184" s="5" t="s">
        <v>3046</v>
      </c>
      <c r="C1184" s="5" t="s">
        <v>5092</v>
      </c>
      <c r="D1184" t="s">
        <v>5</v>
      </c>
      <c r="E1184" s="24" t="s">
        <v>4890</v>
      </c>
      <c r="F1184" s="25" t="s">
        <v>77</v>
      </c>
      <c r="G1184" s="26">
        <v>15</v>
      </c>
      <c r="H1184" s="25">
        <v>0</v>
      </c>
      <c r="I1184" s="25">
        <f>ROUND(G1184*H1184,6)</f>
        <v>0</v>
      </c>
      <c r="L1184" s="27">
        <v>0</v>
      </c>
      <c r="M1184" s="22">
        <f>ROUND(ROUND(L1184,2)*ROUND(G1184,3),2)</f>
        <v>0</v>
      </c>
      <c r="N1184" s="25" t="s">
        <v>126</v>
      </c>
      <c r="O1184">
        <f>(M1184*21)/100</f>
        <v>0</v>
      </c>
      <c r="P1184" t="s">
        <v>27</v>
      </c>
    </row>
    <row r="1185" spans="1:16" x14ac:dyDescent="0.2">
      <c r="A1185" s="28" t="s">
        <v>57</v>
      </c>
      <c r="E1185" s="29" t="s">
        <v>5</v>
      </c>
    </row>
    <row r="1186" spans="1:16" x14ac:dyDescent="0.2">
      <c r="A1186" s="28" t="s">
        <v>58</v>
      </c>
      <c r="E1186" s="30" t="s">
        <v>5</v>
      </c>
    </row>
    <row r="1187" spans="1:16" ht="51" x14ac:dyDescent="0.2">
      <c r="E1187" s="29" t="s">
        <v>872</v>
      </c>
    </row>
    <row r="1188" spans="1:16" x14ac:dyDescent="0.2">
      <c r="A1188" t="s">
        <v>51</v>
      </c>
      <c r="B1188" s="5" t="s">
        <v>3049</v>
      </c>
      <c r="C1188" s="5" t="s">
        <v>5093</v>
      </c>
      <c r="D1188" t="s">
        <v>5</v>
      </c>
      <c r="E1188" s="24" t="s">
        <v>4892</v>
      </c>
      <c r="F1188" s="25" t="s">
        <v>77</v>
      </c>
      <c r="G1188" s="26">
        <v>50</v>
      </c>
      <c r="H1188" s="25">
        <v>0</v>
      </c>
      <c r="I1188" s="25">
        <f>ROUND(G1188*H1188,6)</f>
        <v>0</v>
      </c>
      <c r="L1188" s="27">
        <v>0</v>
      </c>
      <c r="M1188" s="22">
        <f>ROUND(ROUND(L1188,2)*ROUND(G1188,3),2)</f>
        <v>0</v>
      </c>
      <c r="N1188" s="25" t="s">
        <v>126</v>
      </c>
      <c r="O1188">
        <f>(M1188*21)/100</f>
        <v>0</v>
      </c>
      <c r="P1188" t="s">
        <v>27</v>
      </c>
    </row>
    <row r="1189" spans="1:16" x14ac:dyDescent="0.2">
      <c r="A1189" s="28" t="s">
        <v>57</v>
      </c>
      <c r="E1189" s="29" t="s">
        <v>5</v>
      </c>
    </row>
    <row r="1190" spans="1:16" x14ac:dyDescent="0.2">
      <c r="A1190" s="28" t="s">
        <v>58</v>
      </c>
      <c r="E1190" s="30" t="s">
        <v>5</v>
      </c>
    </row>
    <row r="1191" spans="1:16" ht="51" x14ac:dyDescent="0.2">
      <c r="E1191" s="29" t="s">
        <v>872</v>
      </c>
    </row>
    <row r="1192" spans="1:16" x14ac:dyDescent="0.2">
      <c r="A1192" t="s">
        <v>51</v>
      </c>
      <c r="B1192" s="5" t="s">
        <v>3052</v>
      </c>
      <c r="C1192" s="5" t="s">
        <v>563</v>
      </c>
      <c r="D1192" t="s">
        <v>5</v>
      </c>
      <c r="E1192" s="24" t="s">
        <v>564</v>
      </c>
      <c r="F1192" s="25" t="s">
        <v>73</v>
      </c>
      <c r="G1192" s="26">
        <v>2</v>
      </c>
      <c r="H1192" s="25">
        <v>0</v>
      </c>
      <c r="I1192" s="25">
        <f>ROUND(G1192*H1192,6)</f>
        <v>0</v>
      </c>
      <c r="L1192" s="27">
        <v>0</v>
      </c>
      <c r="M1192" s="22">
        <f>ROUND(ROUND(L1192,2)*ROUND(G1192,3),2)</f>
        <v>0</v>
      </c>
      <c r="N1192" s="25" t="s">
        <v>56</v>
      </c>
      <c r="O1192">
        <f>(M1192*21)/100</f>
        <v>0</v>
      </c>
      <c r="P1192" t="s">
        <v>27</v>
      </c>
    </row>
    <row r="1193" spans="1:16" x14ac:dyDescent="0.2">
      <c r="A1193" s="28" t="s">
        <v>57</v>
      </c>
      <c r="E1193" s="29" t="s">
        <v>5</v>
      </c>
    </row>
    <row r="1194" spans="1:16" x14ac:dyDescent="0.2">
      <c r="A1194" s="28" t="s">
        <v>58</v>
      </c>
      <c r="E1194" s="30" t="s">
        <v>5</v>
      </c>
    </row>
    <row r="1195" spans="1:16" ht="127.5" x14ac:dyDescent="0.2">
      <c r="E1195" s="29" t="s">
        <v>921</v>
      </c>
    </row>
    <row r="1196" spans="1:16" x14ac:dyDescent="0.2">
      <c r="A1196" t="s">
        <v>51</v>
      </c>
      <c r="B1196" s="5" t="s">
        <v>3057</v>
      </c>
      <c r="C1196" s="5" t="s">
        <v>5094</v>
      </c>
      <c r="D1196" t="s">
        <v>5</v>
      </c>
      <c r="E1196" s="24" t="s">
        <v>4894</v>
      </c>
      <c r="F1196" s="25" t="s">
        <v>73</v>
      </c>
      <c r="G1196" s="26">
        <v>40</v>
      </c>
      <c r="H1196" s="25">
        <v>0</v>
      </c>
      <c r="I1196" s="25">
        <f>ROUND(G1196*H1196,6)</f>
        <v>0</v>
      </c>
      <c r="L1196" s="27">
        <v>0</v>
      </c>
      <c r="M1196" s="22">
        <f>ROUND(ROUND(L1196,2)*ROUND(G1196,3),2)</f>
        <v>0</v>
      </c>
      <c r="N1196" s="25" t="s">
        <v>126</v>
      </c>
      <c r="O1196">
        <f>(M1196*21)/100</f>
        <v>0</v>
      </c>
      <c r="P1196" t="s">
        <v>27</v>
      </c>
    </row>
    <row r="1197" spans="1:16" x14ac:dyDescent="0.2">
      <c r="A1197" s="28" t="s">
        <v>57</v>
      </c>
      <c r="E1197" s="29" t="s">
        <v>5</v>
      </c>
    </row>
    <row r="1198" spans="1:16" x14ac:dyDescent="0.2">
      <c r="A1198" s="28" t="s">
        <v>58</v>
      </c>
      <c r="E1198" s="30" t="s">
        <v>5</v>
      </c>
    </row>
    <row r="1199" spans="1:16" ht="114.75" x14ac:dyDescent="0.2">
      <c r="E1199" s="29" t="s">
        <v>4895</v>
      </c>
    </row>
    <row r="1200" spans="1:16" ht="25.5" x14ac:dyDescent="0.2">
      <c r="A1200" t="s">
        <v>51</v>
      </c>
      <c r="B1200" s="5" t="s">
        <v>3062</v>
      </c>
      <c r="C1200" s="5" t="s">
        <v>5095</v>
      </c>
      <c r="D1200" t="s">
        <v>5</v>
      </c>
      <c r="E1200" s="24" t="s">
        <v>4897</v>
      </c>
      <c r="F1200" s="25" t="s">
        <v>77</v>
      </c>
      <c r="G1200" s="26">
        <v>60</v>
      </c>
      <c r="H1200" s="25">
        <v>0</v>
      </c>
      <c r="I1200" s="25">
        <f>ROUND(G1200*H1200,6)</f>
        <v>0</v>
      </c>
      <c r="L1200" s="27">
        <v>0</v>
      </c>
      <c r="M1200" s="22">
        <f>ROUND(ROUND(L1200,2)*ROUND(G1200,3),2)</f>
        <v>0</v>
      </c>
      <c r="N1200" s="25" t="s">
        <v>126</v>
      </c>
      <c r="O1200">
        <f>(M1200*21)/100</f>
        <v>0</v>
      </c>
      <c r="P1200" t="s">
        <v>27</v>
      </c>
    </row>
    <row r="1201" spans="1:16" x14ac:dyDescent="0.2">
      <c r="A1201" s="28" t="s">
        <v>57</v>
      </c>
      <c r="E1201" s="29" t="s">
        <v>5</v>
      </c>
    </row>
    <row r="1202" spans="1:16" x14ac:dyDescent="0.2">
      <c r="A1202" s="28" t="s">
        <v>58</v>
      </c>
      <c r="E1202" s="30" t="s">
        <v>5</v>
      </c>
    </row>
    <row r="1203" spans="1:16" ht="63.75" x14ac:dyDescent="0.2">
      <c r="E1203" s="29" t="s">
        <v>4898</v>
      </c>
    </row>
    <row r="1204" spans="1:16" x14ac:dyDescent="0.2">
      <c r="A1204" t="s">
        <v>48</v>
      </c>
      <c r="C1204" s="6" t="s">
        <v>5096</v>
      </c>
      <c r="E1204" s="23" t="s">
        <v>5097</v>
      </c>
      <c r="J1204" s="22">
        <f>0</f>
        <v>0</v>
      </c>
      <c r="K1204" s="22">
        <f>0</f>
        <v>0</v>
      </c>
      <c r="L1204" s="22">
        <f>0+L1205+L1209+L1213</f>
        <v>0</v>
      </c>
      <c r="M1204" s="22">
        <f>0+M1205+M1209+M1213</f>
        <v>0</v>
      </c>
    </row>
    <row r="1205" spans="1:16" ht="25.5" x14ac:dyDescent="0.2">
      <c r="A1205" t="s">
        <v>51</v>
      </c>
      <c r="B1205" s="5" t="s">
        <v>3064</v>
      </c>
      <c r="C1205" s="5" t="s">
        <v>5098</v>
      </c>
      <c r="D1205" t="s">
        <v>5</v>
      </c>
      <c r="E1205" s="24" t="s">
        <v>5099</v>
      </c>
      <c r="F1205" s="25" t="s">
        <v>899</v>
      </c>
      <c r="G1205" s="26">
        <v>3</v>
      </c>
      <c r="H1205" s="25">
        <v>0</v>
      </c>
      <c r="I1205" s="25">
        <f>ROUND(G1205*H1205,6)</f>
        <v>0</v>
      </c>
      <c r="L1205" s="27">
        <v>0</v>
      </c>
      <c r="M1205" s="22">
        <f>ROUND(ROUND(L1205,2)*ROUND(G1205,3),2)</f>
        <v>0</v>
      </c>
      <c r="N1205" s="25" t="s">
        <v>126</v>
      </c>
      <c r="O1205">
        <f>(M1205*21)/100</f>
        <v>0</v>
      </c>
      <c r="P1205" t="s">
        <v>27</v>
      </c>
    </row>
    <row r="1206" spans="1:16" x14ac:dyDescent="0.2">
      <c r="A1206" s="28" t="s">
        <v>57</v>
      </c>
      <c r="E1206" s="29" t="s">
        <v>5</v>
      </c>
    </row>
    <row r="1207" spans="1:16" x14ac:dyDescent="0.2">
      <c r="A1207" s="28" t="s">
        <v>58</v>
      </c>
      <c r="E1207" s="30" t="s">
        <v>5</v>
      </c>
    </row>
    <row r="1208" spans="1:16" ht="114.75" x14ac:dyDescent="0.2">
      <c r="E1208" s="29" t="s">
        <v>5100</v>
      </c>
    </row>
    <row r="1209" spans="1:16" x14ac:dyDescent="0.2">
      <c r="A1209" t="s">
        <v>51</v>
      </c>
      <c r="B1209" s="5" t="s">
        <v>3068</v>
      </c>
      <c r="C1209" s="5" t="s">
        <v>5101</v>
      </c>
      <c r="D1209" t="s">
        <v>5</v>
      </c>
      <c r="E1209" s="24" t="s">
        <v>5102</v>
      </c>
      <c r="F1209" s="25" t="s">
        <v>899</v>
      </c>
      <c r="G1209" s="26">
        <v>3</v>
      </c>
      <c r="H1209" s="25">
        <v>0</v>
      </c>
      <c r="I1209" s="25">
        <f>ROUND(G1209*H1209,6)</f>
        <v>0</v>
      </c>
      <c r="L1209" s="27">
        <v>0</v>
      </c>
      <c r="M1209" s="22">
        <f>ROUND(ROUND(L1209,2)*ROUND(G1209,3),2)</f>
        <v>0</v>
      </c>
      <c r="N1209" s="25" t="s">
        <v>126</v>
      </c>
      <c r="O1209">
        <f>(M1209*21)/100</f>
        <v>0</v>
      </c>
      <c r="P1209" t="s">
        <v>27</v>
      </c>
    </row>
    <row r="1210" spans="1:16" x14ac:dyDescent="0.2">
      <c r="A1210" s="28" t="s">
        <v>57</v>
      </c>
      <c r="E1210" s="29" t="s">
        <v>5</v>
      </c>
    </row>
    <row r="1211" spans="1:16" x14ac:dyDescent="0.2">
      <c r="A1211" s="28" t="s">
        <v>58</v>
      </c>
      <c r="E1211" s="30" t="s">
        <v>5</v>
      </c>
    </row>
    <row r="1212" spans="1:16" ht="140.25" x14ac:dyDescent="0.2">
      <c r="E1212" s="29" t="s">
        <v>5103</v>
      </c>
    </row>
    <row r="1213" spans="1:16" x14ac:dyDescent="0.2">
      <c r="A1213" t="s">
        <v>51</v>
      </c>
      <c r="B1213" s="5" t="s">
        <v>3070</v>
      </c>
      <c r="C1213" s="5" t="s">
        <v>4740</v>
      </c>
      <c r="D1213" t="s">
        <v>5</v>
      </c>
      <c r="E1213" s="24" t="s">
        <v>5104</v>
      </c>
      <c r="F1213" s="25" t="s">
        <v>899</v>
      </c>
      <c r="G1213" s="26">
        <v>4</v>
      </c>
      <c r="H1213" s="25">
        <v>0</v>
      </c>
      <c r="I1213" s="25">
        <f>ROUND(G1213*H1213,6)</f>
        <v>0</v>
      </c>
      <c r="L1213" s="27">
        <v>0</v>
      </c>
      <c r="M1213" s="22">
        <f>ROUND(ROUND(L1213,2)*ROUND(G1213,3),2)</f>
        <v>0</v>
      </c>
      <c r="N1213" s="25" t="s">
        <v>126</v>
      </c>
      <c r="O1213">
        <f>(M1213*21)/100</f>
        <v>0</v>
      </c>
      <c r="P1213" t="s">
        <v>27</v>
      </c>
    </row>
    <row r="1214" spans="1:16" x14ac:dyDescent="0.2">
      <c r="A1214" s="28" t="s">
        <v>57</v>
      </c>
      <c r="E1214" s="29" t="s">
        <v>5</v>
      </c>
    </row>
    <row r="1215" spans="1:16" x14ac:dyDescent="0.2">
      <c r="A1215" s="28" t="s">
        <v>58</v>
      </c>
      <c r="E1215" s="30" t="s">
        <v>5</v>
      </c>
    </row>
    <row r="1216" spans="1:16" ht="114.75" x14ac:dyDescent="0.2">
      <c r="E1216" s="29" t="s">
        <v>5100</v>
      </c>
    </row>
    <row r="1217" spans="1:16" x14ac:dyDescent="0.2">
      <c r="A1217" t="s">
        <v>48</v>
      </c>
      <c r="C1217" s="6" t="s">
        <v>5105</v>
      </c>
      <c r="E1217" s="23" t="s">
        <v>4961</v>
      </c>
      <c r="J1217" s="22">
        <f>0</f>
        <v>0</v>
      </c>
      <c r="K1217" s="22">
        <f>0</f>
        <v>0</v>
      </c>
      <c r="L1217" s="22">
        <f>0+L1218</f>
        <v>0</v>
      </c>
      <c r="M1217" s="22">
        <f>0+M1218</f>
        <v>0</v>
      </c>
    </row>
    <row r="1218" spans="1:16" x14ac:dyDescent="0.2">
      <c r="A1218" t="s">
        <v>51</v>
      </c>
      <c r="B1218" s="5" t="s">
        <v>3075</v>
      </c>
      <c r="C1218" s="5" t="s">
        <v>4741</v>
      </c>
      <c r="D1218" t="s">
        <v>5</v>
      </c>
      <c r="E1218" s="24" t="s">
        <v>4963</v>
      </c>
      <c r="F1218" s="25" t="s">
        <v>86</v>
      </c>
      <c r="G1218" s="26">
        <v>16</v>
      </c>
      <c r="H1218" s="25">
        <v>0</v>
      </c>
      <c r="I1218" s="25">
        <f>ROUND(G1218*H1218,6)</f>
        <v>0</v>
      </c>
      <c r="L1218" s="27">
        <v>0</v>
      </c>
      <c r="M1218" s="22">
        <f>ROUND(ROUND(L1218,2)*ROUND(G1218,3),2)</f>
        <v>0</v>
      </c>
      <c r="N1218" s="25" t="s">
        <v>126</v>
      </c>
      <c r="O1218">
        <f>(M1218*21)/100</f>
        <v>0</v>
      </c>
      <c r="P1218" t="s">
        <v>27</v>
      </c>
    </row>
    <row r="1219" spans="1:16" x14ac:dyDescent="0.2">
      <c r="A1219" s="28" t="s">
        <v>57</v>
      </c>
      <c r="E1219" s="29" t="s">
        <v>5</v>
      </c>
    </row>
    <row r="1220" spans="1:16" x14ac:dyDescent="0.2">
      <c r="A1220" s="28" t="s">
        <v>58</v>
      </c>
      <c r="E1220" s="30" t="s">
        <v>5</v>
      </c>
    </row>
    <row r="1221" spans="1:16" ht="25.5" x14ac:dyDescent="0.2">
      <c r="E1221" s="29" t="s">
        <v>890</v>
      </c>
    </row>
    <row r="1222" spans="1:16" x14ac:dyDescent="0.2">
      <c r="A1222" t="s">
        <v>48</v>
      </c>
      <c r="C1222" s="6" t="s">
        <v>5106</v>
      </c>
      <c r="E1222" s="23" t="s">
        <v>947</v>
      </c>
      <c r="J1222" s="22">
        <f>0</f>
        <v>0</v>
      </c>
      <c r="K1222" s="22">
        <f>0</f>
        <v>0</v>
      </c>
      <c r="L1222" s="22">
        <f>0+L1223+L1227+L1231+L1235</f>
        <v>0</v>
      </c>
      <c r="M1222" s="22">
        <f>0+M1223+M1227+M1231+M1235</f>
        <v>0</v>
      </c>
    </row>
    <row r="1223" spans="1:16" ht="25.5" x14ac:dyDescent="0.2">
      <c r="A1223" t="s">
        <v>51</v>
      </c>
      <c r="B1223" s="5" t="s">
        <v>3077</v>
      </c>
      <c r="C1223" s="5" t="s">
        <v>5107</v>
      </c>
      <c r="D1223" t="s">
        <v>5</v>
      </c>
      <c r="E1223" s="24" t="s">
        <v>4976</v>
      </c>
      <c r="F1223" s="25" t="s">
        <v>86</v>
      </c>
      <c r="G1223" s="26">
        <v>3</v>
      </c>
      <c r="H1223" s="25">
        <v>0</v>
      </c>
      <c r="I1223" s="25">
        <f>ROUND(G1223*H1223,6)</f>
        <v>0</v>
      </c>
      <c r="L1223" s="27">
        <v>0</v>
      </c>
      <c r="M1223" s="22">
        <f>ROUND(ROUND(L1223,2)*ROUND(G1223,3),2)</f>
        <v>0</v>
      </c>
      <c r="N1223" s="25" t="s">
        <v>126</v>
      </c>
      <c r="O1223">
        <f>(M1223*21)/100</f>
        <v>0</v>
      </c>
      <c r="P1223" t="s">
        <v>27</v>
      </c>
    </row>
    <row r="1224" spans="1:16" x14ac:dyDescent="0.2">
      <c r="A1224" s="28" t="s">
        <v>57</v>
      </c>
      <c r="E1224" s="29" t="s">
        <v>5</v>
      </c>
    </row>
    <row r="1225" spans="1:16" x14ac:dyDescent="0.2">
      <c r="A1225" s="28" t="s">
        <v>58</v>
      </c>
      <c r="E1225" s="30" t="s">
        <v>5</v>
      </c>
    </row>
    <row r="1226" spans="1:16" ht="25.5" x14ac:dyDescent="0.2">
      <c r="E1226" s="29" t="s">
        <v>890</v>
      </c>
    </row>
    <row r="1227" spans="1:16" x14ac:dyDescent="0.2">
      <c r="A1227" t="s">
        <v>51</v>
      </c>
      <c r="B1227" s="5" t="s">
        <v>3079</v>
      </c>
      <c r="C1227" s="5" t="s">
        <v>4743</v>
      </c>
      <c r="D1227" t="s">
        <v>5</v>
      </c>
      <c r="E1227" s="24" t="s">
        <v>4978</v>
      </c>
      <c r="F1227" s="25" t="s">
        <v>86</v>
      </c>
      <c r="G1227" s="26">
        <v>3</v>
      </c>
      <c r="H1227" s="25">
        <v>0</v>
      </c>
      <c r="I1227" s="25">
        <f>ROUND(G1227*H1227,6)</f>
        <v>0</v>
      </c>
      <c r="L1227" s="27">
        <v>0</v>
      </c>
      <c r="M1227" s="22">
        <f>ROUND(ROUND(L1227,2)*ROUND(G1227,3),2)</f>
        <v>0</v>
      </c>
      <c r="N1227" s="25" t="s">
        <v>126</v>
      </c>
      <c r="O1227">
        <f>(M1227*21)/100</f>
        <v>0</v>
      </c>
      <c r="P1227" t="s">
        <v>27</v>
      </c>
    </row>
    <row r="1228" spans="1:16" x14ac:dyDescent="0.2">
      <c r="A1228" s="28" t="s">
        <v>57</v>
      </c>
      <c r="E1228" s="29" t="s">
        <v>5</v>
      </c>
    </row>
    <row r="1229" spans="1:16" x14ac:dyDescent="0.2">
      <c r="A1229" s="28" t="s">
        <v>58</v>
      </c>
      <c r="E1229" s="30" t="s">
        <v>5</v>
      </c>
    </row>
    <row r="1230" spans="1:16" ht="89.25" x14ac:dyDescent="0.2">
      <c r="E1230" s="29" t="s">
        <v>4973</v>
      </c>
    </row>
    <row r="1231" spans="1:16" x14ac:dyDescent="0.2">
      <c r="A1231" t="s">
        <v>51</v>
      </c>
      <c r="B1231" s="5" t="s">
        <v>3082</v>
      </c>
      <c r="C1231" s="5" t="s">
        <v>4742</v>
      </c>
      <c r="D1231" t="s">
        <v>5</v>
      </c>
      <c r="E1231" s="24" t="s">
        <v>949</v>
      </c>
      <c r="F1231" s="25" t="s">
        <v>86</v>
      </c>
      <c r="G1231" s="26">
        <v>16</v>
      </c>
      <c r="H1231" s="25">
        <v>0</v>
      </c>
      <c r="I1231" s="25">
        <f>ROUND(G1231*H1231,6)</f>
        <v>0</v>
      </c>
      <c r="L1231" s="27">
        <v>0</v>
      </c>
      <c r="M1231" s="22">
        <f>ROUND(ROUND(L1231,2)*ROUND(G1231,3),2)</f>
        <v>0</v>
      </c>
      <c r="N1231" s="25" t="s">
        <v>126</v>
      </c>
      <c r="O1231">
        <f>(M1231*21)/100</f>
        <v>0</v>
      </c>
      <c r="P1231" t="s">
        <v>27</v>
      </c>
    </row>
    <row r="1232" spans="1:16" x14ac:dyDescent="0.2">
      <c r="A1232" s="28" t="s">
        <v>57</v>
      </c>
      <c r="E1232" s="29" t="s">
        <v>5</v>
      </c>
    </row>
    <row r="1233" spans="1:16" x14ac:dyDescent="0.2">
      <c r="A1233" s="28" t="s">
        <v>58</v>
      </c>
      <c r="E1233" s="30" t="s">
        <v>5</v>
      </c>
    </row>
    <row r="1234" spans="1:16" ht="89.25" x14ac:dyDescent="0.2">
      <c r="E1234" s="29" t="s">
        <v>4973</v>
      </c>
    </row>
    <row r="1235" spans="1:16" x14ac:dyDescent="0.2">
      <c r="A1235" t="s">
        <v>51</v>
      </c>
      <c r="B1235" s="5" t="s">
        <v>3084</v>
      </c>
      <c r="C1235" s="5" t="s">
        <v>5108</v>
      </c>
      <c r="D1235" t="s">
        <v>5</v>
      </c>
      <c r="E1235" s="24" t="s">
        <v>952</v>
      </c>
      <c r="F1235" s="25" t="s">
        <v>86</v>
      </c>
      <c r="G1235" s="26">
        <v>16</v>
      </c>
      <c r="H1235" s="25">
        <v>0</v>
      </c>
      <c r="I1235" s="25">
        <f>ROUND(G1235*H1235,6)</f>
        <v>0</v>
      </c>
      <c r="L1235" s="27">
        <v>0</v>
      </c>
      <c r="M1235" s="22">
        <f>ROUND(ROUND(L1235,2)*ROUND(G1235,3),2)</f>
        <v>0</v>
      </c>
      <c r="N1235" s="25" t="s">
        <v>126</v>
      </c>
      <c r="O1235">
        <f>(M1235*21)/100</f>
        <v>0</v>
      </c>
      <c r="P1235" t="s">
        <v>27</v>
      </c>
    </row>
    <row r="1236" spans="1:16" x14ac:dyDescent="0.2">
      <c r="A1236" s="28" t="s">
        <v>57</v>
      </c>
      <c r="E1236" s="29" t="s">
        <v>5</v>
      </c>
    </row>
    <row r="1237" spans="1:16" x14ac:dyDescent="0.2">
      <c r="A1237" s="28" t="s">
        <v>58</v>
      </c>
      <c r="E1237" s="30" t="s">
        <v>5</v>
      </c>
    </row>
    <row r="1238" spans="1:16" ht="51" x14ac:dyDescent="0.2">
      <c r="E1238" s="29" t="s">
        <v>950</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3"/>
  <dimension ref="A1:T137"/>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COUNTIFS(L8:L134,"=0",A8:A134,"P")+COUNTIFS(L8:L134,"",A8:A134,"P")+SUM(Q8:Q134)</f>
        <v>31</v>
      </c>
    </row>
    <row r="8" spans="1:20" x14ac:dyDescent="0.2">
      <c r="A8" t="s">
        <v>45</v>
      </c>
      <c r="C8" s="19" t="s">
        <v>5111</v>
      </c>
      <c r="E8" s="21" t="s">
        <v>5112</v>
      </c>
      <c r="J8" s="20">
        <f>0+J9+J18+J23+J84+J105</f>
        <v>0</v>
      </c>
      <c r="K8" s="20">
        <f>0+K9+K18+K23+K84+K105</f>
        <v>0</v>
      </c>
      <c r="L8" s="20">
        <f>0+L9+L18+L23+L84+L105</f>
        <v>0</v>
      </c>
      <c r="M8" s="20">
        <f>0+M9+M18+M23+M84+M105</f>
        <v>0</v>
      </c>
    </row>
    <row r="9" spans="1:20" x14ac:dyDescent="0.2">
      <c r="A9" t="s">
        <v>48</v>
      </c>
      <c r="C9" s="6" t="s">
        <v>1090</v>
      </c>
      <c r="E9" s="23" t="s">
        <v>935</v>
      </c>
      <c r="J9" s="22">
        <f>0</f>
        <v>0</v>
      </c>
      <c r="K9" s="22">
        <f>0</f>
        <v>0</v>
      </c>
      <c r="L9" s="22">
        <f>0+L10+L14</f>
        <v>0</v>
      </c>
      <c r="M9" s="22">
        <f>0+M10+M14</f>
        <v>0</v>
      </c>
    </row>
    <row r="10" spans="1:20" x14ac:dyDescent="0.2">
      <c r="A10" t="s">
        <v>51</v>
      </c>
      <c r="B10" s="5" t="s">
        <v>52</v>
      </c>
      <c r="C10" s="5" t="s">
        <v>882</v>
      </c>
      <c r="D10" t="s">
        <v>5</v>
      </c>
      <c r="E10" s="24" t="s">
        <v>5113</v>
      </c>
      <c r="F10" s="25" t="s">
        <v>86</v>
      </c>
      <c r="G10" s="26">
        <v>50</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76.5" x14ac:dyDescent="0.2">
      <c r="E13" s="29" t="s">
        <v>5114</v>
      </c>
    </row>
    <row r="14" spans="1:20" x14ac:dyDescent="0.2">
      <c r="A14" t="s">
        <v>51</v>
      </c>
      <c r="B14" s="5" t="s">
        <v>27</v>
      </c>
      <c r="C14" s="5" t="s">
        <v>888</v>
      </c>
      <c r="D14" t="s">
        <v>5</v>
      </c>
      <c r="E14" s="24" t="s">
        <v>943</v>
      </c>
      <c r="F14" s="25" t="s">
        <v>944</v>
      </c>
      <c r="G14" s="26">
        <v>50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76.5" x14ac:dyDescent="0.2">
      <c r="E17" s="29" t="s">
        <v>955</v>
      </c>
    </row>
    <row r="18" spans="1:16" x14ac:dyDescent="0.2">
      <c r="A18" t="s">
        <v>48</v>
      </c>
      <c r="C18" s="6" t="s">
        <v>934</v>
      </c>
      <c r="E18" s="23" t="s">
        <v>1097</v>
      </c>
      <c r="J18" s="22">
        <f>0</f>
        <v>0</v>
      </c>
      <c r="K18" s="22">
        <f>0</f>
        <v>0</v>
      </c>
      <c r="L18" s="22">
        <f>0+L19</f>
        <v>0</v>
      </c>
      <c r="M18" s="22">
        <f>0+M19</f>
        <v>0</v>
      </c>
    </row>
    <row r="19" spans="1:16" x14ac:dyDescent="0.2">
      <c r="A19" t="s">
        <v>51</v>
      </c>
      <c r="B19" s="5" t="s">
        <v>26</v>
      </c>
      <c r="C19" s="5" t="s">
        <v>894</v>
      </c>
      <c r="D19" t="s">
        <v>5</v>
      </c>
      <c r="E19" s="24" t="s">
        <v>952</v>
      </c>
      <c r="F19" s="25" t="s">
        <v>86</v>
      </c>
      <c r="G19" s="26">
        <v>60</v>
      </c>
      <c r="H19" s="25">
        <v>0</v>
      </c>
      <c r="I19" s="25">
        <f>ROUND(G19*H19,6)</f>
        <v>0</v>
      </c>
      <c r="L19" s="27">
        <v>0</v>
      </c>
      <c r="M19" s="22">
        <f>ROUND(ROUND(L19,2)*ROUND(G19,3),2)</f>
        <v>0</v>
      </c>
      <c r="N19" s="25" t="s">
        <v>126</v>
      </c>
      <c r="O19">
        <f>(M19*21)/100</f>
        <v>0</v>
      </c>
      <c r="P19" t="s">
        <v>27</v>
      </c>
    </row>
    <row r="20" spans="1:16" x14ac:dyDescent="0.2">
      <c r="A20" s="28" t="s">
        <v>57</v>
      </c>
      <c r="E20" s="29" t="s">
        <v>5</v>
      </c>
    </row>
    <row r="21" spans="1:16" x14ac:dyDescent="0.2">
      <c r="A21" s="28" t="s">
        <v>58</v>
      </c>
      <c r="E21" s="30" t="s">
        <v>5</v>
      </c>
    </row>
    <row r="22" spans="1:16" ht="51" x14ac:dyDescent="0.2">
      <c r="E22" s="29" t="s">
        <v>950</v>
      </c>
    </row>
    <row r="23" spans="1:16" x14ac:dyDescent="0.2">
      <c r="A23" t="s">
        <v>48</v>
      </c>
      <c r="C23" s="6" t="s">
        <v>5115</v>
      </c>
      <c r="E23" s="23" t="s">
        <v>5116</v>
      </c>
      <c r="J23" s="22">
        <f>0</f>
        <v>0</v>
      </c>
      <c r="K23" s="22">
        <f>0</f>
        <v>0</v>
      </c>
      <c r="L23" s="22">
        <f>0+L24+L28+L32+L36+L40+L44+L48+L52+L56+L60+L64+L68+L72+L76+L80</f>
        <v>0</v>
      </c>
      <c r="M23" s="22">
        <f>0+M24+M28+M32+M36+M40+M44+M48+M52+M56+M60+M64+M68+M72+M76+M80</f>
        <v>0</v>
      </c>
    </row>
    <row r="24" spans="1:16" ht="25.5" x14ac:dyDescent="0.2">
      <c r="A24" t="s">
        <v>51</v>
      </c>
      <c r="B24" s="5" t="s">
        <v>144</v>
      </c>
      <c r="C24" s="5" t="s">
        <v>5117</v>
      </c>
      <c r="D24" t="s">
        <v>5</v>
      </c>
      <c r="E24" s="24" t="s">
        <v>5118</v>
      </c>
      <c r="F24" s="25" t="s">
        <v>73</v>
      </c>
      <c r="G24" s="26">
        <v>27</v>
      </c>
      <c r="H24" s="25">
        <v>0</v>
      </c>
      <c r="I24" s="25">
        <f>ROUND(G24*H24,6)</f>
        <v>0</v>
      </c>
      <c r="L24" s="27">
        <v>0</v>
      </c>
      <c r="M24" s="22">
        <f>ROUND(ROUND(L24,2)*ROUND(G24,3),2)</f>
        <v>0</v>
      </c>
      <c r="N24" s="25" t="s">
        <v>56</v>
      </c>
      <c r="O24">
        <f>(M24*21)/100</f>
        <v>0</v>
      </c>
      <c r="P24" t="s">
        <v>27</v>
      </c>
    </row>
    <row r="25" spans="1:16" x14ac:dyDescent="0.2">
      <c r="A25" s="28" t="s">
        <v>57</v>
      </c>
      <c r="E25" s="29" t="s">
        <v>5</v>
      </c>
    </row>
    <row r="26" spans="1:16" x14ac:dyDescent="0.2">
      <c r="A26" s="28" t="s">
        <v>58</v>
      </c>
      <c r="E26" s="30" t="s">
        <v>5</v>
      </c>
    </row>
    <row r="27" spans="1:16" ht="89.25" x14ac:dyDescent="0.2">
      <c r="E27" s="29" t="s">
        <v>5119</v>
      </c>
    </row>
    <row r="28" spans="1:16" x14ac:dyDescent="0.2">
      <c r="A28" t="s">
        <v>51</v>
      </c>
      <c r="B28" s="5" t="s">
        <v>64</v>
      </c>
      <c r="C28" s="5" t="s">
        <v>4761</v>
      </c>
      <c r="D28" t="s">
        <v>5</v>
      </c>
      <c r="E28" s="24" t="s">
        <v>5120</v>
      </c>
      <c r="F28" s="25" t="s">
        <v>73</v>
      </c>
      <c r="G28" s="26">
        <v>4</v>
      </c>
      <c r="H28" s="25">
        <v>0</v>
      </c>
      <c r="I28" s="25">
        <f>ROUND(G28*H28,6)</f>
        <v>0</v>
      </c>
      <c r="L28" s="27">
        <v>0</v>
      </c>
      <c r="M28" s="22">
        <f>ROUND(ROUND(L28,2)*ROUND(G28,3),2)</f>
        <v>0</v>
      </c>
      <c r="N28" s="25" t="s">
        <v>126</v>
      </c>
      <c r="O28">
        <f>(M28*21)/100</f>
        <v>0</v>
      </c>
      <c r="P28" t="s">
        <v>27</v>
      </c>
    </row>
    <row r="29" spans="1:16" x14ac:dyDescent="0.2">
      <c r="A29" s="28" t="s">
        <v>57</v>
      </c>
      <c r="E29" s="29" t="s">
        <v>5</v>
      </c>
    </row>
    <row r="30" spans="1:16" x14ac:dyDescent="0.2">
      <c r="A30" s="28" t="s">
        <v>58</v>
      </c>
      <c r="E30" s="30" t="s">
        <v>5</v>
      </c>
    </row>
    <row r="31" spans="1:16" ht="114.75" x14ac:dyDescent="0.2">
      <c r="E31" s="29" t="s">
        <v>4895</v>
      </c>
    </row>
    <row r="32" spans="1:16" x14ac:dyDescent="0.2">
      <c r="A32" t="s">
        <v>51</v>
      </c>
      <c r="B32" s="5" t="s">
        <v>62</v>
      </c>
      <c r="C32" s="5" t="s">
        <v>4764</v>
      </c>
      <c r="D32" t="s">
        <v>5</v>
      </c>
      <c r="E32" s="24" t="s">
        <v>5121</v>
      </c>
      <c r="F32" s="25" t="s">
        <v>73</v>
      </c>
      <c r="G32" s="26">
        <v>27</v>
      </c>
      <c r="H32" s="25">
        <v>0</v>
      </c>
      <c r="I32" s="25">
        <f>ROUND(G32*H32,6)</f>
        <v>0</v>
      </c>
      <c r="L32" s="27">
        <v>0</v>
      </c>
      <c r="M32" s="22">
        <f>ROUND(ROUND(L32,2)*ROUND(G32,3),2)</f>
        <v>0</v>
      </c>
      <c r="N32" s="25" t="s">
        <v>126</v>
      </c>
      <c r="O32">
        <f>(M32*21)/100</f>
        <v>0</v>
      </c>
      <c r="P32" t="s">
        <v>27</v>
      </c>
    </row>
    <row r="33" spans="1:16" x14ac:dyDescent="0.2">
      <c r="A33" s="28" t="s">
        <v>57</v>
      </c>
      <c r="E33" s="29" t="s">
        <v>5</v>
      </c>
    </row>
    <row r="34" spans="1:16" x14ac:dyDescent="0.2">
      <c r="A34" s="28" t="s">
        <v>58</v>
      </c>
      <c r="E34" s="30" t="s">
        <v>5</v>
      </c>
    </row>
    <row r="35" spans="1:16" ht="114.75" x14ac:dyDescent="0.2">
      <c r="E35" s="29" t="s">
        <v>4895</v>
      </c>
    </row>
    <row r="36" spans="1:16" x14ac:dyDescent="0.2">
      <c r="A36" t="s">
        <v>51</v>
      </c>
      <c r="B36" s="5" t="s">
        <v>69</v>
      </c>
      <c r="C36" s="5" t="s">
        <v>4778</v>
      </c>
      <c r="D36" t="s">
        <v>5</v>
      </c>
      <c r="E36" s="24" t="s">
        <v>5122</v>
      </c>
      <c r="F36" s="25" t="s">
        <v>73</v>
      </c>
      <c r="G36" s="26">
        <v>57</v>
      </c>
      <c r="H36" s="25">
        <v>0</v>
      </c>
      <c r="I36" s="25">
        <f>ROUND(G36*H36,6)</f>
        <v>0</v>
      </c>
      <c r="L36" s="27">
        <v>0</v>
      </c>
      <c r="M36" s="22">
        <f>ROUND(ROUND(L36,2)*ROUND(G36,3),2)</f>
        <v>0</v>
      </c>
      <c r="N36" s="25" t="s">
        <v>126</v>
      </c>
      <c r="O36">
        <f>(M36*21)/100</f>
        <v>0</v>
      </c>
      <c r="P36" t="s">
        <v>27</v>
      </c>
    </row>
    <row r="37" spans="1:16" x14ac:dyDescent="0.2">
      <c r="A37" s="28" t="s">
        <v>57</v>
      </c>
      <c r="E37" s="29" t="s">
        <v>5</v>
      </c>
    </row>
    <row r="38" spans="1:16" x14ac:dyDescent="0.2">
      <c r="A38" s="28" t="s">
        <v>58</v>
      </c>
      <c r="E38" s="30" t="s">
        <v>5</v>
      </c>
    </row>
    <row r="39" spans="1:16" ht="114.75" x14ac:dyDescent="0.2">
      <c r="E39" s="29" t="s">
        <v>4895</v>
      </c>
    </row>
    <row r="40" spans="1:16" x14ac:dyDescent="0.2">
      <c r="A40" t="s">
        <v>51</v>
      </c>
      <c r="B40" s="5" t="s">
        <v>79</v>
      </c>
      <c r="C40" s="5" t="s">
        <v>1023</v>
      </c>
      <c r="D40" t="s">
        <v>5</v>
      </c>
      <c r="E40" s="24" t="s">
        <v>5123</v>
      </c>
      <c r="F40" s="25" t="s">
        <v>73</v>
      </c>
      <c r="G40" s="26">
        <v>27</v>
      </c>
      <c r="H40" s="25">
        <v>0</v>
      </c>
      <c r="I40" s="25">
        <f>ROUND(G40*H40,6)</f>
        <v>0</v>
      </c>
      <c r="L40" s="27">
        <v>0</v>
      </c>
      <c r="M40" s="22">
        <f>ROUND(ROUND(L40,2)*ROUND(G40,3),2)</f>
        <v>0</v>
      </c>
      <c r="N40" s="25" t="s">
        <v>126</v>
      </c>
      <c r="O40">
        <f>(M40*21)/100</f>
        <v>0</v>
      </c>
      <c r="P40" t="s">
        <v>27</v>
      </c>
    </row>
    <row r="41" spans="1:16" x14ac:dyDescent="0.2">
      <c r="A41" s="28" t="s">
        <v>57</v>
      </c>
      <c r="E41" s="29" t="s">
        <v>5</v>
      </c>
    </row>
    <row r="42" spans="1:16" x14ac:dyDescent="0.2">
      <c r="A42" s="28" t="s">
        <v>58</v>
      </c>
      <c r="E42" s="30" t="s">
        <v>5</v>
      </c>
    </row>
    <row r="43" spans="1:16" ht="114.75" x14ac:dyDescent="0.2">
      <c r="E43" s="29" t="s">
        <v>4895</v>
      </c>
    </row>
    <row r="44" spans="1:16" x14ac:dyDescent="0.2">
      <c r="A44" t="s">
        <v>51</v>
      </c>
      <c r="B44" s="5" t="s">
        <v>83</v>
      </c>
      <c r="C44" s="5" t="s">
        <v>5124</v>
      </c>
      <c r="D44" t="s">
        <v>5</v>
      </c>
      <c r="E44" s="24" t="s">
        <v>5125</v>
      </c>
      <c r="F44" s="25" t="s">
        <v>73</v>
      </c>
      <c r="G44" s="26">
        <v>27</v>
      </c>
      <c r="H44" s="25">
        <v>0</v>
      </c>
      <c r="I44" s="25">
        <f>ROUND(G44*H44,6)</f>
        <v>0</v>
      </c>
      <c r="L44" s="27">
        <v>0</v>
      </c>
      <c r="M44" s="22">
        <f>ROUND(ROUND(L44,2)*ROUND(G44,3),2)</f>
        <v>0</v>
      </c>
      <c r="N44" s="25" t="s">
        <v>126</v>
      </c>
      <c r="O44">
        <f>(M44*21)/100</f>
        <v>0</v>
      </c>
      <c r="P44" t="s">
        <v>27</v>
      </c>
    </row>
    <row r="45" spans="1:16" x14ac:dyDescent="0.2">
      <c r="A45" s="28" t="s">
        <v>57</v>
      </c>
      <c r="E45" s="29" t="s">
        <v>5</v>
      </c>
    </row>
    <row r="46" spans="1:16" x14ac:dyDescent="0.2">
      <c r="A46" s="28" t="s">
        <v>58</v>
      </c>
      <c r="E46" s="30" t="s">
        <v>5</v>
      </c>
    </row>
    <row r="47" spans="1:16" ht="114.75" x14ac:dyDescent="0.2">
      <c r="E47" s="29" t="s">
        <v>4895</v>
      </c>
    </row>
    <row r="48" spans="1:16" x14ac:dyDescent="0.2">
      <c r="A48" t="s">
        <v>51</v>
      </c>
      <c r="B48" s="5" t="s">
        <v>88</v>
      </c>
      <c r="C48" s="5" t="s">
        <v>4785</v>
      </c>
      <c r="D48" t="s">
        <v>5</v>
      </c>
      <c r="E48" s="24" t="s">
        <v>5126</v>
      </c>
      <c r="F48" s="25" t="s">
        <v>73</v>
      </c>
      <c r="G48" s="26">
        <v>27</v>
      </c>
      <c r="H48" s="25">
        <v>0</v>
      </c>
      <c r="I48" s="25">
        <f>ROUND(G48*H48,6)</f>
        <v>0</v>
      </c>
      <c r="L48" s="27">
        <v>0</v>
      </c>
      <c r="M48" s="22">
        <f>ROUND(ROUND(L48,2)*ROUND(G48,3),2)</f>
        <v>0</v>
      </c>
      <c r="N48" s="25" t="s">
        <v>126</v>
      </c>
      <c r="O48">
        <f>(M48*21)/100</f>
        <v>0</v>
      </c>
      <c r="P48" t="s">
        <v>27</v>
      </c>
    </row>
    <row r="49" spans="1:16" x14ac:dyDescent="0.2">
      <c r="A49" s="28" t="s">
        <v>57</v>
      </c>
      <c r="E49" s="29" t="s">
        <v>5</v>
      </c>
    </row>
    <row r="50" spans="1:16" x14ac:dyDescent="0.2">
      <c r="A50" s="28" t="s">
        <v>58</v>
      </c>
      <c r="E50" s="30" t="s">
        <v>5</v>
      </c>
    </row>
    <row r="51" spans="1:16" ht="140.25" x14ac:dyDescent="0.2">
      <c r="E51" s="29" t="s">
        <v>5127</v>
      </c>
    </row>
    <row r="52" spans="1:16" ht="25.5" x14ac:dyDescent="0.2">
      <c r="A52" t="s">
        <v>51</v>
      </c>
      <c r="B52" s="5" t="s">
        <v>178</v>
      </c>
      <c r="C52" s="5" t="s">
        <v>5128</v>
      </c>
      <c r="D52" t="s">
        <v>5</v>
      </c>
      <c r="E52" s="24" t="s">
        <v>5129</v>
      </c>
      <c r="F52" s="25" t="s">
        <v>77</v>
      </c>
      <c r="G52" s="26">
        <v>1100</v>
      </c>
      <c r="H52" s="25">
        <v>0</v>
      </c>
      <c r="I52" s="25">
        <f>ROUND(G52*H52,6)</f>
        <v>0</v>
      </c>
      <c r="L52" s="27">
        <v>0</v>
      </c>
      <c r="M52" s="22">
        <f>ROUND(ROUND(L52,2)*ROUND(G52,3),2)</f>
        <v>0</v>
      </c>
      <c r="N52" s="25" t="s">
        <v>56</v>
      </c>
      <c r="O52">
        <f>(M52*21)/100</f>
        <v>0</v>
      </c>
      <c r="P52" t="s">
        <v>27</v>
      </c>
    </row>
    <row r="53" spans="1:16" x14ac:dyDescent="0.2">
      <c r="A53" s="28" t="s">
        <v>57</v>
      </c>
      <c r="E53" s="29" t="s">
        <v>5</v>
      </c>
    </row>
    <row r="54" spans="1:16" x14ac:dyDescent="0.2">
      <c r="A54" s="28" t="s">
        <v>58</v>
      </c>
      <c r="E54" s="30" t="s">
        <v>5</v>
      </c>
    </row>
    <row r="55" spans="1:16" ht="89.25" x14ac:dyDescent="0.2">
      <c r="E55" s="29" t="s">
        <v>5130</v>
      </c>
    </row>
    <row r="56" spans="1:16" x14ac:dyDescent="0.2">
      <c r="A56" t="s">
        <v>51</v>
      </c>
      <c r="B56" s="5" t="s">
        <v>92</v>
      </c>
      <c r="C56" s="5" t="s">
        <v>5131</v>
      </c>
      <c r="D56" t="s">
        <v>5</v>
      </c>
      <c r="E56" s="24" t="s">
        <v>5132</v>
      </c>
      <c r="F56" s="25" t="s">
        <v>679</v>
      </c>
      <c r="G56" s="26">
        <v>18</v>
      </c>
      <c r="H56" s="25">
        <v>0</v>
      </c>
      <c r="I56" s="25">
        <f>ROUND(G56*H56,6)</f>
        <v>0</v>
      </c>
      <c r="L56" s="27">
        <v>0</v>
      </c>
      <c r="M56" s="22">
        <f>ROUND(ROUND(L56,2)*ROUND(G56,3),2)</f>
        <v>0</v>
      </c>
      <c r="N56" s="25" t="s">
        <v>56</v>
      </c>
      <c r="O56">
        <f>(M56*21)/100</f>
        <v>0</v>
      </c>
      <c r="P56" t="s">
        <v>27</v>
      </c>
    </row>
    <row r="57" spans="1:16" x14ac:dyDescent="0.2">
      <c r="A57" s="28" t="s">
        <v>57</v>
      </c>
      <c r="E57" s="29" t="s">
        <v>5</v>
      </c>
    </row>
    <row r="58" spans="1:16" x14ac:dyDescent="0.2">
      <c r="A58" s="28" t="s">
        <v>58</v>
      </c>
      <c r="E58" s="30" t="s">
        <v>5</v>
      </c>
    </row>
    <row r="59" spans="1:16" ht="153" x14ac:dyDescent="0.2">
      <c r="E59" s="29" t="s">
        <v>5133</v>
      </c>
    </row>
    <row r="60" spans="1:16" x14ac:dyDescent="0.2">
      <c r="A60" t="s">
        <v>51</v>
      </c>
      <c r="B60" s="5" t="s">
        <v>96</v>
      </c>
      <c r="C60" s="5" t="s">
        <v>5134</v>
      </c>
      <c r="D60" t="s">
        <v>5</v>
      </c>
      <c r="E60" s="24" t="s">
        <v>5135</v>
      </c>
      <c r="F60" s="25" t="s">
        <v>77</v>
      </c>
      <c r="G60" s="26">
        <v>570</v>
      </c>
      <c r="H60" s="25">
        <v>0</v>
      </c>
      <c r="I60" s="25">
        <f>ROUND(G60*H60,6)</f>
        <v>0</v>
      </c>
      <c r="L60" s="27">
        <v>0</v>
      </c>
      <c r="M60" s="22">
        <f>ROUND(ROUND(L60,2)*ROUND(G60,3),2)</f>
        <v>0</v>
      </c>
      <c r="N60" s="25" t="s">
        <v>56</v>
      </c>
      <c r="O60">
        <f>(M60*21)/100</f>
        <v>0</v>
      </c>
      <c r="P60" t="s">
        <v>27</v>
      </c>
    </row>
    <row r="61" spans="1:16" x14ac:dyDescent="0.2">
      <c r="A61" s="28" t="s">
        <v>57</v>
      </c>
      <c r="E61" s="29" t="s">
        <v>5</v>
      </c>
    </row>
    <row r="62" spans="1:16" x14ac:dyDescent="0.2">
      <c r="A62" s="28" t="s">
        <v>58</v>
      </c>
      <c r="E62" s="30" t="s">
        <v>5</v>
      </c>
    </row>
    <row r="63" spans="1:16" ht="63.75" x14ac:dyDescent="0.2">
      <c r="E63" s="29" t="s">
        <v>5136</v>
      </c>
    </row>
    <row r="64" spans="1:16" x14ac:dyDescent="0.2">
      <c r="A64" t="s">
        <v>51</v>
      </c>
      <c r="B64" s="5" t="s">
        <v>100</v>
      </c>
      <c r="C64" s="5" t="s">
        <v>5137</v>
      </c>
      <c r="D64" t="s">
        <v>5</v>
      </c>
      <c r="E64" s="24" t="s">
        <v>5138</v>
      </c>
      <c r="F64" s="25" t="s">
        <v>77</v>
      </c>
      <c r="G64" s="26">
        <v>170</v>
      </c>
      <c r="H64" s="25">
        <v>0</v>
      </c>
      <c r="I64" s="25">
        <f>ROUND(G64*H64,6)</f>
        <v>0</v>
      </c>
      <c r="L64" s="27">
        <v>0</v>
      </c>
      <c r="M64" s="22">
        <f>ROUND(ROUND(L64,2)*ROUND(G64,3),2)</f>
        <v>0</v>
      </c>
      <c r="N64" s="25" t="s">
        <v>56</v>
      </c>
      <c r="O64">
        <f>(M64*21)/100</f>
        <v>0</v>
      </c>
      <c r="P64" t="s">
        <v>27</v>
      </c>
    </row>
    <row r="65" spans="1:16" x14ac:dyDescent="0.2">
      <c r="A65" s="28" t="s">
        <v>57</v>
      </c>
      <c r="E65" s="29" t="s">
        <v>5</v>
      </c>
    </row>
    <row r="66" spans="1:16" x14ac:dyDescent="0.2">
      <c r="A66" s="28" t="s">
        <v>58</v>
      </c>
      <c r="E66" s="30" t="s">
        <v>5</v>
      </c>
    </row>
    <row r="67" spans="1:16" ht="76.5" x14ac:dyDescent="0.2">
      <c r="E67" s="29" t="s">
        <v>5139</v>
      </c>
    </row>
    <row r="68" spans="1:16" x14ac:dyDescent="0.2">
      <c r="A68" t="s">
        <v>51</v>
      </c>
      <c r="B68" s="5" t="s">
        <v>105</v>
      </c>
      <c r="C68" s="5" t="s">
        <v>5140</v>
      </c>
      <c r="D68" t="s">
        <v>5</v>
      </c>
      <c r="E68" s="24" t="s">
        <v>5141</v>
      </c>
      <c r="F68" s="25" t="s">
        <v>73</v>
      </c>
      <c r="G68" s="26">
        <v>18</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ht="63.75" x14ac:dyDescent="0.2">
      <c r="E71" s="29" t="s">
        <v>5142</v>
      </c>
    </row>
    <row r="72" spans="1:16" x14ac:dyDescent="0.2">
      <c r="A72" t="s">
        <v>51</v>
      </c>
      <c r="B72" s="5" t="s">
        <v>110</v>
      </c>
      <c r="C72" s="5" t="s">
        <v>563</v>
      </c>
      <c r="D72" t="s">
        <v>5</v>
      </c>
      <c r="E72" s="24" t="s">
        <v>564</v>
      </c>
      <c r="F72" s="25" t="s">
        <v>73</v>
      </c>
      <c r="G72" s="26">
        <v>270</v>
      </c>
      <c r="H72" s="25">
        <v>0</v>
      </c>
      <c r="I72" s="25">
        <f>ROUND(G72*H72,6)</f>
        <v>0</v>
      </c>
      <c r="L72" s="27">
        <v>0</v>
      </c>
      <c r="M72" s="22">
        <f>ROUND(ROUND(L72,2)*ROUND(G72,3),2)</f>
        <v>0</v>
      </c>
      <c r="N72" s="25" t="s">
        <v>56</v>
      </c>
      <c r="O72">
        <f>(M72*21)/100</f>
        <v>0</v>
      </c>
      <c r="P72" t="s">
        <v>27</v>
      </c>
    </row>
    <row r="73" spans="1:16" x14ac:dyDescent="0.2">
      <c r="A73" s="28" t="s">
        <v>57</v>
      </c>
      <c r="E73" s="29" t="s">
        <v>5</v>
      </c>
    </row>
    <row r="74" spans="1:16" x14ac:dyDescent="0.2">
      <c r="A74" s="28" t="s">
        <v>58</v>
      </c>
      <c r="E74" s="30" t="s">
        <v>5</v>
      </c>
    </row>
    <row r="75" spans="1:16" ht="140.25" x14ac:dyDescent="0.2">
      <c r="E75" s="29" t="s">
        <v>5143</v>
      </c>
    </row>
    <row r="76" spans="1:16" x14ac:dyDescent="0.2">
      <c r="A76" t="s">
        <v>51</v>
      </c>
      <c r="B76" s="5" t="s">
        <v>114</v>
      </c>
      <c r="C76" s="5" t="s">
        <v>5144</v>
      </c>
      <c r="D76" t="s">
        <v>5</v>
      </c>
      <c r="E76" s="24" t="s">
        <v>915</v>
      </c>
      <c r="F76" s="25" t="s">
        <v>77</v>
      </c>
      <c r="G76" s="26">
        <v>80</v>
      </c>
      <c r="H76" s="25">
        <v>0</v>
      </c>
      <c r="I76" s="25">
        <f>ROUND(G76*H76,6)</f>
        <v>0</v>
      </c>
      <c r="L76" s="27">
        <v>0</v>
      </c>
      <c r="M76" s="22">
        <f>ROUND(ROUND(L76,2)*ROUND(G76,3),2)</f>
        <v>0</v>
      </c>
      <c r="N76" s="25" t="s">
        <v>126</v>
      </c>
      <c r="O76">
        <f>(M76*21)/100</f>
        <v>0</v>
      </c>
      <c r="P76" t="s">
        <v>27</v>
      </c>
    </row>
    <row r="77" spans="1:16" x14ac:dyDescent="0.2">
      <c r="A77" s="28" t="s">
        <v>57</v>
      </c>
      <c r="E77" s="29" t="s">
        <v>5</v>
      </c>
    </row>
    <row r="78" spans="1:16" x14ac:dyDescent="0.2">
      <c r="A78" s="28" t="s">
        <v>58</v>
      </c>
      <c r="E78" s="30" t="s">
        <v>5</v>
      </c>
    </row>
    <row r="79" spans="1:16" ht="51" x14ac:dyDescent="0.2">
      <c r="E79" s="29" t="s">
        <v>872</v>
      </c>
    </row>
    <row r="80" spans="1:16" ht="25.5" x14ac:dyDescent="0.2">
      <c r="A80" t="s">
        <v>51</v>
      </c>
      <c r="B80" s="5" t="s">
        <v>118</v>
      </c>
      <c r="C80" s="5" t="s">
        <v>5128</v>
      </c>
      <c r="D80" t="s">
        <v>52</v>
      </c>
      <c r="E80" s="24" t="s">
        <v>5129</v>
      </c>
      <c r="F80" s="25" t="s">
        <v>77</v>
      </c>
      <c r="G80" s="26">
        <v>1100</v>
      </c>
      <c r="H80" s="25">
        <v>0</v>
      </c>
      <c r="I80" s="25">
        <f>ROUND(G80*H80,6)</f>
        <v>0</v>
      </c>
      <c r="L80" s="27">
        <v>0</v>
      </c>
      <c r="M80" s="22">
        <f>ROUND(ROUND(L80,2)*ROUND(G80,3),2)</f>
        <v>0</v>
      </c>
      <c r="N80" s="25" t="s">
        <v>56</v>
      </c>
      <c r="O80">
        <f>(M80*21)/100</f>
        <v>0</v>
      </c>
      <c r="P80" t="s">
        <v>27</v>
      </c>
    </row>
    <row r="81" spans="1:16" x14ac:dyDescent="0.2">
      <c r="A81" s="28" t="s">
        <v>57</v>
      </c>
      <c r="E81" s="29" t="s">
        <v>5</v>
      </c>
    </row>
    <row r="82" spans="1:16" x14ac:dyDescent="0.2">
      <c r="A82" s="28" t="s">
        <v>58</v>
      </c>
      <c r="E82" s="30" t="s">
        <v>5</v>
      </c>
    </row>
    <row r="83" spans="1:16" ht="89.25" x14ac:dyDescent="0.2">
      <c r="E83" s="29" t="s">
        <v>5145</v>
      </c>
    </row>
    <row r="84" spans="1:16" x14ac:dyDescent="0.2">
      <c r="A84" t="s">
        <v>48</v>
      </c>
      <c r="C84" s="6" t="s">
        <v>5146</v>
      </c>
      <c r="E84" s="23" t="s">
        <v>143</v>
      </c>
      <c r="J84" s="22">
        <f>0</f>
        <v>0</v>
      </c>
      <c r="K84" s="22">
        <f>0</f>
        <v>0</v>
      </c>
      <c r="L84" s="22">
        <f>0+L85+L89+L93+L97+L101</f>
        <v>0</v>
      </c>
      <c r="M84" s="22">
        <f>0+M85+M89+M93+M97+M101</f>
        <v>0</v>
      </c>
    </row>
    <row r="85" spans="1:16" ht="25.5" x14ac:dyDescent="0.2">
      <c r="A85" t="s">
        <v>51</v>
      </c>
      <c r="B85" s="5" t="s">
        <v>123</v>
      </c>
      <c r="C85" s="5" t="s">
        <v>5147</v>
      </c>
      <c r="D85" t="s">
        <v>5</v>
      </c>
      <c r="E85" s="24" t="s">
        <v>5148</v>
      </c>
      <c r="F85" s="25" t="s">
        <v>77</v>
      </c>
      <c r="G85" s="26">
        <v>340</v>
      </c>
      <c r="H85" s="25">
        <v>0</v>
      </c>
      <c r="I85" s="25">
        <f>ROUND(G85*H85,6)</f>
        <v>0</v>
      </c>
      <c r="L85" s="27">
        <v>0</v>
      </c>
      <c r="M85" s="22">
        <f>ROUND(ROUND(L85,2)*ROUND(G85,3),2)</f>
        <v>0</v>
      </c>
      <c r="N85" s="25" t="s">
        <v>56</v>
      </c>
      <c r="O85">
        <f>(M85*21)/100</f>
        <v>0</v>
      </c>
      <c r="P85" t="s">
        <v>27</v>
      </c>
    </row>
    <row r="86" spans="1:16" x14ac:dyDescent="0.2">
      <c r="A86" s="28" t="s">
        <v>57</v>
      </c>
      <c r="E86" s="29" t="s">
        <v>5</v>
      </c>
    </row>
    <row r="87" spans="1:16" x14ac:dyDescent="0.2">
      <c r="A87" s="28" t="s">
        <v>58</v>
      </c>
      <c r="E87" s="30" t="s">
        <v>5</v>
      </c>
    </row>
    <row r="88" spans="1:16" ht="38.25" x14ac:dyDescent="0.2">
      <c r="E88" s="29" t="s">
        <v>78</v>
      </c>
    </row>
    <row r="89" spans="1:16" ht="25.5" x14ac:dyDescent="0.2">
      <c r="A89" t="s">
        <v>51</v>
      </c>
      <c r="B89" s="5" t="s">
        <v>128</v>
      </c>
      <c r="C89" s="5" t="s">
        <v>5149</v>
      </c>
      <c r="D89" t="s">
        <v>5</v>
      </c>
      <c r="E89" s="24" t="s">
        <v>5150</v>
      </c>
      <c r="F89" s="25" t="s">
        <v>73</v>
      </c>
      <c r="G89" s="26">
        <v>18</v>
      </c>
      <c r="H89" s="25">
        <v>0</v>
      </c>
      <c r="I89" s="25">
        <f>ROUND(G89*H89,6)</f>
        <v>0</v>
      </c>
      <c r="L89" s="27">
        <v>0</v>
      </c>
      <c r="M89" s="22">
        <f>ROUND(ROUND(L89,2)*ROUND(G89,3),2)</f>
        <v>0</v>
      </c>
      <c r="N89" s="25" t="s">
        <v>56</v>
      </c>
      <c r="O89">
        <f>(M89*21)/100</f>
        <v>0</v>
      </c>
      <c r="P89" t="s">
        <v>27</v>
      </c>
    </row>
    <row r="90" spans="1:16" x14ac:dyDescent="0.2">
      <c r="A90" s="28" t="s">
        <v>57</v>
      </c>
      <c r="E90" s="29" t="s">
        <v>5</v>
      </c>
    </row>
    <row r="91" spans="1:16" x14ac:dyDescent="0.2">
      <c r="A91" s="28" t="s">
        <v>58</v>
      </c>
      <c r="E91" s="30" t="s">
        <v>5</v>
      </c>
    </row>
    <row r="92" spans="1:16" ht="51" x14ac:dyDescent="0.2">
      <c r="E92" s="29" t="s">
        <v>147</v>
      </c>
    </row>
    <row r="93" spans="1:16" x14ac:dyDescent="0.2">
      <c r="A93" t="s">
        <v>51</v>
      </c>
      <c r="B93" s="5" t="s">
        <v>133</v>
      </c>
      <c r="C93" s="5" t="s">
        <v>875</v>
      </c>
      <c r="D93" t="s">
        <v>5</v>
      </c>
      <c r="E93" s="24" t="s">
        <v>5151</v>
      </c>
      <c r="F93" s="25" t="s">
        <v>86</v>
      </c>
      <c r="G93" s="26">
        <v>60</v>
      </c>
      <c r="H93" s="25">
        <v>0</v>
      </c>
      <c r="I93" s="25">
        <f>ROUND(G93*H93,6)</f>
        <v>0</v>
      </c>
      <c r="L93" s="27">
        <v>0</v>
      </c>
      <c r="M93" s="22">
        <f>ROUND(ROUND(L93,2)*ROUND(G93,3),2)</f>
        <v>0</v>
      </c>
      <c r="N93" s="25" t="s">
        <v>126</v>
      </c>
      <c r="O93">
        <f>(M93*21)/100</f>
        <v>0</v>
      </c>
      <c r="P93" t="s">
        <v>27</v>
      </c>
    </row>
    <row r="94" spans="1:16" x14ac:dyDescent="0.2">
      <c r="A94" s="28" t="s">
        <v>57</v>
      </c>
      <c r="E94" s="29" t="s">
        <v>5</v>
      </c>
    </row>
    <row r="95" spans="1:16" x14ac:dyDescent="0.2">
      <c r="A95" s="28" t="s">
        <v>58</v>
      </c>
      <c r="E95" s="30" t="s">
        <v>5</v>
      </c>
    </row>
    <row r="96" spans="1:16" ht="25.5" x14ac:dyDescent="0.2">
      <c r="E96" s="29" t="s">
        <v>5152</v>
      </c>
    </row>
    <row r="97" spans="1:16" x14ac:dyDescent="0.2">
      <c r="A97" t="s">
        <v>51</v>
      </c>
      <c r="B97" s="5" t="s">
        <v>197</v>
      </c>
      <c r="C97" s="5" t="s">
        <v>5153</v>
      </c>
      <c r="D97" t="s">
        <v>5</v>
      </c>
      <c r="E97" s="24" t="s">
        <v>5154</v>
      </c>
      <c r="F97" s="25" t="s">
        <v>136</v>
      </c>
      <c r="G97" s="26">
        <v>140</v>
      </c>
      <c r="H97" s="25">
        <v>0</v>
      </c>
      <c r="I97" s="25">
        <f>ROUND(G97*H97,6)</f>
        <v>0</v>
      </c>
      <c r="L97" s="27">
        <v>0</v>
      </c>
      <c r="M97" s="22">
        <f>ROUND(ROUND(L97,2)*ROUND(G97,3),2)</f>
        <v>0</v>
      </c>
      <c r="N97" s="25" t="s">
        <v>56</v>
      </c>
      <c r="O97">
        <f>(M97*21)/100</f>
        <v>0</v>
      </c>
      <c r="P97" t="s">
        <v>27</v>
      </c>
    </row>
    <row r="98" spans="1:16" x14ac:dyDescent="0.2">
      <c r="A98" s="28" t="s">
        <v>57</v>
      </c>
      <c r="E98" s="29" t="s">
        <v>5</v>
      </c>
    </row>
    <row r="99" spans="1:16" x14ac:dyDescent="0.2">
      <c r="A99" s="28" t="s">
        <v>58</v>
      </c>
      <c r="E99" s="30" t="s">
        <v>5</v>
      </c>
    </row>
    <row r="100" spans="1:16" ht="255" x14ac:dyDescent="0.2">
      <c r="E100" s="29" t="s">
        <v>5155</v>
      </c>
    </row>
    <row r="101" spans="1:16" x14ac:dyDescent="0.2">
      <c r="A101" t="s">
        <v>51</v>
      </c>
      <c r="B101" s="5" t="s">
        <v>198</v>
      </c>
      <c r="C101" s="5" t="s">
        <v>5156</v>
      </c>
      <c r="D101" t="s">
        <v>5</v>
      </c>
      <c r="E101" s="24" t="s">
        <v>5157</v>
      </c>
      <c r="F101" s="25" t="s">
        <v>136</v>
      </c>
      <c r="G101" s="26">
        <v>140</v>
      </c>
      <c r="H101" s="25">
        <v>0</v>
      </c>
      <c r="I101" s="25">
        <f>ROUND(G101*H101,6)</f>
        <v>0</v>
      </c>
      <c r="L101" s="27">
        <v>0</v>
      </c>
      <c r="M101" s="22">
        <f>ROUND(ROUND(L101,2)*ROUND(G101,3),2)</f>
        <v>0</v>
      </c>
      <c r="N101" s="25" t="s">
        <v>56</v>
      </c>
      <c r="O101">
        <f>(M101*21)/100</f>
        <v>0</v>
      </c>
      <c r="P101" t="s">
        <v>27</v>
      </c>
    </row>
    <row r="102" spans="1:16" x14ac:dyDescent="0.2">
      <c r="A102" s="28" t="s">
        <v>57</v>
      </c>
      <c r="E102" s="29" t="s">
        <v>5</v>
      </c>
    </row>
    <row r="103" spans="1:16" x14ac:dyDescent="0.2">
      <c r="A103" s="28" t="s">
        <v>58</v>
      </c>
      <c r="E103" s="30" t="s">
        <v>5</v>
      </c>
    </row>
    <row r="104" spans="1:16" ht="178.5" x14ac:dyDescent="0.2">
      <c r="E104" s="29" t="s">
        <v>5158</v>
      </c>
    </row>
    <row r="105" spans="1:16" x14ac:dyDescent="0.2">
      <c r="A105" t="s">
        <v>48</v>
      </c>
      <c r="C105" s="6" t="s">
        <v>5159</v>
      </c>
      <c r="E105" s="23" t="s">
        <v>5160</v>
      </c>
      <c r="J105" s="22">
        <f>0</f>
        <v>0</v>
      </c>
      <c r="K105" s="22">
        <f>0</f>
        <v>0</v>
      </c>
      <c r="L105" s="22">
        <f>0+L106+L110+L114+L118+L122+L126+L130+L134</f>
        <v>0</v>
      </c>
      <c r="M105" s="22">
        <f>0+M106+M110+M114+M118+M122+M126+M130+M134</f>
        <v>0</v>
      </c>
    </row>
    <row r="106" spans="1:16" ht="25.5" x14ac:dyDescent="0.2">
      <c r="A106" t="s">
        <v>51</v>
      </c>
      <c r="B106" s="5" t="s">
        <v>199</v>
      </c>
      <c r="C106" s="5" t="s">
        <v>5117</v>
      </c>
      <c r="D106" t="s">
        <v>5</v>
      </c>
      <c r="E106" s="24" t="s">
        <v>5118</v>
      </c>
      <c r="F106" s="25" t="s">
        <v>73</v>
      </c>
      <c r="G106" s="26">
        <v>2</v>
      </c>
      <c r="H106" s="25">
        <v>0</v>
      </c>
      <c r="I106" s="25">
        <f>ROUND(G106*H106,6)</f>
        <v>0</v>
      </c>
      <c r="L106" s="27">
        <v>0</v>
      </c>
      <c r="M106" s="22">
        <f>ROUND(ROUND(L106,2)*ROUND(G106,3),2)</f>
        <v>0</v>
      </c>
      <c r="N106" s="25" t="s">
        <v>56</v>
      </c>
      <c r="O106">
        <f>(M106*21)/100</f>
        <v>0</v>
      </c>
      <c r="P106" t="s">
        <v>27</v>
      </c>
    </row>
    <row r="107" spans="1:16" x14ac:dyDescent="0.2">
      <c r="A107" s="28" t="s">
        <v>57</v>
      </c>
      <c r="E107" s="29" t="s">
        <v>5</v>
      </c>
    </row>
    <row r="108" spans="1:16" x14ac:dyDescent="0.2">
      <c r="A108" s="28" t="s">
        <v>58</v>
      </c>
      <c r="E108" s="30" t="s">
        <v>5</v>
      </c>
    </row>
    <row r="109" spans="1:16" ht="89.25" x14ac:dyDescent="0.2">
      <c r="E109" s="29" t="s">
        <v>5119</v>
      </c>
    </row>
    <row r="110" spans="1:16" ht="25.5" x14ac:dyDescent="0.2">
      <c r="A110" t="s">
        <v>51</v>
      </c>
      <c r="B110" s="5" t="s">
        <v>200</v>
      </c>
      <c r="C110" s="5" t="s">
        <v>4803</v>
      </c>
      <c r="D110" t="s">
        <v>5</v>
      </c>
      <c r="E110" s="24" t="s">
        <v>5161</v>
      </c>
      <c r="F110" s="25" t="s">
        <v>73</v>
      </c>
      <c r="G110" s="26">
        <v>4</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ht="114.75" x14ac:dyDescent="0.2">
      <c r="E113" s="29" t="s">
        <v>4895</v>
      </c>
    </row>
    <row r="114" spans="1:16" ht="25.5" x14ac:dyDescent="0.2">
      <c r="A114" t="s">
        <v>51</v>
      </c>
      <c r="B114" s="5" t="s">
        <v>201</v>
      </c>
      <c r="C114" s="5" t="s">
        <v>5128</v>
      </c>
      <c r="D114" t="s">
        <v>5</v>
      </c>
      <c r="E114" s="24" t="s">
        <v>5129</v>
      </c>
      <c r="F114" s="25" t="s">
        <v>77</v>
      </c>
      <c r="G114" s="26">
        <v>100</v>
      </c>
      <c r="H114" s="25">
        <v>0</v>
      </c>
      <c r="I114" s="25">
        <f>ROUND(G114*H114,6)</f>
        <v>0</v>
      </c>
      <c r="L114" s="27">
        <v>0</v>
      </c>
      <c r="M114" s="22">
        <f>ROUND(ROUND(L114,2)*ROUND(G114,3),2)</f>
        <v>0</v>
      </c>
      <c r="N114" s="25" t="s">
        <v>56</v>
      </c>
      <c r="O114">
        <f>(M114*21)/100</f>
        <v>0</v>
      </c>
      <c r="P114" t="s">
        <v>27</v>
      </c>
    </row>
    <row r="115" spans="1:16" x14ac:dyDescent="0.2">
      <c r="A115" s="28" t="s">
        <v>57</v>
      </c>
      <c r="E115" s="29" t="s">
        <v>5</v>
      </c>
    </row>
    <row r="116" spans="1:16" x14ac:dyDescent="0.2">
      <c r="A116" s="28" t="s">
        <v>58</v>
      </c>
      <c r="E116" s="30" t="s">
        <v>5</v>
      </c>
    </row>
    <row r="117" spans="1:16" ht="89.25" x14ac:dyDescent="0.2">
      <c r="E117" s="29" t="s">
        <v>5162</v>
      </c>
    </row>
    <row r="118" spans="1:16" x14ac:dyDescent="0.2">
      <c r="A118" t="s">
        <v>51</v>
      </c>
      <c r="B118" s="5" t="s">
        <v>202</v>
      </c>
      <c r="C118" s="5" t="s">
        <v>5131</v>
      </c>
      <c r="D118" t="s">
        <v>5</v>
      </c>
      <c r="E118" s="24" t="s">
        <v>5132</v>
      </c>
      <c r="F118" s="25" t="s">
        <v>679</v>
      </c>
      <c r="G118" s="26">
        <v>2</v>
      </c>
      <c r="H118" s="25">
        <v>0</v>
      </c>
      <c r="I118" s="25">
        <f>ROUND(G118*H118,6)</f>
        <v>0</v>
      </c>
      <c r="L118" s="27">
        <v>0</v>
      </c>
      <c r="M118" s="22">
        <f>ROUND(ROUND(L118,2)*ROUND(G118,3),2)</f>
        <v>0</v>
      </c>
      <c r="N118" s="25" t="s">
        <v>56</v>
      </c>
      <c r="O118">
        <f>(M118*21)/100</f>
        <v>0</v>
      </c>
      <c r="P118" t="s">
        <v>27</v>
      </c>
    </row>
    <row r="119" spans="1:16" x14ac:dyDescent="0.2">
      <c r="A119" s="28" t="s">
        <v>57</v>
      </c>
      <c r="E119" s="29" t="s">
        <v>5</v>
      </c>
    </row>
    <row r="120" spans="1:16" x14ac:dyDescent="0.2">
      <c r="A120" s="28" t="s">
        <v>58</v>
      </c>
      <c r="E120" s="30" t="s">
        <v>5</v>
      </c>
    </row>
    <row r="121" spans="1:16" ht="153" x14ac:dyDescent="0.2">
      <c r="E121" s="29" t="s">
        <v>5133</v>
      </c>
    </row>
    <row r="122" spans="1:16" x14ac:dyDescent="0.2">
      <c r="A122" t="s">
        <v>51</v>
      </c>
      <c r="B122" s="5" t="s">
        <v>203</v>
      </c>
      <c r="C122" s="5" t="s">
        <v>1068</v>
      </c>
      <c r="D122" t="s">
        <v>5</v>
      </c>
      <c r="E122" s="24" t="s">
        <v>5121</v>
      </c>
      <c r="F122" s="25" t="s">
        <v>73</v>
      </c>
      <c r="G122" s="26">
        <v>2</v>
      </c>
      <c r="H122" s="25">
        <v>0</v>
      </c>
      <c r="I122" s="25">
        <f>ROUND(G122*H122,6)</f>
        <v>0</v>
      </c>
      <c r="L122" s="27">
        <v>0</v>
      </c>
      <c r="M122" s="22">
        <f>ROUND(ROUND(L122,2)*ROUND(G122,3),2)</f>
        <v>0</v>
      </c>
      <c r="N122" s="25" t="s">
        <v>126</v>
      </c>
      <c r="O122">
        <f>(M122*21)/100</f>
        <v>0</v>
      </c>
      <c r="P122" t="s">
        <v>27</v>
      </c>
    </row>
    <row r="123" spans="1:16" x14ac:dyDescent="0.2">
      <c r="A123" s="28" t="s">
        <v>57</v>
      </c>
      <c r="E123" s="29" t="s">
        <v>5</v>
      </c>
    </row>
    <row r="124" spans="1:16" x14ac:dyDescent="0.2">
      <c r="A124" s="28" t="s">
        <v>58</v>
      </c>
      <c r="E124" s="30" t="s">
        <v>5</v>
      </c>
    </row>
    <row r="125" spans="1:16" ht="114.75" x14ac:dyDescent="0.2">
      <c r="E125" s="29" t="s">
        <v>4895</v>
      </c>
    </row>
    <row r="126" spans="1:16" x14ac:dyDescent="0.2">
      <c r="A126" t="s">
        <v>51</v>
      </c>
      <c r="B126" s="5" t="s">
        <v>204</v>
      </c>
      <c r="C126" s="5" t="s">
        <v>4808</v>
      </c>
      <c r="D126" t="s">
        <v>5</v>
      </c>
      <c r="E126" s="24" t="s">
        <v>5122</v>
      </c>
      <c r="F126" s="25" t="s">
        <v>73</v>
      </c>
      <c r="G126" s="26">
        <v>2</v>
      </c>
      <c r="H126" s="25">
        <v>0</v>
      </c>
      <c r="I126" s="25">
        <f>ROUND(G126*H126,6)</f>
        <v>0</v>
      </c>
      <c r="L126" s="27">
        <v>0</v>
      </c>
      <c r="M126" s="22">
        <f>ROUND(ROUND(L126,2)*ROUND(G126,3),2)</f>
        <v>0</v>
      </c>
      <c r="N126" s="25" t="s">
        <v>126</v>
      </c>
      <c r="O126">
        <f>(M126*21)/100</f>
        <v>0</v>
      </c>
      <c r="P126" t="s">
        <v>27</v>
      </c>
    </row>
    <row r="127" spans="1:16" x14ac:dyDescent="0.2">
      <c r="A127" s="28" t="s">
        <v>57</v>
      </c>
      <c r="E127" s="29" t="s">
        <v>5</v>
      </c>
    </row>
    <row r="128" spans="1:16" x14ac:dyDescent="0.2">
      <c r="A128" s="28" t="s">
        <v>58</v>
      </c>
      <c r="E128" s="30" t="s">
        <v>5</v>
      </c>
    </row>
    <row r="129" spans="1:16" ht="114.75" x14ac:dyDescent="0.2">
      <c r="E129" s="29" t="s">
        <v>4895</v>
      </c>
    </row>
    <row r="130" spans="1:16" x14ac:dyDescent="0.2">
      <c r="A130" t="s">
        <v>51</v>
      </c>
      <c r="B130" s="5" t="s">
        <v>205</v>
      </c>
      <c r="C130" s="5" t="s">
        <v>4814</v>
      </c>
      <c r="D130" t="s">
        <v>5</v>
      </c>
      <c r="E130" s="24" t="s">
        <v>5123</v>
      </c>
      <c r="F130" s="25" t="s">
        <v>73</v>
      </c>
      <c r="G130" s="26">
        <v>2</v>
      </c>
      <c r="H130" s="25">
        <v>0</v>
      </c>
      <c r="I130" s="25">
        <f>ROUND(G130*H130,6)</f>
        <v>0</v>
      </c>
      <c r="L130" s="27">
        <v>0</v>
      </c>
      <c r="M130" s="22">
        <f>ROUND(ROUND(L130,2)*ROUND(G130,3),2)</f>
        <v>0</v>
      </c>
      <c r="N130" s="25" t="s">
        <v>126</v>
      </c>
      <c r="O130">
        <f>(M130*21)/100</f>
        <v>0</v>
      </c>
      <c r="P130" t="s">
        <v>27</v>
      </c>
    </row>
    <row r="131" spans="1:16" x14ac:dyDescent="0.2">
      <c r="A131" s="28" t="s">
        <v>57</v>
      </c>
      <c r="E131" s="29" t="s">
        <v>5</v>
      </c>
    </row>
    <row r="132" spans="1:16" x14ac:dyDescent="0.2">
      <c r="A132" s="28" t="s">
        <v>58</v>
      </c>
      <c r="E132" s="30" t="s">
        <v>5</v>
      </c>
    </row>
    <row r="133" spans="1:16" ht="114.75" x14ac:dyDescent="0.2">
      <c r="E133" s="29" t="s">
        <v>4895</v>
      </c>
    </row>
    <row r="134" spans="1:16" x14ac:dyDescent="0.2">
      <c r="A134" t="s">
        <v>51</v>
      </c>
      <c r="B134" s="5" t="s">
        <v>206</v>
      </c>
      <c r="C134" s="5" t="s">
        <v>4816</v>
      </c>
      <c r="D134" t="s">
        <v>5</v>
      </c>
      <c r="E134" s="24" t="s">
        <v>5125</v>
      </c>
      <c r="F134" s="25" t="s">
        <v>73</v>
      </c>
      <c r="G134" s="26">
        <v>2</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ht="114.75" x14ac:dyDescent="0.2">
      <c r="E137" s="29" t="s">
        <v>4895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4"/>
  <dimension ref="A1:T193"/>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COUNTIFS(L8:L190,"=0",A8:A190,"P")+COUNTIFS(L8:L190,"",A8:A190,"P")+SUM(Q8:Q190)</f>
        <v>45</v>
      </c>
    </row>
    <row r="8" spans="1:20" x14ac:dyDescent="0.2">
      <c r="A8" t="s">
        <v>45</v>
      </c>
      <c r="C8" s="19" t="s">
        <v>5165</v>
      </c>
      <c r="E8" s="21" t="s">
        <v>5166</v>
      </c>
      <c r="J8" s="20">
        <f>0+J9+J22+J27+J172+J177</f>
        <v>0</v>
      </c>
      <c r="K8" s="20">
        <f>0+K9+K22+K27+K172+K177</f>
        <v>0</v>
      </c>
      <c r="L8" s="20">
        <f>0+L9+L22+L27+L172+L177</f>
        <v>0</v>
      </c>
      <c r="M8" s="20">
        <f>0+M9+M22+M27+M172+M177</f>
        <v>0</v>
      </c>
    </row>
    <row r="9" spans="1:20" x14ac:dyDescent="0.2">
      <c r="A9" t="s">
        <v>48</v>
      </c>
      <c r="C9" s="6" t="s">
        <v>49</v>
      </c>
      <c r="E9" s="23" t="s">
        <v>50</v>
      </c>
      <c r="J9" s="22">
        <f>0</f>
        <v>0</v>
      </c>
      <c r="K9" s="22">
        <f>0</f>
        <v>0</v>
      </c>
      <c r="L9" s="22">
        <f>0+L10+L14+L18</f>
        <v>0</v>
      </c>
      <c r="M9" s="22">
        <f>0+M10+M14+M18</f>
        <v>0</v>
      </c>
    </row>
    <row r="10" spans="1:20" x14ac:dyDescent="0.2">
      <c r="A10" t="s">
        <v>51</v>
      </c>
      <c r="B10" s="5" t="s">
        <v>52</v>
      </c>
      <c r="C10" s="5" t="s">
        <v>5167</v>
      </c>
      <c r="D10" t="s">
        <v>5</v>
      </c>
      <c r="E10" s="24" t="s">
        <v>5168</v>
      </c>
      <c r="F10" s="25" t="s">
        <v>136</v>
      </c>
      <c r="G10" s="26">
        <v>19.079999999999998</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38.25" x14ac:dyDescent="0.2">
      <c r="E13" s="29" t="s">
        <v>5169</v>
      </c>
    </row>
    <row r="14" spans="1:20" ht="25.5" x14ac:dyDescent="0.2">
      <c r="A14" t="s">
        <v>51</v>
      </c>
      <c r="B14" s="5" t="s">
        <v>27</v>
      </c>
      <c r="C14" s="5" t="s">
        <v>5170</v>
      </c>
      <c r="D14" t="s">
        <v>5</v>
      </c>
      <c r="E14" s="24" t="s">
        <v>5171</v>
      </c>
      <c r="F14" s="25" t="s">
        <v>55</v>
      </c>
      <c r="G14" s="26">
        <v>1.2</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ht="114.75" x14ac:dyDescent="0.2">
      <c r="E17" s="29" t="s">
        <v>59</v>
      </c>
    </row>
    <row r="18" spans="1:16" ht="25.5" x14ac:dyDescent="0.2">
      <c r="A18" t="s">
        <v>51</v>
      </c>
      <c r="B18" s="5" t="s">
        <v>26</v>
      </c>
      <c r="C18" s="5" t="s">
        <v>53</v>
      </c>
      <c r="D18" t="s">
        <v>5</v>
      </c>
      <c r="E18" s="24" t="s">
        <v>54</v>
      </c>
      <c r="F18" s="25" t="s">
        <v>55</v>
      </c>
      <c r="G18" s="26">
        <v>1.5</v>
      </c>
      <c r="H18" s="25">
        <v>0</v>
      </c>
      <c r="I18" s="25">
        <f>ROUND(G18*H18,6)</f>
        <v>0</v>
      </c>
      <c r="L18" s="27">
        <v>0</v>
      </c>
      <c r="M18" s="22">
        <f>ROUND(ROUND(L18,2)*ROUND(G18,3),2)</f>
        <v>0</v>
      </c>
      <c r="N18" s="25" t="s">
        <v>56</v>
      </c>
      <c r="O18">
        <f>(M18*21)/100</f>
        <v>0</v>
      </c>
      <c r="P18" t="s">
        <v>27</v>
      </c>
    </row>
    <row r="19" spans="1:16" x14ac:dyDescent="0.2">
      <c r="A19" s="28" t="s">
        <v>57</v>
      </c>
      <c r="E19" s="29" t="s">
        <v>5</v>
      </c>
    </row>
    <row r="20" spans="1:16" x14ac:dyDescent="0.2">
      <c r="A20" s="28" t="s">
        <v>58</v>
      </c>
      <c r="E20" s="30" t="s">
        <v>5</v>
      </c>
    </row>
    <row r="21" spans="1:16" ht="114.75" x14ac:dyDescent="0.2">
      <c r="E21" s="29" t="s">
        <v>59</v>
      </c>
    </row>
    <row r="22" spans="1:16" x14ac:dyDescent="0.2">
      <c r="A22" t="s">
        <v>48</v>
      </c>
      <c r="C22" s="6" t="s">
        <v>62</v>
      </c>
      <c r="E22" s="23" t="s">
        <v>63</v>
      </c>
      <c r="J22" s="22">
        <f>0</f>
        <v>0</v>
      </c>
      <c r="K22" s="22">
        <f>0</f>
        <v>0</v>
      </c>
      <c r="L22" s="22">
        <f>0+L23</f>
        <v>0</v>
      </c>
      <c r="M22" s="22">
        <f>0+M23</f>
        <v>0</v>
      </c>
    </row>
    <row r="23" spans="1:16" x14ac:dyDescent="0.2">
      <c r="A23" t="s">
        <v>51</v>
      </c>
      <c r="B23" s="5" t="s">
        <v>144</v>
      </c>
      <c r="C23" s="5" t="s">
        <v>65</v>
      </c>
      <c r="D23" t="s">
        <v>5</v>
      </c>
      <c r="E23" s="24" t="s">
        <v>66</v>
      </c>
      <c r="F23" s="25" t="s">
        <v>67</v>
      </c>
      <c r="G23" s="26">
        <v>15.5</v>
      </c>
      <c r="H23" s="25">
        <v>0</v>
      </c>
      <c r="I23" s="25">
        <f>ROUND(G23*H23,6)</f>
        <v>0</v>
      </c>
      <c r="L23" s="27">
        <v>0</v>
      </c>
      <c r="M23" s="22">
        <f>ROUND(ROUND(L23,2)*ROUND(G23,3),2)</f>
        <v>0</v>
      </c>
      <c r="N23" s="25" t="s">
        <v>56</v>
      </c>
      <c r="O23">
        <f>(M23*21)/100</f>
        <v>0</v>
      </c>
      <c r="P23" t="s">
        <v>27</v>
      </c>
    </row>
    <row r="24" spans="1:16" x14ac:dyDescent="0.2">
      <c r="A24" s="28" t="s">
        <v>57</v>
      </c>
      <c r="E24" s="29" t="s">
        <v>5</v>
      </c>
    </row>
    <row r="25" spans="1:16" x14ac:dyDescent="0.2">
      <c r="A25" s="28" t="s">
        <v>58</v>
      </c>
      <c r="E25" s="30" t="s">
        <v>5</v>
      </c>
    </row>
    <row r="26" spans="1:16" ht="63.75" x14ac:dyDescent="0.2">
      <c r="E26" s="29" t="s">
        <v>68</v>
      </c>
    </row>
    <row r="27" spans="1:16" x14ac:dyDescent="0.2">
      <c r="A27" t="s">
        <v>48</v>
      </c>
      <c r="C27" s="6" t="s">
        <v>69</v>
      </c>
      <c r="E27" s="23" t="s">
        <v>70</v>
      </c>
      <c r="J27" s="22">
        <f>0</f>
        <v>0</v>
      </c>
      <c r="K27" s="22">
        <f>0</f>
        <v>0</v>
      </c>
      <c r="L27" s="22">
        <f>0+L28+L32+L36+L40+L44+L48+L52+L56+L60+L64+L68+L72+L76+L80+L84+L88+L92+L96+L100+L104+L108+L112+L116+L120+L124+L128+L132+L136+L140+L144+L148+L152+L156+L160+L164+L168</f>
        <v>0</v>
      </c>
      <c r="M27" s="22">
        <f>0+M28+M32+M36+M40+M44+M48+M52+M56+M60+M64+M68+M72+M76+M80+M84+M88+M92+M96+M100+M104+M108+M112+M116+M120+M124+M128+M132+M136+M140+M144+M148+M152+M156+M160+M164+M168</f>
        <v>0</v>
      </c>
    </row>
    <row r="28" spans="1:16" x14ac:dyDescent="0.2">
      <c r="A28" t="s">
        <v>51</v>
      </c>
      <c r="B28" s="5" t="s">
        <v>64</v>
      </c>
      <c r="C28" s="5" t="s">
        <v>5172</v>
      </c>
      <c r="D28" t="s">
        <v>5</v>
      </c>
      <c r="E28" s="24" t="s">
        <v>5173</v>
      </c>
      <c r="F28" s="25" t="s">
        <v>73</v>
      </c>
      <c r="G28" s="26">
        <v>145</v>
      </c>
      <c r="H28" s="25">
        <v>0</v>
      </c>
      <c r="I28" s="25">
        <f>ROUND(G28*H28,6)</f>
        <v>0</v>
      </c>
      <c r="L28" s="27">
        <v>0</v>
      </c>
      <c r="M28" s="22">
        <f>ROUND(ROUND(L28,2)*ROUND(G28,3),2)</f>
        <v>0</v>
      </c>
      <c r="N28" s="25" t="s">
        <v>56</v>
      </c>
      <c r="O28">
        <f>(M28*21)/100</f>
        <v>0</v>
      </c>
      <c r="P28" t="s">
        <v>27</v>
      </c>
    </row>
    <row r="29" spans="1:16" x14ac:dyDescent="0.2">
      <c r="A29" s="28" t="s">
        <v>57</v>
      </c>
      <c r="E29" s="29" t="s">
        <v>5</v>
      </c>
    </row>
    <row r="30" spans="1:16" x14ac:dyDescent="0.2">
      <c r="A30" s="28" t="s">
        <v>58</v>
      </c>
      <c r="E30" s="30" t="s">
        <v>5</v>
      </c>
    </row>
    <row r="31" spans="1:16" ht="51" x14ac:dyDescent="0.2">
      <c r="E31" s="29" t="s">
        <v>5174</v>
      </c>
    </row>
    <row r="32" spans="1:16" ht="25.5" x14ac:dyDescent="0.2">
      <c r="A32" t="s">
        <v>51</v>
      </c>
      <c r="B32" s="5" t="s">
        <v>62</v>
      </c>
      <c r="C32" s="5" t="s">
        <v>5175</v>
      </c>
      <c r="D32" t="s">
        <v>5</v>
      </c>
      <c r="E32" s="24" t="s">
        <v>5176</v>
      </c>
      <c r="F32" s="25" t="s">
        <v>77</v>
      </c>
      <c r="G32" s="26">
        <v>465</v>
      </c>
      <c r="H32" s="25">
        <v>0</v>
      </c>
      <c r="I32" s="25">
        <f>ROUND(G32*H32,6)</f>
        <v>0</v>
      </c>
      <c r="L32" s="27">
        <v>0</v>
      </c>
      <c r="M32" s="22">
        <f>ROUND(ROUND(L32,2)*ROUND(G32,3),2)</f>
        <v>0</v>
      </c>
      <c r="N32" s="25" t="s">
        <v>56</v>
      </c>
      <c r="O32">
        <f>(M32*21)/100</f>
        <v>0</v>
      </c>
      <c r="P32" t="s">
        <v>27</v>
      </c>
    </row>
    <row r="33" spans="1:16" x14ac:dyDescent="0.2">
      <c r="A33" s="28" t="s">
        <v>57</v>
      </c>
      <c r="E33" s="29" t="s">
        <v>5</v>
      </c>
    </row>
    <row r="34" spans="1:16" x14ac:dyDescent="0.2">
      <c r="A34" s="28" t="s">
        <v>58</v>
      </c>
      <c r="E34" s="30" t="s">
        <v>5</v>
      </c>
    </row>
    <row r="35" spans="1:16" ht="76.5" x14ac:dyDescent="0.2">
      <c r="E35" s="29" t="s">
        <v>5177</v>
      </c>
    </row>
    <row r="36" spans="1:16" ht="25.5" x14ac:dyDescent="0.2">
      <c r="A36" t="s">
        <v>51</v>
      </c>
      <c r="B36" s="5" t="s">
        <v>69</v>
      </c>
      <c r="C36" s="5" t="s">
        <v>5178</v>
      </c>
      <c r="D36" t="s">
        <v>5</v>
      </c>
      <c r="E36" s="24" t="s">
        <v>5179</v>
      </c>
      <c r="F36" s="25" t="s">
        <v>77</v>
      </c>
      <c r="G36" s="26">
        <v>610</v>
      </c>
      <c r="H36" s="25">
        <v>0</v>
      </c>
      <c r="I36" s="25">
        <f>ROUND(G36*H36,6)</f>
        <v>0</v>
      </c>
      <c r="L36" s="27">
        <v>0</v>
      </c>
      <c r="M36" s="22">
        <f>ROUND(ROUND(L36,2)*ROUND(G36,3),2)</f>
        <v>0</v>
      </c>
      <c r="N36" s="25" t="s">
        <v>126</v>
      </c>
      <c r="O36">
        <f>(M36*21)/100</f>
        <v>0</v>
      </c>
      <c r="P36" t="s">
        <v>27</v>
      </c>
    </row>
    <row r="37" spans="1:16" x14ac:dyDescent="0.2">
      <c r="A37" s="28" t="s">
        <v>57</v>
      </c>
      <c r="E37" s="29" t="s">
        <v>5</v>
      </c>
    </row>
    <row r="38" spans="1:16" x14ac:dyDescent="0.2">
      <c r="A38" s="28" t="s">
        <v>58</v>
      </c>
      <c r="E38" s="30" t="s">
        <v>5</v>
      </c>
    </row>
    <row r="39" spans="1:16" ht="63.75" x14ac:dyDescent="0.2">
      <c r="E39" s="29" t="s">
        <v>1172</v>
      </c>
    </row>
    <row r="40" spans="1:16" ht="25.5" x14ac:dyDescent="0.2">
      <c r="A40" t="s">
        <v>51</v>
      </c>
      <c r="B40" s="5" t="s">
        <v>79</v>
      </c>
      <c r="C40" s="5" t="s">
        <v>75</v>
      </c>
      <c r="D40" t="s">
        <v>5</v>
      </c>
      <c r="E40" s="24" t="s">
        <v>76</v>
      </c>
      <c r="F40" s="25" t="s">
        <v>77</v>
      </c>
      <c r="G40" s="26">
        <v>140</v>
      </c>
      <c r="H40" s="25">
        <v>0</v>
      </c>
      <c r="I40" s="25">
        <f>ROUND(G40*H40,6)</f>
        <v>0</v>
      </c>
      <c r="L40" s="27">
        <v>0</v>
      </c>
      <c r="M40" s="22">
        <f>ROUND(ROUND(L40,2)*ROUND(G40,3),2)</f>
        <v>0</v>
      </c>
      <c r="N40" s="25" t="s">
        <v>56</v>
      </c>
      <c r="O40">
        <f>(M40*21)/100</f>
        <v>0</v>
      </c>
      <c r="P40" t="s">
        <v>27</v>
      </c>
    </row>
    <row r="41" spans="1:16" x14ac:dyDescent="0.2">
      <c r="A41" s="28" t="s">
        <v>57</v>
      </c>
      <c r="E41" s="29" t="s">
        <v>5</v>
      </c>
    </row>
    <row r="42" spans="1:16" x14ac:dyDescent="0.2">
      <c r="A42" s="28" t="s">
        <v>58</v>
      </c>
      <c r="E42" s="30" t="s">
        <v>5</v>
      </c>
    </row>
    <row r="43" spans="1:16" ht="38.25" x14ac:dyDescent="0.2">
      <c r="E43" s="29" t="s">
        <v>78</v>
      </c>
    </row>
    <row r="44" spans="1:16" ht="25.5" x14ac:dyDescent="0.2">
      <c r="A44" t="s">
        <v>51</v>
      </c>
      <c r="B44" s="5" t="s">
        <v>83</v>
      </c>
      <c r="C44" s="5" t="s">
        <v>5147</v>
      </c>
      <c r="D44" t="s">
        <v>5</v>
      </c>
      <c r="E44" s="24" t="s">
        <v>5148</v>
      </c>
      <c r="F44" s="25" t="s">
        <v>77</v>
      </c>
      <c r="G44" s="26">
        <v>2550</v>
      </c>
      <c r="H44" s="25">
        <v>0</v>
      </c>
      <c r="I44" s="25">
        <f>ROUND(G44*H44,6)</f>
        <v>0</v>
      </c>
      <c r="L44" s="27">
        <v>0</v>
      </c>
      <c r="M44" s="22">
        <f>ROUND(ROUND(L44,2)*ROUND(G44,3),2)</f>
        <v>0</v>
      </c>
      <c r="N44" s="25" t="s">
        <v>56</v>
      </c>
      <c r="O44">
        <f>(M44*21)/100</f>
        <v>0</v>
      </c>
      <c r="P44" t="s">
        <v>27</v>
      </c>
    </row>
    <row r="45" spans="1:16" x14ac:dyDescent="0.2">
      <c r="A45" s="28" t="s">
        <v>57</v>
      </c>
      <c r="E45" s="29" t="s">
        <v>5</v>
      </c>
    </row>
    <row r="46" spans="1:16" x14ac:dyDescent="0.2">
      <c r="A46" s="28" t="s">
        <v>58</v>
      </c>
      <c r="E46" s="30" t="s">
        <v>5</v>
      </c>
    </row>
    <row r="47" spans="1:16" ht="38.25" x14ac:dyDescent="0.2">
      <c r="E47" s="29" t="s">
        <v>78</v>
      </c>
    </row>
    <row r="48" spans="1:16" x14ac:dyDescent="0.2">
      <c r="A48" t="s">
        <v>51</v>
      </c>
      <c r="B48" s="5" t="s">
        <v>88</v>
      </c>
      <c r="C48" s="5" t="s">
        <v>561</v>
      </c>
      <c r="D48" t="s">
        <v>5</v>
      </c>
      <c r="E48" s="24" t="s">
        <v>562</v>
      </c>
      <c r="F48" s="25" t="s">
        <v>77</v>
      </c>
      <c r="G48" s="26">
        <v>2500</v>
      </c>
      <c r="H48" s="25">
        <v>0</v>
      </c>
      <c r="I48" s="25">
        <f>ROUND(G48*H48,6)</f>
        <v>0</v>
      </c>
      <c r="L48" s="27">
        <v>0</v>
      </c>
      <c r="M48" s="22">
        <f>ROUND(ROUND(L48,2)*ROUND(G48,3),2)</f>
        <v>0</v>
      </c>
      <c r="N48" s="25" t="s">
        <v>56</v>
      </c>
      <c r="O48">
        <f>(M48*21)/100</f>
        <v>0</v>
      </c>
      <c r="P48" t="s">
        <v>27</v>
      </c>
    </row>
    <row r="49" spans="1:16" x14ac:dyDescent="0.2">
      <c r="A49" s="28" t="s">
        <v>57</v>
      </c>
      <c r="E49" s="29" t="s">
        <v>5</v>
      </c>
    </row>
    <row r="50" spans="1:16" x14ac:dyDescent="0.2">
      <c r="A50" s="28" t="s">
        <v>58</v>
      </c>
      <c r="E50" s="30" t="s">
        <v>5</v>
      </c>
    </row>
    <row r="51" spans="1:16" ht="38.25" x14ac:dyDescent="0.2">
      <c r="E51" s="29" t="s">
        <v>78</v>
      </c>
    </row>
    <row r="52" spans="1:16" x14ac:dyDescent="0.2">
      <c r="A52" t="s">
        <v>51</v>
      </c>
      <c r="B52" s="5" t="s">
        <v>178</v>
      </c>
      <c r="C52" s="5" t="s">
        <v>5180</v>
      </c>
      <c r="D52" t="s">
        <v>5</v>
      </c>
      <c r="E52" s="24" t="s">
        <v>5181</v>
      </c>
      <c r="F52" s="25" t="s">
        <v>67</v>
      </c>
      <c r="G52" s="26">
        <v>10</v>
      </c>
      <c r="H52" s="25">
        <v>0</v>
      </c>
      <c r="I52" s="25">
        <f>ROUND(G52*H52,6)</f>
        <v>0</v>
      </c>
      <c r="L52" s="27">
        <v>0</v>
      </c>
      <c r="M52" s="22">
        <f>ROUND(ROUND(L52,2)*ROUND(G52,3),2)</f>
        <v>0</v>
      </c>
      <c r="N52" s="25" t="s">
        <v>56</v>
      </c>
      <c r="O52">
        <f>(M52*21)/100</f>
        <v>0</v>
      </c>
      <c r="P52" t="s">
        <v>27</v>
      </c>
    </row>
    <row r="53" spans="1:16" x14ac:dyDescent="0.2">
      <c r="A53" s="28" t="s">
        <v>57</v>
      </c>
      <c r="E53" s="29" t="s">
        <v>5</v>
      </c>
    </row>
    <row r="54" spans="1:16" x14ac:dyDescent="0.2">
      <c r="A54" s="28" t="s">
        <v>58</v>
      </c>
      <c r="E54" s="30" t="s">
        <v>5</v>
      </c>
    </row>
    <row r="55" spans="1:16" ht="51" x14ac:dyDescent="0.2">
      <c r="E55" s="29" t="s">
        <v>5182</v>
      </c>
    </row>
    <row r="56" spans="1:16" x14ac:dyDescent="0.2">
      <c r="A56" t="s">
        <v>51</v>
      </c>
      <c r="B56" s="5" t="s">
        <v>92</v>
      </c>
      <c r="C56" s="5" t="s">
        <v>347</v>
      </c>
      <c r="D56" t="s">
        <v>5</v>
      </c>
      <c r="E56" s="24" t="s">
        <v>348</v>
      </c>
      <c r="F56" s="25" t="s">
        <v>77</v>
      </c>
      <c r="G56" s="26">
        <v>245</v>
      </c>
      <c r="H56" s="25">
        <v>0</v>
      </c>
      <c r="I56" s="25">
        <f>ROUND(G56*H56,6)</f>
        <v>0</v>
      </c>
      <c r="L56" s="27">
        <v>0</v>
      </c>
      <c r="M56" s="22">
        <f>ROUND(ROUND(L56,2)*ROUND(G56,3),2)</f>
        <v>0</v>
      </c>
      <c r="N56" s="25" t="s">
        <v>56</v>
      </c>
      <c r="O56">
        <f>(M56*21)/100</f>
        <v>0</v>
      </c>
      <c r="P56" t="s">
        <v>27</v>
      </c>
    </row>
    <row r="57" spans="1:16" x14ac:dyDescent="0.2">
      <c r="A57" s="28" t="s">
        <v>57</v>
      </c>
      <c r="E57" s="29" t="s">
        <v>5</v>
      </c>
    </row>
    <row r="58" spans="1:16" x14ac:dyDescent="0.2">
      <c r="A58" s="28" t="s">
        <v>58</v>
      </c>
      <c r="E58" s="30" t="s">
        <v>5</v>
      </c>
    </row>
    <row r="59" spans="1:16" ht="38.25" x14ac:dyDescent="0.2">
      <c r="E59" s="29" t="s">
        <v>78</v>
      </c>
    </row>
    <row r="60" spans="1:16" ht="25.5" x14ac:dyDescent="0.2">
      <c r="A60" t="s">
        <v>51</v>
      </c>
      <c r="B60" s="5" t="s">
        <v>96</v>
      </c>
      <c r="C60" s="5" t="s">
        <v>5183</v>
      </c>
      <c r="D60" t="s">
        <v>5</v>
      </c>
      <c r="E60" s="24" t="s">
        <v>5184</v>
      </c>
      <c r="F60" s="25" t="s">
        <v>73</v>
      </c>
      <c r="G60" s="26">
        <v>260</v>
      </c>
      <c r="H60" s="25">
        <v>0</v>
      </c>
      <c r="I60" s="25">
        <f>ROUND(G60*H60,6)</f>
        <v>0</v>
      </c>
      <c r="L60" s="27">
        <v>0</v>
      </c>
      <c r="M60" s="22">
        <f>ROUND(ROUND(L60,2)*ROUND(G60,3),2)</f>
        <v>0</v>
      </c>
      <c r="N60" s="25" t="s">
        <v>56</v>
      </c>
      <c r="O60">
        <f>(M60*21)/100</f>
        <v>0</v>
      </c>
      <c r="P60" t="s">
        <v>27</v>
      </c>
    </row>
    <row r="61" spans="1:16" x14ac:dyDescent="0.2">
      <c r="A61" s="28" t="s">
        <v>57</v>
      </c>
      <c r="E61" s="29" t="s">
        <v>5</v>
      </c>
    </row>
    <row r="62" spans="1:16" x14ac:dyDescent="0.2">
      <c r="A62" s="28" t="s">
        <v>58</v>
      </c>
      <c r="E62" s="30" t="s">
        <v>5</v>
      </c>
    </row>
    <row r="63" spans="1:16" ht="51" x14ac:dyDescent="0.2">
      <c r="E63" s="29" t="s">
        <v>147</v>
      </c>
    </row>
    <row r="64" spans="1:16" x14ac:dyDescent="0.2">
      <c r="A64" t="s">
        <v>51</v>
      </c>
      <c r="B64" s="5" t="s">
        <v>100</v>
      </c>
      <c r="C64" s="5" t="s">
        <v>5185</v>
      </c>
      <c r="D64" t="s">
        <v>5</v>
      </c>
      <c r="E64" s="24" t="s">
        <v>5186</v>
      </c>
      <c r="F64" s="25" t="s">
        <v>77</v>
      </c>
      <c r="G64" s="26">
        <v>3560</v>
      </c>
      <c r="H64" s="25">
        <v>0</v>
      </c>
      <c r="I64" s="25">
        <f>ROUND(G64*H64,6)</f>
        <v>0</v>
      </c>
      <c r="L64" s="27">
        <v>0</v>
      </c>
      <c r="M64" s="22">
        <f>ROUND(ROUND(L64,2)*ROUND(G64,3),2)</f>
        <v>0</v>
      </c>
      <c r="N64" s="25" t="s">
        <v>56</v>
      </c>
      <c r="O64">
        <f>(M64*21)/100</f>
        <v>0</v>
      </c>
      <c r="P64" t="s">
        <v>27</v>
      </c>
    </row>
    <row r="65" spans="1:16" x14ac:dyDescent="0.2">
      <c r="A65" s="28" t="s">
        <v>57</v>
      </c>
      <c r="E65" s="29" t="s">
        <v>5</v>
      </c>
    </row>
    <row r="66" spans="1:16" x14ac:dyDescent="0.2">
      <c r="A66" s="28" t="s">
        <v>58</v>
      </c>
      <c r="E66" s="30" t="s">
        <v>5</v>
      </c>
    </row>
    <row r="67" spans="1:16" ht="63.75" x14ac:dyDescent="0.2">
      <c r="E67" s="29" t="s">
        <v>5187</v>
      </c>
    </row>
    <row r="68" spans="1:16" x14ac:dyDescent="0.2">
      <c r="A68" t="s">
        <v>51</v>
      </c>
      <c r="B68" s="5" t="s">
        <v>105</v>
      </c>
      <c r="C68" s="5" t="s">
        <v>5188</v>
      </c>
      <c r="D68" t="s">
        <v>5</v>
      </c>
      <c r="E68" s="24" t="s">
        <v>5189</v>
      </c>
      <c r="F68" s="25" t="s">
        <v>73</v>
      </c>
      <c r="G68" s="26">
        <v>312</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ht="51" x14ac:dyDescent="0.2">
      <c r="E71" s="29" t="s">
        <v>5190</v>
      </c>
    </row>
    <row r="72" spans="1:16" x14ac:dyDescent="0.2">
      <c r="A72" t="s">
        <v>51</v>
      </c>
      <c r="B72" s="5" t="s">
        <v>110</v>
      </c>
      <c r="C72" s="5" t="s">
        <v>84</v>
      </c>
      <c r="D72" t="s">
        <v>5</v>
      </c>
      <c r="E72" s="24" t="s">
        <v>85</v>
      </c>
      <c r="F72" s="25" t="s">
        <v>86</v>
      </c>
      <c r="G72" s="26">
        <v>200</v>
      </c>
      <c r="H72" s="25">
        <v>0</v>
      </c>
      <c r="I72" s="25">
        <f>ROUND(G72*H72,6)</f>
        <v>0</v>
      </c>
      <c r="L72" s="27">
        <v>0</v>
      </c>
      <c r="M72" s="22">
        <f>ROUND(ROUND(L72,2)*ROUND(G72,3),2)</f>
        <v>0</v>
      </c>
      <c r="N72" s="25" t="s">
        <v>56</v>
      </c>
      <c r="O72">
        <f>(M72*21)/100</f>
        <v>0</v>
      </c>
      <c r="P72" t="s">
        <v>27</v>
      </c>
    </row>
    <row r="73" spans="1:16" x14ac:dyDescent="0.2">
      <c r="A73" s="28" t="s">
        <v>57</v>
      </c>
      <c r="E73" s="29" t="s">
        <v>5</v>
      </c>
    </row>
    <row r="74" spans="1:16" x14ac:dyDescent="0.2">
      <c r="A74" s="28" t="s">
        <v>58</v>
      </c>
      <c r="E74" s="30" t="s">
        <v>5</v>
      </c>
    </row>
    <row r="75" spans="1:16" ht="63.75" x14ac:dyDescent="0.2">
      <c r="E75" s="29" t="s">
        <v>87</v>
      </c>
    </row>
    <row r="76" spans="1:16" x14ac:dyDescent="0.2">
      <c r="A76" t="s">
        <v>51</v>
      </c>
      <c r="B76" s="5" t="s">
        <v>114</v>
      </c>
      <c r="C76" s="5" t="s">
        <v>5191</v>
      </c>
      <c r="D76" t="s">
        <v>5</v>
      </c>
      <c r="E76" s="24" t="s">
        <v>5192</v>
      </c>
      <c r="F76" s="25" t="s">
        <v>252</v>
      </c>
      <c r="G76" s="26">
        <v>31.2</v>
      </c>
      <c r="H76" s="25">
        <v>0</v>
      </c>
      <c r="I76" s="25">
        <f>ROUND(G76*H76,6)</f>
        <v>0</v>
      </c>
      <c r="L76" s="27">
        <v>0</v>
      </c>
      <c r="M76" s="22">
        <f>ROUND(ROUND(L76,2)*ROUND(G76,3),2)</f>
        <v>0</v>
      </c>
      <c r="N76" s="25" t="s">
        <v>56</v>
      </c>
      <c r="O76">
        <f>(M76*21)/100</f>
        <v>0</v>
      </c>
      <c r="P76" t="s">
        <v>27</v>
      </c>
    </row>
    <row r="77" spans="1:16" x14ac:dyDescent="0.2">
      <c r="A77" s="28" t="s">
        <v>57</v>
      </c>
      <c r="E77" s="29" t="s">
        <v>5</v>
      </c>
    </row>
    <row r="78" spans="1:16" x14ac:dyDescent="0.2">
      <c r="A78" s="28" t="s">
        <v>58</v>
      </c>
      <c r="E78" s="30" t="s">
        <v>5</v>
      </c>
    </row>
    <row r="79" spans="1:16" ht="114.75" x14ac:dyDescent="0.2">
      <c r="E79" s="29" t="s">
        <v>5193</v>
      </c>
    </row>
    <row r="80" spans="1:16" x14ac:dyDescent="0.2">
      <c r="A80" t="s">
        <v>51</v>
      </c>
      <c r="B80" s="5" t="s">
        <v>118</v>
      </c>
      <c r="C80" s="5" t="s">
        <v>5194</v>
      </c>
      <c r="D80" t="s">
        <v>5</v>
      </c>
      <c r="E80" s="24" t="s">
        <v>5195</v>
      </c>
      <c r="F80" s="25" t="s">
        <v>77</v>
      </c>
      <c r="G80" s="26">
        <v>2600</v>
      </c>
      <c r="H80" s="25">
        <v>0</v>
      </c>
      <c r="I80" s="25">
        <f>ROUND(G80*H80,6)</f>
        <v>0</v>
      </c>
      <c r="L80" s="27">
        <v>0</v>
      </c>
      <c r="M80" s="22">
        <f>ROUND(ROUND(L80,2)*ROUND(G80,3),2)</f>
        <v>0</v>
      </c>
      <c r="N80" s="25" t="s">
        <v>56</v>
      </c>
      <c r="O80">
        <f>(M80*21)/100</f>
        <v>0</v>
      </c>
      <c r="P80" t="s">
        <v>27</v>
      </c>
    </row>
    <row r="81" spans="1:16" x14ac:dyDescent="0.2">
      <c r="A81" s="28" t="s">
        <v>57</v>
      </c>
      <c r="E81" s="29" t="s">
        <v>5</v>
      </c>
    </row>
    <row r="82" spans="1:16" x14ac:dyDescent="0.2">
      <c r="A82" s="28" t="s">
        <v>58</v>
      </c>
      <c r="E82" s="30" t="s">
        <v>5</v>
      </c>
    </row>
    <row r="83" spans="1:16" ht="89.25" x14ac:dyDescent="0.2">
      <c r="E83" s="29" t="s">
        <v>5196</v>
      </c>
    </row>
    <row r="84" spans="1:16" x14ac:dyDescent="0.2">
      <c r="A84" t="s">
        <v>51</v>
      </c>
      <c r="B84" s="5" t="s">
        <v>123</v>
      </c>
      <c r="C84" s="5" t="s">
        <v>5197</v>
      </c>
      <c r="D84" t="s">
        <v>5</v>
      </c>
      <c r="E84" s="24" t="s">
        <v>5198</v>
      </c>
      <c r="F84" s="25" t="s">
        <v>77</v>
      </c>
      <c r="G84" s="26">
        <v>2600</v>
      </c>
      <c r="H84" s="25">
        <v>0</v>
      </c>
      <c r="I84" s="25">
        <f>ROUND(G84*H84,6)</f>
        <v>0</v>
      </c>
      <c r="L84" s="27">
        <v>0</v>
      </c>
      <c r="M84" s="22">
        <f>ROUND(ROUND(L84,2)*ROUND(G84,3),2)</f>
        <v>0</v>
      </c>
      <c r="N84" s="25" t="s">
        <v>56</v>
      </c>
      <c r="O84">
        <f>(M84*21)/100</f>
        <v>0</v>
      </c>
      <c r="P84" t="s">
        <v>27</v>
      </c>
    </row>
    <row r="85" spans="1:16" x14ac:dyDescent="0.2">
      <c r="A85" s="28" t="s">
        <v>57</v>
      </c>
      <c r="E85" s="29" t="s">
        <v>5</v>
      </c>
    </row>
    <row r="86" spans="1:16" x14ac:dyDescent="0.2">
      <c r="A86" s="28" t="s">
        <v>58</v>
      </c>
      <c r="E86" s="30" t="s">
        <v>5</v>
      </c>
    </row>
    <row r="87" spans="1:16" ht="102" x14ac:dyDescent="0.2">
      <c r="E87" s="29" t="s">
        <v>5199</v>
      </c>
    </row>
    <row r="88" spans="1:16" x14ac:dyDescent="0.2">
      <c r="A88" t="s">
        <v>51</v>
      </c>
      <c r="B88" s="5" t="s">
        <v>128</v>
      </c>
      <c r="C88" s="5" t="s">
        <v>5200</v>
      </c>
      <c r="D88" t="s">
        <v>5</v>
      </c>
      <c r="E88" s="24" t="s">
        <v>5201</v>
      </c>
      <c r="F88" s="25" t="s">
        <v>73</v>
      </c>
      <c r="G88" s="26">
        <v>26</v>
      </c>
      <c r="H88" s="25">
        <v>0</v>
      </c>
      <c r="I88" s="25">
        <f>ROUND(G88*H88,6)</f>
        <v>0</v>
      </c>
      <c r="L88" s="27">
        <v>0</v>
      </c>
      <c r="M88" s="22">
        <f>ROUND(ROUND(L88,2)*ROUND(G88,3),2)</f>
        <v>0</v>
      </c>
      <c r="N88" s="25" t="s">
        <v>56</v>
      </c>
      <c r="O88">
        <f>(M88*21)/100</f>
        <v>0</v>
      </c>
      <c r="P88" t="s">
        <v>27</v>
      </c>
    </row>
    <row r="89" spans="1:16" x14ac:dyDescent="0.2">
      <c r="A89" s="28" t="s">
        <v>57</v>
      </c>
      <c r="E89" s="29" t="s">
        <v>5</v>
      </c>
    </row>
    <row r="90" spans="1:16" x14ac:dyDescent="0.2">
      <c r="A90" s="28" t="s">
        <v>58</v>
      </c>
      <c r="E90" s="30" t="s">
        <v>5</v>
      </c>
    </row>
    <row r="91" spans="1:16" ht="127.5" x14ac:dyDescent="0.2">
      <c r="E91" s="29" t="s">
        <v>921</v>
      </c>
    </row>
    <row r="92" spans="1:16" x14ac:dyDescent="0.2">
      <c r="A92" t="s">
        <v>51</v>
      </c>
      <c r="B92" s="5" t="s">
        <v>133</v>
      </c>
      <c r="C92" s="5" t="s">
        <v>183</v>
      </c>
      <c r="D92" t="s">
        <v>5</v>
      </c>
      <c r="E92" s="24" t="s">
        <v>184</v>
      </c>
      <c r="F92" s="25" t="s">
        <v>73</v>
      </c>
      <c r="G92" s="26">
        <v>26</v>
      </c>
      <c r="H92" s="25">
        <v>0</v>
      </c>
      <c r="I92" s="25">
        <f>ROUND(G92*H92,6)</f>
        <v>0</v>
      </c>
      <c r="L92" s="27">
        <v>0</v>
      </c>
      <c r="M92" s="22">
        <f>ROUND(ROUND(L92,2)*ROUND(G92,3),2)</f>
        <v>0</v>
      </c>
      <c r="N92" s="25" t="s">
        <v>56</v>
      </c>
      <c r="O92">
        <f>(M92*21)/100</f>
        <v>0</v>
      </c>
      <c r="P92" t="s">
        <v>27</v>
      </c>
    </row>
    <row r="93" spans="1:16" x14ac:dyDescent="0.2">
      <c r="A93" s="28" t="s">
        <v>57</v>
      </c>
      <c r="E93" s="29" t="s">
        <v>5</v>
      </c>
    </row>
    <row r="94" spans="1:16" x14ac:dyDescent="0.2">
      <c r="A94" s="28" t="s">
        <v>58</v>
      </c>
      <c r="E94" s="30" t="s">
        <v>5</v>
      </c>
    </row>
    <row r="95" spans="1:16" ht="76.5" x14ac:dyDescent="0.2">
      <c r="E95" s="29" t="s">
        <v>5202</v>
      </c>
    </row>
    <row r="96" spans="1:16" x14ac:dyDescent="0.2">
      <c r="A96" t="s">
        <v>51</v>
      </c>
      <c r="B96" s="5" t="s">
        <v>197</v>
      </c>
      <c r="C96" s="5" t="s">
        <v>189</v>
      </c>
      <c r="D96" t="s">
        <v>5</v>
      </c>
      <c r="E96" s="24" t="s">
        <v>190</v>
      </c>
      <c r="F96" s="25" t="s">
        <v>73</v>
      </c>
      <c r="G96" s="26">
        <v>26</v>
      </c>
      <c r="H96" s="25">
        <v>0</v>
      </c>
      <c r="I96" s="25">
        <f>ROUND(G96*H96,6)</f>
        <v>0</v>
      </c>
      <c r="L96" s="27">
        <v>0</v>
      </c>
      <c r="M96" s="22">
        <f>ROUND(ROUND(L96,2)*ROUND(G96,3),2)</f>
        <v>0</v>
      </c>
      <c r="N96" s="25" t="s">
        <v>56</v>
      </c>
      <c r="O96">
        <f>(M96*21)/100</f>
        <v>0</v>
      </c>
      <c r="P96" t="s">
        <v>27</v>
      </c>
    </row>
    <row r="97" spans="1:16" x14ac:dyDescent="0.2">
      <c r="A97" s="28" t="s">
        <v>57</v>
      </c>
      <c r="E97" s="29" t="s">
        <v>5</v>
      </c>
    </row>
    <row r="98" spans="1:16" x14ac:dyDescent="0.2">
      <c r="A98" s="28" t="s">
        <v>58</v>
      </c>
      <c r="E98" s="30" t="s">
        <v>5</v>
      </c>
    </row>
    <row r="99" spans="1:16" ht="76.5" x14ac:dyDescent="0.2">
      <c r="E99" s="29" t="s">
        <v>5202</v>
      </c>
    </row>
    <row r="100" spans="1:16" x14ac:dyDescent="0.2">
      <c r="A100" t="s">
        <v>51</v>
      </c>
      <c r="B100" s="5" t="s">
        <v>198</v>
      </c>
      <c r="C100" s="5" t="s">
        <v>193</v>
      </c>
      <c r="D100" t="s">
        <v>5</v>
      </c>
      <c r="E100" s="24" t="s">
        <v>194</v>
      </c>
      <c r="F100" s="25" t="s">
        <v>73</v>
      </c>
      <c r="G100" s="26">
        <v>26</v>
      </c>
      <c r="H100" s="25">
        <v>0</v>
      </c>
      <c r="I100" s="25">
        <f>ROUND(G100*H100,6)</f>
        <v>0</v>
      </c>
      <c r="L100" s="27">
        <v>0</v>
      </c>
      <c r="M100" s="22">
        <f>ROUND(ROUND(L100,2)*ROUND(G100,3),2)</f>
        <v>0</v>
      </c>
      <c r="N100" s="25" t="s">
        <v>56</v>
      </c>
      <c r="O100">
        <f>(M100*21)/100</f>
        <v>0</v>
      </c>
      <c r="P100" t="s">
        <v>27</v>
      </c>
    </row>
    <row r="101" spans="1:16" x14ac:dyDescent="0.2">
      <c r="A101" s="28" t="s">
        <v>57</v>
      </c>
      <c r="E101" s="29" t="s">
        <v>5</v>
      </c>
    </row>
    <row r="102" spans="1:16" x14ac:dyDescent="0.2">
      <c r="A102" s="28" t="s">
        <v>58</v>
      </c>
      <c r="E102" s="30" t="s">
        <v>5</v>
      </c>
    </row>
    <row r="103" spans="1:16" ht="89.25" x14ac:dyDescent="0.2">
      <c r="E103" s="29" t="s">
        <v>5203</v>
      </c>
    </row>
    <row r="104" spans="1:16" x14ac:dyDescent="0.2">
      <c r="A104" t="s">
        <v>51</v>
      </c>
      <c r="B104" s="5" t="s">
        <v>199</v>
      </c>
      <c r="C104" s="5" t="s">
        <v>446</v>
      </c>
      <c r="D104" t="s">
        <v>5</v>
      </c>
      <c r="E104" s="24" t="s">
        <v>447</v>
      </c>
      <c r="F104" s="25" t="s">
        <v>73</v>
      </c>
      <c r="G104" s="26">
        <v>532</v>
      </c>
      <c r="H104" s="25">
        <v>0</v>
      </c>
      <c r="I104" s="25">
        <f>ROUND(G104*H104,6)</f>
        <v>0</v>
      </c>
      <c r="L104" s="27">
        <v>0</v>
      </c>
      <c r="M104" s="22">
        <f>ROUND(ROUND(L104,2)*ROUND(G104,3),2)</f>
        <v>0</v>
      </c>
      <c r="N104" s="25" t="s">
        <v>56</v>
      </c>
      <c r="O104">
        <f>(M104*21)/100</f>
        <v>0</v>
      </c>
      <c r="P104" t="s">
        <v>27</v>
      </c>
    </row>
    <row r="105" spans="1:16" x14ac:dyDescent="0.2">
      <c r="A105" s="28" t="s">
        <v>57</v>
      </c>
      <c r="E105" s="29" t="s">
        <v>5</v>
      </c>
    </row>
    <row r="106" spans="1:16" x14ac:dyDescent="0.2">
      <c r="A106" s="28" t="s">
        <v>58</v>
      </c>
      <c r="E106" s="30" t="s">
        <v>5</v>
      </c>
    </row>
    <row r="107" spans="1:16" ht="102" x14ac:dyDescent="0.2">
      <c r="E107" s="29" t="s">
        <v>5204</v>
      </c>
    </row>
    <row r="108" spans="1:16" x14ac:dyDescent="0.2">
      <c r="A108" t="s">
        <v>51</v>
      </c>
      <c r="B108" s="5" t="s">
        <v>200</v>
      </c>
      <c r="C108" s="5" t="s">
        <v>449</v>
      </c>
      <c r="D108" t="s">
        <v>5</v>
      </c>
      <c r="E108" s="24" t="s">
        <v>450</v>
      </c>
      <c r="F108" s="25" t="s">
        <v>451</v>
      </c>
      <c r="G108" s="26">
        <v>156</v>
      </c>
      <c r="H108" s="25">
        <v>0</v>
      </c>
      <c r="I108" s="25">
        <f>ROUND(G108*H108,6)</f>
        <v>0</v>
      </c>
      <c r="L108" s="27">
        <v>0</v>
      </c>
      <c r="M108" s="22">
        <f>ROUND(ROUND(L108,2)*ROUND(G108,3),2)</f>
        <v>0</v>
      </c>
      <c r="N108" s="25" t="s">
        <v>56</v>
      </c>
      <c r="O108">
        <f>(M108*21)/100</f>
        <v>0</v>
      </c>
      <c r="P108" t="s">
        <v>27</v>
      </c>
    </row>
    <row r="109" spans="1:16" x14ac:dyDescent="0.2">
      <c r="A109" s="28" t="s">
        <v>57</v>
      </c>
      <c r="E109" s="29" t="s">
        <v>5</v>
      </c>
    </row>
    <row r="110" spans="1:16" x14ac:dyDescent="0.2">
      <c r="A110" s="28" t="s">
        <v>58</v>
      </c>
      <c r="E110" s="30" t="s">
        <v>5</v>
      </c>
    </row>
    <row r="111" spans="1:16" ht="127.5" x14ac:dyDescent="0.2">
      <c r="E111" s="29" t="s">
        <v>5205</v>
      </c>
    </row>
    <row r="112" spans="1:16" x14ac:dyDescent="0.2">
      <c r="A112" t="s">
        <v>51</v>
      </c>
      <c r="B112" s="5" t="s">
        <v>201</v>
      </c>
      <c r="C112" s="5" t="s">
        <v>5206</v>
      </c>
      <c r="D112" t="s">
        <v>5</v>
      </c>
      <c r="E112" s="24" t="s">
        <v>5207</v>
      </c>
      <c r="F112" s="25" t="s">
        <v>131</v>
      </c>
      <c r="G112" s="26">
        <v>71.2</v>
      </c>
      <c r="H112" s="25">
        <v>0</v>
      </c>
      <c r="I112" s="25">
        <f>ROUND(G112*H112,6)</f>
        <v>0</v>
      </c>
      <c r="L112" s="27">
        <v>0</v>
      </c>
      <c r="M112" s="22">
        <f>ROUND(ROUND(L112,2)*ROUND(G112,3),2)</f>
        <v>0</v>
      </c>
      <c r="N112" s="25" t="s">
        <v>56</v>
      </c>
      <c r="O112">
        <f>(M112*21)/100</f>
        <v>0</v>
      </c>
      <c r="P112" t="s">
        <v>27</v>
      </c>
    </row>
    <row r="113" spans="1:16" x14ac:dyDescent="0.2">
      <c r="A113" s="28" t="s">
        <v>57</v>
      </c>
      <c r="E113" s="29" t="s">
        <v>5</v>
      </c>
    </row>
    <row r="114" spans="1:16" x14ac:dyDescent="0.2">
      <c r="A114" s="28" t="s">
        <v>58</v>
      </c>
      <c r="E114" s="30" t="s">
        <v>5</v>
      </c>
    </row>
    <row r="115" spans="1:16" ht="89.25" x14ac:dyDescent="0.2">
      <c r="E115" s="29" t="s">
        <v>5208</v>
      </c>
    </row>
    <row r="116" spans="1:16" x14ac:dyDescent="0.2">
      <c r="A116" t="s">
        <v>51</v>
      </c>
      <c r="B116" s="5" t="s">
        <v>202</v>
      </c>
      <c r="C116" s="5" t="s">
        <v>124</v>
      </c>
      <c r="D116" t="s">
        <v>5</v>
      </c>
      <c r="E116" s="24" t="s">
        <v>125</v>
      </c>
      <c r="F116" s="25" t="s">
        <v>77</v>
      </c>
      <c r="G116" s="26">
        <v>18068</v>
      </c>
      <c r="H116" s="25">
        <v>0</v>
      </c>
      <c r="I116" s="25">
        <f>ROUND(G116*H116,6)</f>
        <v>0</v>
      </c>
      <c r="L116" s="27">
        <v>0</v>
      </c>
      <c r="M116" s="22">
        <f>ROUND(ROUND(L116,2)*ROUND(G116,3),2)</f>
        <v>0</v>
      </c>
      <c r="N116" s="25" t="s">
        <v>56</v>
      </c>
      <c r="O116">
        <f>(M116*21)/100</f>
        <v>0</v>
      </c>
      <c r="P116" t="s">
        <v>27</v>
      </c>
    </row>
    <row r="117" spans="1:16" x14ac:dyDescent="0.2">
      <c r="A117" s="28" t="s">
        <v>57</v>
      </c>
      <c r="E117" s="29" t="s">
        <v>5</v>
      </c>
    </row>
    <row r="118" spans="1:16" x14ac:dyDescent="0.2">
      <c r="A118" s="28" t="s">
        <v>58</v>
      </c>
      <c r="E118" s="30" t="s">
        <v>5</v>
      </c>
    </row>
    <row r="119" spans="1:16" ht="76.5" x14ac:dyDescent="0.2">
      <c r="E119" s="29" t="s">
        <v>127</v>
      </c>
    </row>
    <row r="120" spans="1:16" x14ac:dyDescent="0.2">
      <c r="A120" t="s">
        <v>51</v>
      </c>
      <c r="B120" s="5" t="s">
        <v>203</v>
      </c>
      <c r="C120" s="5" t="s">
        <v>129</v>
      </c>
      <c r="D120" t="s">
        <v>5</v>
      </c>
      <c r="E120" s="24" t="s">
        <v>130</v>
      </c>
      <c r="F120" s="25" t="s">
        <v>131</v>
      </c>
      <c r="G120" s="26">
        <v>58.031999999999996</v>
      </c>
      <c r="H120" s="25">
        <v>0</v>
      </c>
      <c r="I120" s="25">
        <f>ROUND(G120*H120,6)</f>
        <v>0</v>
      </c>
      <c r="L120" s="27">
        <v>0</v>
      </c>
      <c r="M120" s="22">
        <f>ROUND(ROUND(L120,2)*ROUND(G120,3),2)</f>
        <v>0</v>
      </c>
      <c r="N120" s="25" t="s">
        <v>56</v>
      </c>
      <c r="O120">
        <f>(M120*21)/100</f>
        <v>0</v>
      </c>
      <c r="P120" t="s">
        <v>27</v>
      </c>
    </row>
    <row r="121" spans="1:16" x14ac:dyDescent="0.2">
      <c r="A121" s="28" t="s">
        <v>57</v>
      </c>
      <c r="E121" s="29" t="s">
        <v>5</v>
      </c>
    </row>
    <row r="122" spans="1:16" x14ac:dyDescent="0.2">
      <c r="A122" s="28" t="s">
        <v>58</v>
      </c>
      <c r="E122" s="30" t="s">
        <v>5</v>
      </c>
    </row>
    <row r="123" spans="1:16" ht="76.5" x14ac:dyDescent="0.2">
      <c r="E123" s="29" t="s">
        <v>132</v>
      </c>
    </row>
    <row r="124" spans="1:16" x14ac:dyDescent="0.2">
      <c r="A124" t="s">
        <v>51</v>
      </c>
      <c r="B124" s="5" t="s">
        <v>204</v>
      </c>
      <c r="C124" s="5" t="s">
        <v>500</v>
      </c>
      <c r="D124" t="s">
        <v>5</v>
      </c>
      <c r="E124" s="24" t="s">
        <v>501</v>
      </c>
      <c r="F124" s="25" t="s">
        <v>73</v>
      </c>
      <c r="G124" s="26">
        <v>312</v>
      </c>
      <c r="H124" s="25">
        <v>0</v>
      </c>
      <c r="I124" s="25">
        <f>ROUND(G124*H124,6)</f>
        <v>0</v>
      </c>
      <c r="L124" s="27">
        <v>0</v>
      </c>
      <c r="M124" s="22">
        <f>ROUND(ROUND(L124,2)*ROUND(G124,3),2)</f>
        <v>0</v>
      </c>
      <c r="N124" s="25" t="s">
        <v>56</v>
      </c>
      <c r="O124">
        <f>(M124*21)/100</f>
        <v>0</v>
      </c>
      <c r="P124" t="s">
        <v>27</v>
      </c>
    </row>
    <row r="125" spans="1:16" x14ac:dyDescent="0.2">
      <c r="A125" s="28" t="s">
        <v>57</v>
      </c>
      <c r="E125" s="29" t="s">
        <v>5</v>
      </c>
    </row>
    <row r="126" spans="1:16" x14ac:dyDescent="0.2">
      <c r="A126" s="28" t="s">
        <v>58</v>
      </c>
      <c r="E126" s="30" t="s">
        <v>5</v>
      </c>
    </row>
    <row r="127" spans="1:16" ht="63.75" x14ac:dyDescent="0.2">
      <c r="E127" s="29" t="s">
        <v>5209</v>
      </c>
    </row>
    <row r="128" spans="1:16" x14ac:dyDescent="0.2">
      <c r="A128" t="s">
        <v>51</v>
      </c>
      <c r="B128" s="5" t="s">
        <v>205</v>
      </c>
      <c r="C128" s="5" t="s">
        <v>659</v>
      </c>
      <c r="D128" t="s">
        <v>5</v>
      </c>
      <c r="E128" s="24" t="s">
        <v>660</v>
      </c>
      <c r="F128" s="25" t="s">
        <v>73</v>
      </c>
      <c r="G128" s="26">
        <v>312</v>
      </c>
      <c r="H128" s="25">
        <v>0</v>
      </c>
      <c r="I128" s="25">
        <f>ROUND(G128*H128,6)</f>
        <v>0</v>
      </c>
      <c r="L128" s="27">
        <v>0</v>
      </c>
      <c r="M128" s="22">
        <f>ROUND(ROUND(L128,2)*ROUND(G128,3),2)</f>
        <v>0</v>
      </c>
      <c r="N128" s="25" t="s">
        <v>56</v>
      </c>
      <c r="O128">
        <f>(M128*21)/100</f>
        <v>0</v>
      </c>
      <c r="P128" t="s">
        <v>27</v>
      </c>
    </row>
    <row r="129" spans="1:16" x14ac:dyDescent="0.2">
      <c r="A129" s="28" t="s">
        <v>57</v>
      </c>
      <c r="E129" s="29" t="s">
        <v>5</v>
      </c>
    </row>
    <row r="130" spans="1:16" x14ac:dyDescent="0.2">
      <c r="A130" s="28" t="s">
        <v>58</v>
      </c>
      <c r="E130" s="30" t="s">
        <v>5</v>
      </c>
    </row>
    <row r="131" spans="1:16" ht="63.75" x14ac:dyDescent="0.2">
      <c r="E131" s="29" t="s">
        <v>5209</v>
      </c>
    </row>
    <row r="132" spans="1:16" x14ac:dyDescent="0.2">
      <c r="A132" t="s">
        <v>51</v>
      </c>
      <c r="B132" s="5" t="s">
        <v>206</v>
      </c>
      <c r="C132" s="5" t="s">
        <v>5210</v>
      </c>
      <c r="D132" t="s">
        <v>5</v>
      </c>
      <c r="E132" s="24" t="s">
        <v>5211</v>
      </c>
      <c r="F132" s="25" t="s">
        <v>73</v>
      </c>
      <c r="G132" s="26">
        <v>260</v>
      </c>
      <c r="H132" s="25">
        <v>0</v>
      </c>
      <c r="I132" s="25">
        <f>ROUND(G132*H132,6)</f>
        <v>0</v>
      </c>
      <c r="L132" s="27">
        <v>0</v>
      </c>
      <c r="M132" s="22">
        <f>ROUND(ROUND(L132,2)*ROUND(G132,3),2)</f>
        <v>0</v>
      </c>
      <c r="N132" s="25" t="s">
        <v>56</v>
      </c>
      <c r="O132">
        <f>(M132*21)/100</f>
        <v>0</v>
      </c>
      <c r="P132" t="s">
        <v>27</v>
      </c>
    </row>
    <row r="133" spans="1:16" x14ac:dyDescent="0.2">
      <c r="A133" s="28" t="s">
        <v>57</v>
      </c>
      <c r="E133" s="29" t="s">
        <v>5</v>
      </c>
    </row>
    <row r="134" spans="1:16" x14ac:dyDescent="0.2">
      <c r="A134" s="28" t="s">
        <v>58</v>
      </c>
      <c r="E134" s="30" t="s">
        <v>5</v>
      </c>
    </row>
    <row r="135" spans="1:16" ht="89.25" x14ac:dyDescent="0.2">
      <c r="E135" s="29" t="s">
        <v>5212</v>
      </c>
    </row>
    <row r="136" spans="1:16" x14ac:dyDescent="0.2">
      <c r="A136" t="s">
        <v>51</v>
      </c>
      <c r="B136" s="5" t="s">
        <v>207</v>
      </c>
      <c r="C136" s="5" t="s">
        <v>655</v>
      </c>
      <c r="D136" t="s">
        <v>5</v>
      </c>
      <c r="E136" s="24" t="s">
        <v>656</v>
      </c>
      <c r="F136" s="25" t="s">
        <v>73</v>
      </c>
      <c r="G136" s="26">
        <v>13</v>
      </c>
      <c r="H136" s="25">
        <v>0</v>
      </c>
      <c r="I136" s="25">
        <f>ROUND(G136*H136,6)</f>
        <v>0</v>
      </c>
      <c r="L136" s="27">
        <v>0</v>
      </c>
      <c r="M136" s="22">
        <f>ROUND(ROUND(L136,2)*ROUND(G136,3),2)</f>
        <v>0</v>
      </c>
      <c r="N136" s="25" t="s">
        <v>56</v>
      </c>
      <c r="O136">
        <f>(M136*21)/100</f>
        <v>0</v>
      </c>
      <c r="P136" t="s">
        <v>27</v>
      </c>
    </row>
    <row r="137" spans="1:16" x14ac:dyDescent="0.2">
      <c r="A137" s="28" t="s">
        <v>57</v>
      </c>
      <c r="E137" s="29" t="s">
        <v>5</v>
      </c>
    </row>
    <row r="138" spans="1:16" x14ac:dyDescent="0.2">
      <c r="A138" s="28" t="s">
        <v>58</v>
      </c>
      <c r="E138" s="30" t="s">
        <v>5</v>
      </c>
    </row>
    <row r="139" spans="1:16" ht="76.5" x14ac:dyDescent="0.2">
      <c r="E139" s="29" t="s">
        <v>5202</v>
      </c>
    </row>
    <row r="140" spans="1:16" x14ac:dyDescent="0.2">
      <c r="A140" t="s">
        <v>51</v>
      </c>
      <c r="B140" s="5" t="s">
        <v>208</v>
      </c>
      <c r="C140" s="5" t="s">
        <v>653</v>
      </c>
      <c r="D140" t="s">
        <v>5</v>
      </c>
      <c r="E140" s="24" t="s">
        <v>654</v>
      </c>
      <c r="F140" s="25" t="s">
        <v>73</v>
      </c>
      <c r="G140" s="26">
        <v>30</v>
      </c>
      <c r="H140" s="25">
        <v>0</v>
      </c>
      <c r="I140" s="25">
        <f>ROUND(G140*H140,6)</f>
        <v>0</v>
      </c>
      <c r="L140" s="27">
        <v>0</v>
      </c>
      <c r="M140" s="22">
        <f>ROUND(ROUND(L140,2)*ROUND(G140,3),2)</f>
        <v>0</v>
      </c>
      <c r="N140" s="25" t="s">
        <v>56</v>
      </c>
      <c r="O140">
        <f>(M140*21)/100</f>
        <v>0</v>
      </c>
      <c r="P140" t="s">
        <v>27</v>
      </c>
    </row>
    <row r="141" spans="1:16" x14ac:dyDescent="0.2">
      <c r="A141" s="28" t="s">
        <v>57</v>
      </c>
      <c r="E141" s="29" t="s">
        <v>5</v>
      </c>
    </row>
    <row r="142" spans="1:16" x14ac:dyDescent="0.2">
      <c r="A142" s="28" t="s">
        <v>58</v>
      </c>
      <c r="E142" s="30" t="s">
        <v>5</v>
      </c>
    </row>
    <row r="143" spans="1:16" ht="76.5" x14ac:dyDescent="0.2">
      <c r="E143" s="29" t="s">
        <v>5202</v>
      </c>
    </row>
    <row r="144" spans="1:16" x14ac:dyDescent="0.2">
      <c r="A144" t="s">
        <v>51</v>
      </c>
      <c r="B144" s="5" t="s">
        <v>211</v>
      </c>
      <c r="C144" s="5" t="s">
        <v>653</v>
      </c>
      <c r="D144" t="s">
        <v>52</v>
      </c>
      <c r="E144" s="24" t="s">
        <v>654</v>
      </c>
      <c r="F144" s="25" t="s">
        <v>73</v>
      </c>
      <c r="G144" s="26">
        <v>24</v>
      </c>
      <c r="H144" s="25">
        <v>0</v>
      </c>
      <c r="I144" s="25">
        <f>ROUND(G144*H144,6)</f>
        <v>0</v>
      </c>
      <c r="L144" s="27">
        <v>0</v>
      </c>
      <c r="M144" s="22">
        <f>ROUND(ROUND(L144,2)*ROUND(G144,3),2)</f>
        <v>0</v>
      </c>
      <c r="N144" s="25" t="s">
        <v>56</v>
      </c>
      <c r="O144">
        <f>(M144*21)/100</f>
        <v>0</v>
      </c>
      <c r="P144" t="s">
        <v>27</v>
      </c>
    </row>
    <row r="145" spans="1:16" x14ac:dyDescent="0.2">
      <c r="A145" s="28" t="s">
        <v>57</v>
      </c>
      <c r="E145" s="29" t="s">
        <v>5</v>
      </c>
    </row>
    <row r="146" spans="1:16" x14ac:dyDescent="0.2">
      <c r="A146" s="28" t="s">
        <v>58</v>
      </c>
      <c r="E146" s="30" t="s">
        <v>5</v>
      </c>
    </row>
    <row r="147" spans="1:16" ht="89.25" x14ac:dyDescent="0.2">
      <c r="E147" s="29" t="s">
        <v>5213</v>
      </c>
    </row>
    <row r="148" spans="1:16" ht="25.5" x14ac:dyDescent="0.2">
      <c r="A148" t="s">
        <v>51</v>
      </c>
      <c r="B148" s="5" t="s">
        <v>212</v>
      </c>
      <c r="C148" s="5" t="s">
        <v>5214</v>
      </c>
      <c r="D148" t="s">
        <v>5</v>
      </c>
      <c r="E148" s="24" t="s">
        <v>5215</v>
      </c>
      <c r="F148" s="25" t="s">
        <v>73</v>
      </c>
      <c r="G148" s="26">
        <v>25</v>
      </c>
      <c r="H148" s="25">
        <v>0</v>
      </c>
      <c r="I148" s="25">
        <f>ROUND(G148*H148,6)</f>
        <v>0</v>
      </c>
      <c r="L148" s="27">
        <v>0</v>
      </c>
      <c r="M148" s="22">
        <f>ROUND(ROUND(L148,2)*ROUND(G148,3),2)</f>
        <v>0</v>
      </c>
      <c r="N148" s="25" t="s">
        <v>56</v>
      </c>
      <c r="O148">
        <f>(M148*21)/100</f>
        <v>0</v>
      </c>
      <c r="P148" t="s">
        <v>27</v>
      </c>
    </row>
    <row r="149" spans="1:16" x14ac:dyDescent="0.2">
      <c r="A149" s="28" t="s">
        <v>57</v>
      </c>
      <c r="E149" s="29" t="s">
        <v>5</v>
      </c>
    </row>
    <row r="150" spans="1:16" x14ac:dyDescent="0.2">
      <c r="A150" s="28" t="s">
        <v>58</v>
      </c>
      <c r="E150" s="30" t="s">
        <v>5</v>
      </c>
    </row>
    <row r="151" spans="1:16" ht="76.5" x14ac:dyDescent="0.2">
      <c r="E151" s="29" t="s">
        <v>5216</v>
      </c>
    </row>
    <row r="152" spans="1:16" x14ac:dyDescent="0.2">
      <c r="A152" t="s">
        <v>51</v>
      </c>
      <c r="B152" s="5" t="s">
        <v>213</v>
      </c>
      <c r="C152" s="5" t="s">
        <v>657</v>
      </c>
      <c r="D152" t="s">
        <v>5</v>
      </c>
      <c r="E152" s="24" t="s">
        <v>658</v>
      </c>
      <c r="F152" s="25" t="s">
        <v>73</v>
      </c>
      <c r="G152" s="26">
        <v>49</v>
      </c>
      <c r="H152" s="25">
        <v>0</v>
      </c>
      <c r="I152" s="25">
        <f>ROUND(G152*H152,6)</f>
        <v>0</v>
      </c>
      <c r="L152" s="27">
        <v>0</v>
      </c>
      <c r="M152" s="22">
        <f>ROUND(ROUND(L152,2)*ROUND(G152,3),2)</f>
        <v>0</v>
      </c>
      <c r="N152" s="25" t="s">
        <v>56</v>
      </c>
      <c r="O152">
        <f>(M152*21)/100</f>
        <v>0</v>
      </c>
      <c r="P152" t="s">
        <v>27</v>
      </c>
    </row>
    <row r="153" spans="1:16" x14ac:dyDescent="0.2">
      <c r="A153" s="28" t="s">
        <v>57</v>
      </c>
      <c r="E153" s="29" t="s">
        <v>5</v>
      </c>
    </row>
    <row r="154" spans="1:16" x14ac:dyDescent="0.2">
      <c r="A154" s="28" t="s">
        <v>58</v>
      </c>
      <c r="E154" s="30" t="s">
        <v>5</v>
      </c>
    </row>
    <row r="155" spans="1:16" ht="89.25" x14ac:dyDescent="0.2">
      <c r="E155" s="29" t="s">
        <v>99</v>
      </c>
    </row>
    <row r="156" spans="1:16" x14ac:dyDescent="0.2">
      <c r="A156" t="s">
        <v>51</v>
      </c>
      <c r="B156" s="5" t="s">
        <v>214</v>
      </c>
      <c r="C156" s="5" t="s">
        <v>5217</v>
      </c>
      <c r="D156" t="s">
        <v>5</v>
      </c>
      <c r="E156" s="24" t="s">
        <v>5218</v>
      </c>
      <c r="F156" s="25" t="s">
        <v>73</v>
      </c>
      <c r="G156" s="26">
        <v>13</v>
      </c>
      <c r="H156" s="25">
        <v>0</v>
      </c>
      <c r="I156" s="25">
        <f>ROUND(G156*H156,6)</f>
        <v>0</v>
      </c>
      <c r="L156" s="27">
        <v>0</v>
      </c>
      <c r="M156" s="22">
        <f>ROUND(ROUND(L156,2)*ROUND(G156,3),2)</f>
        <v>0</v>
      </c>
      <c r="N156" s="25" t="s">
        <v>56</v>
      </c>
      <c r="O156">
        <f>(M156*21)/100</f>
        <v>0</v>
      </c>
      <c r="P156" t="s">
        <v>27</v>
      </c>
    </row>
    <row r="157" spans="1:16" x14ac:dyDescent="0.2">
      <c r="A157" s="28" t="s">
        <v>57</v>
      </c>
      <c r="E157" s="29" t="s">
        <v>5</v>
      </c>
    </row>
    <row r="158" spans="1:16" x14ac:dyDescent="0.2">
      <c r="A158" s="28" t="s">
        <v>58</v>
      </c>
      <c r="E158" s="30" t="s">
        <v>5</v>
      </c>
    </row>
    <row r="159" spans="1:16" ht="76.5" x14ac:dyDescent="0.2">
      <c r="E159" s="29" t="s">
        <v>5202</v>
      </c>
    </row>
    <row r="160" spans="1:16" x14ac:dyDescent="0.2">
      <c r="A160" t="s">
        <v>51</v>
      </c>
      <c r="B160" s="5" t="s">
        <v>215</v>
      </c>
      <c r="C160" s="5" t="s">
        <v>725</v>
      </c>
      <c r="D160" t="s">
        <v>5</v>
      </c>
      <c r="E160" s="24" t="s">
        <v>726</v>
      </c>
      <c r="F160" s="25" t="s">
        <v>73</v>
      </c>
      <c r="G160" s="26">
        <v>1</v>
      </c>
      <c r="H160" s="25">
        <v>0</v>
      </c>
      <c r="I160" s="25">
        <f>ROUND(G160*H160,6)</f>
        <v>0</v>
      </c>
      <c r="L160" s="27">
        <v>0</v>
      </c>
      <c r="M160" s="22">
        <f>ROUND(ROUND(L160,2)*ROUND(G160,3),2)</f>
        <v>0</v>
      </c>
      <c r="N160" s="25" t="s">
        <v>56</v>
      </c>
      <c r="O160">
        <f>(M160*21)/100</f>
        <v>0</v>
      </c>
      <c r="P160" t="s">
        <v>27</v>
      </c>
    </row>
    <row r="161" spans="1:16" x14ac:dyDescent="0.2">
      <c r="A161" s="28" t="s">
        <v>57</v>
      </c>
      <c r="E161" s="29" t="s">
        <v>5</v>
      </c>
    </row>
    <row r="162" spans="1:16" x14ac:dyDescent="0.2">
      <c r="A162" s="28" t="s">
        <v>58</v>
      </c>
      <c r="E162" s="30" t="s">
        <v>5</v>
      </c>
    </row>
    <row r="163" spans="1:16" ht="102" x14ac:dyDescent="0.2">
      <c r="E163" s="29" t="s">
        <v>5219</v>
      </c>
    </row>
    <row r="164" spans="1:16" x14ac:dyDescent="0.2">
      <c r="A164" t="s">
        <v>51</v>
      </c>
      <c r="B164" s="5" t="s">
        <v>216</v>
      </c>
      <c r="C164" s="5" t="s">
        <v>5220</v>
      </c>
      <c r="D164" t="s">
        <v>5</v>
      </c>
      <c r="E164" s="24" t="s">
        <v>5221</v>
      </c>
      <c r="F164" s="25" t="s">
        <v>679</v>
      </c>
      <c r="G164" s="26">
        <v>1</v>
      </c>
      <c r="H164" s="25">
        <v>0</v>
      </c>
      <c r="I164" s="25">
        <f>ROUND(G164*H164,6)</f>
        <v>0</v>
      </c>
      <c r="L164" s="27">
        <v>0</v>
      </c>
      <c r="M164" s="22">
        <f>ROUND(ROUND(L164,2)*ROUND(G164,3),2)</f>
        <v>0</v>
      </c>
      <c r="N164" s="25" t="s">
        <v>126</v>
      </c>
      <c r="O164">
        <f>(M164*21)/100</f>
        <v>0</v>
      </c>
      <c r="P164" t="s">
        <v>27</v>
      </c>
    </row>
    <row r="165" spans="1:16" x14ac:dyDescent="0.2">
      <c r="A165" s="28" t="s">
        <v>57</v>
      </c>
      <c r="E165" s="29" t="s">
        <v>5</v>
      </c>
    </row>
    <row r="166" spans="1:16" x14ac:dyDescent="0.2">
      <c r="A166" s="28" t="s">
        <v>58</v>
      </c>
      <c r="E166" s="30" t="s">
        <v>5</v>
      </c>
    </row>
    <row r="167" spans="1:16" x14ac:dyDescent="0.2">
      <c r="E167" s="29" t="s">
        <v>5</v>
      </c>
    </row>
    <row r="168" spans="1:16" x14ac:dyDescent="0.2">
      <c r="A168" t="s">
        <v>51</v>
      </c>
      <c r="B168" s="5" t="s">
        <v>217</v>
      </c>
      <c r="C168" s="5" t="s">
        <v>5222</v>
      </c>
      <c r="D168" t="s">
        <v>5</v>
      </c>
      <c r="E168" s="24" t="s">
        <v>5223</v>
      </c>
      <c r="F168" s="25" t="s">
        <v>679</v>
      </c>
      <c r="G168" s="26">
        <v>1</v>
      </c>
      <c r="H168" s="25">
        <v>0</v>
      </c>
      <c r="I168" s="25">
        <f>ROUND(G168*H168,6)</f>
        <v>0</v>
      </c>
      <c r="L168" s="27">
        <v>0</v>
      </c>
      <c r="M168" s="22">
        <f>ROUND(ROUND(L168,2)*ROUND(G168,3),2)</f>
        <v>0</v>
      </c>
      <c r="N168" s="25" t="s">
        <v>126</v>
      </c>
      <c r="O168">
        <f>(M168*21)/100</f>
        <v>0</v>
      </c>
      <c r="P168" t="s">
        <v>27</v>
      </c>
    </row>
    <row r="169" spans="1:16" x14ac:dyDescent="0.2">
      <c r="A169" s="28" t="s">
        <v>57</v>
      </c>
      <c r="E169" s="29" t="s">
        <v>5</v>
      </c>
    </row>
    <row r="170" spans="1:16" x14ac:dyDescent="0.2">
      <c r="A170" s="28" t="s">
        <v>58</v>
      </c>
      <c r="E170" s="30" t="s">
        <v>5</v>
      </c>
    </row>
    <row r="171" spans="1:16" x14ac:dyDescent="0.2">
      <c r="E171" s="29" t="s">
        <v>5</v>
      </c>
    </row>
    <row r="172" spans="1:16" x14ac:dyDescent="0.2">
      <c r="A172" t="s">
        <v>48</v>
      </c>
      <c r="C172" s="6" t="s">
        <v>83</v>
      </c>
      <c r="E172" s="23" t="s">
        <v>122</v>
      </c>
      <c r="J172" s="22">
        <f>0</f>
        <v>0</v>
      </c>
      <c r="K172" s="22">
        <f>0</f>
        <v>0</v>
      </c>
      <c r="L172" s="22">
        <f>0+L173</f>
        <v>0</v>
      </c>
      <c r="M172" s="22">
        <f>0+M173</f>
        <v>0</v>
      </c>
    </row>
    <row r="173" spans="1:16" x14ac:dyDescent="0.2">
      <c r="A173" t="s">
        <v>51</v>
      </c>
      <c r="B173" s="5" t="s">
        <v>218</v>
      </c>
      <c r="C173" s="5" t="s">
        <v>134</v>
      </c>
      <c r="D173" t="s">
        <v>5</v>
      </c>
      <c r="E173" s="24" t="s">
        <v>135</v>
      </c>
      <c r="F173" s="25" t="s">
        <v>136</v>
      </c>
      <c r="G173" s="26">
        <v>16.829999999999998</v>
      </c>
      <c r="H173" s="25">
        <v>0</v>
      </c>
      <c r="I173" s="25">
        <f>ROUND(G173*H173,6)</f>
        <v>0</v>
      </c>
      <c r="L173" s="27">
        <v>0</v>
      </c>
      <c r="M173" s="22">
        <f>ROUND(ROUND(L173,2)*ROUND(G173,3),2)</f>
        <v>0</v>
      </c>
      <c r="N173" s="25" t="s">
        <v>56</v>
      </c>
      <c r="O173">
        <f>(M173*21)/100</f>
        <v>0</v>
      </c>
      <c r="P173" t="s">
        <v>27</v>
      </c>
    </row>
    <row r="174" spans="1:16" x14ac:dyDescent="0.2">
      <c r="A174" s="28" t="s">
        <v>57</v>
      </c>
      <c r="E174" s="29" t="s">
        <v>5</v>
      </c>
    </row>
    <row r="175" spans="1:16" x14ac:dyDescent="0.2">
      <c r="A175" s="28" t="s">
        <v>58</v>
      </c>
      <c r="E175" s="30" t="s">
        <v>5</v>
      </c>
    </row>
    <row r="176" spans="1:16" ht="89.25" x14ac:dyDescent="0.2">
      <c r="E176" s="29" t="s">
        <v>137</v>
      </c>
    </row>
    <row r="177" spans="1:16" x14ac:dyDescent="0.2">
      <c r="A177" t="s">
        <v>48</v>
      </c>
      <c r="C177" s="6" t="s">
        <v>5224</v>
      </c>
      <c r="E177" s="23" t="s">
        <v>5225</v>
      </c>
      <c r="J177" s="22">
        <f>0</f>
        <v>0</v>
      </c>
      <c r="K177" s="22">
        <f>0</f>
        <v>0</v>
      </c>
      <c r="L177" s="22">
        <f>0+L178+L182+L186+L190</f>
        <v>0</v>
      </c>
      <c r="M177" s="22">
        <f>0+M178+M182+M186+M190</f>
        <v>0</v>
      </c>
    </row>
    <row r="178" spans="1:16" ht="25.5" x14ac:dyDescent="0.2">
      <c r="A178" t="s">
        <v>51</v>
      </c>
      <c r="B178" s="5" t="s">
        <v>219</v>
      </c>
      <c r="C178" s="5" t="s">
        <v>5183</v>
      </c>
      <c r="D178" t="s">
        <v>5</v>
      </c>
      <c r="E178" s="24" t="s">
        <v>5184</v>
      </c>
      <c r="F178" s="25" t="s">
        <v>73</v>
      </c>
      <c r="G178" s="26">
        <v>12</v>
      </c>
      <c r="H178" s="25">
        <v>0</v>
      </c>
      <c r="I178" s="25">
        <f>ROUND(G178*H178,6)</f>
        <v>0</v>
      </c>
      <c r="L178" s="27">
        <v>0</v>
      </c>
      <c r="M178" s="22">
        <f>ROUND(ROUND(L178,2)*ROUND(G178,3),2)</f>
        <v>0</v>
      </c>
      <c r="N178" s="25" t="s">
        <v>56</v>
      </c>
      <c r="O178">
        <f>(M178*21)/100</f>
        <v>0</v>
      </c>
      <c r="P178" t="s">
        <v>27</v>
      </c>
    </row>
    <row r="179" spans="1:16" x14ac:dyDescent="0.2">
      <c r="A179" s="28" t="s">
        <v>57</v>
      </c>
      <c r="E179" s="29" t="s">
        <v>5</v>
      </c>
    </row>
    <row r="180" spans="1:16" x14ac:dyDescent="0.2">
      <c r="A180" s="28" t="s">
        <v>58</v>
      </c>
      <c r="E180" s="30" t="s">
        <v>5</v>
      </c>
    </row>
    <row r="181" spans="1:16" ht="51" x14ac:dyDescent="0.2">
      <c r="E181" s="29" t="s">
        <v>147</v>
      </c>
    </row>
    <row r="182" spans="1:16" x14ac:dyDescent="0.2">
      <c r="A182" t="s">
        <v>51</v>
      </c>
      <c r="B182" s="5" t="s">
        <v>220</v>
      </c>
      <c r="C182" s="5" t="s">
        <v>5210</v>
      </c>
      <c r="D182" t="s">
        <v>5</v>
      </c>
      <c r="E182" s="24" t="s">
        <v>5226</v>
      </c>
      <c r="F182" s="25" t="s">
        <v>73</v>
      </c>
      <c r="G182" s="26">
        <v>12</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ht="89.25" x14ac:dyDescent="0.2">
      <c r="E185" s="29" t="s">
        <v>5212</v>
      </c>
    </row>
    <row r="186" spans="1:16" x14ac:dyDescent="0.2">
      <c r="A186" t="s">
        <v>51</v>
      </c>
      <c r="B186" s="5" t="s">
        <v>223</v>
      </c>
      <c r="C186" s="5" t="s">
        <v>5227</v>
      </c>
      <c r="D186" t="s">
        <v>5</v>
      </c>
      <c r="E186" s="24" t="s">
        <v>5228</v>
      </c>
      <c r="F186" s="25" t="s">
        <v>77</v>
      </c>
      <c r="G186" s="26">
        <v>400</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ht="114.75" x14ac:dyDescent="0.2">
      <c r="E189" s="29" t="s">
        <v>5193</v>
      </c>
    </row>
    <row r="190" spans="1:16" x14ac:dyDescent="0.2">
      <c r="A190" t="s">
        <v>51</v>
      </c>
      <c r="B190" s="5" t="s">
        <v>224</v>
      </c>
      <c r="C190" s="5" t="s">
        <v>5229</v>
      </c>
      <c r="D190" t="s">
        <v>5</v>
      </c>
      <c r="E190" s="24" t="s">
        <v>5230</v>
      </c>
      <c r="F190" s="25" t="s">
        <v>77</v>
      </c>
      <c r="G190" s="26">
        <v>400</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5:5" ht="89.25" x14ac:dyDescent="0.2">
      <c r="E193" s="29" t="s">
        <v>5196</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5"/>
  <dimension ref="A1:T144"/>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COUNTIFS(L8:L141,"=0",A8:A141,"P")+COUNTIFS(L8:L141,"",A8:A141,"P")+SUM(Q8:Q141)</f>
        <v>33</v>
      </c>
    </row>
    <row r="8" spans="1:20" x14ac:dyDescent="0.2">
      <c r="A8" t="s">
        <v>45</v>
      </c>
      <c r="C8" s="19" t="s">
        <v>5233</v>
      </c>
      <c r="E8" s="21" t="s">
        <v>5234</v>
      </c>
      <c r="J8" s="20">
        <f>0+J9+J14+J19+J140</f>
        <v>0</v>
      </c>
      <c r="K8" s="20">
        <f>0+K9+K14+K19+K140</f>
        <v>0</v>
      </c>
      <c r="L8" s="20">
        <f>0+L9+L14+L19+L140</f>
        <v>0</v>
      </c>
      <c r="M8" s="20">
        <f>0+M9+M14+M19+M140</f>
        <v>0</v>
      </c>
    </row>
    <row r="9" spans="1:20" x14ac:dyDescent="0.2">
      <c r="A9" t="s">
        <v>48</v>
      </c>
      <c r="C9" s="6" t="s">
        <v>49</v>
      </c>
      <c r="E9" s="23" t="s">
        <v>50</v>
      </c>
      <c r="J9" s="22">
        <f>0</f>
        <v>0</v>
      </c>
      <c r="K9" s="22">
        <f>0</f>
        <v>0</v>
      </c>
      <c r="L9" s="22">
        <f>0+L10</f>
        <v>0</v>
      </c>
      <c r="M9" s="22">
        <f>0+M10</f>
        <v>0</v>
      </c>
    </row>
    <row r="10" spans="1:20" x14ac:dyDescent="0.2">
      <c r="A10" t="s">
        <v>51</v>
      </c>
      <c r="B10" s="5" t="s">
        <v>52</v>
      </c>
      <c r="C10" s="5" t="s">
        <v>5167</v>
      </c>
      <c r="D10" t="s">
        <v>5</v>
      </c>
      <c r="E10" s="24" t="s">
        <v>5168</v>
      </c>
      <c r="F10" s="25" t="s">
        <v>136</v>
      </c>
      <c r="G10" s="26">
        <v>29.478000000000002</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38.25" x14ac:dyDescent="0.2">
      <c r="E13" s="29" t="s">
        <v>5169</v>
      </c>
    </row>
    <row r="14" spans="1:20" x14ac:dyDescent="0.2">
      <c r="A14" t="s">
        <v>48</v>
      </c>
      <c r="C14" s="6" t="s">
        <v>62</v>
      </c>
      <c r="E14" s="23" t="s">
        <v>63</v>
      </c>
      <c r="J14" s="22">
        <f>0</f>
        <v>0</v>
      </c>
      <c r="K14" s="22">
        <f>0</f>
        <v>0</v>
      </c>
      <c r="L14" s="22">
        <f>0+L15</f>
        <v>0</v>
      </c>
      <c r="M14" s="22">
        <f>0+M15</f>
        <v>0</v>
      </c>
    </row>
    <row r="15" spans="1:20" x14ac:dyDescent="0.2">
      <c r="A15" t="s">
        <v>51</v>
      </c>
      <c r="B15" s="5" t="s">
        <v>27</v>
      </c>
      <c r="C15" s="5" t="s">
        <v>65</v>
      </c>
      <c r="D15" t="s">
        <v>5</v>
      </c>
      <c r="E15" s="24" t="s">
        <v>66</v>
      </c>
      <c r="F15" s="25" t="s">
        <v>67</v>
      </c>
      <c r="G15" s="26">
        <v>189</v>
      </c>
      <c r="H15" s="25">
        <v>0</v>
      </c>
      <c r="I15" s="25">
        <f>ROUND(G15*H15,6)</f>
        <v>0</v>
      </c>
      <c r="L15" s="27">
        <v>0</v>
      </c>
      <c r="M15" s="22">
        <f>ROUND(ROUND(L15,2)*ROUND(G15,3),2)</f>
        <v>0</v>
      </c>
      <c r="N15" s="25" t="s">
        <v>56</v>
      </c>
      <c r="O15">
        <f>(M15*21)/100</f>
        <v>0</v>
      </c>
      <c r="P15" t="s">
        <v>27</v>
      </c>
    </row>
    <row r="16" spans="1:20" x14ac:dyDescent="0.2">
      <c r="A16" s="28" t="s">
        <v>57</v>
      </c>
      <c r="E16" s="29" t="s">
        <v>5</v>
      </c>
    </row>
    <row r="17" spans="1:16" x14ac:dyDescent="0.2">
      <c r="A17" s="28" t="s">
        <v>58</v>
      </c>
      <c r="E17" s="30" t="s">
        <v>5</v>
      </c>
    </row>
    <row r="18" spans="1:16" ht="63.75" x14ac:dyDescent="0.2">
      <c r="E18" s="29" t="s">
        <v>68</v>
      </c>
    </row>
    <row r="19" spans="1:16" x14ac:dyDescent="0.2">
      <c r="A19" t="s">
        <v>48</v>
      </c>
      <c r="C19" s="6" t="s">
        <v>69</v>
      </c>
      <c r="E19" s="23" t="s">
        <v>70</v>
      </c>
      <c r="J19" s="22">
        <f>0</f>
        <v>0</v>
      </c>
      <c r="K19" s="22">
        <f>0</f>
        <v>0</v>
      </c>
      <c r="L19" s="22">
        <f>0+L20+L24+L28+L32+L36+L40+L44+L48+L52+L56+L60+L64+L68+L72+L76+L80+L84+L88+L92+L96+L100+L104+L108+L112+L116+L120+L124+L128+L132+L136</f>
        <v>0</v>
      </c>
      <c r="M19" s="22">
        <f>0+M20+M24+M28+M32+M36+M40+M44+M48+M52+M56+M60+M64+M68+M72+M76+M80+M84+M88+M92+M96+M100+M104+M108+M112+M116+M120+M124+M128+M132+M136</f>
        <v>0</v>
      </c>
    </row>
    <row r="20" spans="1:16" x14ac:dyDescent="0.2">
      <c r="A20" t="s">
        <v>51</v>
      </c>
      <c r="B20" s="5" t="s">
        <v>26</v>
      </c>
      <c r="C20" s="5" t="s">
        <v>5172</v>
      </c>
      <c r="D20" t="s">
        <v>5</v>
      </c>
      <c r="E20" s="24" t="s">
        <v>5173</v>
      </c>
      <c r="F20" s="25" t="s">
        <v>73</v>
      </c>
      <c r="G20" s="26">
        <v>85</v>
      </c>
      <c r="H20" s="25">
        <v>0</v>
      </c>
      <c r="I20" s="25">
        <f>ROUND(G20*H20,6)</f>
        <v>0</v>
      </c>
      <c r="L20" s="27">
        <v>0</v>
      </c>
      <c r="M20" s="22">
        <f>ROUND(ROUND(L20,2)*ROUND(G20,3),2)</f>
        <v>0</v>
      </c>
      <c r="N20" s="25" t="s">
        <v>56</v>
      </c>
      <c r="O20">
        <f>(M20*21)/100</f>
        <v>0</v>
      </c>
      <c r="P20" t="s">
        <v>27</v>
      </c>
    </row>
    <row r="21" spans="1:16" x14ac:dyDescent="0.2">
      <c r="A21" s="28" t="s">
        <v>57</v>
      </c>
      <c r="E21" s="29" t="s">
        <v>5</v>
      </c>
    </row>
    <row r="22" spans="1:16" x14ac:dyDescent="0.2">
      <c r="A22" s="28" t="s">
        <v>58</v>
      </c>
      <c r="E22" s="30" t="s">
        <v>5</v>
      </c>
    </row>
    <row r="23" spans="1:16" ht="51" x14ac:dyDescent="0.2">
      <c r="E23" s="29" t="s">
        <v>5174</v>
      </c>
    </row>
    <row r="24" spans="1:16" x14ac:dyDescent="0.2">
      <c r="A24" t="s">
        <v>51</v>
      </c>
      <c r="B24" s="5" t="s">
        <v>144</v>
      </c>
      <c r="C24" s="5" t="s">
        <v>5235</v>
      </c>
      <c r="D24" t="s">
        <v>5</v>
      </c>
      <c r="E24" s="24" t="s">
        <v>5236</v>
      </c>
      <c r="F24" s="25" t="s">
        <v>73</v>
      </c>
      <c r="G24" s="26">
        <v>25</v>
      </c>
      <c r="H24" s="25">
        <v>0</v>
      </c>
      <c r="I24" s="25">
        <f>ROUND(G24*H24,6)</f>
        <v>0</v>
      </c>
      <c r="L24" s="27">
        <v>0</v>
      </c>
      <c r="M24" s="22">
        <f>ROUND(ROUND(L24,2)*ROUND(G24,3),2)</f>
        <v>0</v>
      </c>
      <c r="N24" s="25" t="s">
        <v>56</v>
      </c>
      <c r="O24">
        <f>(M24*21)/100</f>
        <v>0</v>
      </c>
      <c r="P24" t="s">
        <v>27</v>
      </c>
    </row>
    <row r="25" spans="1:16" x14ac:dyDescent="0.2">
      <c r="A25" s="28" t="s">
        <v>57</v>
      </c>
      <c r="E25" s="29" t="s">
        <v>5</v>
      </c>
    </row>
    <row r="26" spans="1:16" x14ac:dyDescent="0.2">
      <c r="A26" s="28" t="s">
        <v>58</v>
      </c>
      <c r="E26" s="30" t="s">
        <v>5</v>
      </c>
    </row>
    <row r="27" spans="1:16" ht="51" x14ac:dyDescent="0.2">
      <c r="E27" s="29" t="s">
        <v>5174</v>
      </c>
    </row>
    <row r="28" spans="1:16" x14ac:dyDescent="0.2">
      <c r="A28" t="s">
        <v>51</v>
      </c>
      <c r="B28" s="5" t="s">
        <v>64</v>
      </c>
      <c r="C28" s="5" t="s">
        <v>5237</v>
      </c>
      <c r="D28" t="s">
        <v>5</v>
      </c>
      <c r="E28" s="24" t="s">
        <v>5238</v>
      </c>
      <c r="F28" s="25" t="s">
        <v>73</v>
      </c>
      <c r="G28" s="26">
        <v>20</v>
      </c>
      <c r="H28" s="25">
        <v>0</v>
      </c>
      <c r="I28" s="25">
        <f>ROUND(G28*H28,6)</f>
        <v>0</v>
      </c>
      <c r="L28" s="27">
        <v>0</v>
      </c>
      <c r="M28" s="22">
        <f>ROUND(ROUND(L28,2)*ROUND(G28,3),2)</f>
        <v>0</v>
      </c>
      <c r="N28" s="25" t="s">
        <v>56</v>
      </c>
      <c r="O28">
        <f>(M28*21)/100</f>
        <v>0</v>
      </c>
      <c r="P28" t="s">
        <v>27</v>
      </c>
    </row>
    <row r="29" spans="1:16" x14ac:dyDescent="0.2">
      <c r="A29" s="28" t="s">
        <v>57</v>
      </c>
      <c r="E29" s="29" t="s">
        <v>5</v>
      </c>
    </row>
    <row r="30" spans="1:16" x14ac:dyDescent="0.2">
      <c r="A30" s="28" t="s">
        <v>58</v>
      </c>
      <c r="E30" s="30" t="s">
        <v>5</v>
      </c>
    </row>
    <row r="31" spans="1:16" ht="51" x14ac:dyDescent="0.2">
      <c r="E31" s="29" t="s">
        <v>5174</v>
      </c>
    </row>
    <row r="32" spans="1:16" ht="25.5" x14ac:dyDescent="0.2">
      <c r="A32" t="s">
        <v>51</v>
      </c>
      <c r="B32" s="5" t="s">
        <v>62</v>
      </c>
      <c r="C32" s="5" t="s">
        <v>75</v>
      </c>
      <c r="D32" t="s">
        <v>5</v>
      </c>
      <c r="E32" s="24" t="s">
        <v>76</v>
      </c>
      <c r="F32" s="25" t="s">
        <v>77</v>
      </c>
      <c r="G32" s="26">
        <v>2925</v>
      </c>
      <c r="H32" s="25">
        <v>0</v>
      </c>
      <c r="I32" s="25">
        <f>ROUND(G32*H32,6)</f>
        <v>0</v>
      </c>
      <c r="L32" s="27">
        <v>0</v>
      </c>
      <c r="M32" s="22">
        <f>ROUND(ROUND(L32,2)*ROUND(G32,3),2)</f>
        <v>0</v>
      </c>
      <c r="N32" s="25" t="s">
        <v>56</v>
      </c>
      <c r="O32">
        <f>(M32*21)/100</f>
        <v>0</v>
      </c>
      <c r="P32" t="s">
        <v>27</v>
      </c>
    </row>
    <row r="33" spans="1:16" x14ac:dyDescent="0.2">
      <c r="A33" s="28" t="s">
        <v>57</v>
      </c>
      <c r="E33" s="29" t="s">
        <v>5</v>
      </c>
    </row>
    <row r="34" spans="1:16" x14ac:dyDescent="0.2">
      <c r="A34" s="28" t="s">
        <v>58</v>
      </c>
      <c r="E34" s="30" t="s">
        <v>5</v>
      </c>
    </row>
    <row r="35" spans="1:16" ht="38.25" x14ac:dyDescent="0.2">
      <c r="E35" s="29" t="s">
        <v>78</v>
      </c>
    </row>
    <row r="36" spans="1:16" x14ac:dyDescent="0.2">
      <c r="A36" t="s">
        <v>51</v>
      </c>
      <c r="B36" s="5" t="s">
        <v>69</v>
      </c>
      <c r="C36" s="5" t="s">
        <v>561</v>
      </c>
      <c r="D36" t="s">
        <v>5</v>
      </c>
      <c r="E36" s="24" t="s">
        <v>562</v>
      </c>
      <c r="F36" s="25" t="s">
        <v>77</v>
      </c>
      <c r="G36" s="26">
        <v>480</v>
      </c>
      <c r="H36" s="25">
        <v>0</v>
      </c>
      <c r="I36" s="25">
        <f>ROUND(G36*H36,6)</f>
        <v>0</v>
      </c>
      <c r="L36" s="27">
        <v>0</v>
      </c>
      <c r="M36" s="22">
        <f>ROUND(ROUND(L36,2)*ROUND(G36,3),2)</f>
        <v>0</v>
      </c>
      <c r="N36" s="25" t="s">
        <v>56</v>
      </c>
      <c r="O36">
        <f>(M36*21)/100</f>
        <v>0</v>
      </c>
      <c r="P36" t="s">
        <v>27</v>
      </c>
    </row>
    <row r="37" spans="1:16" x14ac:dyDescent="0.2">
      <c r="A37" s="28" t="s">
        <v>57</v>
      </c>
      <c r="E37" s="29" t="s">
        <v>5</v>
      </c>
    </row>
    <row r="38" spans="1:16" x14ac:dyDescent="0.2">
      <c r="A38" s="28" t="s">
        <v>58</v>
      </c>
      <c r="E38" s="30" t="s">
        <v>5</v>
      </c>
    </row>
    <row r="39" spans="1:16" ht="38.25" x14ac:dyDescent="0.2">
      <c r="E39" s="29" t="s">
        <v>78</v>
      </c>
    </row>
    <row r="40" spans="1:16" x14ac:dyDescent="0.2">
      <c r="A40" t="s">
        <v>51</v>
      </c>
      <c r="B40" s="5" t="s">
        <v>79</v>
      </c>
      <c r="C40" s="5" t="s">
        <v>5239</v>
      </c>
      <c r="D40" t="s">
        <v>5</v>
      </c>
      <c r="E40" s="24" t="s">
        <v>5240</v>
      </c>
      <c r="F40" s="25" t="s">
        <v>67</v>
      </c>
      <c r="G40" s="26">
        <v>10</v>
      </c>
      <c r="H40" s="25">
        <v>0</v>
      </c>
      <c r="I40" s="25">
        <f>ROUND(G40*H40,6)</f>
        <v>0</v>
      </c>
      <c r="L40" s="27">
        <v>0</v>
      </c>
      <c r="M40" s="22">
        <f>ROUND(ROUND(L40,2)*ROUND(G40,3),2)</f>
        <v>0</v>
      </c>
      <c r="N40" s="25" t="s">
        <v>56</v>
      </c>
      <c r="O40">
        <f>(M40*21)/100</f>
        <v>0</v>
      </c>
      <c r="P40" t="s">
        <v>27</v>
      </c>
    </row>
    <row r="41" spans="1:16" x14ac:dyDescent="0.2">
      <c r="A41" s="28" t="s">
        <v>57</v>
      </c>
      <c r="E41" s="29" t="s">
        <v>5</v>
      </c>
    </row>
    <row r="42" spans="1:16" x14ac:dyDescent="0.2">
      <c r="A42" s="28" t="s">
        <v>58</v>
      </c>
      <c r="E42" s="30" t="s">
        <v>5</v>
      </c>
    </row>
    <row r="43" spans="1:16" ht="76.5" x14ac:dyDescent="0.2">
      <c r="E43" s="29" t="s">
        <v>5177</v>
      </c>
    </row>
    <row r="44" spans="1:16" x14ac:dyDescent="0.2">
      <c r="A44" t="s">
        <v>51</v>
      </c>
      <c r="B44" s="5" t="s">
        <v>83</v>
      </c>
      <c r="C44" s="5" t="s">
        <v>84</v>
      </c>
      <c r="D44" t="s">
        <v>5</v>
      </c>
      <c r="E44" s="24" t="s">
        <v>85</v>
      </c>
      <c r="F44" s="25" t="s">
        <v>86</v>
      </c>
      <c r="G44" s="26">
        <v>90</v>
      </c>
      <c r="H44" s="25">
        <v>0</v>
      </c>
      <c r="I44" s="25">
        <f>ROUND(G44*H44,6)</f>
        <v>0</v>
      </c>
      <c r="L44" s="27">
        <v>0</v>
      </c>
      <c r="M44" s="22">
        <f>ROUND(ROUND(L44,2)*ROUND(G44,3),2)</f>
        <v>0</v>
      </c>
      <c r="N44" s="25" t="s">
        <v>56</v>
      </c>
      <c r="O44">
        <f>(M44*21)/100</f>
        <v>0</v>
      </c>
      <c r="P44" t="s">
        <v>27</v>
      </c>
    </row>
    <row r="45" spans="1:16" x14ac:dyDescent="0.2">
      <c r="A45" s="28" t="s">
        <v>57</v>
      </c>
      <c r="E45" s="29" t="s">
        <v>5</v>
      </c>
    </row>
    <row r="46" spans="1:16" x14ac:dyDescent="0.2">
      <c r="A46" s="28" t="s">
        <v>58</v>
      </c>
      <c r="E46" s="30" t="s">
        <v>5</v>
      </c>
    </row>
    <row r="47" spans="1:16" ht="63.75" x14ac:dyDescent="0.2">
      <c r="E47" s="29" t="s">
        <v>87</v>
      </c>
    </row>
    <row r="48" spans="1:16" x14ac:dyDescent="0.2">
      <c r="A48" t="s">
        <v>51</v>
      </c>
      <c r="B48" s="5" t="s">
        <v>88</v>
      </c>
      <c r="C48" s="5" t="s">
        <v>508</v>
      </c>
      <c r="D48" t="s">
        <v>5</v>
      </c>
      <c r="E48" s="24" t="s">
        <v>5241</v>
      </c>
      <c r="F48" s="25" t="s">
        <v>131</v>
      </c>
      <c r="G48" s="26">
        <v>28.25</v>
      </c>
      <c r="H48" s="25">
        <v>0</v>
      </c>
      <c r="I48" s="25">
        <f>ROUND(G48*H48,6)</f>
        <v>0</v>
      </c>
      <c r="L48" s="27">
        <v>0</v>
      </c>
      <c r="M48" s="22">
        <f>ROUND(ROUND(L48,2)*ROUND(G48,3),2)</f>
        <v>0</v>
      </c>
      <c r="N48" s="25" t="s">
        <v>56</v>
      </c>
      <c r="O48">
        <f>(M48*21)/100</f>
        <v>0</v>
      </c>
      <c r="P48" t="s">
        <v>27</v>
      </c>
    </row>
    <row r="49" spans="1:16" x14ac:dyDescent="0.2">
      <c r="A49" s="28" t="s">
        <v>57</v>
      </c>
      <c r="E49" s="29" t="s">
        <v>5</v>
      </c>
    </row>
    <row r="50" spans="1:16" x14ac:dyDescent="0.2">
      <c r="A50" s="28" t="s">
        <v>58</v>
      </c>
      <c r="E50" s="30" t="s">
        <v>5</v>
      </c>
    </row>
    <row r="51" spans="1:16" ht="89.25" x14ac:dyDescent="0.2">
      <c r="E51" s="29" t="s">
        <v>5208</v>
      </c>
    </row>
    <row r="52" spans="1:16" x14ac:dyDescent="0.2">
      <c r="A52" t="s">
        <v>51</v>
      </c>
      <c r="B52" s="5" t="s">
        <v>178</v>
      </c>
      <c r="C52" s="5" t="s">
        <v>124</v>
      </c>
      <c r="D52" t="s">
        <v>5</v>
      </c>
      <c r="E52" s="24" t="s">
        <v>125</v>
      </c>
      <c r="F52" s="25" t="s">
        <v>77</v>
      </c>
      <c r="G52" s="26">
        <v>5650</v>
      </c>
      <c r="H52" s="25">
        <v>0</v>
      </c>
      <c r="I52" s="25">
        <f>ROUND(G52*H52,6)</f>
        <v>0</v>
      </c>
      <c r="L52" s="27">
        <v>0</v>
      </c>
      <c r="M52" s="22">
        <f>ROUND(ROUND(L52,2)*ROUND(G52,3),2)</f>
        <v>0</v>
      </c>
      <c r="N52" s="25" t="s">
        <v>56</v>
      </c>
      <c r="O52">
        <f>(M52*21)/100</f>
        <v>0</v>
      </c>
      <c r="P52" t="s">
        <v>27</v>
      </c>
    </row>
    <row r="53" spans="1:16" x14ac:dyDescent="0.2">
      <c r="A53" s="28" t="s">
        <v>57</v>
      </c>
      <c r="E53" s="29" t="s">
        <v>5</v>
      </c>
    </row>
    <row r="54" spans="1:16" x14ac:dyDescent="0.2">
      <c r="A54" s="28" t="s">
        <v>58</v>
      </c>
      <c r="E54" s="30" t="s">
        <v>5</v>
      </c>
    </row>
    <row r="55" spans="1:16" ht="76.5" x14ac:dyDescent="0.2">
      <c r="E55" s="29" t="s">
        <v>127</v>
      </c>
    </row>
    <row r="56" spans="1:16" x14ac:dyDescent="0.2">
      <c r="A56" t="s">
        <v>51</v>
      </c>
      <c r="B56" s="5" t="s">
        <v>92</v>
      </c>
      <c r="C56" s="5" t="s">
        <v>5242</v>
      </c>
      <c r="D56" t="s">
        <v>5</v>
      </c>
      <c r="E56" s="24" t="s">
        <v>5243</v>
      </c>
      <c r="F56" s="25" t="s">
        <v>73</v>
      </c>
      <c r="G56" s="26">
        <v>11</v>
      </c>
      <c r="H56" s="25">
        <v>0</v>
      </c>
      <c r="I56" s="25">
        <f>ROUND(G56*H56,6)</f>
        <v>0</v>
      </c>
      <c r="L56" s="27">
        <v>0</v>
      </c>
      <c r="M56" s="22">
        <f>ROUND(ROUND(L56,2)*ROUND(G56,3),2)</f>
        <v>0</v>
      </c>
      <c r="N56" s="25" t="s">
        <v>56</v>
      </c>
      <c r="O56">
        <f>(M56*21)/100</f>
        <v>0</v>
      </c>
      <c r="P56" t="s">
        <v>27</v>
      </c>
    </row>
    <row r="57" spans="1:16" x14ac:dyDescent="0.2">
      <c r="A57" s="28" t="s">
        <v>57</v>
      </c>
      <c r="E57" s="29" t="s">
        <v>5</v>
      </c>
    </row>
    <row r="58" spans="1:16" x14ac:dyDescent="0.2">
      <c r="A58" s="28" t="s">
        <v>58</v>
      </c>
      <c r="E58" s="30" t="s">
        <v>5</v>
      </c>
    </row>
    <row r="59" spans="1:16" ht="76.5" x14ac:dyDescent="0.2">
      <c r="E59" s="29" t="s">
        <v>5202</v>
      </c>
    </row>
    <row r="60" spans="1:16" x14ac:dyDescent="0.2">
      <c r="A60" t="s">
        <v>51</v>
      </c>
      <c r="B60" s="5" t="s">
        <v>96</v>
      </c>
      <c r="C60" s="5" t="s">
        <v>5244</v>
      </c>
      <c r="D60" t="s">
        <v>5</v>
      </c>
      <c r="E60" s="24" t="s">
        <v>5245</v>
      </c>
      <c r="F60" s="25" t="s">
        <v>73</v>
      </c>
      <c r="G60" s="26">
        <v>11</v>
      </c>
      <c r="H60" s="25">
        <v>0</v>
      </c>
      <c r="I60" s="25">
        <f>ROUND(G60*H60,6)</f>
        <v>0</v>
      </c>
      <c r="L60" s="27">
        <v>0</v>
      </c>
      <c r="M60" s="22">
        <f>ROUND(ROUND(L60,2)*ROUND(G60,3),2)</f>
        <v>0</v>
      </c>
      <c r="N60" s="25" t="s">
        <v>56</v>
      </c>
      <c r="O60">
        <f>(M60*21)/100</f>
        <v>0</v>
      </c>
      <c r="P60" t="s">
        <v>27</v>
      </c>
    </row>
    <row r="61" spans="1:16" x14ac:dyDescent="0.2">
      <c r="A61" s="28" t="s">
        <v>57</v>
      </c>
      <c r="E61" s="29" t="s">
        <v>5</v>
      </c>
    </row>
    <row r="62" spans="1:16" x14ac:dyDescent="0.2">
      <c r="A62" s="28" t="s">
        <v>58</v>
      </c>
      <c r="E62" s="30" t="s">
        <v>5</v>
      </c>
    </row>
    <row r="63" spans="1:16" ht="89.25" x14ac:dyDescent="0.2">
      <c r="E63" s="29" t="s">
        <v>5246</v>
      </c>
    </row>
    <row r="64" spans="1:16" x14ac:dyDescent="0.2">
      <c r="A64" t="s">
        <v>51</v>
      </c>
      <c r="B64" s="5" t="s">
        <v>100</v>
      </c>
      <c r="C64" s="5" t="s">
        <v>5247</v>
      </c>
      <c r="D64" t="s">
        <v>5</v>
      </c>
      <c r="E64" s="24" t="s">
        <v>5248</v>
      </c>
      <c r="F64" s="25" t="s">
        <v>73</v>
      </c>
      <c r="G64" s="26">
        <v>1</v>
      </c>
      <c r="H64" s="25">
        <v>0</v>
      </c>
      <c r="I64" s="25">
        <f>ROUND(G64*H64,6)</f>
        <v>0</v>
      </c>
      <c r="L64" s="27">
        <v>0</v>
      </c>
      <c r="M64" s="22">
        <f>ROUND(ROUND(L64,2)*ROUND(G64,3),2)</f>
        <v>0</v>
      </c>
      <c r="N64" s="25" t="s">
        <v>56</v>
      </c>
      <c r="O64">
        <f>(M64*21)/100</f>
        <v>0</v>
      </c>
      <c r="P64" t="s">
        <v>27</v>
      </c>
    </row>
    <row r="65" spans="1:16" x14ac:dyDescent="0.2">
      <c r="A65" s="28" t="s">
        <v>57</v>
      </c>
      <c r="E65" s="29" t="s">
        <v>5</v>
      </c>
    </row>
    <row r="66" spans="1:16" x14ac:dyDescent="0.2">
      <c r="A66" s="28" t="s">
        <v>58</v>
      </c>
      <c r="E66" s="30" t="s">
        <v>5</v>
      </c>
    </row>
    <row r="67" spans="1:16" ht="140.25" x14ac:dyDescent="0.2">
      <c r="E67" s="29" t="s">
        <v>5249</v>
      </c>
    </row>
    <row r="68" spans="1:16" x14ac:dyDescent="0.2">
      <c r="A68" t="s">
        <v>51</v>
      </c>
      <c r="B68" s="5" t="s">
        <v>105</v>
      </c>
      <c r="C68" s="5" t="s">
        <v>5250</v>
      </c>
      <c r="D68" t="s">
        <v>5</v>
      </c>
      <c r="E68" s="24" t="s">
        <v>5251</v>
      </c>
      <c r="F68" s="25" t="s">
        <v>73</v>
      </c>
      <c r="G68" s="26">
        <v>1</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ht="127.5" x14ac:dyDescent="0.2">
      <c r="E71" s="29" t="s">
        <v>5252</v>
      </c>
    </row>
    <row r="72" spans="1:16" x14ac:dyDescent="0.2">
      <c r="A72" t="s">
        <v>51</v>
      </c>
      <c r="B72" s="5" t="s">
        <v>110</v>
      </c>
      <c r="C72" s="5" t="s">
        <v>5253</v>
      </c>
      <c r="D72" t="s">
        <v>5</v>
      </c>
      <c r="E72" s="24" t="s">
        <v>5254</v>
      </c>
      <c r="F72" s="25" t="s">
        <v>73</v>
      </c>
      <c r="G72" s="26">
        <v>21</v>
      </c>
      <c r="H72" s="25">
        <v>0</v>
      </c>
      <c r="I72" s="25">
        <f>ROUND(G72*H72,6)</f>
        <v>0</v>
      </c>
      <c r="L72" s="27">
        <v>0</v>
      </c>
      <c r="M72" s="22">
        <f>ROUND(ROUND(L72,2)*ROUND(G72,3),2)</f>
        <v>0</v>
      </c>
      <c r="N72" s="25" t="s">
        <v>56</v>
      </c>
      <c r="O72">
        <f>(M72*21)/100</f>
        <v>0</v>
      </c>
      <c r="P72" t="s">
        <v>27</v>
      </c>
    </row>
    <row r="73" spans="1:16" x14ac:dyDescent="0.2">
      <c r="A73" s="28" t="s">
        <v>57</v>
      </c>
      <c r="E73" s="29" t="s">
        <v>5</v>
      </c>
    </row>
    <row r="74" spans="1:16" x14ac:dyDescent="0.2">
      <c r="A74" s="28" t="s">
        <v>58</v>
      </c>
      <c r="E74" s="30" t="s">
        <v>5</v>
      </c>
    </row>
    <row r="75" spans="1:16" ht="127.5" x14ac:dyDescent="0.2">
      <c r="E75" s="29" t="s">
        <v>5255</v>
      </c>
    </row>
    <row r="76" spans="1:16" x14ac:dyDescent="0.2">
      <c r="A76" t="s">
        <v>51</v>
      </c>
      <c r="B76" s="5" t="s">
        <v>114</v>
      </c>
      <c r="C76" s="5" t="s">
        <v>5256</v>
      </c>
      <c r="D76" t="s">
        <v>5</v>
      </c>
      <c r="E76" s="24" t="s">
        <v>5257</v>
      </c>
      <c r="F76" s="25" t="s">
        <v>73</v>
      </c>
      <c r="G76" s="26">
        <v>18</v>
      </c>
      <c r="H76" s="25">
        <v>0</v>
      </c>
      <c r="I76" s="25">
        <f>ROUND(G76*H76,6)</f>
        <v>0</v>
      </c>
      <c r="L76" s="27">
        <v>0</v>
      </c>
      <c r="M76" s="22">
        <f>ROUND(ROUND(L76,2)*ROUND(G76,3),2)</f>
        <v>0</v>
      </c>
      <c r="N76" s="25" t="s">
        <v>56</v>
      </c>
      <c r="O76">
        <f>(M76*21)/100</f>
        <v>0</v>
      </c>
      <c r="P76" t="s">
        <v>27</v>
      </c>
    </row>
    <row r="77" spans="1:16" x14ac:dyDescent="0.2">
      <c r="A77" s="28" t="s">
        <v>57</v>
      </c>
      <c r="E77" s="29" t="s">
        <v>5</v>
      </c>
    </row>
    <row r="78" spans="1:16" x14ac:dyDescent="0.2">
      <c r="A78" s="28" t="s">
        <v>58</v>
      </c>
      <c r="E78" s="30" t="s">
        <v>5</v>
      </c>
    </row>
    <row r="79" spans="1:16" ht="127.5" x14ac:dyDescent="0.2">
      <c r="E79" s="29" t="s">
        <v>5255</v>
      </c>
    </row>
    <row r="80" spans="1:16" ht="25.5" x14ac:dyDescent="0.2">
      <c r="A80" t="s">
        <v>51</v>
      </c>
      <c r="B80" s="5" t="s">
        <v>118</v>
      </c>
      <c r="C80" s="5" t="s">
        <v>5258</v>
      </c>
      <c r="D80" t="s">
        <v>5</v>
      </c>
      <c r="E80" s="24" t="s">
        <v>5259</v>
      </c>
      <c r="F80" s="25" t="s">
        <v>73</v>
      </c>
      <c r="G80" s="26">
        <v>18</v>
      </c>
      <c r="H80" s="25">
        <v>0</v>
      </c>
      <c r="I80" s="25">
        <f>ROUND(G80*H80,6)</f>
        <v>0</v>
      </c>
      <c r="L80" s="27">
        <v>0</v>
      </c>
      <c r="M80" s="22">
        <f>ROUND(ROUND(L80,2)*ROUND(G80,3),2)</f>
        <v>0</v>
      </c>
      <c r="N80" s="25" t="s">
        <v>56</v>
      </c>
      <c r="O80">
        <f>(M80*21)/100</f>
        <v>0</v>
      </c>
      <c r="P80" t="s">
        <v>27</v>
      </c>
    </row>
    <row r="81" spans="1:16" x14ac:dyDescent="0.2">
      <c r="A81" s="28" t="s">
        <v>57</v>
      </c>
      <c r="E81" s="29" t="s">
        <v>5</v>
      </c>
    </row>
    <row r="82" spans="1:16" x14ac:dyDescent="0.2">
      <c r="A82" s="28" t="s">
        <v>58</v>
      </c>
      <c r="E82" s="30" t="s">
        <v>5</v>
      </c>
    </row>
    <row r="83" spans="1:16" ht="127.5" x14ac:dyDescent="0.2">
      <c r="E83" s="29" t="s">
        <v>5260</v>
      </c>
    </row>
    <row r="84" spans="1:16" x14ac:dyDescent="0.2">
      <c r="A84" t="s">
        <v>51</v>
      </c>
      <c r="B84" s="5" t="s">
        <v>123</v>
      </c>
      <c r="C84" s="5" t="s">
        <v>5261</v>
      </c>
      <c r="D84" t="s">
        <v>5</v>
      </c>
      <c r="E84" s="24" t="s">
        <v>5262</v>
      </c>
      <c r="F84" s="25" t="s">
        <v>73</v>
      </c>
      <c r="G84" s="26">
        <v>168</v>
      </c>
      <c r="H84" s="25">
        <v>0</v>
      </c>
      <c r="I84" s="25">
        <f>ROUND(G84*H84,6)</f>
        <v>0</v>
      </c>
      <c r="L84" s="27">
        <v>0</v>
      </c>
      <c r="M84" s="22">
        <f>ROUND(ROUND(L84,2)*ROUND(G84,3),2)</f>
        <v>0</v>
      </c>
      <c r="N84" s="25" t="s">
        <v>56</v>
      </c>
      <c r="O84">
        <f>(M84*21)/100</f>
        <v>0</v>
      </c>
      <c r="P84" t="s">
        <v>27</v>
      </c>
    </row>
    <row r="85" spans="1:16" x14ac:dyDescent="0.2">
      <c r="A85" s="28" t="s">
        <v>57</v>
      </c>
      <c r="E85" s="29" t="s">
        <v>5</v>
      </c>
    </row>
    <row r="86" spans="1:16" x14ac:dyDescent="0.2">
      <c r="A86" s="28" t="s">
        <v>58</v>
      </c>
      <c r="E86" s="30" t="s">
        <v>5</v>
      </c>
    </row>
    <row r="87" spans="1:16" ht="127.5" x14ac:dyDescent="0.2">
      <c r="E87" s="29" t="s">
        <v>5255</v>
      </c>
    </row>
    <row r="88" spans="1:16" x14ac:dyDescent="0.2">
      <c r="A88" t="s">
        <v>51</v>
      </c>
      <c r="B88" s="5" t="s">
        <v>128</v>
      </c>
      <c r="C88" s="5" t="s">
        <v>5263</v>
      </c>
      <c r="D88" t="s">
        <v>5</v>
      </c>
      <c r="E88" s="24" t="s">
        <v>5264</v>
      </c>
      <c r="F88" s="25" t="s">
        <v>73</v>
      </c>
      <c r="G88" s="26">
        <v>58</v>
      </c>
      <c r="H88" s="25">
        <v>0</v>
      </c>
      <c r="I88" s="25">
        <f>ROUND(G88*H88,6)</f>
        <v>0</v>
      </c>
      <c r="L88" s="27">
        <v>0</v>
      </c>
      <c r="M88" s="22">
        <f>ROUND(ROUND(L88,2)*ROUND(G88,3),2)</f>
        <v>0</v>
      </c>
      <c r="N88" s="25" t="s">
        <v>56</v>
      </c>
      <c r="O88">
        <f>(M88*21)/100</f>
        <v>0</v>
      </c>
      <c r="P88" t="s">
        <v>27</v>
      </c>
    </row>
    <row r="89" spans="1:16" x14ac:dyDescent="0.2">
      <c r="A89" s="28" t="s">
        <v>57</v>
      </c>
      <c r="E89" s="29" t="s">
        <v>5</v>
      </c>
    </row>
    <row r="90" spans="1:16" x14ac:dyDescent="0.2">
      <c r="A90" s="28" t="s">
        <v>58</v>
      </c>
      <c r="E90" s="30" t="s">
        <v>5</v>
      </c>
    </row>
    <row r="91" spans="1:16" ht="127.5" x14ac:dyDescent="0.2">
      <c r="E91" s="29" t="s">
        <v>5255</v>
      </c>
    </row>
    <row r="92" spans="1:16" x14ac:dyDescent="0.2">
      <c r="A92" t="s">
        <v>51</v>
      </c>
      <c r="B92" s="5" t="s">
        <v>133</v>
      </c>
      <c r="C92" s="5" t="s">
        <v>5265</v>
      </c>
      <c r="D92" t="s">
        <v>5</v>
      </c>
      <c r="E92" s="24" t="s">
        <v>5266</v>
      </c>
      <c r="F92" s="25" t="s">
        <v>73</v>
      </c>
      <c r="G92" s="26">
        <v>16</v>
      </c>
      <c r="H92" s="25">
        <v>0</v>
      </c>
      <c r="I92" s="25">
        <f>ROUND(G92*H92,6)</f>
        <v>0</v>
      </c>
      <c r="L92" s="27">
        <v>0</v>
      </c>
      <c r="M92" s="22">
        <f>ROUND(ROUND(L92,2)*ROUND(G92,3),2)</f>
        <v>0</v>
      </c>
      <c r="N92" s="25" t="s">
        <v>56</v>
      </c>
      <c r="O92">
        <f>(M92*21)/100</f>
        <v>0</v>
      </c>
      <c r="P92" t="s">
        <v>27</v>
      </c>
    </row>
    <row r="93" spans="1:16" x14ac:dyDescent="0.2">
      <c r="A93" s="28" t="s">
        <v>57</v>
      </c>
      <c r="E93" s="29" t="s">
        <v>5</v>
      </c>
    </row>
    <row r="94" spans="1:16" x14ac:dyDescent="0.2">
      <c r="A94" s="28" t="s">
        <v>58</v>
      </c>
      <c r="E94" s="30" t="s">
        <v>5</v>
      </c>
    </row>
    <row r="95" spans="1:16" ht="127.5" x14ac:dyDescent="0.2">
      <c r="E95" s="29" t="s">
        <v>5255</v>
      </c>
    </row>
    <row r="96" spans="1:16" x14ac:dyDescent="0.2">
      <c r="A96" t="s">
        <v>51</v>
      </c>
      <c r="B96" s="5" t="s">
        <v>197</v>
      </c>
      <c r="C96" s="5" t="s">
        <v>5267</v>
      </c>
      <c r="D96" t="s">
        <v>5</v>
      </c>
      <c r="E96" s="24" t="s">
        <v>5268</v>
      </c>
      <c r="F96" s="25" t="s">
        <v>73</v>
      </c>
      <c r="G96" s="26">
        <v>76</v>
      </c>
      <c r="H96" s="25">
        <v>0</v>
      </c>
      <c r="I96" s="25">
        <f>ROUND(G96*H96,6)</f>
        <v>0</v>
      </c>
      <c r="L96" s="27">
        <v>0</v>
      </c>
      <c r="M96" s="22">
        <f>ROUND(ROUND(L96,2)*ROUND(G96,3),2)</f>
        <v>0</v>
      </c>
      <c r="N96" s="25" t="s">
        <v>56</v>
      </c>
      <c r="O96">
        <f>(M96*21)/100</f>
        <v>0</v>
      </c>
      <c r="P96" t="s">
        <v>27</v>
      </c>
    </row>
    <row r="97" spans="1:16" x14ac:dyDescent="0.2">
      <c r="A97" s="28" t="s">
        <v>57</v>
      </c>
      <c r="E97" s="29" t="s">
        <v>5</v>
      </c>
    </row>
    <row r="98" spans="1:16" x14ac:dyDescent="0.2">
      <c r="A98" s="28" t="s">
        <v>58</v>
      </c>
      <c r="E98" s="30" t="s">
        <v>5</v>
      </c>
    </row>
    <row r="99" spans="1:16" ht="127.5" x14ac:dyDescent="0.2">
      <c r="E99" s="29" t="s">
        <v>5255</v>
      </c>
    </row>
    <row r="100" spans="1:16" x14ac:dyDescent="0.2">
      <c r="A100" t="s">
        <v>51</v>
      </c>
      <c r="B100" s="5" t="s">
        <v>198</v>
      </c>
      <c r="C100" s="5" t="s">
        <v>5269</v>
      </c>
      <c r="D100" t="s">
        <v>5</v>
      </c>
      <c r="E100" s="24" t="s">
        <v>5270</v>
      </c>
      <c r="F100" s="25" t="s">
        <v>73</v>
      </c>
      <c r="G100" s="26">
        <v>6</v>
      </c>
      <c r="H100" s="25">
        <v>0</v>
      </c>
      <c r="I100" s="25">
        <f>ROUND(G100*H100,6)</f>
        <v>0</v>
      </c>
      <c r="L100" s="27">
        <v>0</v>
      </c>
      <c r="M100" s="22">
        <f>ROUND(ROUND(L100,2)*ROUND(G100,3),2)</f>
        <v>0</v>
      </c>
      <c r="N100" s="25" t="s">
        <v>56</v>
      </c>
      <c r="O100">
        <f>(M100*21)/100</f>
        <v>0</v>
      </c>
      <c r="P100" t="s">
        <v>27</v>
      </c>
    </row>
    <row r="101" spans="1:16" x14ac:dyDescent="0.2">
      <c r="A101" s="28" t="s">
        <v>57</v>
      </c>
      <c r="E101" s="29" t="s">
        <v>5</v>
      </c>
    </row>
    <row r="102" spans="1:16" x14ac:dyDescent="0.2">
      <c r="A102" s="28" t="s">
        <v>58</v>
      </c>
      <c r="E102" s="30" t="s">
        <v>5</v>
      </c>
    </row>
    <row r="103" spans="1:16" ht="127.5" x14ac:dyDescent="0.2">
      <c r="E103" s="29" t="s">
        <v>5255</v>
      </c>
    </row>
    <row r="104" spans="1:16" x14ac:dyDescent="0.2">
      <c r="A104" t="s">
        <v>51</v>
      </c>
      <c r="B104" s="5" t="s">
        <v>199</v>
      </c>
      <c r="C104" s="5" t="s">
        <v>5271</v>
      </c>
      <c r="D104" t="s">
        <v>5</v>
      </c>
      <c r="E104" s="24" t="s">
        <v>5272</v>
      </c>
      <c r="F104" s="25" t="s">
        <v>73</v>
      </c>
      <c r="G104" s="26">
        <v>39</v>
      </c>
      <c r="H104" s="25">
        <v>0</v>
      </c>
      <c r="I104" s="25">
        <f>ROUND(G104*H104,6)</f>
        <v>0</v>
      </c>
      <c r="L104" s="27">
        <v>0</v>
      </c>
      <c r="M104" s="22">
        <f>ROUND(ROUND(L104,2)*ROUND(G104,3),2)</f>
        <v>0</v>
      </c>
      <c r="N104" s="25" t="s">
        <v>56</v>
      </c>
      <c r="O104">
        <f>(M104*21)/100</f>
        <v>0</v>
      </c>
      <c r="P104" t="s">
        <v>27</v>
      </c>
    </row>
    <row r="105" spans="1:16" x14ac:dyDescent="0.2">
      <c r="A105" s="28" t="s">
        <v>57</v>
      </c>
      <c r="E105" s="29" t="s">
        <v>5</v>
      </c>
    </row>
    <row r="106" spans="1:16" x14ac:dyDescent="0.2">
      <c r="A106" s="28" t="s">
        <v>58</v>
      </c>
      <c r="E106" s="30" t="s">
        <v>5</v>
      </c>
    </row>
    <row r="107" spans="1:16" ht="127.5" x14ac:dyDescent="0.2">
      <c r="E107" s="29" t="s">
        <v>5255</v>
      </c>
    </row>
    <row r="108" spans="1:16" ht="25.5" x14ac:dyDescent="0.2">
      <c r="A108" t="s">
        <v>51</v>
      </c>
      <c r="B108" s="5" t="s">
        <v>200</v>
      </c>
      <c r="C108" s="5" t="s">
        <v>5273</v>
      </c>
      <c r="D108" t="s">
        <v>5</v>
      </c>
      <c r="E108" s="24" t="s">
        <v>5274</v>
      </c>
      <c r="F108" s="25" t="s">
        <v>73</v>
      </c>
      <c r="G108" s="26">
        <v>1</v>
      </c>
      <c r="H108" s="25">
        <v>0</v>
      </c>
      <c r="I108" s="25">
        <f>ROUND(G108*H108,6)</f>
        <v>0</v>
      </c>
      <c r="L108" s="27">
        <v>0</v>
      </c>
      <c r="M108" s="22">
        <f>ROUND(ROUND(L108,2)*ROUND(G108,3),2)</f>
        <v>0</v>
      </c>
      <c r="N108" s="25" t="s">
        <v>56</v>
      </c>
      <c r="O108">
        <f>(M108*21)/100</f>
        <v>0</v>
      </c>
      <c r="P108" t="s">
        <v>27</v>
      </c>
    </row>
    <row r="109" spans="1:16" x14ac:dyDescent="0.2">
      <c r="A109" s="28" t="s">
        <v>57</v>
      </c>
      <c r="E109" s="29" t="s">
        <v>5</v>
      </c>
    </row>
    <row r="110" spans="1:16" x14ac:dyDescent="0.2">
      <c r="A110" s="28" t="s">
        <v>58</v>
      </c>
      <c r="E110" s="30" t="s">
        <v>5</v>
      </c>
    </row>
    <row r="111" spans="1:16" ht="127.5" x14ac:dyDescent="0.2">
      <c r="E111" s="29" t="s">
        <v>5255</v>
      </c>
    </row>
    <row r="112" spans="1:16" x14ac:dyDescent="0.2">
      <c r="A112" t="s">
        <v>51</v>
      </c>
      <c r="B112" s="5" t="s">
        <v>201</v>
      </c>
      <c r="C112" s="5" t="s">
        <v>5275</v>
      </c>
      <c r="D112" t="s">
        <v>5</v>
      </c>
      <c r="E112" s="24" t="s">
        <v>5276</v>
      </c>
      <c r="F112" s="25" t="s">
        <v>73</v>
      </c>
      <c r="G112" s="26">
        <v>2</v>
      </c>
      <c r="H112" s="25">
        <v>0</v>
      </c>
      <c r="I112" s="25">
        <f>ROUND(G112*H112,6)</f>
        <v>0</v>
      </c>
      <c r="L112" s="27">
        <v>0</v>
      </c>
      <c r="M112" s="22">
        <f>ROUND(ROUND(L112,2)*ROUND(G112,3),2)</f>
        <v>0</v>
      </c>
      <c r="N112" s="25" t="s">
        <v>56</v>
      </c>
      <c r="O112">
        <f>(M112*21)/100</f>
        <v>0</v>
      </c>
      <c r="P112" t="s">
        <v>27</v>
      </c>
    </row>
    <row r="113" spans="1:16" x14ac:dyDescent="0.2">
      <c r="A113" s="28" t="s">
        <v>57</v>
      </c>
      <c r="E113" s="29" t="s">
        <v>5</v>
      </c>
    </row>
    <row r="114" spans="1:16" x14ac:dyDescent="0.2">
      <c r="A114" s="28" t="s">
        <v>58</v>
      </c>
      <c r="E114" s="30" t="s">
        <v>5</v>
      </c>
    </row>
    <row r="115" spans="1:16" ht="127.5" x14ac:dyDescent="0.2">
      <c r="E115" s="29" t="s">
        <v>5255</v>
      </c>
    </row>
    <row r="116" spans="1:16" x14ac:dyDescent="0.2">
      <c r="A116" t="s">
        <v>51</v>
      </c>
      <c r="B116" s="5" t="s">
        <v>202</v>
      </c>
      <c r="C116" s="5" t="s">
        <v>5277</v>
      </c>
      <c r="D116" t="s">
        <v>5</v>
      </c>
      <c r="E116" s="24" t="s">
        <v>5278</v>
      </c>
      <c r="F116" s="25" t="s">
        <v>73</v>
      </c>
      <c r="G116" s="26">
        <v>1</v>
      </c>
      <c r="H116" s="25">
        <v>0</v>
      </c>
      <c r="I116" s="25">
        <f>ROUND(G116*H116,6)</f>
        <v>0</v>
      </c>
      <c r="L116" s="27">
        <v>0</v>
      </c>
      <c r="M116" s="22">
        <f>ROUND(ROUND(L116,2)*ROUND(G116,3),2)</f>
        <v>0</v>
      </c>
      <c r="N116" s="25" t="s">
        <v>56</v>
      </c>
      <c r="O116">
        <f>(M116*21)/100</f>
        <v>0</v>
      </c>
      <c r="P116" t="s">
        <v>27</v>
      </c>
    </row>
    <row r="117" spans="1:16" x14ac:dyDescent="0.2">
      <c r="A117" s="28" t="s">
        <v>57</v>
      </c>
      <c r="E117" s="29" t="s">
        <v>5</v>
      </c>
    </row>
    <row r="118" spans="1:16" x14ac:dyDescent="0.2">
      <c r="A118" s="28" t="s">
        <v>58</v>
      </c>
      <c r="E118" s="30" t="s">
        <v>5</v>
      </c>
    </row>
    <row r="119" spans="1:16" ht="127.5" x14ac:dyDescent="0.2">
      <c r="E119" s="29" t="s">
        <v>5252</v>
      </c>
    </row>
    <row r="120" spans="1:16" x14ac:dyDescent="0.2">
      <c r="A120" t="s">
        <v>51</v>
      </c>
      <c r="B120" s="5" t="s">
        <v>203</v>
      </c>
      <c r="C120" s="5" t="s">
        <v>5279</v>
      </c>
      <c r="D120" t="s">
        <v>5</v>
      </c>
      <c r="E120" s="24" t="s">
        <v>5280</v>
      </c>
      <c r="F120" s="25" t="s">
        <v>86</v>
      </c>
      <c r="G120" s="26">
        <v>16</v>
      </c>
      <c r="H120" s="25">
        <v>0</v>
      </c>
      <c r="I120" s="25">
        <f>ROUND(G120*H120,6)</f>
        <v>0</v>
      </c>
      <c r="L120" s="27">
        <v>0</v>
      </c>
      <c r="M120" s="22">
        <f>ROUND(ROUND(L120,2)*ROUND(G120,3),2)</f>
        <v>0</v>
      </c>
      <c r="N120" s="25" t="s">
        <v>56</v>
      </c>
      <c r="O120">
        <f>(M120*21)/100</f>
        <v>0</v>
      </c>
      <c r="P120" t="s">
        <v>27</v>
      </c>
    </row>
    <row r="121" spans="1:16" x14ac:dyDescent="0.2">
      <c r="A121" s="28" t="s">
        <v>57</v>
      </c>
      <c r="E121" s="29" t="s">
        <v>5</v>
      </c>
    </row>
    <row r="122" spans="1:16" x14ac:dyDescent="0.2">
      <c r="A122" s="28" t="s">
        <v>58</v>
      </c>
      <c r="E122" s="30" t="s">
        <v>5</v>
      </c>
    </row>
    <row r="123" spans="1:16" ht="76.5" x14ac:dyDescent="0.2">
      <c r="E123" s="29" t="s">
        <v>5281</v>
      </c>
    </row>
    <row r="124" spans="1:16" ht="25.5" x14ac:dyDescent="0.2">
      <c r="A124" t="s">
        <v>51</v>
      </c>
      <c r="B124" s="5" t="s">
        <v>204</v>
      </c>
      <c r="C124" s="5" t="s">
        <v>5282</v>
      </c>
      <c r="D124" t="s">
        <v>5</v>
      </c>
      <c r="E124" s="24" t="s">
        <v>5283</v>
      </c>
      <c r="F124" s="25" t="s">
        <v>73</v>
      </c>
      <c r="G124" s="26">
        <v>1</v>
      </c>
      <c r="H124" s="25">
        <v>0</v>
      </c>
      <c r="I124" s="25">
        <f>ROUND(G124*H124,6)</f>
        <v>0</v>
      </c>
      <c r="L124" s="27">
        <v>0</v>
      </c>
      <c r="M124" s="22">
        <f>ROUND(ROUND(L124,2)*ROUND(G124,3),2)</f>
        <v>0</v>
      </c>
      <c r="N124" s="25" t="s">
        <v>56</v>
      </c>
      <c r="O124">
        <f>(M124*21)/100</f>
        <v>0</v>
      </c>
      <c r="P124" t="s">
        <v>27</v>
      </c>
    </row>
    <row r="125" spans="1:16" x14ac:dyDescent="0.2">
      <c r="A125" s="28" t="s">
        <v>57</v>
      </c>
      <c r="E125" s="29" t="s">
        <v>5</v>
      </c>
    </row>
    <row r="126" spans="1:16" x14ac:dyDescent="0.2">
      <c r="A126" s="28" t="s">
        <v>58</v>
      </c>
      <c r="E126" s="30" t="s">
        <v>5</v>
      </c>
    </row>
    <row r="127" spans="1:16" ht="89.25" x14ac:dyDescent="0.2">
      <c r="E127" s="29" t="s">
        <v>99</v>
      </c>
    </row>
    <row r="128" spans="1:16" x14ac:dyDescent="0.2">
      <c r="A128" t="s">
        <v>51</v>
      </c>
      <c r="B128" s="5" t="s">
        <v>205</v>
      </c>
      <c r="C128" s="5" t="s">
        <v>5284</v>
      </c>
      <c r="D128" t="s">
        <v>5</v>
      </c>
      <c r="E128" s="24" t="s">
        <v>5285</v>
      </c>
      <c r="F128" s="25" t="s">
        <v>73</v>
      </c>
      <c r="G128" s="26">
        <v>1</v>
      </c>
      <c r="H128" s="25">
        <v>0</v>
      </c>
      <c r="I128" s="25">
        <f>ROUND(G128*H128,6)</f>
        <v>0</v>
      </c>
      <c r="L128" s="27">
        <v>0</v>
      </c>
      <c r="M128" s="22">
        <f>ROUND(ROUND(L128,2)*ROUND(G128,3),2)</f>
        <v>0</v>
      </c>
      <c r="N128" s="25" t="s">
        <v>56</v>
      </c>
      <c r="O128">
        <f>(M128*21)/100</f>
        <v>0</v>
      </c>
      <c r="P128" t="s">
        <v>27</v>
      </c>
    </row>
    <row r="129" spans="1:16" x14ac:dyDescent="0.2">
      <c r="A129" s="28" t="s">
        <v>57</v>
      </c>
      <c r="E129" s="29" t="s">
        <v>5</v>
      </c>
    </row>
    <row r="130" spans="1:16" x14ac:dyDescent="0.2">
      <c r="A130" s="28" t="s">
        <v>58</v>
      </c>
      <c r="E130" s="30" t="s">
        <v>5</v>
      </c>
    </row>
    <row r="131" spans="1:16" ht="89.25" x14ac:dyDescent="0.2">
      <c r="E131" s="29" t="s">
        <v>99</v>
      </c>
    </row>
    <row r="132" spans="1:16" x14ac:dyDescent="0.2">
      <c r="A132" t="s">
        <v>51</v>
      </c>
      <c r="B132" s="5" t="s">
        <v>206</v>
      </c>
      <c r="C132" s="5" t="s">
        <v>5286</v>
      </c>
      <c r="D132" t="s">
        <v>5</v>
      </c>
      <c r="E132" s="24" t="s">
        <v>5287</v>
      </c>
      <c r="F132" s="25" t="s">
        <v>73</v>
      </c>
      <c r="G132" s="26">
        <v>1</v>
      </c>
      <c r="H132" s="25">
        <v>0</v>
      </c>
      <c r="I132" s="25">
        <f>ROUND(G132*H132,6)</f>
        <v>0</v>
      </c>
      <c r="L132" s="27">
        <v>0</v>
      </c>
      <c r="M132" s="22">
        <f>ROUND(ROUND(L132,2)*ROUND(G132,3),2)</f>
        <v>0</v>
      </c>
      <c r="N132" s="25" t="s">
        <v>56</v>
      </c>
      <c r="O132">
        <f>(M132*21)/100</f>
        <v>0</v>
      </c>
      <c r="P132" t="s">
        <v>27</v>
      </c>
    </row>
    <row r="133" spans="1:16" x14ac:dyDescent="0.2">
      <c r="A133" s="28" t="s">
        <v>57</v>
      </c>
      <c r="E133" s="29" t="s">
        <v>5</v>
      </c>
    </row>
    <row r="134" spans="1:16" x14ac:dyDescent="0.2">
      <c r="A134" s="28" t="s">
        <v>58</v>
      </c>
      <c r="E134" s="30" t="s">
        <v>5</v>
      </c>
    </row>
    <row r="135" spans="1:16" ht="89.25" x14ac:dyDescent="0.2">
      <c r="E135" s="29" t="s">
        <v>99</v>
      </c>
    </row>
    <row r="136" spans="1:16" x14ac:dyDescent="0.2">
      <c r="A136" t="s">
        <v>51</v>
      </c>
      <c r="B136" s="5" t="s">
        <v>207</v>
      </c>
      <c r="C136" s="5" t="s">
        <v>5288</v>
      </c>
      <c r="D136" t="s">
        <v>5</v>
      </c>
      <c r="E136" s="24" t="s">
        <v>5289</v>
      </c>
      <c r="F136" s="25" t="s">
        <v>73</v>
      </c>
      <c r="G136" s="26">
        <v>1</v>
      </c>
      <c r="H136" s="25">
        <v>0</v>
      </c>
      <c r="I136" s="25">
        <f>ROUND(G136*H136,6)</f>
        <v>0</v>
      </c>
      <c r="L136" s="27">
        <v>0</v>
      </c>
      <c r="M136" s="22">
        <f>ROUND(ROUND(L136,2)*ROUND(G136,3),2)</f>
        <v>0</v>
      </c>
      <c r="N136" s="25" t="s">
        <v>56</v>
      </c>
      <c r="O136">
        <f>(M136*21)/100</f>
        <v>0</v>
      </c>
      <c r="P136" t="s">
        <v>27</v>
      </c>
    </row>
    <row r="137" spans="1:16" x14ac:dyDescent="0.2">
      <c r="A137" s="28" t="s">
        <v>57</v>
      </c>
      <c r="E137" s="29" t="s">
        <v>5</v>
      </c>
    </row>
    <row r="138" spans="1:16" x14ac:dyDescent="0.2">
      <c r="A138" s="28" t="s">
        <v>58</v>
      </c>
      <c r="E138" s="30" t="s">
        <v>5</v>
      </c>
    </row>
    <row r="139" spans="1:16" ht="76.5" x14ac:dyDescent="0.2">
      <c r="E139" s="29" t="s">
        <v>5202</v>
      </c>
    </row>
    <row r="140" spans="1:16" x14ac:dyDescent="0.2">
      <c r="A140" t="s">
        <v>48</v>
      </c>
      <c r="C140" s="6" t="s">
        <v>83</v>
      </c>
      <c r="E140" s="23" t="s">
        <v>122</v>
      </c>
      <c r="J140" s="22">
        <f>0</f>
        <v>0</v>
      </c>
      <c r="K140" s="22">
        <f>0</f>
        <v>0</v>
      </c>
      <c r="L140" s="22">
        <f>0+L141</f>
        <v>0</v>
      </c>
      <c r="M140" s="22">
        <f>0+M141</f>
        <v>0</v>
      </c>
    </row>
    <row r="141" spans="1:16" x14ac:dyDescent="0.2">
      <c r="A141" t="s">
        <v>51</v>
      </c>
      <c r="B141" s="5" t="s">
        <v>208</v>
      </c>
      <c r="C141" s="5" t="s">
        <v>134</v>
      </c>
      <c r="D141" t="s">
        <v>5</v>
      </c>
      <c r="E141" s="24" t="s">
        <v>135</v>
      </c>
      <c r="F141" s="25" t="s">
        <v>136</v>
      </c>
      <c r="G141" s="26">
        <v>26.928000000000001</v>
      </c>
      <c r="H141" s="25">
        <v>0</v>
      </c>
      <c r="I141" s="25">
        <f>ROUND(G141*H141,6)</f>
        <v>0</v>
      </c>
      <c r="L141" s="27">
        <v>0</v>
      </c>
      <c r="M141" s="22">
        <f>ROUND(ROUND(L141,2)*ROUND(G141,3),2)</f>
        <v>0</v>
      </c>
      <c r="N141" s="25" t="s">
        <v>56</v>
      </c>
      <c r="O141">
        <f>(M141*21)/100</f>
        <v>0</v>
      </c>
      <c r="P141" t="s">
        <v>27</v>
      </c>
    </row>
    <row r="142" spans="1:16" x14ac:dyDescent="0.2">
      <c r="A142" s="28" t="s">
        <v>57</v>
      </c>
      <c r="E142" s="29" t="s">
        <v>5</v>
      </c>
    </row>
    <row r="143" spans="1:16" x14ac:dyDescent="0.2">
      <c r="A143" s="28" t="s">
        <v>58</v>
      </c>
      <c r="E143" s="30" t="s">
        <v>5</v>
      </c>
    </row>
    <row r="144" spans="1:16" ht="89.25" x14ac:dyDescent="0.2">
      <c r="E144" s="29" t="s">
        <v>137</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6"/>
  <dimension ref="A1:T83"/>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COUNTIFS(L8:L80,"=0",A8:A80,"P")+COUNTIFS(L8:L80,"",A8:A80,"P")+SUM(Q8:Q80)</f>
        <v>18</v>
      </c>
    </row>
    <row r="8" spans="1:20" x14ac:dyDescent="0.2">
      <c r="A8" t="s">
        <v>45</v>
      </c>
      <c r="C8" s="19" t="s">
        <v>5292</v>
      </c>
      <c r="E8" s="21" t="s">
        <v>5293</v>
      </c>
      <c r="J8" s="20">
        <f>0+J9+J14+J79</f>
        <v>0</v>
      </c>
      <c r="K8" s="20">
        <f>0+K9+K14+K79</f>
        <v>0</v>
      </c>
      <c r="L8" s="20">
        <f>0+L9+L14+L79</f>
        <v>0</v>
      </c>
      <c r="M8" s="20">
        <f>0+M9+M14+M79</f>
        <v>0</v>
      </c>
    </row>
    <row r="9" spans="1:20" x14ac:dyDescent="0.2">
      <c r="A9" t="s">
        <v>48</v>
      </c>
      <c r="C9" s="6" t="s">
        <v>62</v>
      </c>
      <c r="E9" s="23" t="s">
        <v>63</v>
      </c>
      <c r="J9" s="22">
        <f>0</f>
        <v>0</v>
      </c>
      <c r="K9" s="22">
        <f>0</f>
        <v>0</v>
      </c>
      <c r="L9" s="22">
        <f>0+L10</f>
        <v>0</v>
      </c>
      <c r="M9" s="22">
        <f>0+M10</f>
        <v>0</v>
      </c>
    </row>
    <row r="10" spans="1:20" x14ac:dyDescent="0.2">
      <c r="A10" t="s">
        <v>51</v>
      </c>
      <c r="B10" s="5" t="s">
        <v>52</v>
      </c>
      <c r="C10" s="5" t="s">
        <v>65</v>
      </c>
      <c r="D10" t="s">
        <v>5</v>
      </c>
      <c r="E10" s="24" t="s">
        <v>66</v>
      </c>
      <c r="F10" s="25" t="s">
        <v>67</v>
      </c>
      <c r="G10" s="26">
        <v>89</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63.75" x14ac:dyDescent="0.2">
      <c r="E13" s="29" t="s">
        <v>68</v>
      </c>
    </row>
    <row r="14" spans="1:20" x14ac:dyDescent="0.2">
      <c r="A14" t="s">
        <v>48</v>
      </c>
      <c r="C14" s="6" t="s">
        <v>69</v>
      </c>
      <c r="E14" s="23" t="s">
        <v>70</v>
      </c>
      <c r="J14" s="22">
        <f>0</f>
        <v>0</v>
      </c>
      <c r="K14" s="22">
        <f>0</f>
        <v>0</v>
      </c>
      <c r="L14" s="22">
        <f>0+L15+L19+L23+L27+L31+L35+L39+L43+L47+L51+L55+L59+L63+L67+L71+L75</f>
        <v>0</v>
      </c>
      <c r="M14" s="22">
        <f>0+M15+M19+M23+M27+M31+M35+M39+M43+M47+M51+M55+M59+M63+M67+M71+M75</f>
        <v>0</v>
      </c>
    </row>
    <row r="15" spans="1:20" x14ac:dyDescent="0.2">
      <c r="A15" t="s">
        <v>51</v>
      </c>
      <c r="B15" s="5" t="s">
        <v>27</v>
      </c>
      <c r="C15" s="5" t="s">
        <v>5172</v>
      </c>
      <c r="D15" t="s">
        <v>5</v>
      </c>
      <c r="E15" s="24" t="s">
        <v>5173</v>
      </c>
      <c r="F15" s="25" t="s">
        <v>73</v>
      </c>
      <c r="G15" s="26">
        <v>15</v>
      </c>
      <c r="H15" s="25">
        <v>0</v>
      </c>
      <c r="I15" s="25">
        <f>ROUND(G15*H15,6)</f>
        <v>0</v>
      </c>
      <c r="L15" s="27">
        <v>0</v>
      </c>
      <c r="M15" s="22">
        <f>ROUND(ROUND(L15,2)*ROUND(G15,3),2)</f>
        <v>0</v>
      </c>
      <c r="N15" s="25" t="s">
        <v>56</v>
      </c>
      <c r="O15">
        <f>(M15*21)/100</f>
        <v>0</v>
      </c>
      <c r="P15" t="s">
        <v>27</v>
      </c>
    </row>
    <row r="16" spans="1:20" x14ac:dyDescent="0.2">
      <c r="A16" s="28" t="s">
        <v>57</v>
      </c>
      <c r="E16" s="29" t="s">
        <v>5</v>
      </c>
    </row>
    <row r="17" spans="1:16" x14ac:dyDescent="0.2">
      <c r="A17" s="28" t="s">
        <v>58</v>
      </c>
      <c r="E17" s="30" t="s">
        <v>5</v>
      </c>
    </row>
    <row r="18" spans="1:16" ht="51" x14ac:dyDescent="0.2">
      <c r="E18" s="29" t="s">
        <v>5174</v>
      </c>
    </row>
    <row r="19" spans="1:16" ht="25.5" x14ac:dyDescent="0.2">
      <c r="A19" t="s">
        <v>51</v>
      </c>
      <c r="B19" s="5" t="s">
        <v>26</v>
      </c>
      <c r="C19" s="5" t="s">
        <v>75</v>
      </c>
      <c r="D19" t="s">
        <v>5</v>
      </c>
      <c r="E19" s="24" t="s">
        <v>76</v>
      </c>
      <c r="F19" s="25" t="s">
        <v>77</v>
      </c>
      <c r="G19" s="26">
        <v>1440</v>
      </c>
      <c r="H19" s="25">
        <v>0</v>
      </c>
      <c r="I19" s="25">
        <f>ROUND(G19*H19,6)</f>
        <v>0</v>
      </c>
      <c r="L19" s="27">
        <v>0</v>
      </c>
      <c r="M19" s="22">
        <f>ROUND(ROUND(L19,2)*ROUND(G19,3),2)</f>
        <v>0</v>
      </c>
      <c r="N19" s="25" t="s">
        <v>56</v>
      </c>
      <c r="O19">
        <f>(M19*21)/100</f>
        <v>0</v>
      </c>
      <c r="P19" t="s">
        <v>27</v>
      </c>
    </row>
    <row r="20" spans="1:16" x14ac:dyDescent="0.2">
      <c r="A20" s="28" t="s">
        <v>57</v>
      </c>
      <c r="E20" s="29" t="s">
        <v>5</v>
      </c>
    </row>
    <row r="21" spans="1:16" x14ac:dyDescent="0.2">
      <c r="A21" s="28" t="s">
        <v>58</v>
      </c>
      <c r="E21" s="30" t="s">
        <v>5</v>
      </c>
    </row>
    <row r="22" spans="1:16" ht="38.25" x14ac:dyDescent="0.2">
      <c r="E22" s="29" t="s">
        <v>78</v>
      </c>
    </row>
    <row r="23" spans="1:16" ht="25.5" x14ac:dyDescent="0.2">
      <c r="A23" t="s">
        <v>51</v>
      </c>
      <c r="B23" s="5" t="s">
        <v>144</v>
      </c>
      <c r="C23" s="5" t="s">
        <v>75</v>
      </c>
      <c r="D23" t="s">
        <v>52</v>
      </c>
      <c r="E23" s="24" t="s">
        <v>76</v>
      </c>
      <c r="F23" s="25" t="s">
        <v>77</v>
      </c>
      <c r="G23" s="26">
        <v>1440</v>
      </c>
      <c r="H23" s="25">
        <v>0</v>
      </c>
      <c r="I23" s="25">
        <f>ROUND(G23*H23,6)</f>
        <v>0</v>
      </c>
      <c r="L23" s="27">
        <v>0</v>
      </c>
      <c r="M23" s="22">
        <f>ROUND(ROUND(L23,2)*ROUND(G23,3),2)</f>
        <v>0</v>
      </c>
      <c r="N23" s="25" t="s">
        <v>56</v>
      </c>
      <c r="O23">
        <f>(M23*21)/100</f>
        <v>0</v>
      </c>
      <c r="P23" t="s">
        <v>27</v>
      </c>
    </row>
    <row r="24" spans="1:16" x14ac:dyDescent="0.2">
      <c r="A24" s="28" t="s">
        <v>57</v>
      </c>
      <c r="E24" s="29" t="s">
        <v>5</v>
      </c>
    </row>
    <row r="25" spans="1:16" x14ac:dyDescent="0.2">
      <c r="A25" s="28" t="s">
        <v>58</v>
      </c>
      <c r="E25" s="30" t="s">
        <v>5</v>
      </c>
    </row>
    <row r="26" spans="1:16" ht="38.25" x14ac:dyDescent="0.2">
      <c r="E26" s="29" t="s">
        <v>78</v>
      </c>
    </row>
    <row r="27" spans="1:16" ht="25.5" x14ac:dyDescent="0.2">
      <c r="A27" t="s">
        <v>51</v>
      </c>
      <c r="B27" s="5" t="s">
        <v>64</v>
      </c>
      <c r="C27" s="5" t="s">
        <v>145</v>
      </c>
      <c r="D27" t="s">
        <v>5</v>
      </c>
      <c r="E27" s="24" t="s">
        <v>146</v>
      </c>
      <c r="F27" s="25" t="s">
        <v>73</v>
      </c>
      <c r="G27" s="26">
        <v>13</v>
      </c>
      <c r="H27" s="25">
        <v>0</v>
      </c>
      <c r="I27" s="25">
        <f>ROUND(G27*H27,6)</f>
        <v>0</v>
      </c>
      <c r="L27" s="27">
        <v>0</v>
      </c>
      <c r="M27" s="22">
        <f>ROUND(ROUND(L27,2)*ROUND(G27,3),2)</f>
        <v>0</v>
      </c>
      <c r="N27" s="25" t="s">
        <v>56</v>
      </c>
      <c r="O27">
        <f>(M27*21)/100</f>
        <v>0</v>
      </c>
      <c r="P27" t="s">
        <v>27</v>
      </c>
    </row>
    <row r="28" spans="1:16" x14ac:dyDescent="0.2">
      <c r="A28" s="28" t="s">
        <v>57</v>
      </c>
      <c r="E28" s="29" t="s">
        <v>5</v>
      </c>
    </row>
    <row r="29" spans="1:16" x14ac:dyDescent="0.2">
      <c r="A29" s="28" t="s">
        <v>58</v>
      </c>
      <c r="E29" s="30" t="s">
        <v>5</v>
      </c>
    </row>
    <row r="30" spans="1:16" ht="51" x14ac:dyDescent="0.2">
      <c r="E30" s="29" t="s">
        <v>147</v>
      </c>
    </row>
    <row r="31" spans="1:16" x14ac:dyDescent="0.2">
      <c r="A31" t="s">
        <v>51</v>
      </c>
      <c r="B31" s="5" t="s">
        <v>62</v>
      </c>
      <c r="C31" s="5" t="s">
        <v>84</v>
      </c>
      <c r="D31" t="s">
        <v>5</v>
      </c>
      <c r="E31" s="24" t="s">
        <v>85</v>
      </c>
      <c r="F31" s="25" t="s">
        <v>86</v>
      </c>
      <c r="G31" s="26">
        <v>60</v>
      </c>
      <c r="H31" s="25">
        <v>0</v>
      </c>
      <c r="I31" s="25">
        <f>ROUND(G31*H31,6)</f>
        <v>0</v>
      </c>
      <c r="L31" s="27">
        <v>0</v>
      </c>
      <c r="M31" s="22">
        <f>ROUND(ROUND(L31,2)*ROUND(G31,3),2)</f>
        <v>0</v>
      </c>
      <c r="N31" s="25" t="s">
        <v>56</v>
      </c>
      <c r="O31">
        <f>(M31*21)/100</f>
        <v>0</v>
      </c>
      <c r="P31" t="s">
        <v>27</v>
      </c>
    </row>
    <row r="32" spans="1:16" x14ac:dyDescent="0.2">
      <c r="A32" s="28" t="s">
        <v>57</v>
      </c>
      <c r="E32" s="29" t="s">
        <v>5</v>
      </c>
    </row>
    <row r="33" spans="1:16" x14ac:dyDescent="0.2">
      <c r="A33" s="28" t="s">
        <v>58</v>
      </c>
      <c r="E33" s="30" t="s">
        <v>5</v>
      </c>
    </row>
    <row r="34" spans="1:16" ht="63.75" x14ac:dyDescent="0.2">
      <c r="E34" s="29" t="s">
        <v>87</v>
      </c>
    </row>
    <row r="35" spans="1:16" x14ac:dyDescent="0.2">
      <c r="A35" t="s">
        <v>51</v>
      </c>
      <c r="B35" s="5" t="s">
        <v>69</v>
      </c>
      <c r="C35" s="5" t="s">
        <v>129</v>
      </c>
      <c r="D35" t="s">
        <v>5</v>
      </c>
      <c r="E35" s="24" t="s">
        <v>130</v>
      </c>
      <c r="F35" s="25" t="s">
        <v>131</v>
      </c>
      <c r="G35" s="26">
        <v>5.76</v>
      </c>
      <c r="H35" s="25">
        <v>0</v>
      </c>
      <c r="I35" s="25">
        <f>ROUND(G35*H35,6)</f>
        <v>0</v>
      </c>
      <c r="L35" s="27">
        <v>0</v>
      </c>
      <c r="M35" s="22">
        <f>ROUND(ROUND(L35,2)*ROUND(G35,3),2)</f>
        <v>0</v>
      </c>
      <c r="N35" s="25" t="s">
        <v>56</v>
      </c>
      <c r="O35">
        <f>(M35*21)/100</f>
        <v>0</v>
      </c>
      <c r="P35" t="s">
        <v>27</v>
      </c>
    </row>
    <row r="36" spans="1:16" x14ac:dyDescent="0.2">
      <c r="A36" s="28" t="s">
        <v>57</v>
      </c>
      <c r="E36" s="29" t="s">
        <v>5</v>
      </c>
    </row>
    <row r="37" spans="1:16" x14ac:dyDescent="0.2">
      <c r="A37" s="28" t="s">
        <v>58</v>
      </c>
      <c r="E37" s="30" t="s">
        <v>5</v>
      </c>
    </row>
    <row r="38" spans="1:16" ht="76.5" x14ac:dyDescent="0.2">
      <c r="E38" s="29" t="s">
        <v>5294</v>
      </c>
    </row>
    <row r="39" spans="1:16" x14ac:dyDescent="0.2">
      <c r="A39" t="s">
        <v>51</v>
      </c>
      <c r="B39" s="5" t="s">
        <v>79</v>
      </c>
      <c r="C39" s="5" t="s">
        <v>5295</v>
      </c>
      <c r="D39" t="s">
        <v>5</v>
      </c>
      <c r="E39" s="24" t="s">
        <v>5296</v>
      </c>
      <c r="F39" s="25" t="s">
        <v>73</v>
      </c>
      <c r="G39" s="26">
        <v>12</v>
      </c>
      <c r="H39" s="25">
        <v>0</v>
      </c>
      <c r="I39" s="25">
        <f>ROUND(G39*H39,6)</f>
        <v>0</v>
      </c>
      <c r="L39" s="27">
        <v>0</v>
      </c>
      <c r="M39" s="22">
        <f>ROUND(ROUND(L39,2)*ROUND(G39,3),2)</f>
        <v>0</v>
      </c>
      <c r="N39" s="25" t="s">
        <v>56</v>
      </c>
      <c r="O39">
        <f>(M39*21)/100</f>
        <v>0</v>
      </c>
      <c r="P39" t="s">
        <v>27</v>
      </c>
    </row>
    <row r="40" spans="1:16" x14ac:dyDescent="0.2">
      <c r="A40" s="28" t="s">
        <v>57</v>
      </c>
      <c r="E40" s="29" t="s">
        <v>5</v>
      </c>
    </row>
    <row r="41" spans="1:16" x14ac:dyDescent="0.2">
      <c r="A41" s="28" t="s">
        <v>58</v>
      </c>
      <c r="E41" s="30" t="s">
        <v>5</v>
      </c>
    </row>
    <row r="42" spans="1:16" ht="127.5" x14ac:dyDescent="0.2">
      <c r="E42" s="29" t="s">
        <v>5297</v>
      </c>
    </row>
    <row r="43" spans="1:16" x14ac:dyDescent="0.2">
      <c r="A43" t="s">
        <v>51</v>
      </c>
      <c r="B43" s="5" t="s">
        <v>83</v>
      </c>
      <c r="C43" s="5" t="s">
        <v>5298</v>
      </c>
      <c r="D43" t="s">
        <v>5</v>
      </c>
      <c r="E43" s="24" t="s">
        <v>5299</v>
      </c>
      <c r="F43" s="25" t="s">
        <v>73</v>
      </c>
      <c r="G43" s="26">
        <v>12</v>
      </c>
      <c r="H43" s="25">
        <v>0</v>
      </c>
      <c r="I43" s="25">
        <f>ROUND(G43*H43,6)</f>
        <v>0</v>
      </c>
      <c r="L43" s="27">
        <v>0</v>
      </c>
      <c r="M43" s="22">
        <f>ROUND(ROUND(L43,2)*ROUND(G43,3),2)</f>
        <v>0</v>
      </c>
      <c r="N43" s="25" t="s">
        <v>56</v>
      </c>
      <c r="O43">
        <f>(M43*21)/100</f>
        <v>0</v>
      </c>
      <c r="P43" t="s">
        <v>27</v>
      </c>
    </row>
    <row r="44" spans="1:16" x14ac:dyDescent="0.2">
      <c r="A44" s="28" t="s">
        <v>57</v>
      </c>
      <c r="E44" s="29" t="s">
        <v>5</v>
      </c>
    </row>
    <row r="45" spans="1:16" x14ac:dyDescent="0.2">
      <c r="A45" s="28" t="s">
        <v>58</v>
      </c>
      <c r="E45" s="30" t="s">
        <v>5</v>
      </c>
    </row>
    <row r="46" spans="1:16" ht="76.5" x14ac:dyDescent="0.2">
      <c r="E46" s="29" t="s">
        <v>5300</v>
      </c>
    </row>
    <row r="47" spans="1:16" x14ac:dyDescent="0.2">
      <c r="A47" t="s">
        <v>51</v>
      </c>
      <c r="B47" s="5" t="s">
        <v>88</v>
      </c>
      <c r="C47" s="5" t="s">
        <v>5301</v>
      </c>
      <c r="D47" t="s">
        <v>5</v>
      </c>
      <c r="E47" s="24" t="s">
        <v>5302</v>
      </c>
      <c r="F47" s="25" t="s">
        <v>73</v>
      </c>
      <c r="G47" s="26">
        <v>12</v>
      </c>
      <c r="H47" s="25">
        <v>0</v>
      </c>
      <c r="I47" s="25">
        <f>ROUND(G47*H47,6)</f>
        <v>0</v>
      </c>
      <c r="L47" s="27">
        <v>0</v>
      </c>
      <c r="M47" s="22">
        <f>ROUND(ROUND(L47,2)*ROUND(G47,3),2)</f>
        <v>0</v>
      </c>
      <c r="N47" s="25" t="s">
        <v>56</v>
      </c>
      <c r="O47">
        <f>(M47*21)/100</f>
        <v>0</v>
      </c>
      <c r="P47" t="s">
        <v>27</v>
      </c>
    </row>
    <row r="48" spans="1:16" x14ac:dyDescent="0.2">
      <c r="A48" s="28" t="s">
        <v>57</v>
      </c>
      <c r="E48" s="29" t="s">
        <v>5</v>
      </c>
    </row>
    <row r="49" spans="1:16" x14ac:dyDescent="0.2">
      <c r="A49" s="28" t="s">
        <v>58</v>
      </c>
      <c r="E49" s="30" t="s">
        <v>5</v>
      </c>
    </row>
    <row r="50" spans="1:16" ht="89.25" x14ac:dyDescent="0.2">
      <c r="E50" s="29" t="s">
        <v>99</v>
      </c>
    </row>
    <row r="51" spans="1:16" x14ac:dyDescent="0.2">
      <c r="A51" t="s">
        <v>51</v>
      </c>
      <c r="B51" s="5" t="s">
        <v>178</v>
      </c>
      <c r="C51" s="5" t="s">
        <v>5303</v>
      </c>
      <c r="D51" t="s">
        <v>5</v>
      </c>
      <c r="E51" s="24" t="s">
        <v>5304</v>
      </c>
      <c r="F51" s="25" t="s">
        <v>73</v>
      </c>
      <c r="G51" s="26">
        <v>1</v>
      </c>
      <c r="H51" s="25">
        <v>0</v>
      </c>
      <c r="I51" s="25">
        <f>ROUND(G51*H51,6)</f>
        <v>0</v>
      </c>
      <c r="L51" s="27">
        <v>0</v>
      </c>
      <c r="M51" s="22">
        <f>ROUND(ROUND(L51,2)*ROUND(G51,3),2)</f>
        <v>0</v>
      </c>
      <c r="N51" s="25" t="s">
        <v>126</v>
      </c>
      <c r="O51">
        <f>(M51*21)/100</f>
        <v>0</v>
      </c>
      <c r="P51" t="s">
        <v>27</v>
      </c>
    </row>
    <row r="52" spans="1:16" x14ac:dyDescent="0.2">
      <c r="A52" s="28" t="s">
        <v>57</v>
      </c>
      <c r="E52" s="29" t="s">
        <v>5</v>
      </c>
    </row>
    <row r="53" spans="1:16" x14ac:dyDescent="0.2">
      <c r="A53" s="28" t="s">
        <v>58</v>
      </c>
      <c r="E53" s="30" t="s">
        <v>5</v>
      </c>
    </row>
    <row r="54" spans="1:16" ht="127.5" x14ac:dyDescent="0.2">
      <c r="E54" s="29" t="s">
        <v>5297</v>
      </c>
    </row>
    <row r="55" spans="1:16" x14ac:dyDescent="0.2">
      <c r="A55" t="s">
        <v>51</v>
      </c>
      <c r="B55" s="5" t="s">
        <v>92</v>
      </c>
      <c r="C55" s="5" t="s">
        <v>5305</v>
      </c>
      <c r="D55" t="s">
        <v>5</v>
      </c>
      <c r="E55" s="24" t="s">
        <v>5306</v>
      </c>
      <c r="F55" s="25" t="s">
        <v>73</v>
      </c>
      <c r="G55" s="26">
        <v>12</v>
      </c>
      <c r="H55" s="25">
        <v>0</v>
      </c>
      <c r="I55" s="25">
        <f>ROUND(G55*H55,6)</f>
        <v>0</v>
      </c>
      <c r="L55" s="27">
        <v>0</v>
      </c>
      <c r="M55" s="22">
        <f>ROUND(ROUND(L55,2)*ROUND(G55,3),2)</f>
        <v>0</v>
      </c>
      <c r="N55" s="25" t="s">
        <v>56</v>
      </c>
      <c r="O55">
        <f>(M55*21)/100</f>
        <v>0</v>
      </c>
      <c r="P55" t="s">
        <v>27</v>
      </c>
    </row>
    <row r="56" spans="1:16" x14ac:dyDescent="0.2">
      <c r="A56" s="28" t="s">
        <v>57</v>
      </c>
      <c r="E56" s="29" t="s">
        <v>5</v>
      </c>
    </row>
    <row r="57" spans="1:16" x14ac:dyDescent="0.2">
      <c r="A57" s="28" t="s">
        <v>58</v>
      </c>
      <c r="E57" s="30" t="s">
        <v>5</v>
      </c>
    </row>
    <row r="58" spans="1:16" ht="127.5" x14ac:dyDescent="0.2">
      <c r="E58" s="29" t="s">
        <v>5297</v>
      </c>
    </row>
    <row r="59" spans="1:16" x14ac:dyDescent="0.2">
      <c r="A59" t="s">
        <v>51</v>
      </c>
      <c r="B59" s="5" t="s">
        <v>96</v>
      </c>
      <c r="C59" s="5" t="s">
        <v>5307</v>
      </c>
      <c r="D59" t="s">
        <v>5</v>
      </c>
      <c r="E59" s="24" t="s">
        <v>5308</v>
      </c>
      <c r="F59" s="25" t="s">
        <v>73</v>
      </c>
      <c r="G59" s="26">
        <v>13</v>
      </c>
      <c r="H59" s="25">
        <v>0</v>
      </c>
      <c r="I59" s="25">
        <f>ROUND(G59*H59,6)</f>
        <v>0</v>
      </c>
      <c r="L59" s="27">
        <v>0</v>
      </c>
      <c r="M59" s="22">
        <f>ROUND(ROUND(L59,2)*ROUND(G59,3),2)</f>
        <v>0</v>
      </c>
      <c r="N59" s="25" t="s">
        <v>56</v>
      </c>
      <c r="O59">
        <f>(M59*21)/100</f>
        <v>0</v>
      </c>
      <c r="P59" t="s">
        <v>27</v>
      </c>
    </row>
    <row r="60" spans="1:16" x14ac:dyDescent="0.2">
      <c r="A60" s="28" t="s">
        <v>57</v>
      </c>
      <c r="E60" s="29" t="s">
        <v>5</v>
      </c>
    </row>
    <row r="61" spans="1:16" x14ac:dyDescent="0.2">
      <c r="A61" s="28" t="s">
        <v>58</v>
      </c>
      <c r="E61" s="30" t="s">
        <v>5</v>
      </c>
    </row>
    <row r="62" spans="1:16" ht="127.5" x14ac:dyDescent="0.2">
      <c r="E62" s="29" t="s">
        <v>5297</v>
      </c>
    </row>
    <row r="63" spans="1:16" x14ac:dyDescent="0.2">
      <c r="A63" t="s">
        <v>51</v>
      </c>
      <c r="B63" s="5" t="s">
        <v>100</v>
      </c>
      <c r="C63" s="5" t="s">
        <v>5309</v>
      </c>
      <c r="D63" t="s">
        <v>5</v>
      </c>
      <c r="E63" s="24" t="s">
        <v>5310</v>
      </c>
      <c r="F63" s="25" t="s">
        <v>73</v>
      </c>
      <c r="G63" s="26">
        <v>13</v>
      </c>
      <c r="H63" s="25">
        <v>0</v>
      </c>
      <c r="I63" s="25">
        <f>ROUND(G63*H63,6)</f>
        <v>0</v>
      </c>
      <c r="L63" s="27">
        <v>0</v>
      </c>
      <c r="M63" s="22">
        <f>ROUND(ROUND(L63,2)*ROUND(G63,3),2)</f>
        <v>0</v>
      </c>
      <c r="N63" s="25" t="s">
        <v>56</v>
      </c>
      <c r="O63">
        <f>(M63*21)/100</f>
        <v>0</v>
      </c>
      <c r="P63" t="s">
        <v>27</v>
      </c>
    </row>
    <row r="64" spans="1:16" x14ac:dyDescent="0.2">
      <c r="A64" s="28" t="s">
        <v>57</v>
      </c>
      <c r="E64" s="29" t="s">
        <v>5</v>
      </c>
    </row>
    <row r="65" spans="1:16" x14ac:dyDescent="0.2">
      <c r="A65" s="28" t="s">
        <v>58</v>
      </c>
      <c r="E65" s="30" t="s">
        <v>5</v>
      </c>
    </row>
    <row r="66" spans="1:16" ht="89.25" x14ac:dyDescent="0.2">
      <c r="E66" s="29" t="s">
        <v>99</v>
      </c>
    </row>
    <row r="67" spans="1:16" x14ac:dyDescent="0.2">
      <c r="A67" t="s">
        <v>51</v>
      </c>
      <c r="B67" s="5" t="s">
        <v>105</v>
      </c>
      <c r="C67" s="5" t="s">
        <v>5309</v>
      </c>
      <c r="D67" t="s">
        <v>52</v>
      </c>
      <c r="E67" s="24" t="s">
        <v>5310</v>
      </c>
      <c r="F67" s="25" t="s">
        <v>73</v>
      </c>
      <c r="G67" s="26">
        <v>12</v>
      </c>
      <c r="H67" s="25">
        <v>0</v>
      </c>
      <c r="I67" s="25">
        <f>ROUND(G67*H67,6)</f>
        <v>0</v>
      </c>
      <c r="L67" s="27">
        <v>0</v>
      </c>
      <c r="M67" s="22">
        <f>ROUND(ROUND(L67,2)*ROUND(G67,3),2)</f>
        <v>0</v>
      </c>
      <c r="N67" s="25" t="s">
        <v>56</v>
      </c>
      <c r="O67">
        <f>(M67*21)/100</f>
        <v>0</v>
      </c>
      <c r="P67" t="s">
        <v>27</v>
      </c>
    </row>
    <row r="68" spans="1:16" x14ac:dyDescent="0.2">
      <c r="A68" s="28" t="s">
        <v>57</v>
      </c>
      <c r="E68" s="29" t="s">
        <v>5</v>
      </c>
    </row>
    <row r="69" spans="1:16" x14ac:dyDescent="0.2">
      <c r="A69" s="28" t="s">
        <v>58</v>
      </c>
      <c r="E69" s="30" t="s">
        <v>5</v>
      </c>
    </row>
    <row r="70" spans="1:16" ht="89.25" x14ac:dyDescent="0.2">
      <c r="E70" s="29" t="s">
        <v>99</v>
      </c>
    </row>
    <row r="71" spans="1:16" x14ac:dyDescent="0.2">
      <c r="A71" t="s">
        <v>51</v>
      </c>
      <c r="B71" s="5" t="s">
        <v>110</v>
      </c>
      <c r="C71" s="5" t="s">
        <v>5311</v>
      </c>
      <c r="D71" t="s">
        <v>5</v>
      </c>
      <c r="E71" s="24" t="s">
        <v>5312</v>
      </c>
      <c r="F71" s="25" t="s">
        <v>108</v>
      </c>
      <c r="G71" s="26">
        <v>1</v>
      </c>
      <c r="H71" s="25">
        <v>0</v>
      </c>
      <c r="I71" s="25">
        <f>ROUND(G71*H71,6)</f>
        <v>0</v>
      </c>
      <c r="L71" s="27">
        <v>0</v>
      </c>
      <c r="M71" s="22">
        <f>ROUND(ROUND(L71,2)*ROUND(G71,3),2)</f>
        <v>0</v>
      </c>
      <c r="N71" s="25" t="s">
        <v>56</v>
      </c>
      <c r="O71">
        <f>(M71*21)/100</f>
        <v>0</v>
      </c>
      <c r="P71" t="s">
        <v>27</v>
      </c>
    </row>
    <row r="72" spans="1:16" x14ac:dyDescent="0.2">
      <c r="A72" s="28" t="s">
        <v>57</v>
      </c>
      <c r="E72" s="29" t="s">
        <v>5</v>
      </c>
    </row>
    <row r="73" spans="1:16" x14ac:dyDescent="0.2">
      <c r="A73" s="28" t="s">
        <v>58</v>
      </c>
      <c r="E73" s="30" t="s">
        <v>5</v>
      </c>
    </row>
    <row r="74" spans="1:16" ht="102" x14ac:dyDescent="0.2">
      <c r="E74" s="29" t="s">
        <v>113</v>
      </c>
    </row>
    <row r="75" spans="1:16" ht="25.5" x14ac:dyDescent="0.2">
      <c r="A75" t="s">
        <v>51</v>
      </c>
      <c r="B75" s="5" t="s">
        <v>114</v>
      </c>
      <c r="C75" s="5" t="s">
        <v>5313</v>
      </c>
      <c r="D75" t="s">
        <v>5</v>
      </c>
      <c r="E75" s="24" t="s">
        <v>5314</v>
      </c>
      <c r="F75" s="25" t="s">
        <v>86</v>
      </c>
      <c r="G75" s="26">
        <v>48</v>
      </c>
      <c r="H75" s="25">
        <v>0</v>
      </c>
      <c r="I75" s="25">
        <f>ROUND(G75*H75,6)</f>
        <v>0</v>
      </c>
      <c r="L75" s="27">
        <v>0</v>
      </c>
      <c r="M75" s="22">
        <f>ROUND(ROUND(L75,2)*ROUND(G75,3),2)</f>
        <v>0</v>
      </c>
      <c r="N75" s="25" t="s">
        <v>56</v>
      </c>
      <c r="O75">
        <f>(M75*21)/100</f>
        <v>0</v>
      </c>
      <c r="P75" t="s">
        <v>27</v>
      </c>
    </row>
    <row r="76" spans="1:16" x14ac:dyDescent="0.2">
      <c r="A76" s="28" t="s">
        <v>57</v>
      </c>
      <c r="E76" s="29" t="s">
        <v>5</v>
      </c>
    </row>
    <row r="77" spans="1:16" x14ac:dyDescent="0.2">
      <c r="A77" s="28" t="s">
        <v>58</v>
      </c>
      <c r="E77" s="30" t="s">
        <v>5</v>
      </c>
    </row>
    <row r="78" spans="1:16" ht="102" x14ac:dyDescent="0.2">
      <c r="E78" s="29" t="s">
        <v>5315</v>
      </c>
    </row>
    <row r="79" spans="1:16" x14ac:dyDescent="0.2">
      <c r="A79" t="s">
        <v>48</v>
      </c>
      <c r="C79" s="6" t="s">
        <v>83</v>
      </c>
      <c r="E79" s="23" t="s">
        <v>122</v>
      </c>
      <c r="J79" s="22">
        <f>0</f>
        <v>0</v>
      </c>
      <c r="K79" s="22">
        <f>0</f>
        <v>0</v>
      </c>
      <c r="L79" s="22">
        <f>0+L80</f>
        <v>0</v>
      </c>
      <c r="M79" s="22">
        <f>0+M80</f>
        <v>0</v>
      </c>
    </row>
    <row r="80" spans="1:16" x14ac:dyDescent="0.2">
      <c r="A80" t="s">
        <v>51</v>
      </c>
      <c r="B80" s="5" t="s">
        <v>118</v>
      </c>
      <c r="C80" s="5" t="s">
        <v>134</v>
      </c>
      <c r="D80" t="s">
        <v>5</v>
      </c>
      <c r="E80" s="24" t="s">
        <v>135</v>
      </c>
      <c r="F80" s="25" t="s">
        <v>136</v>
      </c>
      <c r="G80" s="26">
        <v>12.85</v>
      </c>
      <c r="H80" s="25">
        <v>0</v>
      </c>
      <c r="I80" s="25">
        <f>ROUND(G80*H80,6)</f>
        <v>0</v>
      </c>
      <c r="L80" s="27">
        <v>0</v>
      </c>
      <c r="M80" s="22">
        <f>ROUND(ROUND(L80,2)*ROUND(G80,3),2)</f>
        <v>0</v>
      </c>
      <c r="N80" s="25" t="s">
        <v>56</v>
      </c>
      <c r="O80">
        <f>(M80*21)/100</f>
        <v>0</v>
      </c>
      <c r="P80" t="s">
        <v>27</v>
      </c>
    </row>
    <row r="81" spans="1:5" x14ac:dyDescent="0.2">
      <c r="A81" s="28" t="s">
        <v>57</v>
      </c>
      <c r="E81" s="29" t="s">
        <v>5</v>
      </c>
    </row>
    <row r="82" spans="1:5" x14ac:dyDescent="0.2">
      <c r="A82" s="28" t="s">
        <v>58</v>
      </c>
      <c r="E82" s="30" t="s">
        <v>5</v>
      </c>
    </row>
    <row r="83" spans="1:5" ht="89.25" x14ac:dyDescent="0.2">
      <c r="E83" s="29" t="s">
        <v>137</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7"/>
  <dimension ref="A1:T334"/>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COUNTIFS(L8:L331,"=0",A8:A331,"P")+COUNTIFS(L8:L331,"",A8:A331,"P")+SUM(Q8:Q331)</f>
        <v>80</v>
      </c>
    </row>
    <row r="8" spans="1:20" x14ac:dyDescent="0.2">
      <c r="A8" t="s">
        <v>45</v>
      </c>
      <c r="C8" s="19" t="s">
        <v>5318</v>
      </c>
      <c r="E8" s="21" t="s">
        <v>5319</v>
      </c>
      <c r="J8" s="20">
        <f>0+J9+J82+J183+J280+J309+J318</f>
        <v>0</v>
      </c>
      <c r="K8" s="20">
        <f>0+K9+K82+K183+K280+K309+K318</f>
        <v>0</v>
      </c>
      <c r="L8" s="20">
        <f>0+L9+L82+L183+L280+L309+L318</f>
        <v>0</v>
      </c>
      <c r="M8" s="20">
        <f>0+M9+M82+M183+M280+M309+M318</f>
        <v>0</v>
      </c>
    </row>
    <row r="9" spans="1:20" x14ac:dyDescent="0.2">
      <c r="A9" t="s">
        <v>48</v>
      </c>
      <c r="C9" s="6" t="s">
        <v>27</v>
      </c>
      <c r="E9" s="23" t="s">
        <v>2436</v>
      </c>
      <c r="J9" s="22">
        <f>0</f>
        <v>0</v>
      </c>
      <c r="K9" s="22">
        <f>0</f>
        <v>0</v>
      </c>
      <c r="L9" s="22">
        <f>0+L10+L14+L18+L22+L26+L30+L34+L38+L42+L46+L50+L54+L58+L62+L66+L70+L74+L78</f>
        <v>0</v>
      </c>
      <c r="M9" s="22">
        <f>0+M10+M14+M18+M22+M26+M30+M34+M38+M42+M46+M50+M54+M58+M62+M66+M70+M74+M78</f>
        <v>0</v>
      </c>
    </row>
    <row r="10" spans="1:20" ht="25.5" x14ac:dyDescent="0.2">
      <c r="A10" t="s">
        <v>51</v>
      </c>
      <c r="B10" s="5" t="s">
        <v>52</v>
      </c>
      <c r="C10" s="5" t="s">
        <v>5320</v>
      </c>
      <c r="D10" t="s">
        <v>5</v>
      </c>
      <c r="E10" s="24" t="s">
        <v>5321</v>
      </c>
      <c r="F10" s="25" t="s">
        <v>77</v>
      </c>
      <c r="G10" s="26">
        <v>483</v>
      </c>
      <c r="H10" s="25">
        <v>6.6E-4</v>
      </c>
      <c r="I10" s="25">
        <f>ROUND(G10*H10,6)</f>
        <v>0.31878000000000001</v>
      </c>
      <c r="L10" s="27">
        <v>0</v>
      </c>
      <c r="M10" s="22">
        <f>ROUND(ROUND(L10,2)*ROUND(G10,3),2)</f>
        <v>0</v>
      </c>
      <c r="N10" s="25" t="s">
        <v>1836</v>
      </c>
      <c r="O10">
        <f>(M10*21)/100</f>
        <v>0</v>
      </c>
      <c r="P10" t="s">
        <v>27</v>
      </c>
    </row>
    <row r="11" spans="1:20" x14ac:dyDescent="0.2">
      <c r="A11" s="28" t="s">
        <v>57</v>
      </c>
      <c r="E11" s="29" t="s">
        <v>5</v>
      </c>
    </row>
    <row r="12" spans="1:20" x14ac:dyDescent="0.2">
      <c r="A12" s="28" t="s">
        <v>58</v>
      </c>
      <c r="E12" s="30" t="s">
        <v>5322</v>
      </c>
    </row>
    <row r="13" spans="1:20" x14ac:dyDescent="0.2">
      <c r="E13" s="29" t="s">
        <v>159</v>
      </c>
    </row>
    <row r="14" spans="1:20" ht="25.5" x14ac:dyDescent="0.2">
      <c r="A14" t="s">
        <v>51</v>
      </c>
      <c r="B14" s="5" t="s">
        <v>27</v>
      </c>
      <c r="C14" s="5" t="s">
        <v>5323</v>
      </c>
      <c r="D14" t="s">
        <v>5</v>
      </c>
      <c r="E14" s="24" t="s">
        <v>5324</v>
      </c>
      <c r="F14" s="25" t="s">
        <v>77</v>
      </c>
      <c r="G14" s="26">
        <v>151.80000000000001</v>
      </c>
      <c r="H14" s="25">
        <v>7.6000000000000004E-4</v>
      </c>
      <c r="I14" s="25">
        <f>ROUND(G14*H14,6)</f>
        <v>0.115368</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5325</v>
      </c>
    </row>
    <row r="17" spans="1:16" x14ac:dyDescent="0.2">
      <c r="E17" s="29" t="s">
        <v>159</v>
      </c>
    </row>
    <row r="18" spans="1:16" x14ac:dyDescent="0.2">
      <c r="A18" t="s">
        <v>51</v>
      </c>
      <c r="B18" s="5" t="s">
        <v>26</v>
      </c>
      <c r="C18" s="5" t="s">
        <v>5326</v>
      </c>
      <c r="D18" t="s">
        <v>5</v>
      </c>
      <c r="E18" s="24" t="s">
        <v>5327</v>
      </c>
      <c r="F18" s="25" t="s">
        <v>77</v>
      </c>
      <c r="G18" s="26">
        <v>483</v>
      </c>
      <c r="H18" s="25">
        <v>1.23E-3</v>
      </c>
      <c r="I18" s="25">
        <f>ROUND(G18*H18,6)</f>
        <v>0.59409000000000001</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5328</v>
      </c>
    </row>
    <row r="21" spans="1:16" ht="63.75" x14ac:dyDescent="0.2">
      <c r="E21" s="29" t="s">
        <v>5329</v>
      </c>
    </row>
    <row r="22" spans="1:16" x14ac:dyDescent="0.2">
      <c r="A22" t="s">
        <v>51</v>
      </c>
      <c r="B22" s="5" t="s">
        <v>144</v>
      </c>
      <c r="C22" s="5" t="s">
        <v>5330</v>
      </c>
      <c r="D22" t="s">
        <v>5</v>
      </c>
      <c r="E22" s="24" t="s">
        <v>5331</v>
      </c>
      <c r="F22" s="25" t="s">
        <v>136</v>
      </c>
      <c r="G22" s="26">
        <v>307.27100000000002</v>
      </c>
      <c r="H22" s="25">
        <v>1</v>
      </c>
      <c r="I22" s="25">
        <f>ROUND(G22*H22,6)</f>
        <v>307.27100000000002</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5332</v>
      </c>
    </row>
    <row r="25" spans="1:16" x14ac:dyDescent="0.2">
      <c r="E25" s="29" t="s">
        <v>5</v>
      </c>
    </row>
    <row r="26" spans="1:16" ht="25.5" x14ac:dyDescent="0.2">
      <c r="A26" t="s">
        <v>51</v>
      </c>
      <c r="B26" s="5" t="s">
        <v>64</v>
      </c>
      <c r="C26" s="5" t="s">
        <v>5333</v>
      </c>
      <c r="D26" t="s">
        <v>5</v>
      </c>
      <c r="E26" s="24" t="s">
        <v>5334</v>
      </c>
      <c r="F26" s="25" t="s">
        <v>136</v>
      </c>
      <c r="G26" s="26">
        <v>8.1999999999999993</v>
      </c>
      <c r="H26" s="25">
        <v>1.9302999999999999</v>
      </c>
      <c r="I26" s="25">
        <f>ROUND(G26*H26,6)</f>
        <v>15.82846</v>
      </c>
      <c r="L26" s="27">
        <v>0</v>
      </c>
      <c r="M26" s="22">
        <f>ROUND(ROUND(L26,2)*ROUND(G26,3),2)</f>
        <v>0</v>
      </c>
      <c r="N26" s="25" t="s">
        <v>1836</v>
      </c>
      <c r="O26">
        <f>(M26*21)/100</f>
        <v>0</v>
      </c>
      <c r="P26" t="s">
        <v>27</v>
      </c>
    </row>
    <row r="27" spans="1:16" x14ac:dyDescent="0.2">
      <c r="A27" s="28" t="s">
        <v>57</v>
      </c>
      <c r="E27" s="29" t="s">
        <v>5</v>
      </c>
    </row>
    <row r="28" spans="1:16" x14ac:dyDescent="0.2">
      <c r="A28" s="28" t="s">
        <v>58</v>
      </c>
      <c r="E28" s="30" t="s">
        <v>5335</v>
      </c>
    </row>
    <row r="29" spans="1:16" ht="63.75" x14ac:dyDescent="0.2">
      <c r="E29" s="29" t="s">
        <v>5336</v>
      </c>
    </row>
    <row r="30" spans="1:16" ht="25.5" x14ac:dyDescent="0.2">
      <c r="A30" t="s">
        <v>51</v>
      </c>
      <c r="B30" s="5" t="s">
        <v>62</v>
      </c>
      <c r="C30" s="5" t="s">
        <v>5337</v>
      </c>
      <c r="D30" t="s">
        <v>5</v>
      </c>
      <c r="E30" s="24" t="s">
        <v>5338</v>
      </c>
      <c r="F30" s="25" t="s">
        <v>136</v>
      </c>
      <c r="G30" s="26">
        <v>0.55300000000000005</v>
      </c>
      <c r="H30" s="25">
        <v>2.45329</v>
      </c>
      <c r="I30" s="25">
        <f>ROUND(G30*H30,6)</f>
        <v>1.3566689999999999</v>
      </c>
      <c r="L30" s="27">
        <v>0</v>
      </c>
      <c r="M30" s="22">
        <f>ROUND(ROUND(L30,2)*ROUND(G30,3),2)</f>
        <v>0</v>
      </c>
      <c r="N30" s="25" t="s">
        <v>1836</v>
      </c>
      <c r="O30">
        <f>(M30*21)/100</f>
        <v>0</v>
      </c>
      <c r="P30" t="s">
        <v>27</v>
      </c>
    </row>
    <row r="31" spans="1:16" x14ac:dyDescent="0.2">
      <c r="A31" s="28" t="s">
        <v>57</v>
      </c>
      <c r="E31" s="29" t="s">
        <v>5</v>
      </c>
    </row>
    <row r="32" spans="1:16" x14ac:dyDescent="0.2">
      <c r="A32" s="28" t="s">
        <v>58</v>
      </c>
      <c r="E32" s="30" t="s">
        <v>5339</v>
      </c>
    </row>
    <row r="33" spans="1:16" ht="127.5" x14ac:dyDescent="0.2">
      <c r="E33" s="29" t="s">
        <v>5340</v>
      </c>
    </row>
    <row r="34" spans="1:16" ht="25.5" x14ac:dyDescent="0.2">
      <c r="A34" t="s">
        <v>51</v>
      </c>
      <c r="B34" s="5" t="s">
        <v>69</v>
      </c>
      <c r="C34" s="5" t="s">
        <v>5341</v>
      </c>
      <c r="D34" t="s">
        <v>5</v>
      </c>
      <c r="E34" s="24" t="s">
        <v>5342</v>
      </c>
      <c r="F34" s="25" t="s">
        <v>136</v>
      </c>
      <c r="G34" s="26">
        <v>4.0819999999999999</v>
      </c>
      <c r="H34" s="25">
        <v>2.45329</v>
      </c>
      <c r="I34" s="25">
        <f>ROUND(G34*H34,6)</f>
        <v>10.014329999999999</v>
      </c>
      <c r="L34" s="27">
        <v>0</v>
      </c>
      <c r="M34" s="22">
        <f>ROUND(ROUND(L34,2)*ROUND(G34,3),2)</f>
        <v>0</v>
      </c>
      <c r="N34" s="25" t="s">
        <v>1836</v>
      </c>
      <c r="O34">
        <f>(M34*21)/100</f>
        <v>0</v>
      </c>
      <c r="P34" t="s">
        <v>27</v>
      </c>
    </row>
    <row r="35" spans="1:16" x14ac:dyDescent="0.2">
      <c r="A35" s="28" t="s">
        <v>57</v>
      </c>
      <c r="E35" s="29" t="s">
        <v>5</v>
      </c>
    </row>
    <row r="36" spans="1:16" x14ac:dyDescent="0.2">
      <c r="A36" s="28" t="s">
        <v>58</v>
      </c>
      <c r="E36" s="30" t="s">
        <v>5343</v>
      </c>
    </row>
    <row r="37" spans="1:16" ht="127.5" x14ac:dyDescent="0.2">
      <c r="E37" s="29" t="s">
        <v>5340</v>
      </c>
    </row>
    <row r="38" spans="1:16" x14ac:dyDescent="0.2">
      <c r="A38" t="s">
        <v>51</v>
      </c>
      <c r="B38" s="5" t="s">
        <v>79</v>
      </c>
      <c r="C38" s="5" t="s">
        <v>5344</v>
      </c>
      <c r="D38" t="s">
        <v>5</v>
      </c>
      <c r="E38" s="24" t="s">
        <v>5345</v>
      </c>
      <c r="F38" s="25" t="s">
        <v>67</v>
      </c>
      <c r="G38" s="26">
        <v>7.1609999999999996</v>
      </c>
      <c r="H38" s="25">
        <v>2.47E-3</v>
      </c>
      <c r="I38" s="25">
        <f>ROUND(G38*H38,6)</f>
        <v>1.7687999999999999E-2</v>
      </c>
      <c r="L38" s="27">
        <v>0</v>
      </c>
      <c r="M38" s="22">
        <f>ROUND(ROUND(L38,2)*ROUND(G38,3),2)</f>
        <v>0</v>
      </c>
      <c r="N38" s="25" t="s">
        <v>1836</v>
      </c>
      <c r="O38">
        <f>(M38*21)/100</f>
        <v>0</v>
      </c>
      <c r="P38" t="s">
        <v>27</v>
      </c>
    </row>
    <row r="39" spans="1:16" x14ac:dyDescent="0.2">
      <c r="A39" s="28" t="s">
        <v>57</v>
      </c>
      <c r="E39" s="29" t="s">
        <v>5</v>
      </c>
    </row>
    <row r="40" spans="1:16" x14ac:dyDescent="0.2">
      <c r="A40" s="28" t="s">
        <v>58</v>
      </c>
      <c r="E40" s="30" t="s">
        <v>5346</v>
      </c>
    </row>
    <row r="41" spans="1:16" ht="38.25" x14ac:dyDescent="0.2">
      <c r="E41" s="29" t="s">
        <v>5347</v>
      </c>
    </row>
    <row r="42" spans="1:16" x14ac:dyDescent="0.2">
      <c r="A42" t="s">
        <v>51</v>
      </c>
      <c r="B42" s="5" t="s">
        <v>83</v>
      </c>
      <c r="C42" s="5" t="s">
        <v>5348</v>
      </c>
      <c r="D42" t="s">
        <v>5</v>
      </c>
      <c r="E42" s="24" t="s">
        <v>5349</v>
      </c>
      <c r="F42" s="25" t="s">
        <v>67</v>
      </c>
      <c r="G42" s="26">
        <v>7.1609999999999996</v>
      </c>
      <c r="H42" s="25">
        <v>0</v>
      </c>
      <c r="I42" s="25">
        <f>ROUND(G42*H42,6)</f>
        <v>0</v>
      </c>
      <c r="L42" s="27">
        <v>0</v>
      </c>
      <c r="M42" s="22">
        <f>ROUND(ROUND(L42,2)*ROUND(G42,3),2)</f>
        <v>0</v>
      </c>
      <c r="N42" s="25" t="s">
        <v>1836</v>
      </c>
      <c r="O42">
        <f>(M42*21)/100</f>
        <v>0</v>
      </c>
      <c r="P42" t="s">
        <v>27</v>
      </c>
    </row>
    <row r="43" spans="1:16" x14ac:dyDescent="0.2">
      <c r="A43" s="28" t="s">
        <v>57</v>
      </c>
      <c r="E43" s="29" t="s">
        <v>5</v>
      </c>
    </row>
    <row r="44" spans="1:16" x14ac:dyDescent="0.2">
      <c r="A44" s="28" t="s">
        <v>58</v>
      </c>
      <c r="E44" s="30" t="s">
        <v>5</v>
      </c>
    </row>
    <row r="45" spans="1:16" ht="38.25" x14ac:dyDescent="0.2">
      <c r="E45" s="29" t="s">
        <v>5347</v>
      </c>
    </row>
    <row r="46" spans="1:16" x14ac:dyDescent="0.2">
      <c r="A46" t="s">
        <v>51</v>
      </c>
      <c r="B46" s="5" t="s">
        <v>88</v>
      </c>
      <c r="C46" s="5" t="s">
        <v>5350</v>
      </c>
      <c r="D46" t="s">
        <v>5</v>
      </c>
      <c r="E46" s="24" t="s">
        <v>5351</v>
      </c>
      <c r="F46" s="25" t="s">
        <v>55</v>
      </c>
      <c r="G46" s="26">
        <v>1.335</v>
      </c>
      <c r="H46" s="25">
        <v>1.0601700000000001</v>
      </c>
      <c r="I46" s="25">
        <f>ROUND(G46*H46,6)</f>
        <v>1.415327</v>
      </c>
      <c r="L46" s="27">
        <v>0</v>
      </c>
      <c r="M46" s="22">
        <f>ROUND(ROUND(L46,2)*ROUND(G46,3),2)</f>
        <v>0</v>
      </c>
      <c r="N46" s="25" t="s">
        <v>1836</v>
      </c>
      <c r="O46">
        <f>(M46*21)/100</f>
        <v>0</v>
      </c>
      <c r="P46" t="s">
        <v>27</v>
      </c>
    </row>
    <row r="47" spans="1:16" x14ac:dyDescent="0.2">
      <c r="A47" s="28" t="s">
        <v>57</v>
      </c>
      <c r="E47" s="29" t="s">
        <v>5</v>
      </c>
    </row>
    <row r="48" spans="1:16" x14ac:dyDescent="0.2">
      <c r="A48" s="28" t="s">
        <v>58</v>
      </c>
      <c r="E48" s="30" t="s">
        <v>5352</v>
      </c>
    </row>
    <row r="49" spans="1:16" ht="25.5" x14ac:dyDescent="0.2">
      <c r="E49" s="29" t="s">
        <v>5353</v>
      </c>
    </row>
    <row r="50" spans="1:16" ht="25.5" x14ac:dyDescent="0.2">
      <c r="A50" t="s">
        <v>51</v>
      </c>
      <c r="B50" s="5" t="s">
        <v>178</v>
      </c>
      <c r="C50" s="5" t="s">
        <v>5354</v>
      </c>
      <c r="D50" t="s">
        <v>5</v>
      </c>
      <c r="E50" s="24" t="s">
        <v>5355</v>
      </c>
      <c r="F50" s="25" t="s">
        <v>136</v>
      </c>
      <c r="G50" s="26">
        <v>7.1820000000000004</v>
      </c>
      <c r="H50" s="25">
        <v>2.45329</v>
      </c>
      <c r="I50" s="25">
        <f>ROUND(G50*H50,6)</f>
        <v>17.619529</v>
      </c>
      <c r="L50" s="27">
        <v>0</v>
      </c>
      <c r="M50" s="22">
        <f>ROUND(ROUND(L50,2)*ROUND(G50,3),2)</f>
        <v>0</v>
      </c>
      <c r="N50" s="25" t="s">
        <v>1836</v>
      </c>
      <c r="O50">
        <f>(M50*21)/100</f>
        <v>0</v>
      </c>
      <c r="P50" t="s">
        <v>27</v>
      </c>
    </row>
    <row r="51" spans="1:16" x14ac:dyDescent="0.2">
      <c r="A51" s="28" t="s">
        <v>57</v>
      </c>
      <c r="E51" s="29" t="s">
        <v>5</v>
      </c>
    </row>
    <row r="52" spans="1:16" x14ac:dyDescent="0.2">
      <c r="A52" s="28" t="s">
        <v>58</v>
      </c>
      <c r="E52" s="30" t="s">
        <v>5356</v>
      </c>
    </row>
    <row r="53" spans="1:16" ht="114.75" x14ac:dyDescent="0.2">
      <c r="E53" s="29" t="s">
        <v>5357</v>
      </c>
    </row>
    <row r="54" spans="1:16" x14ac:dyDescent="0.2">
      <c r="A54" t="s">
        <v>51</v>
      </c>
      <c r="B54" s="5" t="s">
        <v>92</v>
      </c>
      <c r="C54" s="5" t="s">
        <v>5358</v>
      </c>
      <c r="D54" t="s">
        <v>5</v>
      </c>
      <c r="E54" s="24" t="s">
        <v>5359</v>
      </c>
      <c r="F54" s="25" t="s">
        <v>67</v>
      </c>
      <c r="G54" s="26">
        <v>47.88</v>
      </c>
      <c r="H54" s="25">
        <v>2.7499999999999998E-3</v>
      </c>
      <c r="I54" s="25">
        <f>ROUND(G54*H54,6)</f>
        <v>0.13167000000000001</v>
      </c>
      <c r="L54" s="27">
        <v>0</v>
      </c>
      <c r="M54" s="22">
        <f>ROUND(ROUND(L54,2)*ROUND(G54,3),2)</f>
        <v>0</v>
      </c>
      <c r="N54" s="25" t="s">
        <v>1836</v>
      </c>
      <c r="O54">
        <f>(M54*21)/100</f>
        <v>0</v>
      </c>
      <c r="P54" t="s">
        <v>27</v>
      </c>
    </row>
    <row r="55" spans="1:16" x14ac:dyDescent="0.2">
      <c r="A55" s="28" t="s">
        <v>57</v>
      </c>
      <c r="E55" s="29" t="s">
        <v>5</v>
      </c>
    </row>
    <row r="56" spans="1:16" x14ac:dyDescent="0.2">
      <c r="A56" s="28" t="s">
        <v>58</v>
      </c>
      <c r="E56" s="30" t="s">
        <v>5360</v>
      </c>
    </row>
    <row r="57" spans="1:16" ht="51" x14ac:dyDescent="0.2">
      <c r="E57" s="29" t="s">
        <v>5361</v>
      </c>
    </row>
    <row r="58" spans="1:16" x14ac:dyDescent="0.2">
      <c r="A58" t="s">
        <v>51</v>
      </c>
      <c r="B58" s="5" t="s">
        <v>96</v>
      </c>
      <c r="C58" s="5" t="s">
        <v>5362</v>
      </c>
      <c r="D58" t="s">
        <v>5</v>
      </c>
      <c r="E58" s="24" t="s">
        <v>5363</v>
      </c>
      <c r="F58" s="25" t="s">
        <v>67</v>
      </c>
      <c r="G58" s="26">
        <v>47.88</v>
      </c>
      <c r="H58" s="25">
        <v>0</v>
      </c>
      <c r="I58" s="25">
        <f>ROUND(G58*H58,6)</f>
        <v>0</v>
      </c>
      <c r="L58" s="27">
        <v>0</v>
      </c>
      <c r="M58" s="22">
        <f>ROUND(ROUND(L58,2)*ROUND(G58,3),2)</f>
        <v>0</v>
      </c>
      <c r="N58" s="25" t="s">
        <v>1836</v>
      </c>
      <c r="O58">
        <f>(M58*21)/100</f>
        <v>0</v>
      </c>
      <c r="P58" t="s">
        <v>27</v>
      </c>
    </row>
    <row r="59" spans="1:16" x14ac:dyDescent="0.2">
      <c r="A59" s="28" t="s">
        <v>57</v>
      </c>
      <c r="E59" s="29" t="s">
        <v>5</v>
      </c>
    </row>
    <row r="60" spans="1:16" x14ac:dyDescent="0.2">
      <c r="A60" s="28" t="s">
        <v>58</v>
      </c>
      <c r="E60" s="30" t="s">
        <v>5</v>
      </c>
    </row>
    <row r="61" spans="1:16" ht="51" x14ac:dyDescent="0.2">
      <c r="E61" s="29" t="s">
        <v>5361</v>
      </c>
    </row>
    <row r="62" spans="1:16" ht="38.25" x14ac:dyDescent="0.2">
      <c r="A62" t="s">
        <v>51</v>
      </c>
      <c r="B62" s="5" t="s">
        <v>100</v>
      </c>
      <c r="C62" s="5" t="s">
        <v>5364</v>
      </c>
      <c r="D62" t="s">
        <v>5</v>
      </c>
      <c r="E62" s="24" t="s">
        <v>5365</v>
      </c>
      <c r="F62" s="25" t="s">
        <v>55</v>
      </c>
      <c r="G62" s="26">
        <v>1.7170000000000001</v>
      </c>
      <c r="H62" s="25">
        <v>1.05871</v>
      </c>
      <c r="I62" s="25">
        <f>ROUND(G62*H62,6)</f>
        <v>1.8178049999999999</v>
      </c>
      <c r="L62" s="27">
        <v>0</v>
      </c>
      <c r="M62" s="22">
        <f>ROUND(ROUND(L62,2)*ROUND(G62,3),2)</f>
        <v>0</v>
      </c>
      <c r="N62" s="25" t="s">
        <v>1836</v>
      </c>
      <c r="O62">
        <f>(M62*21)/100</f>
        <v>0</v>
      </c>
      <c r="P62" t="s">
        <v>27</v>
      </c>
    </row>
    <row r="63" spans="1:16" ht="25.5" x14ac:dyDescent="0.2">
      <c r="A63" s="28" t="s">
        <v>57</v>
      </c>
      <c r="E63" s="29" t="s">
        <v>5366</v>
      </c>
    </row>
    <row r="64" spans="1:16" x14ac:dyDescent="0.2">
      <c r="A64" s="28" t="s">
        <v>58</v>
      </c>
      <c r="E64" s="30" t="s">
        <v>5367</v>
      </c>
    </row>
    <row r="65" spans="1:16" x14ac:dyDescent="0.2">
      <c r="E65" s="29" t="s">
        <v>159</v>
      </c>
    </row>
    <row r="66" spans="1:16" ht="25.5" x14ac:dyDescent="0.2">
      <c r="A66" t="s">
        <v>51</v>
      </c>
      <c r="B66" s="5" t="s">
        <v>105</v>
      </c>
      <c r="C66" s="5" t="s">
        <v>5368</v>
      </c>
      <c r="D66" t="s">
        <v>5</v>
      </c>
      <c r="E66" s="24" t="s">
        <v>5369</v>
      </c>
      <c r="F66" s="25" t="s">
        <v>136</v>
      </c>
      <c r="G66" s="26">
        <v>2.5830000000000002</v>
      </c>
      <c r="H66" s="25">
        <v>2.45329</v>
      </c>
      <c r="I66" s="25">
        <f>ROUND(G66*H66,6)</f>
        <v>6.3368479999999998</v>
      </c>
      <c r="L66" s="27">
        <v>0</v>
      </c>
      <c r="M66" s="22">
        <f>ROUND(ROUND(L66,2)*ROUND(G66,3),2)</f>
        <v>0</v>
      </c>
      <c r="N66" s="25" t="s">
        <v>1836</v>
      </c>
      <c r="O66">
        <f>(M66*21)/100</f>
        <v>0</v>
      </c>
      <c r="P66" t="s">
        <v>27</v>
      </c>
    </row>
    <row r="67" spans="1:16" x14ac:dyDescent="0.2">
      <c r="A67" s="28" t="s">
        <v>57</v>
      </c>
      <c r="E67" s="29" t="s">
        <v>5</v>
      </c>
    </row>
    <row r="68" spans="1:16" x14ac:dyDescent="0.2">
      <c r="A68" s="28" t="s">
        <v>58</v>
      </c>
      <c r="E68" s="30" t="s">
        <v>5370</v>
      </c>
    </row>
    <row r="69" spans="1:16" ht="127.5" x14ac:dyDescent="0.2">
      <c r="E69" s="29" t="s">
        <v>5340</v>
      </c>
    </row>
    <row r="70" spans="1:16" x14ac:dyDescent="0.2">
      <c r="A70" t="s">
        <v>51</v>
      </c>
      <c r="B70" s="5" t="s">
        <v>110</v>
      </c>
      <c r="C70" s="5" t="s">
        <v>5371</v>
      </c>
      <c r="D70" t="s">
        <v>5</v>
      </c>
      <c r="E70" s="24" t="s">
        <v>5372</v>
      </c>
      <c r="F70" s="25" t="s">
        <v>67</v>
      </c>
      <c r="G70" s="26">
        <v>7.56</v>
      </c>
      <c r="H70" s="25">
        <v>2.64E-3</v>
      </c>
      <c r="I70" s="25">
        <f>ROUND(G70*H70,6)</f>
        <v>1.9958E-2</v>
      </c>
      <c r="L70" s="27">
        <v>0</v>
      </c>
      <c r="M70" s="22">
        <f>ROUND(ROUND(L70,2)*ROUND(G70,3),2)</f>
        <v>0</v>
      </c>
      <c r="N70" s="25" t="s">
        <v>1836</v>
      </c>
      <c r="O70">
        <f>(M70*21)/100</f>
        <v>0</v>
      </c>
      <c r="P70" t="s">
        <v>27</v>
      </c>
    </row>
    <row r="71" spans="1:16" x14ac:dyDescent="0.2">
      <c r="A71" s="28" t="s">
        <v>57</v>
      </c>
      <c r="E71" s="29" t="s">
        <v>5</v>
      </c>
    </row>
    <row r="72" spans="1:16" x14ac:dyDescent="0.2">
      <c r="A72" s="28" t="s">
        <v>58</v>
      </c>
      <c r="E72" s="30" t="s">
        <v>5373</v>
      </c>
    </row>
    <row r="73" spans="1:16" ht="38.25" x14ac:dyDescent="0.2">
      <c r="E73" s="29" t="s">
        <v>5347</v>
      </c>
    </row>
    <row r="74" spans="1:16" x14ac:dyDescent="0.2">
      <c r="A74" t="s">
        <v>51</v>
      </c>
      <c r="B74" s="5" t="s">
        <v>114</v>
      </c>
      <c r="C74" s="5" t="s">
        <v>5374</v>
      </c>
      <c r="D74" t="s">
        <v>5</v>
      </c>
      <c r="E74" s="24" t="s">
        <v>5375</v>
      </c>
      <c r="F74" s="25" t="s">
        <v>67</v>
      </c>
      <c r="G74" s="26">
        <v>7.56</v>
      </c>
      <c r="H74" s="25">
        <v>0</v>
      </c>
      <c r="I74" s="25">
        <f>ROUND(G74*H74,6)</f>
        <v>0</v>
      </c>
      <c r="L74" s="27">
        <v>0</v>
      </c>
      <c r="M74" s="22">
        <f>ROUND(ROUND(L74,2)*ROUND(G74,3),2)</f>
        <v>0</v>
      </c>
      <c r="N74" s="25" t="s">
        <v>1836</v>
      </c>
      <c r="O74">
        <f>(M74*21)/100</f>
        <v>0</v>
      </c>
      <c r="P74" t="s">
        <v>27</v>
      </c>
    </row>
    <row r="75" spans="1:16" x14ac:dyDescent="0.2">
      <c r="A75" s="28" t="s">
        <v>57</v>
      </c>
      <c r="E75" s="29" t="s">
        <v>5</v>
      </c>
    </row>
    <row r="76" spans="1:16" x14ac:dyDescent="0.2">
      <c r="A76" s="28" t="s">
        <v>58</v>
      </c>
      <c r="E76" s="30" t="s">
        <v>5</v>
      </c>
    </row>
    <row r="77" spans="1:16" ht="38.25" x14ac:dyDescent="0.2">
      <c r="E77" s="29" t="s">
        <v>5347</v>
      </c>
    </row>
    <row r="78" spans="1:16" x14ac:dyDescent="0.2">
      <c r="A78" t="s">
        <v>51</v>
      </c>
      <c r="B78" s="5" t="s">
        <v>118</v>
      </c>
      <c r="C78" s="5" t="s">
        <v>5376</v>
      </c>
      <c r="D78" t="s">
        <v>5</v>
      </c>
      <c r="E78" s="24" t="s">
        <v>5377</v>
      </c>
      <c r="F78" s="25" t="s">
        <v>55</v>
      </c>
      <c r="G78" s="26">
        <v>0.41799999999999998</v>
      </c>
      <c r="H78" s="25">
        <v>1.0601700000000001</v>
      </c>
      <c r="I78" s="25">
        <f>ROUND(G78*H78,6)</f>
        <v>0.44315100000000002</v>
      </c>
      <c r="L78" s="27">
        <v>0</v>
      </c>
      <c r="M78" s="22">
        <f>ROUND(ROUND(L78,2)*ROUND(G78,3),2)</f>
        <v>0</v>
      </c>
      <c r="N78" s="25" t="s">
        <v>1836</v>
      </c>
      <c r="O78">
        <f>(M78*21)/100</f>
        <v>0</v>
      </c>
      <c r="P78" t="s">
        <v>27</v>
      </c>
    </row>
    <row r="79" spans="1:16" x14ac:dyDescent="0.2">
      <c r="A79" s="28" t="s">
        <v>57</v>
      </c>
      <c r="E79" s="29" t="s">
        <v>5</v>
      </c>
    </row>
    <row r="80" spans="1:16" x14ac:dyDescent="0.2">
      <c r="A80" s="28" t="s">
        <v>58</v>
      </c>
      <c r="E80" s="30" t="s">
        <v>5378</v>
      </c>
    </row>
    <row r="81" spans="1:16" ht="25.5" x14ac:dyDescent="0.2">
      <c r="E81" s="29" t="s">
        <v>5353</v>
      </c>
    </row>
    <row r="82" spans="1:16" x14ac:dyDescent="0.2">
      <c r="A82" t="s">
        <v>48</v>
      </c>
      <c r="C82" s="6" t="s">
        <v>26</v>
      </c>
      <c r="E82" s="23" t="s">
        <v>2447</v>
      </c>
      <c r="J82" s="22">
        <f>0</f>
        <v>0</v>
      </c>
      <c r="K82" s="22">
        <f>0</f>
        <v>0</v>
      </c>
      <c r="L82" s="22">
        <f>0+L83+L87+L91+L95+L99+L103+L107+L111+L115+L119+L123+L127+L131+L135+L139+L143+L147+L151+L155+L159+L163+L167+L171+L175+L179</f>
        <v>0</v>
      </c>
      <c r="M82" s="22">
        <f>0+M83+M87+M91+M95+M99+M103+M107+M111+M115+M119+M123+M127+M131+M135+M139+M143+M147+M151+M155+M159+M163+M167+M171+M175+M179</f>
        <v>0</v>
      </c>
    </row>
    <row r="83" spans="1:16" ht="25.5" x14ac:dyDescent="0.2">
      <c r="A83" t="s">
        <v>51</v>
      </c>
      <c r="B83" s="5" t="s">
        <v>123</v>
      </c>
      <c r="C83" s="5" t="s">
        <v>5379</v>
      </c>
      <c r="D83" t="s">
        <v>5</v>
      </c>
      <c r="E83" s="24" t="s">
        <v>5380</v>
      </c>
      <c r="F83" s="25" t="s">
        <v>136</v>
      </c>
      <c r="G83" s="26">
        <v>3.9929999999999999</v>
      </c>
      <c r="H83" s="25">
        <v>2.45329</v>
      </c>
      <c r="I83" s="25">
        <f>ROUND(G83*H83,6)</f>
        <v>9.7959870000000002</v>
      </c>
      <c r="L83" s="27">
        <v>0</v>
      </c>
      <c r="M83" s="22">
        <f>ROUND(ROUND(L83,2)*ROUND(G83,3),2)</f>
        <v>0</v>
      </c>
      <c r="N83" s="25" t="s">
        <v>1836</v>
      </c>
      <c r="O83">
        <f>(M83*21)/100</f>
        <v>0</v>
      </c>
      <c r="P83" t="s">
        <v>27</v>
      </c>
    </row>
    <row r="84" spans="1:16" x14ac:dyDescent="0.2">
      <c r="A84" s="28" t="s">
        <v>57</v>
      </c>
      <c r="E84" s="29" t="s">
        <v>5</v>
      </c>
    </row>
    <row r="85" spans="1:16" x14ac:dyDescent="0.2">
      <c r="A85" s="28" t="s">
        <v>58</v>
      </c>
      <c r="E85" s="30" t="s">
        <v>5381</v>
      </c>
    </row>
    <row r="86" spans="1:16" ht="140.25" x14ac:dyDescent="0.2">
      <c r="E86" s="29" t="s">
        <v>5382</v>
      </c>
    </row>
    <row r="87" spans="1:16" x14ac:dyDescent="0.2">
      <c r="A87" t="s">
        <v>51</v>
      </c>
      <c r="B87" s="5" t="s">
        <v>128</v>
      </c>
      <c r="C87" s="5" t="s">
        <v>5383</v>
      </c>
      <c r="D87" t="s">
        <v>5</v>
      </c>
      <c r="E87" s="24" t="s">
        <v>5384</v>
      </c>
      <c r="F87" s="25" t="s">
        <v>67</v>
      </c>
      <c r="G87" s="26">
        <v>31.943999999999999</v>
      </c>
      <c r="H87" s="25">
        <v>2.7499999999999998E-3</v>
      </c>
      <c r="I87" s="25">
        <f>ROUND(G87*H87,6)</f>
        <v>8.7845999999999994E-2</v>
      </c>
      <c r="L87" s="27">
        <v>0</v>
      </c>
      <c r="M87" s="22">
        <f>ROUND(ROUND(L87,2)*ROUND(G87,3),2)</f>
        <v>0</v>
      </c>
      <c r="N87" s="25" t="s">
        <v>1836</v>
      </c>
      <c r="O87">
        <f>(M87*21)/100</f>
        <v>0</v>
      </c>
      <c r="P87" t="s">
        <v>27</v>
      </c>
    </row>
    <row r="88" spans="1:16" x14ac:dyDescent="0.2">
      <c r="A88" s="28" t="s">
        <v>57</v>
      </c>
      <c r="E88" s="29" t="s">
        <v>5</v>
      </c>
    </row>
    <row r="89" spans="1:16" x14ac:dyDescent="0.2">
      <c r="A89" s="28" t="s">
        <v>58</v>
      </c>
      <c r="E89" s="30" t="s">
        <v>5385</v>
      </c>
    </row>
    <row r="90" spans="1:16" ht="114.75" x14ac:dyDescent="0.2">
      <c r="E90" s="29" t="s">
        <v>5386</v>
      </c>
    </row>
    <row r="91" spans="1:16" ht="25.5" x14ac:dyDescent="0.2">
      <c r="A91" t="s">
        <v>51</v>
      </c>
      <c r="B91" s="5" t="s">
        <v>133</v>
      </c>
      <c r="C91" s="5" t="s">
        <v>5387</v>
      </c>
      <c r="D91" t="s">
        <v>5</v>
      </c>
      <c r="E91" s="24" t="s">
        <v>5388</v>
      </c>
      <c r="F91" s="25" t="s">
        <v>67</v>
      </c>
      <c r="G91" s="26">
        <v>31.943999999999999</v>
      </c>
      <c r="H91" s="25">
        <v>0</v>
      </c>
      <c r="I91" s="25">
        <f>ROUND(G91*H91,6)</f>
        <v>0</v>
      </c>
      <c r="L91" s="27">
        <v>0</v>
      </c>
      <c r="M91" s="22">
        <f>ROUND(ROUND(L91,2)*ROUND(G91,3),2)</f>
        <v>0</v>
      </c>
      <c r="N91" s="25" t="s">
        <v>1836</v>
      </c>
      <c r="O91">
        <f>(M91*21)/100</f>
        <v>0</v>
      </c>
      <c r="P91" t="s">
        <v>27</v>
      </c>
    </row>
    <row r="92" spans="1:16" x14ac:dyDescent="0.2">
      <c r="A92" s="28" t="s">
        <v>57</v>
      </c>
      <c r="E92" s="29" t="s">
        <v>5</v>
      </c>
    </row>
    <row r="93" spans="1:16" x14ac:dyDescent="0.2">
      <c r="A93" s="28" t="s">
        <v>58</v>
      </c>
      <c r="E93" s="30" t="s">
        <v>5</v>
      </c>
    </row>
    <row r="94" spans="1:16" ht="114.75" x14ac:dyDescent="0.2">
      <c r="E94" s="29" t="s">
        <v>5386</v>
      </c>
    </row>
    <row r="95" spans="1:16" ht="25.5" x14ac:dyDescent="0.2">
      <c r="A95" t="s">
        <v>51</v>
      </c>
      <c r="B95" s="5" t="s">
        <v>197</v>
      </c>
      <c r="C95" s="5" t="s">
        <v>5389</v>
      </c>
      <c r="D95" t="s">
        <v>5</v>
      </c>
      <c r="E95" s="24" t="s">
        <v>5390</v>
      </c>
      <c r="F95" s="25" t="s">
        <v>55</v>
      </c>
      <c r="G95" s="26">
        <v>0.52700000000000002</v>
      </c>
      <c r="H95" s="25">
        <v>1.04881</v>
      </c>
      <c r="I95" s="25">
        <f>ROUND(G95*H95,6)</f>
        <v>0.55272299999999996</v>
      </c>
      <c r="L95" s="27">
        <v>0</v>
      </c>
      <c r="M95" s="22">
        <f>ROUND(ROUND(L95,2)*ROUND(G95,3),2)</f>
        <v>0</v>
      </c>
      <c r="N95" s="25" t="s">
        <v>1836</v>
      </c>
      <c r="O95">
        <f>(M95*21)/100</f>
        <v>0</v>
      </c>
      <c r="P95" t="s">
        <v>27</v>
      </c>
    </row>
    <row r="96" spans="1:16" x14ac:dyDescent="0.2">
      <c r="A96" s="28" t="s">
        <v>57</v>
      </c>
      <c r="E96" s="29" t="s">
        <v>5</v>
      </c>
    </row>
    <row r="97" spans="1:16" x14ac:dyDescent="0.2">
      <c r="A97" s="28" t="s">
        <v>58</v>
      </c>
      <c r="E97" s="30" t="s">
        <v>5391</v>
      </c>
    </row>
    <row r="98" spans="1:16" x14ac:dyDescent="0.2">
      <c r="E98" s="29" t="s">
        <v>159</v>
      </c>
    </row>
    <row r="99" spans="1:16" ht="25.5" x14ac:dyDescent="0.2">
      <c r="A99" t="s">
        <v>51</v>
      </c>
      <c r="B99" s="5" t="s">
        <v>198</v>
      </c>
      <c r="C99" s="5" t="s">
        <v>5392</v>
      </c>
      <c r="D99" t="s">
        <v>5</v>
      </c>
      <c r="E99" s="24" t="s">
        <v>5393</v>
      </c>
      <c r="F99" s="25" t="s">
        <v>55</v>
      </c>
      <c r="G99" s="26">
        <v>18.228000000000002</v>
      </c>
      <c r="H99" s="25">
        <v>1</v>
      </c>
      <c r="I99" s="25">
        <f>ROUND(G99*H99,6)</f>
        <v>18.228000000000002</v>
      </c>
      <c r="L99" s="27">
        <v>0</v>
      </c>
      <c r="M99" s="22">
        <f>ROUND(ROUND(L99,2)*ROUND(G99,3),2)</f>
        <v>0</v>
      </c>
      <c r="N99" s="25" t="s">
        <v>126</v>
      </c>
      <c r="O99">
        <f>(M99*21)/100</f>
        <v>0</v>
      </c>
      <c r="P99" t="s">
        <v>27</v>
      </c>
    </row>
    <row r="100" spans="1:16" x14ac:dyDescent="0.2">
      <c r="A100" s="28" t="s">
        <v>57</v>
      </c>
      <c r="E100" s="29" t="s">
        <v>5</v>
      </c>
    </row>
    <row r="101" spans="1:16" ht="25.5" x14ac:dyDescent="0.2">
      <c r="A101" s="28" t="s">
        <v>58</v>
      </c>
      <c r="E101" s="30" t="s">
        <v>5394</v>
      </c>
    </row>
    <row r="102" spans="1:16" x14ac:dyDescent="0.2">
      <c r="E102" s="29" t="s">
        <v>5</v>
      </c>
    </row>
    <row r="103" spans="1:16" ht="25.5" x14ac:dyDescent="0.2">
      <c r="A103" t="s">
        <v>51</v>
      </c>
      <c r="B103" s="5" t="s">
        <v>199</v>
      </c>
      <c r="C103" s="5" t="s">
        <v>5395</v>
      </c>
      <c r="D103" t="s">
        <v>5</v>
      </c>
      <c r="E103" s="24" t="s">
        <v>5396</v>
      </c>
      <c r="F103" s="25" t="s">
        <v>136</v>
      </c>
      <c r="G103" s="26">
        <v>0.70399999999999996</v>
      </c>
      <c r="H103" s="25">
        <v>2.45329</v>
      </c>
      <c r="I103" s="25">
        <f>ROUND(G103*H103,6)</f>
        <v>1.7271160000000001</v>
      </c>
      <c r="L103" s="27">
        <v>0</v>
      </c>
      <c r="M103" s="22">
        <f>ROUND(ROUND(L103,2)*ROUND(G103,3),2)</f>
        <v>0</v>
      </c>
      <c r="N103" s="25" t="s">
        <v>1836</v>
      </c>
      <c r="O103">
        <f>(M103*21)/100</f>
        <v>0</v>
      </c>
      <c r="P103" t="s">
        <v>27</v>
      </c>
    </row>
    <row r="104" spans="1:16" x14ac:dyDescent="0.2">
      <c r="A104" s="28" t="s">
        <v>57</v>
      </c>
      <c r="E104" s="29" t="s">
        <v>5</v>
      </c>
    </row>
    <row r="105" spans="1:16" x14ac:dyDescent="0.2">
      <c r="A105" s="28" t="s">
        <v>58</v>
      </c>
      <c r="E105" s="30" t="s">
        <v>5397</v>
      </c>
    </row>
    <row r="106" spans="1:16" ht="38.25" x14ac:dyDescent="0.2">
      <c r="E106" s="29" t="s">
        <v>5398</v>
      </c>
    </row>
    <row r="107" spans="1:16" ht="25.5" x14ac:dyDescent="0.2">
      <c r="A107" t="s">
        <v>51</v>
      </c>
      <c r="B107" s="5" t="s">
        <v>200</v>
      </c>
      <c r="C107" s="5" t="s">
        <v>5399</v>
      </c>
      <c r="D107" t="s">
        <v>5</v>
      </c>
      <c r="E107" s="24" t="s">
        <v>5400</v>
      </c>
      <c r="F107" s="25" t="s">
        <v>67</v>
      </c>
      <c r="G107" s="26">
        <v>7.04</v>
      </c>
      <c r="H107" s="25">
        <v>2.4399999999999999E-3</v>
      </c>
      <c r="I107" s="25">
        <f>ROUND(G107*H107,6)</f>
        <v>1.7177999999999999E-2</v>
      </c>
      <c r="L107" s="27">
        <v>0</v>
      </c>
      <c r="M107" s="22">
        <f>ROUND(ROUND(L107,2)*ROUND(G107,3),2)</f>
        <v>0</v>
      </c>
      <c r="N107" s="25" t="s">
        <v>1836</v>
      </c>
      <c r="O107">
        <f>(M107*21)/100</f>
        <v>0</v>
      </c>
      <c r="P107" t="s">
        <v>27</v>
      </c>
    </row>
    <row r="108" spans="1:16" x14ac:dyDescent="0.2">
      <c r="A108" s="28" t="s">
        <v>57</v>
      </c>
      <c r="E108" s="29" t="s">
        <v>5</v>
      </c>
    </row>
    <row r="109" spans="1:16" x14ac:dyDescent="0.2">
      <c r="A109" s="28" t="s">
        <v>58</v>
      </c>
      <c r="E109" s="30" t="s">
        <v>5401</v>
      </c>
    </row>
    <row r="110" spans="1:16" ht="63.75" x14ac:dyDescent="0.2">
      <c r="E110" s="29" t="s">
        <v>5402</v>
      </c>
    </row>
    <row r="111" spans="1:16" ht="25.5" x14ac:dyDescent="0.2">
      <c r="A111" t="s">
        <v>51</v>
      </c>
      <c r="B111" s="5" t="s">
        <v>201</v>
      </c>
      <c r="C111" s="5" t="s">
        <v>5403</v>
      </c>
      <c r="D111" t="s">
        <v>5</v>
      </c>
      <c r="E111" s="24" t="s">
        <v>5404</v>
      </c>
      <c r="F111" s="25" t="s">
        <v>67</v>
      </c>
      <c r="G111" s="26">
        <v>7.04</v>
      </c>
      <c r="H111" s="25">
        <v>0</v>
      </c>
      <c r="I111" s="25">
        <f>ROUND(G111*H111,6)</f>
        <v>0</v>
      </c>
      <c r="L111" s="27">
        <v>0</v>
      </c>
      <c r="M111" s="22">
        <f>ROUND(ROUND(L111,2)*ROUND(G111,3),2)</f>
        <v>0</v>
      </c>
      <c r="N111" s="25" t="s">
        <v>1836</v>
      </c>
      <c r="O111">
        <f>(M111*21)/100</f>
        <v>0</v>
      </c>
      <c r="P111" t="s">
        <v>27</v>
      </c>
    </row>
    <row r="112" spans="1:16" x14ac:dyDescent="0.2">
      <c r="A112" s="28" t="s">
        <v>57</v>
      </c>
      <c r="E112" s="29" t="s">
        <v>5</v>
      </c>
    </row>
    <row r="113" spans="1:16" x14ac:dyDescent="0.2">
      <c r="A113" s="28" t="s">
        <v>58</v>
      </c>
      <c r="E113" s="30" t="s">
        <v>5</v>
      </c>
    </row>
    <row r="114" spans="1:16" ht="63.75" x14ac:dyDescent="0.2">
      <c r="E114" s="29" t="s">
        <v>5402</v>
      </c>
    </row>
    <row r="115" spans="1:16" ht="25.5" x14ac:dyDescent="0.2">
      <c r="A115" t="s">
        <v>51</v>
      </c>
      <c r="B115" s="5" t="s">
        <v>202</v>
      </c>
      <c r="C115" s="5" t="s">
        <v>5405</v>
      </c>
      <c r="D115" t="s">
        <v>5</v>
      </c>
      <c r="E115" s="24" t="s">
        <v>5406</v>
      </c>
      <c r="F115" s="25" t="s">
        <v>55</v>
      </c>
      <c r="G115" s="26">
        <v>6.0999999999999999E-2</v>
      </c>
      <c r="H115" s="25">
        <v>1.0519700000000001</v>
      </c>
      <c r="I115" s="25">
        <f>ROUND(G115*H115,6)</f>
        <v>6.4170000000000005E-2</v>
      </c>
      <c r="L115" s="27">
        <v>0</v>
      </c>
      <c r="M115" s="22">
        <f>ROUND(ROUND(L115,2)*ROUND(G115,3),2)</f>
        <v>0</v>
      </c>
      <c r="N115" s="25" t="s">
        <v>1836</v>
      </c>
      <c r="O115">
        <f>(M115*21)/100</f>
        <v>0</v>
      </c>
      <c r="P115" t="s">
        <v>27</v>
      </c>
    </row>
    <row r="116" spans="1:16" x14ac:dyDescent="0.2">
      <c r="A116" s="28" t="s">
        <v>57</v>
      </c>
      <c r="E116" s="29" t="s">
        <v>5</v>
      </c>
    </row>
    <row r="117" spans="1:16" x14ac:dyDescent="0.2">
      <c r="A117" s="28" t="s">
        <v>58</v>
      </c>
      <c r="E117" s="30" t="s">
        <v>5407</v>
      </c>
    </row>
    <row r="118" spans="1:16" x14ac:dyDescent="0.2">
      <c r="E118" s="29" t="s">
        <v>159</v>
      </c>
    </row>
    <row r="119" spans="1:16" ht="25.5" x14ac:dyDescent="0.2">
      <c r="A119" t="s">
        <v>51</v>
      </c>
      <c r="B119" s="5" t="s">
        <v>203</v>
      </c>
      <c r="C119" s="5" t="s">
        <v>5408</v>
      </c>
      <c r="D119" t="s">
        <v>5</v>
      </c>
      <c r="E119" s="24" t="s">
        <v>5409</v>
      </c>
      <c r="F119" s="25" t="s">
        <v>136</v>
      </c>
      <c r="G119" s="26">
        <v>171.59700000000001</v>
      </c>
      <c r="H119" s="25">
        <v>2.5143</v>
      </c>
      <c r="I119" s="25">
        <f>ROUND(G119*H119,6)</f>
        <v>431.44633700000003</v>
      </c>
      <c r="L119" s="27">
        <v>0</v>
      </c>
      <c r="M119" s="22">
        <f>ROUND(ROUND(L119,2)*ROUND(G119,3),2)</f>
        <v>0</v>
      </c>
      <c r="N119" s="25" t="s">
        <v>1836</v>
      </c>
      <c r="O119">
        <f>(M119*21)/100</f>
        <v>0</v>
      </c>
      <c r="P119" t="s">
        <v>27</v>
      </c>
    </row>
    <row r="120" spans="1:16" ht="25.5" x14ac:dyDescent="0.2">
      <c r="A120" s="28" t="s">
        <v>57</v>
      </c>
      <c r="E120" s="29" t="s">
        <v>5410</v>
      </c>
    </row>
    <row r="121" spans="1:16" ht="25.5" x14ac:dyDescent="0.2">
      <c r="A121" s="28" t="s">
        <v>58</v>
      </c>
      <c r="E121" s="30" t="s">
        <v>5411</v>
      </c>
    </row>
    <row r="122" spans="1:16" ht="38.25" x14ac:dyDescent="0.2">
      <c r="E122" s="29" t="s">
        <v>5412</v>
      </c>
    </row>
    <row r="123" spans="1:16" ht="25.5" x14ac:dyDescent="0.2">
      <c r="A123" t="s">
        <v>51</v>
      </c>
      <c r="B123" s="5" t="s">
        <v>204</v>
      </c>
      <c r="C123" s="5" t="s">
        <v>5413</v>
      </c>
      <c r="D123" t="s">
        <v>5</v>
      </c>
      <c r="E123" s="24" t="s">
        <v>5414</v>
      </c>
      <c r="F123" s="25" t="s">
        <v>136</v>
      </c>
      <c r="G123" s="26">
        <v>15.707000000000001</v>
      </c>
      <c r="H123" s="25">
        <v>2.5360200000000002</v>
      </c>
      <c r="I123" s="25">
        <f>ROUND(G123*H123,6)</f>
        <v>39.833266000000002</v>
      </c>
      <c r="L123" s="27">
        <v>0</v>
      </c>
      <c r="M123" s="22">
        <f>ROUND(ROUND(L123,2)*ROUND(G123,3),2)</f>
        <v>0</v>
      </c>
      <c r="N123" s="25" t="s">
        <v>1836</v>
      </c>
      <c r="O123">
        <f>(M123*21)/100</f>
        <v>0</v>
      </c>
      <c r="P123" t="s">
        <v>27</v>
      </c>
    </row>
    <row r="124" spans="1:16" ht="25.5" x14ac:dyDescent="0.2">
      <c r="A124" s="28" t="s">
        <v>57</v>
      </c>
      <c r="E124" s="29" t="s">
        <v>5415</v>
      </c>
    </row>
    <row r="125" spans="1:16" ht="63.75" x14ac:dyDescent="0.2">
      <c r="A125" s="28" t="s">
        <v>58</v>
      </c>
      <c r="E125" s="30" t="s">
        <v>5416</v>
      </c>
    </row>
    <row r="126" spans="1:16" ht="38.25" x14ac:dyDescent="0.2">
      <c r="E126" s="29" t="s">
        <v>5412</v>
      </c>
    </row>
    <row r="127" spans="1:16" ht="25.5" x14ac:dyDescent="0.2">
      <c r="A127" t="s">
        <v>51</v>
      </c>
      <c r="B127" s="5" t="s">
        <v>205</v>
      </c>
      <c r="C127" s="5" t="s">
        <v>5417</v>
      </c>
      <c r="D127" t="s">
        <v>5</v>
      </c>
      <c r="E127" s="24" t="s">
        <v>5418</v>
      </c>
      <c r="F127" s="25" t="s">
        <v>67</v>
      </c>
      <c r="G127" s="26">
        <v>1202.24</v>
      </c>
      <c r="H127" s="25">
        <v>4.3200000000000001E-3</v>
      </c>
      <c r="I127" s="25">
        <f>ROUND(G127*H127,6)</f>
        <v>5.1936770000000001</v>
      </c>
      <c r="L127" s="27">
        <v>0</v>
      </c>
      <c r="M127" s="22">
        <f>ROUND(ROUND(L127,2)*ROUND(G127,3),2)</f>
        <v>0</v>
      </c>
      <c r="N127" s="25" t="s">
        <v>1836</v>
      </c>
      <c r="O127">
        <f>(M127*21)/100</f>
        <v>0</v>
      </c>
      <c r="P127" t="s">
        <v>27</v>
      </c>
    </row>
    <row r="128" spans="1:16" ht="25.5" x14ac:dyDescent="0.2">
      <c r="A128" s="28" t="s">
        <v>57</v>
      </c>
      <c r="E128" s="29" t="s">
        <v>5419</v>
      </c>
    </row>
    <row r="129" spans="1:16" ht="89.25" x14ac:dyDescent="0.2">
      <c r="A129" s="28" t="s">
        <v>58</v>
      </c>
      <c r="E129" s="30" t="s">
        <v>5420</v>
      </c>
    </row>
    <row r="130" spans="1:16" ht="51" x14ac:dyDescent="0.2">
      <c r="E130" s="29" t="s">
        <v>5421</v>
      </c>
    </row>
    <row r="131" spans="1:16" ht="25.5" x14ac:dyDescent="0.2">
      <c r="A131" t="s">
        <v>51</v>
      </c>
      <c r="B131" s="5" t="s">
        <v>206</v>
      </c>
      <c r="C131" s="5" t="s">
        <v>5422</v>
      </c>
      <c r="D131" t="s">
        <v>5</v>
      </c>
      <c r="E131" s="24" t="s">
        <v>5418</v>
      </c>
      <c r="F131" s="25" t="s">
        <v>67</v>
      </c>
      <c r="G131" s="26">
        <v>1202.424</v>
      </c>
      <c r="H131" s="25">
        <v>0</v>
      </c>
      <c r="I131" s="25">
        <f>ROUND(G131*H131,6)</f>
        <v>0</v>
      </c>
      <c r="L131" s="27">
        <v>0</v>
      </c>
      <c r="M131" s="22">
        <f>ROUND(ROUND(L131,2)*ROUND(G131,3),2)</f>
        <v>0</v>
      </c>
      <c r="N131" s="25" t="s">
        <v>1836</v>
      </c>
      <c r="O131">
        <f>(M131*21)/100</f>
        <v>0</v>
      </c>
      <c r="P131" t="s">
        <v>27</v>
      </c>
    </row>
    <row r="132" spans="1:16" ht="25.5" x14ac:dyDescent="0.2">
      <c r="A132" s="28" t="s">
        <v>57</v>
      </c>
      <c r="E132" s="29" t="s">
        <v>5423</v>
      </c>
    </row>
    <row r="133" spans="1:16" x14ac:dyDescent="0.2">
      <c r="A133" s="28" t="s">
        <v>58</v>
      </c>
      <c r="E133" s="30" t="s">
        <v>5</v>
      </c>
    </row>
    <row r="134" spans="1:16" ht="51" x14ac:dyDescent="0.2">
      <c r="E134" s="29" t="s">
        <v>5421</v>
      </c>
    </row>
    <row r="135" spans="1:16" ht="25.5" x14ac:dyDescent="0.2">
      <c r="A135" t="s">
        <v>51</v>
      </c>
      <c r="B135" s="5" t="s">
        <v>207</v>
      </c>
      <c r="C135" s="5" t="s">
        <v>5424</v>
      </c>
      <c r="D135" t="s">
        <v>5</v>
      </c>
      <c r="E135" s="24" t="s">
        <v>5425</v>
      </c>
      <c r="F135" s="25" t="s">
        <v>55</v>
      </c>
      <c r="G135" s="26">
        <v>19.850999999999999</v>
      </c>
      <c r="H135" s="25">
        <v>1.10951</v>
      </c>
      <c r="I135" s="25">
        <f>ROUND(G135*H135,6)</f>
        <v>22.024882999999999</v>
      </c>
      <c r="L135" s="27">
        <v>0</v>
      </c>
      <c r="M135" s="22">
        <f>ROUND(ROUND(L135,2)*ROUND(G135,3),2)</f>
        <v>0</v>
      </c>
      <c r="N135" s="25" t="s">
        <v>1836</v>
      </c>
      <c r="O135">
        <f>(M135*21)/100</f>
        <v>0</v>
      </c>
      <c r="P135" t="s">
        <v>27</v>
      </c>
    </row>
    <row r="136" spans="1:16" x14ac:dyDescent="0.2">
      <c r="A136" s="28" t="s">
        <v>57</v>
      </c>
      <c r="E136" s="29" t="s">
        <v>5</v>
      </c>
    </row>
    <row r="137" spans="1:16" ht="38.25" x14ac:dyDescent="0.2">
      <c r="A137" s="28" t="s">
        <v>58</v>
      </c>
      <c r="E137" s="30" t="s">
        <v>5426</v>
      </c>
    </row>
    <row r="138" spans="1:16" x14ac:dyDescent="0.2">
      <c r="E138" s="29" t="s">
        <v>159</v>
      </c>
    </row>
    <row r="139" spans="1:16" ht="25.5" x14ac:dyDescent="0.2">
      <c r="A139" t="s">
        <v>51</v>
      </c>
      <c r="B139" s="5" t="s">
        <v>208</v>
      </c>
      <c r="C139" s="5" t="s">
        <v>5427</v>
      </c>
      <c r="D139" t="s">
        <v>5</v>
      </c>
      <c r="E139" s="24" t="s">
        <v>5428</v>
      </c>
      <c r="F139" s="25" t="s">
        <v>55</v>
      </c>
      <c r="G139" s="26">
        <v>4.3840000000000003</v>
      </c>
      <c r="H139" s="25">
        <v>1</v>
      </c>
      <c r="I139" s="25">
        <f>ROUND(G139*H139,6)</f>
        <v>4.3840000000000003</v>
      </c>
      <c r="L139" s="27">
        <v>0</v>
      </c>
      <c r="M139" s="22">
        <f>ROUND(ROUND(L139,2)*ROUND(G139,3),2)</f>
        <v>0</v>
      </c>
      <c r="N139" s="25" t="s">
        <v>126</v>
      </c>
      <c r="O139">
        <f>(M139*21)/100</f>
        <v>0</v>
      </c>
      <c r="P139" t="s">
        <v>27</v>
      </c>
    </row>
    <row r="140" spans="1:16" x14ac:dyDescent="0.2">
      <c r="A140" s="28" t="s">
        <v>57</v>
      </c>
      <c r="E140" s="29" t="s">
        <v>5</v>
      </c>
    </row>
    <row r="141" spans="1:16" x14ac:dyDescent="0.2">
      <c r="A141" s="28" t="s">
        <v>58</v>
      </c>
      <c r="E141" s="30" t="s">
        <v>5429</v>
      </c>
    </row>
    <row r="142" spans="1:16" x14ac:dyDescent="0.2">
      <c r="E142" s="29" t="s">
        <v>5</v>
      </c>
    </row>
    <row r="143" spans="1:16" ht="25.5" x14ac:dyDescent="0.2">
      <c r="A143" t="s">
        <v>51</v>
      </c>
      <c r="B143" s="5" t="s">
        <v>211</v>
      </c>
      <c r="C143" s="5" t="s">
        <v>5430</v>
      </c>
      <c r="D143" t="s">
        <v>5</v>
      </c>
      <c r="E143" s="24" t="s">
        <v>5431</v>
      </c>
      <c r="F143" s="25" t="s">
        <v>55</v>
      </c>
      <c r="G143" s="26">
        <v>2.7320000000000002</v>
      </c>
      <c r="H143" s="25">
        <v>1</v>
      </c>
      <c r="I143" s="25">
        <f>ROUND(G143*H143,6)</f>
        <v>2.7320000000000002</v>
      </c>
      <c r="L143" s="27">
        <v>0</v>
      </c>
      <c r="M143" s="22">
        <f>ROUND(ROUND(L143,2)*ROUND(G143,3),2)</f>
        <v>0</v>
      </c>
      <c r="N143" s="25" t="s">
        <v>126</v>
      </c>
      <c r="O143">
        <f>(M143*21)/100</f>
        <v>0</v>
      </c>
      <c r="P143" t="s">
        <v>27</v>
      </c>
    </row>
    <row r="144" spans="1:16" x14ac:dyDescent="0.2">
      <c r="A144" s="28" t="s">
        <v>57</v>
      </c>
      <c r="E144" s="29" t="s">
        <v>5</v>
      </c>
    </row>
    <row r="145" spans="1:16" x14ac:dyDescent="0.2">
      <c r="A145" s="28" t="s">
        <v>58</v>
      </c>
      <c r="E145" s="30" t="s">
        <v>5432</v>
      </c>
    </row>
    <row r="146" spans="1:16" x14ac:dyDescent="0.2">
      <c r="E146" s="29" t="s">
        <v>5</v>
      </c>
    </row>
    <row r="147" spans="1:16" ht="25.5" x14ac:dyDescent="0.2">
      <c r="A147" t="s">
        <v>51</v>
      </c>
      <c r="B147" s="5" t="s">
        <v>212</v>
      </c>
      <c r="C147" s="5" t="s">
        <v>5433</v>
      </c>
      <c r="D147" t="s">
        <v>5</v>
      </c>
      <c r="E147" s="24" t="s">
        <v>5434</v>
      </c>
      <c r="F147" s="25" t="s">
        <v>55</v>
      </c>
      <c r="G147" s="26">
        <v>1.619</v>
      </c>
      <c r="H147" s="25">
        <v>1</v>
      </c>
      <c r="I147" s="25">
        <f>ROUND(G147*H147,6)</f>
        <v>1.619</v>
      </c>
      <c r="L147" s="27">
        <v>0</v>
      </c>
      <c r="M147" s="22">
        <f>ROUND(ROUND(L147,2)*ROUND(G147,3),2)</f>
        <v>0</v>
      </c>
      <c r="N147" s="25" t="s">
        <v>126</v>
      </c>
      <c r="O147">
        <f>(M147*21)/100</f>
        <v>0</v>
      </c>
      <c r="P147" t="s">
        <v>27</v>
      </c>
    </row>
    <row r="148" spans="1:16" x14ac:dyDescent="0.2">
      <c r="A148" s="28" t="s">
        <v>57</v>
      </c>
      <c r="E148" s="29" t="s">
        <v>5</v>
      </c>
    </row>
    <row r="149" spans="1:16" x14ac:dyDescent="0.2">
      <c r="A149" s="28" t="s">
        <v>58</v>
      </c>
      <c r="E149" s="30" t="s">
        <v>5435</v>
      </c>
    </row>
    <row r="150" spans="1:16" x14ac:dyDescent="0.2">
      <c r="E150" s="29" t="s">
        <v>5</v>
      </c>
    </row>
    <row r="151" spans="1:16" ht="25.5" x14ac:dyDescent="0.2">
      <c r="A151" t="s">
        <v>51</v>
      </c>
      <c r="B151" s="5" t="s">
        <v>213</v>
      </c>
      <c r="C151" s="5" t="s">
        <v>5436</v>
      </c>
      <c r="D151" t="s">
        <v>5</v>
      </c>
      <c r="E151" s="24" t="s">
        <v>5437</v>
      </c>
      <c r="F151" s="25" t="s">
        <v>55</v>
      </c>
      <c r="G151" s="26">
        <v>1.0109999999999999</v>
      </c>
      <c r="H151" s="25">
        <v>1</v>
      </c>
      <c r="I151" s="25">
        <f>ROUND(G151*H151,6)</f>
        <v>1.0109999999999999</v>
      </c>
      <c r="L151" s="27">
        <v>0</v>
      </c>
      <c r="M151" s="22">
        <f>ROUND(ROUND(L151,2)*ROUND(G151,3),2)</f>
        <v>0</v>
      </c>
      <c r="N151" s="25" t="s">
        <v>126</v>
      </c>
      <c r="O151">
        <f>(M151*21)/100</f>
        <v>0</v>
      </c>
      <c r="P151" t="s">
        <v>27</v>
      </c>
    </row>
    <row r="152" spans="1:16" x14ac:dyDescent="0.2">
      <c r="A152" s="28" t="s">
        <v>57</v>
      </c>
      <c r="E152" s="29" t="s">
        <v>5</v>
      </c>
    </row>
    <row r="153" spans="1:16" x14ac:dyDescent="0.2">
      <c r="A153" s="28" t="s">
        <v>58</v>
      </c>
      <c r="E153" s="30" t="s">
        <v>5438</v>
      </c>
    </row>
    <row r="154" spans="1:16" x14ac:dyDescent="0.2">
      <c r="E154" s="29" t="s">
        <v>5</v>
      </c>
    </row>
    <row r="155" spans="1:16" ht="25.5" x14ac:dyDescent="0.2">
      <c r="A155" t="s">
        <v>51</v>
      </c>
      <c r="B155" s="5" t="s">
        <v>214</v>
      </c>
      <c r="C155" s="5" t="s">
        <v>5439</v>
      </c>
      <c r="D155" t="s">
        <v>5</v>
      </c>
      <c r="E155" s="24" t="s">
        <v>5440</v>
      </c>
      <c r="F155" s="25" t="s">
        <v>55</v>
      </c>
      <c r="G155" s="26">
        <v>0.80200000000000005</v>
      </c>
      <c r="H155" s="25">
        <v>1</v>
      </c>
      <c r="I155" s="25">
        <f>ROUND(G155*H155,6)</f>
        <v>0.80200000000000005</v>
      </c>
      <c r="L155" s="27">
        <v>0</v>
      </c>
      <c r="M155" s="22">
        <f>ROUND(ROUND(L155,2)*ROUND(G155,3),2)</f>
        <v>0</v>
      </c>
      <c r="N155" s="25" t="s">
        <v>126</v>
      </c>
      <c r="O155">
        <f>(M155*21)/100</f>
        <v>0</v>
      </c>
      <c r="P155" t="s">
        <v>27</v>
      </c>
    </row>
    <row r="156" spans="1:16" x14ac:dyDescent="0.2">
      <c r="A156" s="28" t="s">
        <v>57</v>
      </c>
      <c r="E156" s="29" t="s">
        <v>5</v>
      </c>
    </row>
    <row r="157" spans="1:16" x14ac:dyDescent="0.2">
      <c r="A157" s="28" t="s">
        <v>58</v>
      </c>
      <c r="E157" s="30" t="s">
        <v>5441</v>
      </c>
    </row>
    <row r="158" spans="1:16" x14ac:dyDescent="0.2">
      <c r="E158" s="29" t="s">
        <v>5</v>
      </c>
    </row>
    <row r="159" spans="1:16" ht="25.5" x14ac:dyDescent="0.2">
      <c r="A159" t="s">
        <v>51</v>
      </c>
      <c r="B159" s="5" t="s">
        <v>215</v>
      </c>
      <c r="C159" s="5" t="s">
        <v>5442</v>
      </c>
      <c r="D159" t="s">
        <v>5</v>
      </c>
      <c r="E159" s="24" t="s">
        <v>5443</v>
      </c>
      <c r="F159" s="25" t="s">
        <v>55</v>
      </c>
      <c r="G159" s="26">
        <v>3.5659999999999998</v>
      </c>
      <c r="H159" s="25">
        <v>1</v>
      </c>
      <c r="I159" s="25">
        <f>ROUND(G159*H159,6)</f>
        <v>3.5659999999999998</v>
      </c>
      <c r="L159" s="27">
        <v>0</v>
      </c>
      <c r="M159" s="22">
        <f>ROUND(ROUND(L159,2)*ROUND(G159,3),2)</f>
        <v>0</v>
      </c>
      <c r="N159" s="25" t="s">
        <v>126</v>
      </c>
      <c r="O159">
        <f>(M159*21)/100</f>
        <v>0</v>
      </c>
      <c r="P159" t="s">
        <v>27</v>
      </c>
    </row>
    <row r="160" spans="1:16" x14ac:dyDescent="0.2">
      <c r="A160" s="28" t="s">
        <v>57</v>
      </c>
      <c r="E160" s="29" t="s">
        <v>5</v>
      </c>
    </row>
    <row r="161" spans="1:16" x14ac:dyDescent="0.2">
      <c r="A161" s="28" t="s">
        <v>58</v>
      </c>
      <c r="E161" s="30" t="s">
        <v>5444</v>
      </c>
    </row>
    <row r="162" spans="1:16" x14ac:dyDescent="0.2">
      <c r="E162" s="29" t="s">
        <v>5</v>
      </c>
    </row>
    <row r="163" spans="1:16" ht="25.5" x14ac:dyDescent="0.2">
      <c r="A163" t="s">
        <v>51</v>
      </c>
      <c r="B163" s="5" t="s">
        <v>216</v>
      </c>
      <c r="C163" s="5" t="s">
        <v>5445</v>
      </c>
      <c r="D163" t="s">
        <v>5</v>
      </c>
      <c r="E163" s="24" t="s">
        <v>5446</v>
      </c>
      <c r="F163" s="25" t="s">
        <v>55</v>
      </c>
      <c r="G163" s="26">
        <v>4.5179999999999998</v>
      </c>
      <c r="H163" s="25">
        <v>1</v>
      </c>
      <c r="I163" s="25">
        <f>ROUND(G163*H163,6)</f>
        <v>4.5179999999999998</v>
      </c>
      <c r="L163" s="27">
        <v>0</v>
      </c>
      <c r="M163" s="22">
        <f>ROUND(ROUND(L163,2)*ROUND(G163,3),2)</f>
        <v>0</v>
      </c>
      <c r="N163" s="25" t="s">
        <v>126</v>
      </c>
      <c r="O163">
        <f>(M163*21)/100</f>
        <v>0</v>
      </c>
      <c r="P163" t="s">
        <v>27</v>
      </c>
    </row>
    <row r="164" spans="1:16" x14ac:dyDescent="0.2">
      <c r="A164" s="28" t="s">
        <v>57</v>
      </c>
      <c r="E164" s="29" t="s">
        <v>5</v>
      </c>
    </row>
    <row r="165" spans="1:16" x14ac:dyDescent="0.2">
      <c r="A165" s="28" t="s">
        <v>58</v>
      </c>
      <c r="E165" s="30" t="s">
        <v>5447</v>
      </c>
    </row>
    <row r="166" spans="1:16" x14ac:dyDescent="0.2">
      <c r="E166" s="29" t="s">
        <v>5</v>
      </c>
    </row>
    <row r="167" spans="1:16" ht="25.5" x14ac:dyDescent="0.2">
      <c r="A167" t="s">
        <v>51</v>
      </c>
      <c r="B167" s="5" t="s">
        <v>217</v>
      </c>
      <c r="C167" s="5" t="s">
        <v>5448</v>
      </c>
      <c r="D167" t="s">
        <v>5</v>
      </c>
      <c r="E167" s="24" t="s">
        <v>5449</v>
      </c>
      <c r="F167" s="25" t="s">
        <v>55</v>
      </c>
      <c r="G167" s="26">
        <v>4.5179999999999998</v>
      </c>
      <c r="H167" s="25">
        <v>1</v>
      </c>
      <c r="I167" s="25">
        <f>ROUND(G167*H167,6)</f>
        <v>4.5179999999999998</v>
      </c>
      <c r="L167" s="27">
        <v>0</v>
      </c>
      <c r="M167" s="22">
        <f>ROUND(ROUND(L167,2)*ROUND(G167,3),2)</f>
        <v>0</v>
      </c>
      <c r="N167" s="25" t="s">
        <v>126</v>
      </c>
      <c r="O167">
        <f>(M167*21)/100</f>
        <v>0</v>
      </c>
      <c r="P167" t="s">
        <v>27</v>
      </c>
    </row>
    <row r="168" spans="1:16" x14ac:dyDescent="0.2">
      <c r="A168" s="28" t="s">
        <v>57</v>
      </c>
      <c r="E168" s="29" t="s">
        <v>5</v>
      </c>
    </row>
    <row r="169" spans="1:16" x14ac:dyDescent="0.2">
      <c r="A169" s="28" t="s">
        <v>58</v>
      </c>
      <c r="E169" s="30" t="s">
        <v>5447</v>
      </c>
    </row>
    <row r="170" spans="1:16" x14ac:dyDescent="0.2">
      <c r="E170" s="29" t="s">
        <v>5</v>
      </c>
    </row>
    <row r="171" spans="1:16" x14ac:dyDescent="0.2">
      <c r="A171" t="s">
        <v>51</v>
      </c>
      <c r="B171" s="5" t="s">
        <v>218</v>
      </c>
      <c r="C171" s="5" t="s">
        <v>5450</v>
      </c>
      <c r="D171" t="s">
        <v>5</v>
      </c>
      <c r="E171" s="24" t="s">
        <v>5451</v>
      </c>
      <c r="F171" s="25" t="s">
        <v>5452</v>
      </c>
      <c r="G171" s="26">
        <v>1</v>
      </c>
      <c r="H171" s="25">
        <v>1</v>
      </c>
      <c r="I171" s="25">
        <f>ROUND(G171*H171,6)</f>
        <v>1</v>
      </c>
      <c r="L171" s="27">
        <v>0</v>
      </c>
      <c r="M171" s="22">
        <f>ROUND(ROUND(L171,2)*ROUND(G171,3),2)</f>
        <v>0</v>
      </c>
      <c r="N171" s="25" t="s">
        <v>126</v>
      </c>
      <c r="O171">
        <f>(M171*21)/100</f>
        <v>0</v>
      </c>
      <c r="P171" t="s">
        <v>27</v>
      </c>
    </row>
    <row r="172" spans="1:16" x14ac:dyDescent="0.2">
      <c r="A172" s="28" t="s">
        <v>57</v>
      </c>
      <c r="E172" s="29" t="s">
        <v>5</v>
      </c>
    </row>
    <row r="173" spans="1:16" x14ac:dyDescent="0.2">
      <c r="A173" s="28" t="s">
        <v>58</v>
      </c>
      <c r="E173" s="30" t="s">
        <v>5</v>
      </c>
    </row>
    <row r="174" spans="1:16" x14ac:dyDescent="0.2">
      <c r="E174" s="29" t="s">
        <v>5</v>
      </c>
    </row>
    <row r="175" spans="1:16" x14ac:dyDescent="0.2">
      <c r="A175" t="s">
        <v>51</v>
      </c>
      <c r="B175" s="5" t="s">
        <v>219</v>
      </c>
      <c r="C175" s="5" t="s">
        <v>5453</v>
      </c>
      <c r="D175" t="s">
        <v>5</v>
      </c>
      <c r="E175" s="24" t="s">
        <v>5454</v>
      </c>
      <c r="F175" s="25" t="s">
        <v>5452</v>
      </c>
      <c r="G175" s="26">
        <v>1</v>
      </c>
      <c r="H175" s="25">
        <v>1</v>
      </c>
      <c r="I175" s="25">
        <f>ROUND(G175*H175,6)</f>
        <v>1</v>
      </c>
      <c r="L175" s="27">
        <v>0</v>
      </c>
      <c r="M175" s="22">
        <f>ROUND(ROUND(L175,2)*ROUND(G175,3),2)</f>
        <v>0</v>
      </c>
      <c r="N175" s="25" t="s">
        <v>126</v>
      </c>
      <c r="O175">
        <f>(M175*21)/100</f>
        <v>0</v>
      </c>
      <c r="P175" t="s">
        <v>27</v>
      </c>
    </row>
    <row r="176" spans="1:16" x14ac:dyDescent="0.2">
      <c r="A176" s="28" t="s">
        <v>57</v>
      </c>
      <c r="E176" s="29" t="s">
        <v>5</v>
      </c>
    </row>
    <row r="177" spans="1:16" x14ac:dyDescent="0.2">
      <c r="A177" s="28" t="s">
        <v>58</v>
      </c>
      <c r="E177" s="30" t="s">
        <v>5</v>
      </c>
    </row>
    <row r="178" spans="1:16" x14ac:dyDescent="0.2">
      <c r="E178" s="29" t="s">
        <v>5</v>
      </c>
    </row>
    <row r="179" spans="1:16" ht="25.5" x14ac:dyDescent="0.2">
      <c r="A179" t="s">
        <v>51</v>
      </c>
      <c r="B179" s="5" t="s">
        <v>220</v>
      </c>
      <c r="C179" s="5" t="s">
        <v>5455</v>
      </c>
      <c r="D179" t="s">
        <v>5</v>
      </c>
      <c r="E179" s="24" t="s">
        <v>5456</v>
      </c>
      <c r="F179" s="25" t="s">
        <v>55</v>
      </c>
      <c r="G179" s="26">
        <v>0.92600000000000005</v>
      </c>
      <c r="H179" s="25">
        <v>1</v>
      </c>
      <c r="I179" s="25">
        <f>ROUND(G179*H179,6)</f>
        <v>0.92600000000000005</v>
      </c>
      <c r="L179" s="27">
        <v>0</v>
      </c>
      <c r="M179" s="22">
        <f>ROUND(ROUND(L179,2)*ROUND(G179,3),2)</f>
        <v>0</v>
      </c>
      <c r="N179" s="25" t="s">
        <v>126</v>
      </c>
      <c r="O179">
        <f>(M179*21)/100</f>
        <v>0</v>
      </c>
      <c r="P179" t="s">
        <v>27</v>
      </c>
    </row>
    <row r="180" spans="1:16" x14ac:dyDescent="0.2">
      <c r="A180" s="28" t="s">
        <v>57</v>
      </c>
      <c r="E180" s="29" t="s">
        <v>5</v>
      </c>
    </row>
    <row r="181" spans="1:16" x14ac:dyDescent="0.2">
      <c r="A181" s="28" t="s">
        <v>58</v>
      </c>
      <c r="E181" s="30" t="s">
        <v>5457</v>
      </c>
    </row>
    <row r="182" spans="1:16" x14ac:dyDescent="0.2">
      <c r="E182" s="29" t="s">
        <v>5</v>
      </c>
    </row>
    <row r="183" spans="1:16" x14ac:dyDescent="0.2">
      <c r="A183" t="s">
        <v>48</v>
      </c>
      <c r="C183" s="6" t="s">
        <v>144</v>
      </c>
      <c r="E183" s="23" t="s">
        <v>1880</v>
      </c>
      <c r="J183" s="22">
        <f>0</f>
        <v>0</v>
      </c>
      <c r="K183" s="22">
        <f>0</f>
        <v>0</v>
      </c>
      <c r="L183" s="22">
        <f>0+L184+L188+L192+L196+L200+L204+L208+L212+L216+L220+L224+L228+L232+L236+L240+L244+L248+L252+L256+L260+L264+L268+L272+L276</f>
        <v>0</v>
      </c>
      <c r="M183" s="22">
        <f>0+M184+M188+M192+M196+M200+M204+M208+M212+M216+M220+M224+M228+M232+M236+M240+M244+M248+M252+M256+M260+M264+M268+M272+M276</f>
        <v>0</v>
      </c>
    </row>
    <row r="184" spans="1:16" x14ac:dyDescent="0.2">
      <c r="A184" t="s">
        <v>51</v>
      </c>
      <c r="B184" s="5" t="s">
        <v>223</v>
      </c>
      <c r="C184" s="5" t="s">
        <v>5458</v>
      </c>
      <c r="D184" t="s">
        <v>5</v>
      </c>
      <c r="E184" s="24" t="s">
        <v>5459</v>
      </c>
      <c r="F184" s="25" t="s">
        <v>67</v>
      </c>
      <c r="G184" s="26">
        <v>220.91</v>
      </c>
      <c r="H184" s="25">
        <v>4.5900000000000003E-3</v>
      </c>
      <c r="I184" s="25">
        <f>ROUND(G184*H184,6)</f>
        <v>1.0139769999999999</v>
      </c>
      <c r="L184" s="27">
        <v>0</v>
      </c>
      <c r="M184" s="22">
        <f>ROUND(ROUND(L184,2)*ROUND(G184,3),2)</f>
        <v>0</v>
      </c>
      <c r="N184" s="25" t="s">
        <v>126</v>
      </c>
      <c r="O184">
        <f>(M184*21)/100</f>
        <v>0</v>
      </c>
      <c r="P184" t="s">
        <v>27</v>
      </c>
    </row>
    <row r="185" spans="1:16" x14ac:dyDescent="0.2">
      <c r="A185" s="28" t="s">
        <v>57</v>
      </c>
      <c r="E185" s="29" t="s">
        <v>5</v>
      </c>
    </row>
    <row r="186" spans="1:16" x14ac:dyDescent="0.2">
      <c r="A186" s="28" t="s">
        <v>58</v>
      </c>
      <c r="E186" s="30" t="s">
        <v>5460</v>
      </c>
    </row>
    <row r="187" spans="1:16" ht="63.75" x14ac:dyDescent="0.2">
      <c r="E187" s="29" t="s">
        <v>5461</v>
      </c>
    </row>
    <row r="188" spans="1:16" x14ac:dyDescent="0.2">
      <c r="A188" t="s">
        <v>51</v>
      </c>
      <c r="B188" s="5" t="s">
        <v>224</v>
      </c>
      <c r="C188" s="5" t="s">
        <v>5462</v>
      </c>
      <c r="D188" t="s">
        <v>5</v>
      </c>
      <c r="E188" s="24" t="s">
        <v>5463</v>
      </c>
      <c r="F188" s="25" t="s">
        <v>67</v>
      </c>
      <c r="G188" s="26">
        <v>231.95599999999999</v>
      </c>
      <c r="H188" s="25">
        <v>1.6830000000000001</v>
      </c>
      <c r="I188" s="25">
        <f>ROUND(G188*H188,6)</f>
        <v>390.38194800000002</v>
      </c>
      <c r="L188" s="27">
        <v>0</v>
      </c>
      <c r="M188" s="22">
        <f>ROUND(ROUND(L188,2)*ROUND(G188,3),2)</f>
        <v>0</v>
      </c>
      <c r="N188" s="25" t="s">
        <v>126</v>
      </c>
      <c r="O188">
        <f>(M188*21)/100</f>
        <v>0</v>
      </c>
      <c r="P188" t="s">
        <v>27</v>
      </c>
    </row>
    <row r="189" spans="1:16" x14ac:dyDescent="0.2">
      <c r="A189" s="28" t="s">
        <v>57</v>
      </c>
      <c r="E189" s="29" t="s">
        <v>5</v>
      </c>
    </row>
    <row r="190" spans="1:16" x14ac:dyDescent="0.2">
      <c r="A190" s="28" t="s">
        <v>58</v>
      </c>
      <c r="E190" s="30" t="s">
        <v>5</v>
      </c>
    </row>
    <row r="191" spans="1:16" x14ac:dyDescent="0.2">
      <c r="E191" s="29" t="s">
        <v>5</v>
      </c>
    </row>
    <row r="192" spans="1:16" ht="25.5" x14ac:dyDescent="0.2">
      <c r="A192" t="s">
        <v>51</v>
      </c>
      <c r="B192" s="5" t="s">
        <v>225</v>
      </c>
      <c r="C192" s="5" t="s">
        <v>5464</v>
      </c>
      <c r="D192" t="s">
        <v>5</v>
      </c>
      <c r="E192" s="24" t="s">
        <v>5465</v>
      </c>
      <c r="F192" s="25" t="s">
        <v>136</v>
      </c>
      <c r="G192" s="26">
        <v>261.95100000000002</v>
      </c>
      <c r="H192" s="25">
        <v>2.45343</v>
      </c>
      <c r="I192" s="25">
        <f>ROUND(G192*H192,6)</f>
        <v>642.67844200000002</v>
      </c>
      <c r="L192" s="27">
        <v>0</v>
      </c>
      <c r="M192" s="22">
        <f>ROUND(ROUND(L192,2)*ROUND(G192,3),2)</f>
        <v>0</v>
      </c>
      <c r="N192" s="25" t="s">
        <v>1836</v>
      </c>
      <c r="O192">
        <f>(M192*21)/100</f>
        <v>0</v>
      </c>
      <c r="P192" t="s">
        <v>27</v>
      </c>
    </row>
    <row r="193" spans="1:16" ht="25.5" x14ac:dyDescent="0.2">
      <c r="A193" s="28" t="s">
        <v>57</v>
      </c>
      <c r="E193" s="29" t="s">
        <v>5466</v>
      </c>
    </row>
    <row r="194" spans="1:16" ht="165.75" x14ac:dyDescent="0.2">
      <c r="A194" s="28" t="s">
        <v>58</v>
      </c>
      <c r="E194" s="30" t="s">
        <v>5467</v>
      </c>
    </row>
    <row r="195" spans="1:16" ht="38.25" x14ac:dyDescent="0.2">
      <c r="E195" s="29" t="s">
        <v>5468</v>
      </c>
    </row>
    <row r="196" spans="1:16" ht="25.5" x14ac:dyDescent="0.2">
      <c r="A196" t="s">
        <v>51</v>
      </c>
      <c r="B196" s="5" t="s">
        <v>226</v>
      </c>
      <c r="C196" s="5" t="s">
        <v>5469</v>
      </c>
      <c r="D196" t="s">
        <v>5</v>
      </c>
      <c r="E196" s="24" t="s">
        <v>5470</v>
      </c>
      <c r="F196" s="25" t="s">
        <v>67</v>
      </c>
      <c r="G196" s="26">
        <v>313.57499999999999</v>
      </c>
      <c r="H196" s="25">
        <v>5.3299999999999997E-3</v>
      </c>
      <c r="I196" s="25">
        <f>ROUND(G196*H196,6)</f>
        <v>1.6713549999999999</v>
      </c>
      <c r="L196" s="27">
        <v>0</v>
      </c>
      <c r="M196" s="22">
        <f>ROUND(ROUND(L196,2)*ROUND(G196,3),2)</f>
        <v>0</v>
      </c>
      <c r="N196" s="25" t="s">
        <v>1836</v>
      </c>
      <c r="O196">
        <f>(M196*21)/100</f>
        <v>0</v>
      </c>
      <c r="P196" t="s">
        <v>27</v>
      </c>
    </row>
    <row r="197" spans="1:16" x14ac:dyDescent="0.2">
      <c r="A197" s="28" t="s">
        <v>57</v>
      </c>
      <c r="E197" s="29" t="s">
        <v>5</v>
      </c>
    </row>
    <row r="198" spans="1:16" ht="38.25" x14ac:dyDescent="0.2">
      <c r="A198" s="28" t="s">
        <v>58</v>
      </c>
      <c r="E198" s="30" t="s">
        <v>5471</v>
      </c>
    </row>
    <row r="199" spans="1:16" ht="216.75" x14ac:dyDescent="0.2">
      <c r="E199" s="29" t="s">
        <v>5472</v>
      </c>
    </row>
    <row r="200" spans="1:16" ht="25.5" x14ac:dyDescent="0.2">
      <c r="A200" t="s">
        <v>51</v>
      </c>
      <c r="B200" s="5" t="s">
        <v>227</v>
      </c>
      <c r="C200" s="5" t="s">
        <v>5473</v>
      </c>
      <c r="D200" t="s">
        <v>5</v>
      </c>
      <c r="E200" s="24" t="s">
        <v>5474</v>
      </c>
      <c r="F200" s="25" t="s">
        <v>67</v>
      </c>
      <c r="G200" s="26">
        <v>313.57499999999999</v>
      </c>
      <c r="H200" s="25">
        <v>0</v>
      </c>
      <c r="I200" s="25">
        <f>ROUND(G200*H200,6)</f>
        <v>0</v>
      </c>
      <c r="L200" s="27">
        <v>0</v>
      </c>
      <c r="M200" s="22">
        <f>ROUND(ROUND(L200,2)*ROUND(G200,3),2)</f>
        <v>0</v>
      </c>
      <c r="N200" s="25" t="s">
        <v>1836</v>
      </c>
      <c r="O200">
        <f>(M200*21)/100</f>
        <v>0</v>
      </c>
      <c r="P200" t="s">
        <v>27</v>
      </c>
    </row>
    <row r="201" spans="1:16" x14ac:dyDescent="0.2">
      <c r="A201" s="28" t="s">
        <v>57</v>
      </c>
      <c r="E201" s="29" t="s">
        <v>5</v>
      </c>
    </row>
    <row r="202" spans="1:16" x14ac:dyDescent="0.2">
      <c r="A202" s="28" t="s">
        <v>58</v>
      </c>
      <c r="E202" s="30" t="s">
        <v>5</v>
      </c>
    </row>
    <row r="203" spans="1:16" ht="216.75" x14ac:dyDescent="0.2">
      <c r="E203" s="29" t="s">
        <v>5472</v>
      </c>
    </row>
    <row r="204" spans="1:16" ht="38.25" x14ac:dyDescent="0.2">
      <c r="A204" t="s">
        <v>51</v>
      </c>
      <c r="B204" s="5" t="s">
        <v>232</v>
      </c>
      <c r="C204" s="5" t="s">
        <v>5475</v>
      </c>
      <c r="D204" t="s">
        <v>5</v>
      </c>
      <c r="E204" s="24" t="s">
        <v>5476</v>
      </c>
      <c r="F204" s="25" t="s">
        <v>67</v>
      </c>
      <c r="G204" s="26">
        <v>463.96899999999999</v>
      </c>
      <c r="H204" s="25">
        <v>0.01</v>
      </c>
      <c r="I204" s="25">
        <f>ROUND(G204*H204,6)</f>
        <v>4.6396899999999999</v>
      </c>
      <c r="L204" s="27">
        <v>0</v>
      </c>
      <c r="M204" s="22">
        <f>ROUND(ROUND(L204,2)*ROUND(G204,3),2)</f>
        <v>0</v>
      </c>
      <c r="N204" s="25" t="s">
        <v>1836</v>
      </c>
      <c r="O204">
        <f>(M204*21)/100</f>
        <v>0</v>
      </c>
      <c r="P204" t="s">
        <v>27</v>
      </c>
    </row>
    <row r="205" spans="1:16" ht="51" x14ac:dyDescent="0.2">
      <c r="A205" s="28" t="s">
        <v>57</v>
      </c>
      <c r="E205" s="29" t="s">
        <v>5477</v>
      </c>
    </row>
    <row r="206" spans="1:16" ht="89.25" x14ac:dyDescent="0.2">
      <c r="A206" s="28" t="s">
        <v>58</v>
      </c>
      <c r="E206" s="30" t="s">
        <v>5478</v>
      </c>
    </row>
    <row r="207" spans="1:16" ht="51" x14ac:dyDescent="0.2">
      <c r="E207" s="29" t="s">
        <v>5479</v>
      </c>
    </row>
    <row r="208" spans="1:16" ht="25.5" x14ac:dyDescent="0.2">
      <c r="A208" t="s">
        <v>51</v>
      </c>
      <c r="B208" s="5" t="s">
        <v>235</v>
      </c>
      <c r="C208" s="5" t="s">
        <v>5480</v>
      </c>
      <c r="D208" t="s">
        <v>5</v>
      </c>
      <c r="E208" s="24" t="s">
        <v>5481</v>
      </c>
      <c r="F208" s="25" t="s">
        <v>67</v>
      </c>
      <c r="G208" s="26">
        <v>777.54399999999998</v>
      </c>
      <c r="H208" s="25">
        <v>8.0999999999999996E-4</v>
      </c>
      <c r="I208" s="25">
        <f>ROUND(G208*H208,6)</f>
        <v>0.62981100000000001</v>
      </c>
      <c r="L208" s="27">
        <v>0</v>
      </c>
      <c r="M208" s="22">
        <f>ROUND(ROUND(L208,2)*ROUND(G208,3),2)</f>
        <v>0</v>
      </c>
      <c r="N208" s="25" t="s">
        <v>1836</v>
      </c>
      <c r="O208">
        <f>(M208*21)/100</f>
        <v>0</v>
      </c>
      <c r="P208" t="s">
        <v>27</v>
      </c>
    </row>
    <row r="209" spans="1:16" x14ac:dyDescent="0.2">
      <c r="A209" s="28" t="s">
        <v>57</v>
      </c>
      <c r="E209" s="29" t="s">
        <v>5</v>
      </c>
    </row>
    <row r="210" spans="1:16" x14ac:dyDescent="0.2">
      <c r="A210" s="28" t="s">
        <v>58</v>
      </c>
      <c r="E210" s="30" t="s">
        <v>5482</v>
      </c>
    </row>
    <row r="211" spans="1:16" x14ac:dyDescent="0.2">
      <c r="E211" s="29" t="s">
        <v>5483</v>
      </c>
    </row>
    <row r="212" spans="1:16" ht="25.5" x14ac:dyDescent="0.2">
      <c r="A212" t="s">
        <v>51</v>
      </c>
      <c r="B212" s="5" t="s">
        <v>238</v>
      </c>
      <c r="C212" s="5" t="s">
        <v>5484</v>
      </c>
      <c r="D212" t="s">
        <v>5</v>
      </c>
      <c r="E212" s="24" t="s">
        <v>5485</v>
      </c>
      <c r="F212" s="25" t="s">
        <v>67</v>
      </c>
      <c r="G212" s="26">
        <v>777.54399999999998</v>
      </c>
      <c r="H212" s="25">
        <v>0</v>
      </c>
      <c r="I212" s="25">
        <f>ROUND(G212*H212,6)</f>
        <v>0</v>
      </c>
      <c r="L212" s="27">
        <v>0</v>
      </c>
      <c r="M212" s="22">
        <f>ROUND(ROUND(L212,2)*ROUND(G212,3),2)</f>
        <v>0</v>
      </c>
      <c r="N212" s="25" t="s">
        <v>1836</v>
      </c>
      <c r="O212">
        <f>(M212*21)/100</f>
        <v>0</v>
      </c>
      <c r="P212" t="s">
        <v>27</v>
      </c>
    </row>
    <row r="213" spans="1:16" x14ac:dyDescent="0.2">
      <c r="A213" s="28" t="s">
        <v>57</v>
      </c>
      <c r="E213" s="29" t="s">
        <v>5</v>
      </c>
    </row>
    <row r="214" spans="1:16" x14ac:dyDescent="0.2">
      <c r="A214" s="28" t="s">
        <v>58</v>
      </c>
      <c r="E214" s="30" t="s">
        <v>5</v>
      </c>
    </row>
    <row r="215" spans="1:16" x14ac:dyDescent="0.2">
      <c r="E215" s="29" t="s">
        <v>5483</v>
      </c>
    </row>
    <row r="216" spans="1:16" ht="25.5" x14ac:dyDescent="0.2">
      <c r="A216" t="s">
        <v>51</v>
      </c>
      <c r="B216" s="5" t="s">
        <v>239</v>
      </c>
      <c r="C216" s="5" t="s">
        <v>5486</v>
      </c>
      <c r="D216" t="s">
        <v>5</v>
      </c>
      <c r="E216" s="24" t="s">
        <v>5487</v>
      </c>
      <c r="F216" s="25" t="s">
        <v>55</v>
      </c>
      <c r="G216" s="26">
        <v>13.122</v>
      </c>
      <c r="H216" s="25">
        <v>1.0551600000000001</v>
      </c>
      <c r="I216" s="25">
        <f>ROUND(G216*H216,6)</f>
        <v>13.84581</v>
      </c>
      <c r="L216" s="27">
        <v>0</v>
      </c>
      <c r="M216" s="22">
        <f>ROUND(ROUND(L216,2)*ROUND(G216,3),2)</f>
        <v>0</v>
      </c>
      <c r="N216" s="25" t="s">
        <v>1836</v>
      </c>
      <c r="O216">
        <f>(M216*21)/100</f>
        <v>0</v>
      </c>
      <c r="P216" t="s">
        <v>27</v>
      </c>
    </row>
    <row r="217" spans="1:16" ht="38.25" x14ac:dyDescent="0.2">
      <c r="A217" s="28" t="s">
        <v>57</v>
      </c>
      <c r="E217" s="29" t="s">
        <v>5488</v>
      </c>
    </row>
    <row r="218" spans="1:16" ht="102" x14ac:dyDescent="0.2">
      <c r="A218" s="28" t="s">
        <v>58</v>
      </c>
      <c r="E218" s="30" t="s">
        <v>5489</v>
      </c>
    </row>
    <row r="219" spans="1:16" x14ac:dyDescent="0.2">
      <c r="E219" s="29" t="s">
        <v>159</v>
      </c>
    </row>
    <row r="220" spans="1:16" ht="25.5" x14ac:dyDescent="0.2">
      <c r="A220" t="s">
        <v>51</v>
      </c>
      <c r="B220" s="5" t="s">
        <v>240</v>
      </c>
      <c r="C220" s="5" t="s">
        <v>5490</v>
      </c>
      <c r="D220" t="s">
        <v>5</v>
      </c>
      <c r="E220" s="24" t="s">
        <v>5487</v>
      </c>
      <c r="F220" s="25" t="s">
        <v>55</v>
      </c>
      <c r="G220" s="26">
        <v>3.282</v>
      </c>
      <c r="H220" s="25">
        <v>1.06277</v>
      </c>
      <c r="I220" s="25">
        <f>ROUND(G220*H220,6)</f>
        <v>3.4880110000000002</v>
      </c>
      <c r="L220" s="27">
        <v>0</v>
      </c>
      <c r="M220" s="22">
        <f>ROUND(ROUND(L220,2)*ROUND(G220,3),2)</f>
        <v>0</v>
      </c>
      <c r="N220" s="25" t="s">
        <v>1836</v>
      </c>
      <c r="O220">
        <f>(M220*21)/100</f>
        <v>0</v>
      </c>
      <c r="P220" t="s">
        <v>27</v>
      </c>
    </row>
    <row r="221" spans="1:16" ht="38.25" x14ac:dyDescent="0.2">
      <c r="A221" s="28" t="s">
        <v>57</v>
      </c>
      <c r="E221" s="29" t="s">
        <v>5491</v>
      </c>
    </row>
    <row r="222" spans="1:16" ht="76.5" x14ac:dyDescent="0.2">
      <c r="A222" s="28" t="s">
        <v>58</v>
      </c>
      <c r="E222" s="30" t="s">
        <v>5492</v>
      </c>
    </row>
    <row r="223" spans="1:16" x14ac:dyDescent="0.2">
      <c r="E223" s="29" t="s">
        <v>159</v>
      </c>
    </row>
    <row r="224" spans="1:16" ht="25.5" x14ac:dyDescent="0.2">
      <c r="A224" t="s">
        <v>51</v>
      </c>
      <c r="B224" s="5" t="s">
        <v>241</v>
      </c>
      <c r="C224" s="5" t="s">
        <v>5493</v>
      </c>
      <c r="D224" t="s">
        <v>5</v>
      </c>
      <c r="E224" s="24" t="s">
        <v>5494</v>
      </c>
      <c r="F224" s="25" t="s">
        <v>55</v>
      </c>
      <c r="G224" s="26">
        <v>3.3000000000000002E-2</v>
      </c>
      <c r="H224" s="25">
        <v>1.9539999999999998E-2</v>
      </c>
      <c r="I224" s="25">
        <f>ROUND(G224*H224,6)</f>
        <v>6.4499999999999996E-4</v>
      </c>
      <c r="L224" s="27">
        <v>0</v>
      </c>
      <c r="M224" s="22">
        <f>ROUND(ROUND(L224,2)*ROUND(G224,3),2)</f>
        <v>0</v>
      </c>
      <c r="N224" s="25" t="s">
        <v>1836</v>
      </c>
      <c r="O224">
        <f>(M224*21)/100</f>
        <v>0</v>
      </c>
      <c r="P224" t="s">
        <v>27</v>
      </c>
    </row>
    <row r="225" spans="1:16" x14ac:dyDescent="0.2">
      <c r="A225" s="28" t="s">
        <v>57</v>
      </c>
      <c r="E225" s="29" t="s">
        <v>5</v>
      </c>
    </row>
    <row r="226" spans="1:16" x14ac:dyDescent="0.2">
      <c r="A226" s="28" t="s">
        <v>58</v>
      </c>
      <c r="E226" s="30" t="s">
        <v>5495</v>
      </c>
    </row>
    <row r="227" spans="1:16" ht="51" x14ac:dyDescent="0.2">
      <c r="E227" s="29" t="s">
        <v>5496</v>
      </c>
    </row>
    <row r="228" spans="1:16" x14ac:dyDescent="0.2">
      <c r="A228" t="s">
        <v>51</v>
      </c>
      <c r="B228" s="5" t="s">
        <v>242</v>
      </c>
      <c r="C228" s="5" t="s">
        <v>5497</v>
      </c>
      <c r="D228" t="s">
        <v>5</v>
      </c>
      <c r="E228" s="24" t="s">
        <v>5498</v>
      </c>
      <c r="F228" s="25" t="s">
        <v>55</v>
      </c>
      <c r="G228" s="26">
        <v>3.3000000000000002E-2</v>
      </c>
      <c r="H228" s="25">
        <v>1</v>
      </c>
      <c r="I228" s="25">
        <f>ROUND(G228*H228,6)</f>
        <v>3.3000000000000002E-2</v>
      </c>
      <c r="L228" s="27">
        <v>0</v>
      </c>
      <c r="M228" s="22">
        <f>ROUND(ROUND(L228,2)*ROUND(G228,3),2)</f>
        <v>0</v>
      </c>
      <c r="N228" s="25" t="s">
        <v>126</v>
      </c>
      <c r="O228">
        <f>(M228*21)/100</f>
        <v>0</v>
      </c>
      <c r="P228" t="s">
        <v>27</v>
      </c>
    </row>
    <row r="229" spans="1:16" x14ac:dyDescent="0.2">
      <c r="A229" s="28" t="s">
        <v>57</v>
      </c>
      <c r="E229" s="29" t="s">
        <v>5</v>
      </c>
    </row>
    <row r="230" spans="1:16" x14ac:dyDescent="0.2">
      <c r="A230" s="28" t="s">
        <v>58</v>
      </c>
      <c r="E230" s="30" t="s">
        <v>5</v>
      </c>
    </row>
    <row r="231" spans="1:16" x14ac:dyDescent="0.2">
      <c r="E231" s="29" t="s">
        <v>5</v>
      </c>
    </row>
    <row r="232" spans="1:16" ht="25.5" x14ac:dyDescent="0.2">
      <c r="A232" t="s">
        <v>51</v>
      </c>
      <c r="B232" s="5" t="s">
        <v>243</v>
      </c>
      <c r="C232" s="5" t="s">
        <v>5499</v>
      </c>
      <c r="D232" t="s">
        <v>5</v>
      </c>
      <c r="E232" s="24" t="s">
        <v>5500</v>
      </c>
      <c r="F232" s="25" t="s">
        <v>55</v>
      </c>
      <c r="G232" s="26">
        <v>9.359</v>
      </c>
      <c r="H232" s="25">
        <v>1.7090000000000001E-2</v>
      </c>
      <c r="I232" s="25">
        <f>ROUND(G232*H232,6)</f>
        <v>0.159945</v>
      </c>
      <c r="L232" s="27">
        <v>0</v>
      </c>
      <c r="M232" s="22">
        <f>ROUND(ROUND(L232,2)*ROUND(G232,3),2)</f>
        <v>0</v>
      </c>
      <c r="N232" s="25" t="s">
        <v>1836</v>
      </c>
      <c r="O232">
        <f>(M232*21)/100</f>
        <v>0</v>
      </c>
      <c r="P232" t="s">
        <v>27</v>
      </c>
    </row>
    <row r="233" spans="1:16" x14ac:dyDescent="0.2">
      <c r="A233" s="28" t="s">
        <v>57</v>
      </c>
      <c r="E233" s="29" t="s">
        <v>5</v>
      </c>
    </row>
    <row r="234" spans="1:16" ht="76.5" x14ac:dyDescent="0.2">
      <c r="A234" s="28" t="s">
        <v>58</v>
      </c>
      <c r="E234" s="30" t="s">
        <v>5501</v>
      </c>
    </row>
    <row r="235" spans="1:16" ht="51" x14ac:dyDescent="0.2">
      <c r="E235" s="29" t="s">
        <v>5496</v>
      </c>
    </row>
    <row r="236" spans="1:16" x14ac:dyDescent="0.2">
      <c r="A236" t="s">
        <v>51</v>
      </c>
      <c r="B236" s="5" t="s">
        <v>244</v>
      </c>
      <c r="C236" s="5" t="s">
        <v>5502</v>
      </c>
      <c r="D236" t="s">
        <v>5</v>
      </c>
      <c r="E236" s="24" t="s">
        <v>5503</v>
      </c>
      <c r="F236" s="25" t="s">
        <v>55</v>
      </c>
      <c r="G236" s="26">
        <v>9.359</v>
      </c>
      <c r="H236" s="25">
        <v>1</v>
      </c>
      <c r="I236" s="25">
        <f>ROUND(G236*H236,6)</f>
        <v>9.359</v>
      </c>
      <c r="L236" s="27">
        <v>0</v>
      </c>
      <c r="M236" s="22">
        <f>ROUND(ROUND(L236,2)*ROUND(G236,3),2)</f>
        <v>0</v>
      </c>
      <c r="N236" s="25" t="s">
        <v>126</v>
      </c>
      <c r="O236">
        <f>(M236*21)/100</f>
        <v>0</v>
      </c>
      <c r="P236" t="s">
        <v>27</v>
      </c>
    </row>
    <row r="237" spans="1:16" x14ac:dyDescent="0.2">
      <c r="A237" s="28" t="s">
        <v>57</v>
      </c>
      <c r="E237" s="29" t="s">
        <v>5</v>
      </c>
    </row>
    <row r="238" spans="1:16" x14ac:dyDescent="0.2">
      <c r="A238" s="28" t="s">
        <v>58</v>
      </c>
      <c r="E238" s="30" t="s">
        <v>5</v>
      </c>
    </row>
    <row r="239" spans="1:16" x14ac:dyDescent="0.2">
      <c r="E239" s="29" t="s">
        <v>5</v>
      </c>
    </row>
    <row r="240" spans="1:16" x14ac:dyDescent="0.2">
      <c r="A240" t="s">
        <v>51</v>
      </c>
      <c r="B240" s="5" t="s">
        <v>249</v>
      </c>
      <c r="C240" s="5" t="s">
        <v>5504</v>
      </c>
      <c r="D240" t="s">
        <v>5</v>
      </c>
      <c r="E240" s="24" t="s">
        <v>5505</v>
      </c>
      <c r="F240" s="25" t="s">
        <v>136</v>
      </c>
      <c r="G240" s="26">
        <v>0.48299999999999998</v>
      </c>
      <c r="H240" s="25">
        <v>2.4533999999999998</v>
      </c>
      <c r="I240" s="25">
        <f>ROUND(G240*H240,6)</f>
        <v>1.184992</v>
      </c>
      <c r="L240" s="27">
        <v>0</v>
      </c>
      <c r="M240" s="22">
        <f>ROUND(ROUND(L240,2)*ROUND(G240,3),2)</f>
        <v>0</v>
      </c>
      <c r="N240" s="25" t="s">
        <v>1836</v>
      </c>
      <c r="O240">
        <f>(M240*21)/100</f>
        <v>0</v>
      </c>
      <c r="P240" t="s">
        <v>27</v>
      </c>
    </row>
    <row r="241" spans="1:16" x14ac:dyDescent="0.2">
      <c r="A241" s="28" t="s">
        <v>57</v>
      </c>
      <c r="E241" s="29" t="s">
        <v>5</v>
      </c>
    </row>
    <row r="242" spans="1:16" ht="25.5" x14ac:dyDescent="0.2">
      <c r="A242" s="28" t="s">
        <v>58</v>
      </c>
      <c r="E242" s="30" t="s">
        <v>5506</v>
      </c>
    </row>
    <row r="243" spans="1:16" x14ac:dyDescent="0.2">
      <c r="E243" s="29" t="s">
        <v>159</v>
      </c>
    </row>
    <row r="244" spans="1:16" x14ac:dyDescent="0.2">
      <c r="A244" t="s">
        <v>51</v>
      </c>
      <c r="B244" s="5" t="s">
        <v>254</v>
      </c>
      <c r="C244" s="5" t="s">
        <v>5507</v>
      </c>
      <c r="D244" t="s">
        <v>5</v>
      </c>
      <c r="E244" s="24" t="s">
        <v>5508</v>
      </c>
      <c r="F244" s="25" t="s">
        <v>67</v>
      </c>
      <c r="G244" s="26">
        <v>4.9710000000000001</v>
      </c>
      <c r="H244" s="25">
        <v>5.7600000000000004E-3</v>
      </c>
      <c r="I244" s="25">
        <f>ROUND(G244*H244,6)</f>
        <v>2.8632999999999999E-2</v>
      </c>
      <c r="L244" s="27">
        <v>0</v>
      </c>
      <c r="M244" s="22">
        <f>ROUND(ROUND(L244,2)*ROUND(G244,3),2)</f>
        <v>0</v>
      </c>
      <c r="N244" s="25" t="s">
        <v>1836</v>
      </c>
      <c r="O244">
        <f>(M244*21)/100</f>
        <v>0</v>
      </c>
      <c r="P244" t="s">
        <v>27</v>
      </c>
    </row>
    <row r="245" spans="1:16" x14ac:dyDescent="0.2">
      <c r="A245" s="28" t="s">
        <v>57</v>
      </c>
      <c r="E245" s="29" t="s">
        <v>5</v>
      </c>
    </row>
    <row r="246" spans="1:16" ht="25.5" x14ac:dyDescent="0.2">
      <c r="A246" s="28" t="s">
        <v>58</v>
      </c>
      <c r="E246" s="30" t="s">
        <v>5509</v>
      </c>
    </row>
    <row r="247" spans="1:16" x14ac:dyDescent="0.2">
      <c r="E247" s="29" t="s">
        <v>159</v>
      </c>
    </row>
    <row r="248" spans="1:16" x14ac:dyDescent="0.2">
      <c r="A248" t="s">
        <v>51</v>
      </c>
      <c r="B248" s="5" t="s">
        <v>258</v>
      </c>
      <c r="C248" s="5" t="s">
        <v>5510</v>
      </c>
      <c r="D248" t="s">
        <v>5</v>
      </c>
      <c r="E248" s="24" t="s">
        <v>5511</v>
      </c>
      <c r="F248" s="25" t="s">
        <v>67</v>
      </c>
      <c r="G248" s="26">
        <v>4.9710000000000001</v>
      </c>
      <c r="H248" s="25">
        <v>0</v>
      </c>
      <c r="I248" s="25">
        <f>ROUND(G248*H248,6)</f>
        <v>0</v>
      </c>
      <c r="L248" s="27">
        <v>0</v>
      </c>
      <c r="M248" s="22">
        <f>ROUND(ROUND(L248,2)*ROUND(G248,3),2)</f>
        <v>0</v>
      </c>
      <c r="N248" s="25" t="s">
        <v>1836</v>
      </c>
      <c r="O248">
        <f>(M248*21)/100</f>
        <v>0</v>
      </c>
      <c r="P248" t="s">
        <v>27</v>
      </c>
    </row>
    <row r="249" spans="1:16" x14ac:dyDescent="0.2">
      <c r="A249" s="28" t="s">
        <v>57</v>
      </c>
      <c r="E249" s="29" t="s">
        <v>5</v>
      </c>
    </row>
    <row r="250" spans="1:16" x14ac:dyDescent="0.2">
      <c r="A250" s="28" t="s">
        <v>58</v>
      </c>
      <c r="E250" s="30" t="s">
        <v>5</v>
      </c>
    </row>
    <row r="251" spans="1:16" x14ac:dyDescent="0.2">
      <c r="E251" s="29" t="s">
        <v>159</v>
      </c>
    </row>
    <row r="252" spans="1:16" x14ac:dyDescent="0.2">
      <c r="A252" t="s">
        <v>51</v>
      </c>
      <c r="B252" s="5" t="s">
        <v>262</v>
      </c>
      <c r="C252" s="5" t="s">
        <v>5512</v>
      </c>
      <c r="D252" t="s">
        <v>5</v>
      </c>
      <c r="E252" s="24" t="s">
        <v>5513</v>
      </c>
      <c r="F252" s="25" t="s">
        <v>55</v>
      </c>
      <c r="G252" s="26">
        <v>0.221</v>
      </c>
      <c r="H252" s="25">
        <v>1.0525599999999999</v>
      </c>
      <c r="I252" s="25">
        <f>ROUND(G252*H252,6)</f>
        <v>0.23261599999999999</v>
      </c>
      <c r="L252" s="27">
        <v>0</v>
      </c>
      <c r="M252" s="22">
        <f>ROUND(ROUND(L252,2)*ROUND(G252,3),2)</f>
        <v>0</v>
      </c>
      <c r="N252" s="25" t="s">
        <v>1836</v>
      </c>
      <c r="O252">
        <f>(M252*21)/100</f>
        <v>0</v>
      </c>
      <c r="P252" t="s">
        <v>27</v>
      </c>
    </row>
    <row r="253" spans="1:16" x14ac:dyDescent="0.2">
      <c r="A253" s="28" t="s">
        <v>57</v>
      </c>
      <c r="E253" s="29" t="s">
        <v>5</v>
      </c>
    </row>
    <row r="254" spans="1:16" ht="25.5" x14ac:dyDescent="0.2">
      <c r="A254" s="28" t="s">
        <v>58</v>
      </c>
      <c r="E254" s="30" t="s">
        <v>5514</v>
      </c>
    </row>
    <row r="255" spans="1:16" x14ac:dyDescent="0.2">
      <c r="E255" s="29" t="s">
        <v>159</v>
      </c>
    </row>
    <row r="256" spans="1:16" ht="25.5" x14ac:dyDescent="0.2">
      <c r="A256" t="s">
        <v>51</v>
      </c>
      <c r="B256" s="5" t="s">
        <v>263</v>
      </c>
      <c r="C256" s="5" t="s">
        <v>5515</v>
      </c>
      <c r="D256" t="s">
        <v>5</v>
      </c>
      <c r="E256" s="24" t="s">
        <v>5516</v>
      </c>
      <c r="F256" s="25" t="s">
        <v>136</v>
      </c>
      <c r="G256" s="26">
        <v>2.4780000000000002</v>
      </c>
      <c r="H256" s="25">
        <v>2.4533700000000001</v>
      </c>
      <c r="I256" s="25">
        <f>ROUND(G256*H256,6)</f>
        <v>6.0794509999999997</v>
      </c>
      <c r="L256" s="27">
        <v>0</v>
      </c>
      <c r="M256" s="22">
        <f>ROUND(ROUND(L256,2)*ROUND(G256,3),2)</f>
        <v>0</v>
      </c>
      <c r="N256" s="25" t="s">
        <v>1836</v>
      </c>
      <c r="O256">
        <f>(M256*21)/100</f>
        <v>0</v>
      </c>
      <c r="P256" t="s">
        <v>27</v>
      </c>
    </row>
    <row r="257" spans="1:16" x14ac:dyDescent="0.2">
      <c r="A257" s="28" t="s">
        <v>57</v>
      </c>
      <c r="E257" s="29" t="s">
        <v>5</v>
      </c>
    </row>
    <row r="258" spans="1:16" x14ac:dyDescent="0.2">
      <c r="A258" s="28" t="s">
        <v>58</v>
      </c>
      <c r="E258" s="30" t="s">
        <v>5517</v>
      </c>
    </row>
    <row r="259" spans="1:16" x14ac:dyDescent="0.2">
      <c r="E259" s="29" t="s">
        <v>159</v>
      </c>
    </row>
    <row r="260" spans="1:16" ht="25.5" x14ac:dyDescent="0.2">
      <c r="A260" t="s">
        <v>51</v>
      </c>
      <c r="B260" s="5" t="s">
        <v>264</v>
      </c>
      <c r="C260" s="5" t="s">
        <v>5518</v>
      </c>
      <c r="D260" t="s">
        <v>5</v>
      </c>
      <c r="E260" s="24" t="s">
        <v>5519</v>
      </c>
      <c r="F260" s="25" t="s">
        <v>55</v>
      </c>
      <c r="G260" s="26">
        <v>0.193</v>
      </c>
      <c r="H260" s="25">
        <v>1.04887</v>
      </c>
      <c r="I260" s="25">
        <f>ROUND(G260*H260,6)</f>
        <v>0.202432</v>
      </c>
      <c r="L260" s="27">
        <v>0</v>
      </c>
      <c r="M260" s="22">
        <f>ROUND(ROUND(L260,2)*ROUND(G260,3),2)</f>
        <v>0</v>
      </c>
      <c r="N260" s="25" t="s">
        <v>1836</v>
      </c>
      <c r="O260">
        <f>(M260*21)/100</f>
        <v>0</v>
      </c>
      <c r="P260" t="s">
        <v>27</v>
      </c>
    </row>
    <row r="261" spans="1:16" x14ac:dyDescent="0.2">
      <c r="A261" s="28" t="s">
        <v>57</v>
      </c>
      <c r="E261" s="29" t="s">
        <v>5</v>
      </c>
    </row>
    <row r="262" spans="1:16" x14ac:dyDescent="0.2">
      <c r="A262" s="28" t="s">
        <v>58</v>
      </c>
      <c r="E262" s="30" t="s">
        <v>5520</v>
      </c>
    </row>
    <row r="263" spans="1:16" x14ac:dyDescent="0.2">
      <c r="E263" s="29" t="s">
        <v>159</v>
      </c>
    </row>
    <row r="264" spans="1:16" ht="25.5" x14ac:dyDescent="0.2">
      <c r="A264" t="s">
        <v>51</v>
      </c>
      <c r="B264" s="5" t="s">
        <v>265</v>
      </c>
      <c r="C264" s="5" t="s">
        <v>5521</v>
      </c>
      <c r="D264" t="s">
        <v>5</v>
      </c>
      <c r="E264" s="24" t="s">
        <v>5522</v>
      </c>
      <c r="F264" s="25" t="s">
        <v>67</v>
      </c>
      <c r="G264" s="26">
        <v>6.1180000000000003</v>
      </c>
      <c r="H264" s="25">
        <v>1.2880000000000001E-2</v>
      </c>
      <c r="I264" s="25">
        <f>ROUND(G264*H264,6)</f>
        <v>7.8799999999999995E-2</v>
      </c>
      <c r="L264" s="27">
        <v>0</v>
      </c>
      <c r="M264" s="22">
        <f>ROUND(ROUND(L264,2)*ROUND(G264,3),2)</f>
        <v>0</v>
      </c>
      <c r="N264" s="25" t="s">
        <v>1836</v>
      </c>
      <c r="O264">
        <f>(M264*21)/100</f>
        <v>0</v>
      </c>
      <c r="P264" t="s">
        <v>27</v>
      </c>
    </row>
    <row r="265" spans="1:16" x14ac:dyDescent="0.2">
      <c r="A265" s="28" t="s">
        <v>57</v>
      </c>
      <c r="E265" s="29" t="s">
        <v>5</v>
      </c>
    </row>
    <row r="266" spans="1:16" x14ac:dyDescent="0.2">
      <c r="A266" s="28" t="s">
        <v>58</v>
      </c>
      <c r="E266" s="30" t="s">
        <v>5523</v>
      </c>
    </row>
    <row r="267" spans="1:16" x14ac:dyDescent="0.2">
      <c r="E267" s="29" t="s">
        <v>159</v>
      </c>
    </row>
    <row r="268" spans="1:16" ht="25.5" x14ac:dyDescent="0.2">
      <c r="A268" t="s">
        <v>51</v>
      </c>
      <c r="B268" s="5" t="s">
        <v>266</v>
      </c>
      <c r="C268" s="5" t="s">
        <v>5524</v>
      </c>
      <c r="D268" t="s">
        <v>5</v>
      </c>
      <c r="E268" s="24" t="s">
        <v>5525</v>
      </c>
      <c r="F268" s="25" t="s">
        <v>67</v>
      </c>
      <c r="G268" s="26">
        <v>6.1180000000000003</v>
      </c>
      <c r="H268" s="25">
        <v>0</v>
      </c>
      <c r="I268" s="25">
        <f>ROUND(G268*H268,6)</f>
        <v>0</v>
      </c>
      <c r="L268" s="27">
        <v>0</v>
      </c>
      <c r="M268" s="22">
        <f>ROUND(ROUND(L268,2)*ROUND(G268,3),2)</f>
        <v>0</v>
      </c>
      <c r="N268" s="25" t="s">
        <v>1836</v>
      </c>
      <c r="O268">
        <f>(M268*21)/100</f>
        <v>0</v>
      </c>
      <c r="P268" t="s">
        <v>27</v>
      </c>
    </row>
    <row r="269" spans="1:16" x14ac:dyDescent="0.2">
      <c r="A269" s="28" t="s">
        <v>57</v>
      </c>
      <c r="E269" s="29" t="s">
        <v>5</v>
      </c>
    </row>
    <row r="270" spans="1:16" x14ac:dyDescent="0.2">
      <c r="A270" s="28" t="s">
        <v>58</v>
      </c>
      <c r="E270" s="30" t="s">
        <v>5</v>
      </c>
    </row>
    <row r="271" spans="1:16" x14ac:dyDescent="0.2">
      <c r="E271" s="29" t="s">
        <v>159</v>
      </c>
    </row>
    <row r="272" spans="1:16" ht="25.5" x14ac:dyDescent="0.2">
      <c r="A272" t="s">
        <v>51</v>
      </c>
      <c r="B272" s="5" t="s">
        <v>267</v>
      </c>
      <c r="C272" s="5" t="s">
        <v>5526</v>
      </c>
      <c r="D272" t="s">
        <v>5</v>
      </c>
      <c r="E272" s="24" t="s">
        <v>5527</v>
      </c>
      <c r="F272" s="25" t="s">
        <v>67</v>
      </c>
      <c r="G272" s="26">
        <v>3.024</v>
      </c>
      <c r="H272" s="25">
        <v>8.0800000000000004E-3</v>
      </c>
      <c r="I272" s="25">
        <f>ROUND(G272*H272,6)</f>
        <v>2.4434000000000001E-2</v>
      </c>
      <c r="L272" s="27">
        <v>0</v>
      </c>
      <c r="M272" s="22">
        <f>ROUND(ROUND(L272,2)*ROUND(G272,3),2)</f>
        <v>0</v>
      </c>
      <c r="N272" s="25" t="s">
        <v>1836</v>
      </c>
      <c r="O272">
        <f>(M272*21)/100</f>
        <v>0</v>
      </c>
      <c r="P272" t="s">
        <v>27</v>
      </c>
    </row>
    <row r="273" spans="1:16" x14ac:dyDescent="0.2">
      <c r="A273" s="28" t="s">
        <v>57</v>
      </c>
      <c r="E273" s="29" t="s">
        <v>5</v>
      </c>
    </row>
    <row r="274" spans="1:16" x14ac:dyDescent="0.2">
      <c r="A274" s="28" t="s">
        <v>58</v>
      </c>
      <c r="E274" s="30" t="s">
        <v>5528</v>
      </c>
    </row>
    <row r="275" spans="1:16" ht="25.5" x14ac:dyDescent="0.2">
      <c r="E275" s="29" t="s">
        <v>5529</v>
      </c>
    </row>
    <row r="276" spans="1:16" ht="25.5" x14ac:dyDescent="0.2">
      <c r="A276" t="s">
        <v>51</v>
      </c>
      <c r="B276" s="5" t="s">
        <v>270</v>
      </c>
      <c r="C276" s="5" t="s">
        <v>5530</v>
      </c>
      <c r="D276" t="s">
        <v>5</v>
      </c>
      <c r="E276" s="24" t="s">
        <v>5531</v>
      </c>
      <c r="F276" s="25" t="s">
        <v>67</v>
      </c>
      <c r="G276" s="26">
        <v>3.024</v>
      </c>
      <c r="H276" s="25">
        <v>0</v>
      </c>
      <c r="I276" s="25">
        <f>ROUND(G276*H276,6)</f>
        <v>0</v>
      </c>
      <c r="L276" s="27">
        <v>0</v>
      </c>
      <c r="M276" s="22">
        <f>ROUND(ROUND(L276,2)*ROUND(G276,3),2)</f>
        <v>0</v>
      </c>
      <c r="N276" s="25" t="s">
        <v>1836</v>
      </c>
      <c r="O276">
        <f>(M276*21)/100</f>
        <v>0</v>
      </c>
      <c r="P276" t="s">
        <v>27</v>
      </c>
    </row>
    <row r="277" spans="1:16" x14ac:dyDescent="0.2">
      <c r="A277" s="28" t="s">
        <v>57</v>
      </c>
      <c r="E277" s="29" t="s">
        <v>5</v>
      </c>
    </row>
    <row r="278" spans="1:16" x14ac:dyDescent="0.2">
      <c r="A278" s="28" t="s">
        <v>58</v>
      </c>
      <c r="E278" s="30" t="s">
        <v>5</v>
      </c>
    </row>
    <row r="279" spans="1:16" ht="25.5" x14ac:dyDescent="0.2">
      <c r="E279" s="29" t="s">
        <v>5529</v>
      </c>
    </row>
    <row r="280" spans="1:16" x14ac:dyDescent="0.2">
      <c r="A280" t="s">
        <v>48</v>
      </c>
      <c r="C280" s="6" t="s">
        <v>2622</v>
      </c>
      <c r="E280" s="23" t="s">
        <v>2623</v>
      </c>
      <c r="J280" s="22">
        <f>0</f>
        <v>0</v>
      </c>
      <c r="K280" s="22">
        <f>0</f>
        <v>0</v>
      </c>
      <c r="L280" s="22">
        <f>0+L281+L285+L289+L293+L297+L301+L305</f>
        <v>0</v>
      </c>
      <c r="M280" s="22">
        <f>0+M281+M285+M289+M293+M297+M301+M305</f>
        <v>0</v>
      </c>
    </row>
    <row r="281" spans="1:16" ht="25.5" x14ac:dyDescent="0.2">
      <c r="A281" t="s">
        <v>51</v>
      </c>
      <c r="B281" s="5" t="s">
        <v>288</v>
      </c>
      <c r="C281" s="5" t="s">
        <v>2641</v>
      </c>
      <c r="D281" t="s">
        <v>5</v>
      </c>
      <c r="E281" s="24" t="s">
        <v>2642</v>
      </c>
      <c r="F281" s="25" t="s">
        <v>136</v>
      </c>
      <c r="G281" s="26">
        <v>8.8800000000000008</v>
      </c>
      <c r="H281" s="25">
        <v>1.2199999999999999E-3</v>
      </c>
      <c r="I281" s="25">
        <f>ROUND(G281*H281,6)</f>
        <v>1.0834E-2</v>
      </c>
      <c r="L281" s="27">
        <v>0</v>
      </c>
      <c r="M281" s="22">
        <f>ROUND(ROUND(L281,2)*ROUND(G281,3),2)</f>
        <v>0</v>
      </c>
      <c r="N281" s="25" t="s">
        <v>1836</v>
      </c>
      <c r="O281">
        <f>(M281*21)/100</f>
        <v>0</v>
      </c>
      <c r="P281" t="s">
        <v>27</v>
      </c>
    </row>
    <row r="282" spans="1:16" x14ac:dyDescent="0.2">
      <c r="A282" s="28" t="s">
        <v>57</v>
      </c>
      <c r="E282" s="29" t="s">
        <v>5</v>
      </c>
    </row>
    <row r="283" spans="1:16" ht="102" x14ac:dyDescent="0.2">
      <c r="A283" s="28" t="s">
        <v>58</v>
      </c>
      <c r="E283" s="30" t="s">
        <v>5532</v>
      </c>
    </row>
    <row r="284" spans="1:16" x14ac:dyDescent="0.2">
      <c r="E284" s="29" t="s">
        <v>159</v>
      </c>
    </row>
    <row r="285" spans="1:16" ht="25.5" x14ac:dyDescent="0.2">
      <c r="A285" t="s">
        <v>51</v>
      </c>
      <c r="B285" s="5" t="s">
        <v>289</v>
      </c>
      <c r="C285" s="5" t="s">
        <v>5533</v>
      </c>
      <c r="D285" t="s">
        <v>5</v>
      </c>
      <c r="E285" s="24" t="s">
        <v>5534</v>
      </c>
      <c r="F285" s="25" t="s">
        <v>77</v>
      </c>
      <c r="G285" s="26">
        <v>253.5</v>
      </c>
      <c r="H285" s="25">
        <v>0</v>
      </c>
      <c r="I285" s="25">
        <f>ROUND(G285*H285,6)</f>
        <v>0</v>
      </c>
      <c r="L285" s="27">
        <v>0</v>
      </c>
      <c r="M285" s="22">
        <f>ROUND(ROUND(L285,2)*ROUND(G285,3),2)</f>
        <v>0</v>
      </c>
      <c r="N285" s="25" t="s">
        <v>1836</v>
      </c>
      <c r="O285">
        <f>(M285*21)/100</f>
        <v>0</v>
      </c>
      <c r="P285" t="s">
        <v>27</v>
      </c>
    </row>
    <row r="286" spans="1:16" x14ac:dyDescent="0.2">
      <c r="A286" s="28" t="s">
        <v>57</v>
      </c>
      <c r="E286" s="29" t="s">
        <v>5</v>
      </c>
    </row>
    <row r="287" spans="1:16" ht="102" x14ac:dyDescent="0.2">
      <c r="A287" s="28" t="s">
        <v>58</v>
      </c>
      <c r="E287" s="30" t="s">
        <v>5535</v>
      </c>
    </row>
    <row r="288" spans="1:16" x14ac:dyDescent="0.2">
      <c r="E288" s="29" t="s">
        <v>159</v>
      </c>
    </row>
    <row r="289" spans="1:16" ht="25.5" x14ac:dyDescent="0.2">
      <c r="A289" t="s">
        <v>51</v>
      </c>
      <c r="B289" s="5" t="s">
        <v>292</v>
      </c>
      <c r="C289" s="5" t="s">
        <v>5536</v>
      </c>
      <c r="D289" t="s">
        <v>5</v>
      </c>
      <c r="E289" s="24" t="s">
        <v>5537</v>
      </c>
      <c r="F289" s="25" t="s">
        <v>77</v>
      </c>
      <c r="G289" s="26">
        <v>39</v>
      </c>
      <c r="H289" s="25">
        <v>0</v>
      </c>
      <c r="I289" s="25">
        <f>ROUND(G289*H289,6)</f>
        <v>0</v>
      </c>
      <c r="L289" s="27">
        <v>0</v>
      </c>
      <c r="M289" s="22">
        <f>ROUND(ROUND(L289,2)*ROUND(G289,3),2)</f>
        <v>0</v>
      </c>
      <c r="N289" s="25" t="s">
        <v>1836</v>
      </c>
      <c r="O289">
        <f>(M289*21)/100</f>
        <v>0</v>
      </c>
      <c r="P289" t="s">
        <v>27</v>
      </c>
    </row>
    <row r="290" spans="1:16" x14ac:dyDescent="0.2">
      <c r="A290" s="28" t="s">
        <v>57</v>
      </c>
      <c r="E290" s="29" t="s">
        <v>5</v>
      </c>
    </row>
    <row r="291" spans="1:16" ht="102" x14ac:dyDescent="0.2">
      <c r="A291" s="28" t="s">
        <v>58</v>
      </c>
      <c r="E291" s="30" t="s">
        <v>5538</v>
      </c>
    </row>
    <row r="292" spans="1:16" x14ac:dyDescent="0.2">
      <c r="E292" s="29" t="s">
        <v>159</v>
      </c>
    </row>
    <row r="293" spans="1:16" ht="25.5" x14ac:dyDescent="0.2">
      <c r="A293" t="s">
        <v>51</v>
      </c>
      <c r="B293" s="5" t="s">
        <v>295</v>
      </c>
      <c r="C293" s="5" t="s">
        <v>5539</v>
      </c>
      <c r="D293" t="s">
        <v>5</v>
      </c>
      <c r="E293" s="24" t="s">
        <v>5540</v>
      </c>
      <c r="F293" s="25" t="s">
        <v>77</v>
      </c>
      <c r="G293" s="26">
        <v>16.5</v>
      </c>
      <c r="H293" s="25">
        <v>0</v>
      </c>
      <c r="I293" s="25">
        <f>ROUND(G293*H293,6)</f>
        <v>0</v>
      </c>
      <c r="L293" s="27">
        <v>0</v>
      </c>
      <c r="M293" s="22">
        <f>ROUND(ROUND(L293,2)*ROUND(G293,3),2)</f>
        <v>0</v>
      </c>
      <c r="N293" s="25" t="s">
        <v>1836</v>
      </c>
      <c r="O293">
        <f>(M293*21)/100</f>
        <v>0</v>
      </c>
      <c r="P293" t="s">
        <v>27</v>
      </c>
    </row>
    <row r="294" spans="1:16" ht="25.5" x14ac:dyDescent="0.2">
      <c r="A294" s="28" t="s">
        <v>57</v>
      </c>
      <c r="E294" s="29" t="s">
        <v>5541</v>
      </c>
    </row>
    <row r="295" spans="1:16" x14ac:dyDescent="0.2">
      <c r="A295" s="28" t="s">
        <v>58</v>
      </c>
      <c r="E295" s="30" t="s">
        <v>5542</v>
      </c>
    </row>
    <row r="296" spans="1:16" x14ac:dyDescent="0.2">
      <c r="E296" s="29" t="s">
        <v>159</v>
      </c>
    </row>
    <row r="297" spans="1:16" ht="25.5" x14ac:dyDescent="0.2">
      <c r="A297" t="s">
        <v>51</v>
      </c>
      <c r="B297" s="5" t="s">
        <v>298</v>
      </c>
      <c r="C297" s="5" t="s">
        <v>5543</v>
      </c>
      <c r="D297" t="s">
        <v>5</v>
      </c>
      <c r="E297" s="24" t="s">
        <v>5544</v>
      </c>
      <c r="F297" s="25" t="s">
        <v>77</v>
      </c>
      <c r="G297" s="26">
        <v>253.5</v>
      </c>
      <c r="H297" s="25">
        <v>1.7520000000000001E-2</v>
      </c>
      <c r="I297" s="25">
        <f>ROUND(G297*H297,6)</f>
        <v>4.4413200000000002</v>
      </c>
      <c r="L297" s="27">
        <v>0</v>
      </c>
      <c r="M297" s="22">
        <f>ROUND(ROUND(L297,2)*ROUND(G297,3),2)</f>
        <v>0</v>
      </c>
      <c r="N297" s="25" t="s">
        <v>1836</v>
      </c>
      <c r="O297">
        <f>(M297*21)/100</f>
        <v>0</v>
      </c>
      <c r="P297" t="s">
        <v>27</v>
      </c>
    </row>
    <row r="298" spans="1:16" x14ac:dyDescent="0.2">
      <c r="A298" s="28" t="s">
        <v>57</v>
      </c>
      <c r="E298" s="29" t="s">
        <v>5</v>
      </c>
    </row>
    <row r="299" spans="1:16" ht="102" x14ac:dyDescent="0.2">
      <c r="A299" s="28" t="s">
        <v>58</v>
      </c>
      <c r="E299" s="30" t="s">
        <v>5535</v>
      </c>
    </row>
    <row r="300" spans="1:16" x14ac:dyDescent="0.2">
      <c r="E300" s="29" t="s">
        <v>159</v>
      </c>
    </row>
    <row r="301" spans="1:16" ht="25.5" x14ac:dyDescent="0.2">
      <c r="A301" t="s">
        <v>51</v>
      </c>
      <c r="B301" s="5" t="s">
        <v>301</v>
      </c>
      <c r="C301" s="5" t="s">
        <v>5545</v>
      </c>
      <c r="D301" t="s">
        <v>5</v>
      </c>
      <c r="E301" s="24" t="s">
        <v>5546</v>
      </c>
      <c r="F301" s="25" t="s">
        <v>77</v>
      </c>
      <c r="G301" s="26">
        <v>39</v>
      </c>
      <c r="H301" s="25">
        <v>2.733E-2</v>
      </c>
      <c r="I301" s="25">
        <f>ROUND(G301*H301,6)</f>
        <v>1.0658700000000001</v>
      </c>
      <c r="L301" s="27">
        <v>0</v>
      </c>
      <c r="M301" s="22">
        <f>ROUND(ROUND(L301,2)*ROUND(G301,3),2)</f>
        <v>0</v>
      </c>
      <c r="N301" s="25" t="s">
        <v>1836</v>
      </c>
      <c r="O301">
        <f>(M301*21)/100</f>
        <v>0</v>
      </c>
      <c r="P301" t="s">
        <v>27</v>
      </c>
    </row>
    <row r="302" spans="1:16" x14ac:dyDescent="0.2">
      <c r="A302" s="28" t="s">
        <v>57</v>
      </c>
      <c r="E302" s="29" t="s">
        <v>5</v>
      </c>
    </row>
    <row r="303" spans="1:16" ht="25.5" x14ac:dyDescent="0.2">
      <c r="A303" s="28" t="s">
        <v>58</v>
      </c>
      <c r="E303" s="30" t="s">
        <v>5547</v>
      </c>
    </row>
    <row r="304" spans="1:16" x14ac:dyDescent="0.2">
      <c r="E304" s="29" t="s">
        <v>159</v>
      </c>
    </row>
    <row r="305" spans="1:16" ht="25.5" x14ac:dyDescent="0.2">
      <c r="A305" t="s">
        <v>51</v>
      </c>
      <c r="B305" s="5" t="s">
        <v>304</v>
      </c>
      <c r="C305" s="5" t="s">
        <v>5548</v>
      </c>
      <c r="D305" t="s">
        <v>5</v>
      </c>
      <c r="E305" s="24" t="s">
        <v>5549</v>
      </c>
      <c r="F305" s="25" t="s">
        <v>77</v>
      </c>
      <c r="G305" s="26">
        <v>16.5</v>
      </c>
      <c r="H305" s="25">
        <v>3.6400000000000002E-2</v>
      </c>
      <c r="I305" s="25">
        <f>ROUND(G305*H305,6)</f>
        <v>0.60060000000000002</v>
      </c>
      <c r="L305" s="27">
        <v>0</v>
      </c>
      <c r="M305" s="22">
        <f>ROUND(ROUND(L305,2)*ROUND(G305,3),2)</f>
        <v>0</v>
      </c>
      <c r="N305" s="25" t="s">
        <v>1836</v>
      </c>
      <c r="O305">
        <f>(M305*21)/100</f>
        <v>0</v>
      </c>
      <c r="P305" t="s">
        <v>27</v>
      </c>
    </row>
    <row r="306" spans="1:16" x14ac:dyDescent="0.2">
      <c r="A306" s="28" t="s">
        <v>57</v>
      </c>
      <c r="E306" s="29" t="s">
        <v>5</v>
      </c>
    </row>
    <row r="307" spans="1:16" x14ac:dyDescent="0.2">
      <c r="A307" s="28" t="s">
        <v>58</v>
      </c>
      <c r="E307" s="30" t="s">
        <v>5542</v>
      </c>
    </row>
    <row r="308" spans="1:16" x14ac:dyDescent="0.2">
      <c r="E308" s="29" t="s">
        <v>159</v>
      </c>
    </row>
    <row r="309" spans="1:16" x14ac:dyDescent="0.2">
      <c r="A309" t="s">
        <v>48</v>
      </c>
      <c r="C309" s="6" t="s">
        <v>83</v>
      </c>
      <c r="E309" s="23" t="s">
        <v>2079</v>
      </c>
      <c r="J309" s="22">
        <f>0</f>
        <v>0</v>
      </c>
      <c r="K309" s="22">
        <f>0</f>
        <v>0</v>
      </c>
      <c r="L309" s="22">
        <f>0+L310+L314</f>
        <v>0</v>
      </c>
      <c r="M309" s="22">
        <f>0+M310+M314</f>
        <v>0</v>
      </c>
    </row>
    <row r="310" spans="1:16" ht="25.5" x14ac:dyDescent="0.2">
      <c r="A310" t="s">
        <v>51</v>
      </c>
      <c r="B310" s="5" t="s">
        <v>273</v>
      </c>
      <c r="C310" s="5" t="s">
        <v>5550</v>
      </c>
      <c r="D310" t="s">
        <v>5</v>
      </c>
      <c r="E310" s="24" t="s">
        <v>5551</v>
      </c>
      <c r="F310" s="25" t="s">
        <v>55</v>
      </c>
      <c r="G310" s="26">
        <v>1.121</v>
      </c>
      <c r="H310" s="25">
        <v>0</v>
      </c>
      <c r="I310" s="25">
        <f>ROUND(G310*H310,6)</f>
        <v>0</v>
      </c>
      <c r="L310" s="27">
        <v>0</v>
      </c>
      <c r="M310" s="22">
        <f>ROUND(ROUND(L310,2)*ROUND(G310,3),2)</f>
        <v>0</v>
      </c>
      <c r="N310" s="25" t="s">
        <v>1836</v>
      </c>
      <c r="O310">
        <f>(M310*21)/100</f>
        <v>0</v>
      </c>
      <c r="P310" t="s">
        <v>27</v>
      </c>
    </row>
    <row r="311" spans="1:16" x14ac:dyDescent="0.2">
      <c r="A311" s="28" t="s">
        <v>57</v>
      </c>
      <c r="E311" s="29" t="s">
        <v>5</v>
      </c>
    </row>
    <row r="312" spans="1:16" ht="114.75" x14ac:dyDescent="0.2">
      <c r="A312" s="28" t="s">
        <v>58</v>
      </c>
      <c r="E312" s="30" t="s">
        <v>5552</v>
      </c>
    </row>
    <row r="313" spans="1:16" ht="38.25" x14ac:dyDescent="0.2">
      <c r="E313" s="29" t="s">
        <v>5553</v>
      </c>
    </row>
    <row r="314" spans="1:16" x14ac:dyDescent="0.2">
      <c r="A314" t="s">
        <v>51</v>
      </c>
      <c r="B314" s="5" t="s">
        <v>276</v>
      </c>
      <c r="C314" s="5" t="s">
        <v>5554</v>
      </c>
      <c r="D314" t="s">
        <v>5</v>
      </c>
      <c r="E314" s="24" t="s">
        <v>5555</v>
      </c>
      <c r="F314" s="25" t="s">
        <v>55</v>
      </c>
      <c r="G314" s="26">
        <v>1.121</v>
      </c>
      <c r="H314" s="25">
        <v>1</v>
      </c>
      <c r="I314" s="25">
        <f>ROUND(G314*H314,6)</f>
        <v>1.121</v>
      </c>
      <c r="L314" s="27">
        <v>0</v>
      </c>
      <c r="M314" s="22">
        <f>ROUND(ROUND(L314,2)*ROUND(G314,3),2)</f>
        <v>0</v>
      </c>
      <c r="N314" s="25" t="s">
        <v>126</v>
      </c>
      <c r="O314">
        <f>(M314*21)/100</f>
        <v>0</v>
      </c>
      <c r="P314" t="s">
        <v>27</v>
      </c>
    </row>
    <row r="315" spans="1:16" x14ac:dyDescent="0.2">
      <c r="A315" s="28" t="s">
        <v>57</v>
      </c>
      <c r="E315" s="29" t="s">
        <v>5</v>
      </c>
    </row>
    <row r="316" spans="1:16" x14ac:dyDescent="0.2">
      <c r="A316" s="28" t="s">
        <v>58</v>
      </c>
      <c r="E316" s="30" t="s">
        <v>5</v>
      </c>
    </row>
    <row r="317" spans="1:16" x14ac:dyDescent="0.2">
      <c r="E317" s="29" t="s">
        <v>5</v>
      </c>
    </row>
    <row r="318" spans="1:16" x14ac:dyDescent="0.2">
      <c r="A318" t="s">
        <v>48</v>
      </c>
      <c r="C318" s="6" t="s">
        <v>2099</v>
      </c>
      <c r="E318" s="23" t="s">
        <v>2100</v>
      </c>
      <c r="J318" s="22">
        <f>0</f>
        <v>0</v>
      </c>
      <c r="K318" s="22">
        <f>0</f>
        <v>0</v>
      </c>
      <c r="L318" s="22">
        <f>0+L319+L323+L327+L331</f>
        <v>0</v>
      </c>
      <c r="M318" s="22">
        <f>0+M319+M323+M327+M331</f>
        <v>0</v>
      </c>
    </row>
    <row r="319" spans="1:16" ht="25.5" x14ac:dyDescent="0.2">
      <c r="A319" t="s">
        <v>51</v>
      </c>
      <c r="B319" s="5" t="s">
        <v>279</v>
      </c>
      <c r="C319" s="5" t="s">
        <v>3960</v>
      </c>
      <c r="D319" t="s">
        <v>5</v>
      </c>
      <c r="E319" s="24" t="s">
        <v>3961</v>
      </c>
      <c r="F319" s="25" t="s">
        <v>55</v>
      </c>
      <c r="G319" s="26">
        <v>5.5250000000000004</v>
      </c>
      <c r="H319" s="25">
        <v>0</v>
      </c>
      <c r="I319" s="25">
        <f>ROUND(G319*H319,6)</f>
        <v>0</v>
      </c>
      <c r="L319" s="27">
        <v>0</v>
      </c>
      <c r="M319" s="22">
        <f>ROUND(ROUND(L319,2)*ROUND(G319,3),2)</f>
        <v>0</v>
      </c>
      <c r="N319" s="25" t="s">
        <v>1836</v>
      </c>
      <c r="O319">
        <f>(M319*21)/100</f>
        <v>0</v>
      </c>
      <c r="P319" t="s">
        <v>27</v>
      </c>
    </row>
    <row r="320" spans="1:16" x14ac:dyDescent="0.2">
      <c r="A320" s="28" t="s">
        <v>57</v>
      </c>
      <c r="E320" s="29" t="s">
        <v>5</v>
      </c>
    </row>
    <row r="321" spans="1:16" x14ac:dyDescent="0.2">
      <c r="A321" s="28" t="s">
        <v>58</v>
      </c>
      <c r="E321" s="30" t="s">
        <v>5</v>
      </c>
    </row>
    <row r="322" spans="1:16" x14ac:dyDescent="0.2">
      <c r="E322" s="29" t="s">
        <v>159</v>
      </c>
    </row>
    <row r="323" spans="1:16" ht="25.5" x14ac:dyDescent="0.2">
      <c r="A323" t="s">
        <v>51</v>
      </c>
      <c r="B323" s="5" t="s">
        <v>589</v>
      </c>
      <c r="C323" s="5" t="s">
        <v>3962</v>
      </c>
      <c r="D323" t="s">
        <v>5</v>
      </c>
      <c r="E323" s="24" t="s">
        <v>3963</v>
      </c>
      <c r="F323" s="25" t="s">
        <v>55</v>
      </c>
      <c r="G323" s="26">
        <v>5.5250000000000004</v>
      </c>
      <c r="H323" s="25">
        <v>0</v>
      </c>
      <c r="I323" s="25">
        <f>ROUND(G323*H323,6)</f>
        <v>0</v>
      </c>
      <c r="L323" s="27">
        <v>0</v>
      </c>
      <c r="M323" s="22">
        <f>ROUND(ROUND(L323,2)*ROUND(G323,3),2)</f>
        <v>0</v>
      </c>
      <c r="N323" s="25" t="s">
        <v>1836</v>
      </c>
      <c r="O323">
        <f>(M323*21)/100</f>
        <v>0</v>
      </c>
      <c r="P323" t="s">
        <v>27</v>
      </c>
    </row>
    <row r="324" spans="1:16" x14ac:dyDescent="0.2">
      <c r="A324" s="28" t="s">
        <v>57</v>
      </c>
      <c r="E324" s="29" t="s">
        <v>5</v>
      </c>
    </row>
    <row r="325" spans="1:16" x14ac:dyDescent="0.2">
      <c r="A325" s="28" t="s">
        <v>58</v>
      </c>
      <c r="E325" s="30" t="s">
        <v>5</v>
      </c>
    </row>
    <row r="326" spans="1:16" x14ac:dyDescent="0.2">
      <c r="E326" s="29" t="s">
        <v>159</v>
      </c>
    </row>
    <row r="327" spans="1:16" ht="25.5" x14ac:dyDescent="0.2">
      <c r="A327" t="s">
        <v>51</v>
      </c>
      <c r="B327" s="5" t="s">
        <v>282</v>
      </c>
      <c r="C327" s="5" t="s">
        <v>3964</v>
      </c>
      <c r="D327" t="s">
        <v>5</v>
      </c>
      <c r="E327" s="24" t="s">
        <v>3965</v>
      </c>
      <c r="F327" s="25" t="s">
        <v>55</v>
      </c>
      <c r="G327" s="26">
        <v>132.6</v>
      </c>
      <c r="H327" s="25">
        <v>0</v>
      </c>
      <c r="I327" s="25">
        <f>ROUND(G327*H327,6)</f>
        <v>0</v>
      </c>
      <c r="L327" s="27">
        <v>0</v>
      </c>
      <c r="M327" s="22">
        <f>ROUND(ROUND(L327,2)*ROUND(G327,3),2)</f>
        <v>0</v>
      </c>
      <c r="N327" s="25" t="s">
        <v>1836</v>
      </c>
      <c r="O327">
        <f>(M327*21)/100</f>
        <v>0</v>
      </c>
      <c r="P327" t="s">
        <v>27</v>
      </c>
    </row>
    <row r="328" spans="1:16" x14ac:dyDescent="0.2">
      <c r="A328" s="28" t="s">
        <v>57</v>
      </c>
      <c r="E328" s="29" t="s">
        <v>5</v>
      </c>
    </row>
    <row r="329" spans="1:16" x14ac:dyDescent="0.2">
      <c r="A329" s="28" t="s">
        <v>58</v>
      </c>
      <c r="E329" s="30" t="s">
        <v>5</v>
      </c>
    </row>
    <row r="330" spans="1:16" x14ac:dyDescent="0.2">
      <c r="E330" s="29" t="s">
        <v>159</v>
      </c>
    </row>
    <row r="331" spans="1:16" ht="25.5" x14ac:dyDescent="0.2">
      <c r="A331" t="s">
        <v>51</v>
      </c>
      <c r="B331" s="5" t="s">
        <v>287</v>
      </c>
      <c r="C331" s="5" t="s">
        <v>5556</v>
      </c>
      <c r="D331" t="s">
        <v>5</v>
      </c>
      <c r="E331" s="24" t="s">
        <v>5557</v>
      </c>
      <c r="F331" s="25" t="s">
        <v>55</v>
      </c>
      <c r="G331" s="26">
        <v>5.5250000000000004</v>
      </c>
      <c r="H331" s="25">
        <v>0</v>
      </c>
      <c r="I331" s="25">
        <f>ROUND(G331*H331,6)</f>
        <v>0</v>
      </c>
      <c r="L331" s="27">
        <v>0</v>
      </c>
      <c r="M331" s="22">
        <f>ROUND(ROUND(L331,2)*ROUND(G331,3),2)</f>
        <v>0</v>
      </c>
      <c r="N331" s="25" t="s">
        <v>1836</v>
      </c>
      <c r="O331">
        <f>(M331*21)/100</f>
        <v>0</v>
      </c>
      <c r="P331" t="s">
        <v>27</v>
      </c>
    </row>
    <row r="332" spans="1:16" x14ac:dyDescent="0.2">
      <c r="A332" s="28" t="s">
        <v>57</v>
      </c>
      <c r="E332" s="29" t="s">
        <v>5</v>
      </c>
    </row>
    <row r="333" spans="1:16" x14ac:dyDescent="0.2">
      <c r="A333" s="28" t="s">
        <v>58</v>
      </c>
      <c r="E333" s="30" t="s">
        <v>5</v>
      </c>
    </row>
    <row r="334" spans="1:16" x14ac:dyDescent="0.2">
      <c r="E334"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8"/>
  <dimension ref="A1:T49"/>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COUNTIFS(L8:L46,"=0",A8:A46,"P")+COUNTIFS(L8:L46,"",A8:A46,"P")+SUM(Q8:Q46)</f>
        <v>10</v>
      </c>
    </row>
    <row r="8" spans="1:20" x14ac:dyDescent="0.2">
      <c r="A8" t="s">
        <v>45</v>
      </c>
      <c r="C8" s="19" t="s">
        <v>5560</v>
      </c>
      <c r="E8" s="21" t="s">
        <v>5561</v>
      </c>
      <c r="J8" s="20">
        <f>0+J9</f>
        <v>0</v>
      </c>
      <c r="K8" s="20">
        <f>0+K9</f>
        <v>0</v>
      </c>
      <c r="L8" s="20">
        <f>0+L9</f>
        <v>0</v>
      </c>
      <c r="M8" s="20">
        <f>0+M9</f>
        <v>0</v>
      </c>
    </row>
    <row r="9" spans="1:20" x14ac:dyDescent="0.2">
      <c r="A9" t="s">
        <v>48</v>
      </c>
      <c r="C9" s="6" t="s">
        <v>83</v>
      </c>
      <c r="E9" s="23" t="s">
        <v>5562</v>
      </c>
      <c r="J9" s="22">
        <f>0</f>
        <v>0</v>
      </c>
      <c r="K9" s="22">
        <f>0</f>
        <v>0</v>
      </c>
      <c r="L9" s="22">
        <f>0+L10+L14+L18+L22+L26+L30+L34+L38+L42+L46</f>
        <v>0</v>
      </c>
      <c r="M9" s="22">
        <f>0+M10+M14+M18+M22+M26+M30+M34+M38+M42+M46</f>
        <v>0</v>
      </c>
    </row>
    <row r="10" spans="1:20" x14ac:dyDescent="0.2">
      <c r="A10" t="s">
        <v>51</v>
      </c>
      <c r="B10" s="5" t="s">
        <v>52</v>
      </c>
      <c r="C10" s="5" t="s">
        <v>5563</v>
      </c>
      <c r="D10" t="s">
        <v>5</v>
      </c>
      <c r="E10" s="24" t="s">
        <v>5564</v>
      </c>
      <c r="F10" s="25" t="s">
        <v>812</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5565</v>
      </c>
      <c r="D14" t="s">
        <v>5</v>
      </c>
      <c r="E14" s="24" t="s">
        <v>5566</v>
      </c>
      <c r="F14" s="25" t="s">
        <v>812</v>
      </c>
      <c r="G14" s="26">
        <v>1</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5567</v>
      </c>
      <c r="D18" t="s">
        <v>5</v>
      </c>
      <c r="E18" s="24" t="s">
        <v>5568</v>
      </c>
      <c r="F18" s="25" t="s">
        <v>812</v>
      </c>
      <c r="G18" s="26">
        <v>1</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5569</v>
      </c>
      <c r="D22" t="s">
        <v>5</v>
      </c>
      <c r="E22" s="24" t="s">
        <v>5570</v>
      </c>
      <c r="F22" s="25" t="s">
        <v>812</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5571</v>
      </c>
      <c r="D26" t="s">
        <v>5</v>
      </c>
      <c r="E26" s="24" t="s">
        <v>5572</v>
      </c>
      <c r="F26" s="25" t="s">
        <v>812</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5573</v>
      </c>
      <c r="D30" t="s">
        <v>5</v>
      </c>
      <c r="E30" s="24" t="s">
        <v>5574</v>
      </c>
      <c r="F30" s="25" t="s">
        <v>812</v>
      </c>
      <c r="G30" s="26">
        <v>8</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5575</v>
      </c>
      <c r="D34" t="s">
        <v>5</v>
      </c>
      <c r="E34" s="24" t="s">
        <v>5576</v>
      </c>
      <c r="F34" s="25" t="s">
        <v>812</v>
      </c>
      <c r="G34" s="26">
        <v>2</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5577</v>
      </c>
      <c r="D38" t="s">
        <v>5</v>
      </c>
      <c r="E38" s="24" t="s">
        <v>5578</v>
      </c>
      <c r="F38" s="25" t="s">
        <v>812</v>
      </c>
      <c r="G38" s="26">
        <v>7</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51</v>
      </c>
      <c r="B42" s="5" t="s">
        <v>83</v>
      </c>
      <c r="C42" s="5" t="s">
        <v>5579</v>
      </c>
      <c r="D42" t="s">
        <v>5</v>
      </c>
      <c r="E42" s="24" t="s">
        <v>5580</v>
      </c>
      <c r="F42" s="25" t="s">
        <v>812</v>
      </c>
      <c r="G42" s="26">
        <v>2</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x14ac:dyDescent="0.2">
      <c r="E45" s="29" t="s">
        <v>5</v>
      </c>
    </row>
    <row r="46" spans="1:16" ht="25.5" x14ac:dyDescent="0.2">
      <c r="A46" t="s">
        <v>51</v>
      </c>
      <c r="B46" s="5" t="s">
        <v>88</v>
      </c>
      <c r="C46" s="5" t="s">
        <v>5581</v>
      </c>
      <c r="D46" t="s">
        <v>5</v>
      </c>
      <c r="E46" s="24" t="s">
        <v>5582</v>
      </c>
      <c r="F46" s="25" t="s">
        <v>812</v>
      </c>
      <c r="G46" s="26">
        <v>2</v>
      </c>
      <c r="H46" s="25">
        <v>0</v>
      </c>
      <c r="I46" s="25">
        <f>ROUND(G46*H46,6)</f>
        <v>0</v>
      </c>
      <c r="L46" s="27">
        <v>0</v>
      </c>
      <c r="M46" s="22">
        <f>ROUND(ROUND(L46,2)*ROUND(G46,3),2)</f>
        <v>0</v>
      </c>
      <c r="N46" s="25" t="s">
        <v>126</v>
      </c>
      <c r="O46">
        <f>(M46*21)/100</f>
        <v>0</v>
      </c>
      <c r="P46" t="s">
        <v>27</v>
      </c>
    </row>
    <row r="47" spans="1:16" x14ac:dyDescent="0.2">
      <c r="A47" s="28" t="s">
        <v>57</v>
      </c>
      <c r="E47" s="29" t="s">
        <v>5</v>
      </c>
    </row>
    <row r="48" spans="1:16" ht="25.5" x14ac:dyDescent="0.2">
      <c r="A48" s="28" t="s">
        <v>58</v>
      </c>
      <c r="E48" s="30" t="s">
        <v>5583</v>
      </c>
    </row>
    <row r="49" spans="5:5" x14ac:dyDescent="0.2">
      <c r="E49"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9"/>
  <dimension ref="A1:T655"/>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COUNTIFS(L8:L652,"=0",A8:A652,"P")+COUNTIFS(L8:L652,"",A8:A652,"P")+SUM(Q8:Q652)</f>
        <v>161</v>
      </c>
    </row>
    <row r="8" spans="1:20" x14ac:dyDescent="0.2">
      <c r="A8" t="s">
        <v>45</v>
      </c>
      <c r="C8" s="19" t="s">
        <v>5586</v>
      </c>
      <c r="E8" s="21" t="s">
        <v>5587</v>
      </c>
      <c r="J8" s="20">
        <f>0+J9+J210+J491</f>
        <v>0</v>
      </c>
      <c r="K8" s="20">
        <f>0+K9+K210+K491</f>
        <v>0</v>
      </c>
      <c r="L8" s="20">
        <f>0+L9+L210+L491</f>
        <v>0</v>
      </c>
      <c r="M8" s="20">
        <f>0+M9+M210+M491</f>
        <v>0</v>
      </c>
    </row>
    <row r="9" spans="1:20" x14ac:dyDescent="0.2">
      <c r="A9" t="s">
        <v>48</v>
      </c>
      <c r="C9" s="6" t="s">
        <v>5588</v>
      </c>
      <c r="E9" s="23" t="s">
        <v>5589</v>
      </c>
      <c r="J9" s="22">
        <f>0</f>
        <v>0</v>
      </c>
      <c r="K9" s="22">
        <f>0</f>
        <v>0</v>
      </c>
      <c r="L9" s="22">
        <f>0+L10+L14+L18+L22+L26+L30+L34+L38+L42+L46+L50+L54+L58+L62+L66+L70+L74+L78+L82+L86+L90+L94+L98+L102+L106+L110+L114+L118+L122+L126+L130+L134+L138+L142+L146+L150+L154+L158+L162+L166+L170+L174+L178+L182+L186+L190+L194+L198+L202+L206</f>
        <v>0</v>
      </c>
      <c r="M9" s="22">
        <f>0+M10+M14+M18+M22+M26+M30+M34+M38+M42+M46+M50+M54+M58+M62+M66+M70+M74+M78+M82+M86+M90+M94+M98+M102+M106+M110+M114+M118+M122+M126+M130+M134+M138+M142+M146+M150+M154+M158+M162+M166+M170+M174+M178+M182+M186+M190+M194+M198+M202+M206</f>
        <v>0</v>
      </c>
    </row>
    <row r="10" spans="1:20" x14ac:dyDescent="0.2">
      <c r="A10" t="s">
        <v>51</v>
      </c>
      <c r="B10" s="5" t="s">
        <v>52</v>
      </c>
      <c r="C10" s="5" t="s">
        <v>5590</v>
      </c>
      <c r="D10" t="s">
        <v>5</v>
      </c>
      <c r="E10" s="24" t="s">
        <v>5591</v>
      </c>
      <c r="F10" s="25" t="s">
        <v>3125</v>
      </c>
      <c r="G10" s="26">
        <v>167</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5592</v>
      </c>
      <c r="D14" t="s">
        <v>5</v>
      </c>
      <c r="E14" s="24" t="s">
        <v>5593</v>
      </c>
      <c r="F14" s="25" t="s">
        <v>3125</v>
      </c>
      <c r="G14" s="26">
        <v>162</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5594</v>
      </c>
      <c r="D18" t="s">
        <v>5</v>
      </c>
      <c r="E18" s="24" t="s">
        <v>5595</v>
      </c>
      <c r="F18" s="25" t="s">
        <v>3125</v>
      </c>
      <c r="G18" s="26">
        <v>293</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5596</v>
      </c>
      <c r="D22" t="s">
        <v>5</v>
      </c>
      <c r="E22" s="24" t="s">
        <v>5597</v>
      </c>
      <c r="F22" s="25" t="s">
        <v>3125</v>
      </c>
      <c r="G22" s="26">
        <v>86</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5598</v>
      </c>
      <c r="D26" t="s">
        <v>5</v>
      </c>
      <c r="E26" s="24" t="s">
        <v>5599</v>
      </c>
      <c r="F26" s="25" t="s">
        <v>812</v>
      </c>
      <c r="G26" s="26">
        <v>5</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5600</v>
      </c>
      <c r="D30" t="s">
        <v>5</v>
      </c>
      <c r="E30" s="24" t="s">
        <v>5601</v>
      </c>
      <c r="F30" s="25" t="s">
        <v>812</v>
      </c>
      <c r="G30" s="26">
        <v>11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5602</v>
      </c>
      <c r="D34" t="s">
        <v>5</v>
      </c>
      <c r="E34" s="24" t="s">
        <v>5603</v>
      </c>
      <c r="F34" s="25" t="s">
        <v>812</v>
      </c>
      <c r="G34" s="26">
        <v>2</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5604</v>
      </c>
      <c r="D38" t="s">
        <v>5</v>
      </c>
      <c r="E38" s="24" t="s">
        <v>5605</v>
      </c>
      <c r="F38" s="25" t="s">
        <v>3125</v>
      </c>
      <c r="G38" s="26">
        <v>580</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51</v>
      </c>
      <c r="B42" s="5" t="s">
        <v>83</v>
      </c>
      <c r="C42" s="5" t="s">
        <v>5606</v>
      </c>
      <c r="D42" t="s">
        <v>5</v>
      </c>
      <c r="E42" s="24" t="s">
        <v>5607</v>
      </c>
      <c r="F42" s="25" t="s">
        <v>3125</v>
      </c>
      <c r="G42" s="26">
        <v>87</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x14ac:dyDescent="0.2">
      <c r="E45" s="29" t="s">
        <v>5</v>
      </c>
    </row>
    <row r="46" spans="1:16" x14ac:dyDescent="0.2">
      <c r="A46" t="s">
        <v>51</v>
      </c>
      <c r="B46" s="5" t="s">
        <v>88</v>
      </c>
      <c r="C46" s="5" t="s">
        <v>5608</v>
      </c>
      <c r="D46" t="s">
        <v>5</v>
      </c>
      <c r="E46" s="24" t="s">
        <v>5609</v>
      </c>
      <c r="F46" s="25" t="s">
        <v>3125</v>
      </c>
      <c r="G46" s="26">
        <v>119</v>
      </c>
      <c r="H46" s="25">
        <v>0</v>
      </c>
      <c r="I46" s="25">
        <f>ROUND(G46*H46,6)</f>
        <v>0</v>
      </c>
      <c r="L46" s="27">
        <v>0</v>
      </c>
      <c r="M46" s="22">
        <f>ROUND(ROUND(L46,2)*ROUND(G46,3),2)</f>
        <v>0</v>
      </c>
      <c r="N46" s="25" t="s">
        <v>126</v>
      </c>
      <c r="O46">
        <f>(M46*21)/100</f>
        <v>0</v>
      </c>
      <c r="P46" t="s">
        <v>27</v>
      </c>
    </row>
    <row r="47" spans="1:16" x14ac:dyDescent="0.2">
      <c r="A47" s="28" t="s">
        <v>57</v>
      </c>
      <c r="E47" s="29" t="s">
        <v>5</v>
      </c>
    </row>
    <row r="48" spans="1:16" x14ac:dyDescent="0.2">
      <c r="A48" s="28" t="s">
        <v>58</v>
      </c>
      <c r="E48" s="30" t="s">
        <v>5</v>
      </c>
    </row>
    <row r="49" spans="1:16" x14ac:dyDescent="0.2">
      <c r="E49" s="29" t="s">
        <v>5</v>
      </c>
    </row>
    <row r="50" spans="1:16" x14ac:dyDescent="0.2">
      <c r="A50" t="s">
        <v>51</v>
      </c>
      <c r="B50" s="5" t="s">
        <v>178</v>
      </c>
      <c r="C50" s="5" t="s">
        <v>5610</v>
      </c>
      <c r="D50" t="s">
        <v>5</v>
      </c>
      <c r="E50" s="24" t="s">
        <v>5611</v>
      </c>
      <c r="F50" s="25" t="s">
        <v>3125</v>
      </c>
      <c r="G50" s="26">
        <v>165</v>
      </c>
      <c r="H50" s="25">
        <v>0</v>
      </c>
      <c r="I50" s="25">
        <f>ROUND(G50*H50,6)</f>
        <v>0</v>
      </c>
      <c r="L50" s="27">
        <v>0</v>
      </c>
      <c r="M50" s="22">
        <f>ROUND(ROUND(L50,2)*ROUND(G50,3),2)</f>
        <v>0</v>
      </c>
      <c r="N50" s="25" t="s">
        <v>126</v>
      </c>
      <c r="O50">
        <f>(M50*21)/100</f>
        <v>0</v>
      </c>
      <c r="P50" t="s">
        <v>27</v>
      </c>
    </row>
    <row r="51" spans="1:16" x14ac:dyDescent="0.2">
      <c r="A51" s="28" t="s">
        <v>57</v>
      </c>
      <c r="E51" s="29" t="s">
        <v>5</v>
      </c>
    </row>
    <row r="52" spans="1:16" x14ac:dyDescent="0.2">
      <c r="A52" s="28" t="s">
        <v>58</v>
      </c>
      <c r="E52" s="30" t="s">
        <v>5</v>
      </c>
    </row>
    <row r="53" spans="1:16" x14ac:dyDescent="0.2">
      <c r="E53" s="29" t="s">
        <v>5</v>
      </c>
    </row>
    <row r="54" spans="1:16" x14ac:dyDescent="0.2">
      <c r="A54" t="s">
        <v>51</v>
      </c>
      <c r="B54" s="5" t="s">
        <v>92</v>
      </c>
      <c r="C54" s="5" t="s">
        <v>5612</v>
      </c>
      <c r="D54" t="s">
        <v>5</v>
      </c>
      <c r="E54" s="24" t="s">
        <v>5613</v>
      </c>
      <c r="F54" s="25" t="s">
        <v>3125</v>
      </c>
      <c r="G54" s="26">
        <v>305</v>
      </c>
      <c r="H54" s="25">
        <v>0</v>
      </c>
      <c r="I54" s="25">
        <f>ROUND(G54*H54,6)</f>
        <v>0</v>
      </c>
      <c r="L54" s="27">
        <v>0</v>
      </c>
      <c r="M54" s="22">
        <f>ROUND(ROUND(L54,2)*ROUND(G54,3),2)</f>
        <v>0</v>
      </c>
      <c r="N54" s="25" t="s">
        <v>126</v>
      </c>
      <c r="O54">
        <f>(M54*21)/100</f>
        <v>0</v>
      </c>
      <c r="P54" t="s">
        <v>27</v>
      </c>
    </row>
    <row r="55" spans="1:16" x14ac:dyDescent="0.2">
      <c r="A55" s="28" t="s">
        <v>57</v>
      </c>
      <c r="E55" s="29" t="s">
        <v>5</v>
      </c>
    </row>
    <row r="56" spans="1:16" x14ac:dyDescent="0.2">
      <c r="A56" s="28" t="s">
        <v>58</v>
      </c>
      <c r="E56" s="30" t="s">
        <v>5</v>
      </c>
    </row>
    <row r="57" spans="1:16" x14ac:dyDescent="0.2">
      <c r="E57" s="29" t="s">
        <v>5</v>
      </c>
    </row>
    <row r="58" spans="1:16" x14ac:dyDescent="0.2">
      <c r="A58" t="s">
        <v>51</v>
      </c>
      <c r="B58" s="5" t="s">
        <v>96</v>
      </c>
      <c r="C58" s="5" t="s">
        <v>5614</v>
      </c>
      <c r="D58" t="s">
        <v>5</v>
      </c>
      <c r="E58" s="24" t="s">
        <v>5615</v>
      </c>
      <c r="F58" s="25" t="s">
        <v>812</v>
      </c>
      <c r="G58" s="26">
        <v>37</v>
      </c>
      <c r="H58" s="25">
        <v>0</v>
      </c>
      <c r="I58" s="25">
        <f>ROUND(G58*H58,6)</f>
        <v>0</v>
      </c>
      <c r="L58" s="27">
        <v>0</v>
      </c>
      <c r="M58" s="22">
        <f>ROUND(ROUND(L58,2)*ROUND(G58,3),2)</f>
        <v>0</v>
      </c>
      <c r="N58" s="25" t="s">
        <v>126</v>
      </c>
      <c r="O58">
        <f>(M58*21)/100</f>
        <v>0</v>
      </c>
      <c r="P58" t="s">
        <v>27</v>
      </c>
    </row>
    <row r="59" spans="1:16" x14ac:dyDescent="0.2">
      <c r="A59" s="28" t="s">
        <v>57</v>
      </c>
      <c r="E59" s="29" t="s">
        <v>5</v>
      </c>
    </row>
    <row r="60" spans="1:16" x14ac:dyDescent="0.2">
      <c r="A60" s="28" t="s">
        <v>58</v>
      </c>
      <c r="E60" s="30" t="s">
        <v>5</v>
      </c>
    </row>
    <row r="61" spans="1:16" x14ac:dyDescent="0.2">
      <c r="E61" s="29" t="s">
        <v>5</v>
      </c>
    </row>
    <row r="62" spans="1:16" x14ac:dyDescent="0.2">
      <c r="A62" t="s">
        <v>51</v>
      </c>
      <c r="B62" s="5" t="s">
        <v>100</v>
      </c>
      <c r="C62" s="5" t="s">
        <v>5616</v>
      </c>
      <c r="D62" t="s">
        <v>5</v>
      </c>
      <c r="E62" s="24" t="s">
        <v>5617</v>
      </c>
      <c r="F62" s="25" t="s">
        <v>812</v>
      </c>
      <c r="G62" s="26">
        <v>8</v>
      </c>
      <c r="H62" s="25">
        <v>0</v>
      </c>
      <c r="I62" s="25">
        <f>ROUND(G62*H62,6)</f>
        <v>0</v>
      </c>
      <c r="L62" s="27">
        <v>0</v>
      </c>
      <c r="M62" s="22">
        <f>ROUND(ROUND(L62,2)*ROUND(G62,3),2)</f>
        <v>0</v>
      </c>
      <c r="N62" s="25" t="s">
        <v>126</v>
      </c>
      <c r="O62">
        <f>(M62*21)/100</f>
        <v>0</v>
      </c>
      <c r="P62" t="s">
        <v>27</v>
      </c>
    </row>
    <row r="63" spans="1:16" x14ac:dyDescent="0.2">
      <c r="A63" s="28" t="s">
        <v>57</v>
      </c>
      <c r="E63" s="29" t="s">
        <v>5</v>
      </c>
    </row>
    <row r="64" spans="1:16" x14ac:dyDescent="0.2">
      <c r="A64" s="28" t="s">
        <v>58</v>
      </c>
      <c r="E64" s="30" t="s">
        <v>5</v>
      </c>
    </row>
    <row r="65" spans="1:16" x14ac:dyDescent="0.2">
      <c r="E65" s="29" t="s">
        <v>5</v>
      </c>
    </row>
    <row r="66" spans="1:16" x14ac:dyDescent="0.2">
      <c r="A66" t="s">
        <v>51</v>
      </c>
      <c r="B66" s="5" t="s">
        <v>105</v>
      </c>
      <c r="C66" s="5" t="s">
        <v>5618</v>
      </c>
      <c r="D66" t="s">
        <v>5</v>
      </c>
      <c r="E66" s="24" t="s">
        <v>5619</v>
      </c>
      <c r="F66" s="25" t="s">
        <v>3125</v>
      </c>
      <c r="G66" s="26">
        <v>51</v>
      </c>
      <c r="H66" s="25">
        <v>0</v>
      </c>
      <c r="I66" s="25">
        <f>ROUND(G66*H66,6)</f>
        <v>0</v>
      </c>
      <c r="L66" s="27">
        <v>0</v>
      </c>
      <c r="M66" s="22">
        <f>ROUND(ROUND(L66,2)*ROUND(G66,3),2)</f>
        <v>0</v>
      </c>
      <c r="N66" s="25" t="s">
        <v>126</v>
      </c>
      <c r="O66">
        <f>(M66*21)/100</f>
        <v>0</v>
      </c>
      <c r="P66" t="s">
        <v>27</v>
      </c>
    </row>
    <row r="67" spans="1:16" x14ac:dyDescent="0.2">
      <c r="A67" s="28" t="s">
        <v>57</v>
      </c>
      <c r="E67" s="29" t="s">
        <v>5</v>
      </c>
    </row>
    <row r="68" spans="1:16" x14ac:dyDescent="0.2">
      <c r="A68" s="28" t="s">
        <v>58</v>
      </c>
      <c r="E68" s="30" t="s">
        <v>5</v>
      </c>
    </row>
    <row r="69" spans="1:16" x14ac:dyDescent="0.2">
      <c r="E69" s="29" t="s">
        <v>5</v>
      </c>
    </row>
    <row r="70" spans="1:16" ht="25.5" x14ac:dyDescent="0.2">
      <c r="A70" t="s">
        <v>51</v>
      </c>
      <c r="B70" s="5" t="s">
        <v>110</v>
      </c>
      <c r="C70" s="5" t="s">
        <v>5620</v>
      </c>
      <c r="D70" t="s">
        <v>5</v>
      </c>
      <c r="E70" s="24" t="s">
        <v>5621</v>
      </c>
      <c r="F70" s="25" t="s">
        <v>812</v>
      </c>
      <c r="G70" s="26">
        <v>3</v>
      </c>
      <c r="H70" s="25">
        <v>0</v>
      </c>
      <c r="I70" s="25">
        <f>ROUND(G70*H70,6)</f>
        <v>0</v>
      </c>
      <c r="L70" s="27">
        <v>0</v>
      </c>
      <c r="M70" s="22">
        <f>ROUND(ROUND(L70,2)*ROUND(G70,3),2)</f>
        <v>0</v>
      </c>
      <c r="N70" s="25" t="s">
        <v>126</v>
      </c>
      <c r="O70">
        <f>(M70*21)/100</f>
        <v>0</v>
      </c>
      <c r="P70" t="s">
        <v>27</v>
      </c>
    </row>
    <row r="71" spans="1:16" x14ac:dyDescent="0.2">
      <c r="A71" s="28" t="s">
        <v>57</v>
      </c>
      <c r="E71" s="29" t="s">
        <v>5</v>
      </c>
    </row>
    <row r="72" spans="1:16" x14ac:dyDescent="0.2">
      <c r="A72" s="28" t="s">
        <v>58</v>
      </c>
      <c r="E72" s="30" t="s">
        <v>5</v>
      </c>
    </row>
    <row r="73" spans="1:16" x14ac:dyDescent="0.2">
      <c r="E73" s="29" t="s">
        <v>5</v>
      </c>
    </row>
    <row r="74" spans="1:16" x14ac:dyDescent="0.2">
      <c r="A74" t="s">
        <v>51</v>
      </c>
      <c r="B74" s="5" t="s">
        <v>114</v>
      </c>
      <c r="C74" s="5" t="s">
        <v>5622</v>
      </c>
      <c r="D74" t="s">
        <v>5</v>
      </c>
      <c r="E74" s="24" t="s">
        <v>5623</v>
      </c>
      <c r="F74" s="25" t="s">
        <v>812</v>
      </c>
      <c r="G74" s="26">
        <v>3</v>
      </c>
      <c r="H74" s="25">
        <v>0</v>
      </c>
      <c r="I74" s="25">
        <f>ROUND(G74*H74,6)</f>
        <v>0</v>
      </c>
      <c r="L74" s="27">
        <v>0</v>
      </c>
      <c r="M74" s="22">
        <f>ROUND(ROUND(L74,2)*ROUND(G74,3),2)</f>
        <v>0</v>
      </c>
      <c r="N74" s="25" t="s">
        <v>126</v>
      </c>
      <c r="O74">
        <f>(M74*21)/100</f>
        <v>0</v>
      </c>
      <c r="P74" t="s">
        <v>27</v>
      </c>
    </row>
    <row r="75" spans="1:16" x14ac:dyDescent="0.2">
      <c r="A75" s="28" t="s">
        <v>57</v>
      </c>
      <c r="E75" s="29" t="s">
        <v>5</v>
      </c>
    </row>
    <row r="76" spans="1:16" x14ac:dyDescent="0.2">
      <c r="A76" s="28" t="s">
        <v>58</v>
      </c>
      <c r="E76" s="30" t="s">
        <v>5</v>
      </c>
    </row>
    <row r="77" spans="1:16" x14ac:dyDescent="0.2">
      <c r="E77" s="29" t="s">
        <v>5</v>
      </c>
    </row>
    <row r="78" spans="1:16" x14ac:dyDescent="0.2">
      <c r="A78" t="s">
        <v>51</v>
      </c>
      <c r="B78" s="5" t="s">
        <v>118</v>
      </c>
      <c r="C78" s="5" t="s">
        <v>5624</v>
      </c>
      <c r="D78" t="s">
        <v>5</v>
      </c>
      <c r="E78" s="24" t="s">
        <v>5625</v>
      </c>
      <c r="F78" s="25" t="s">
        <v>812</v>
      </c>
      <c r="G78" s="26">
        <v>3</v>
      </c>
      <c r="H78" s="25">
        <v>0</v>
      </c>
      <c r="I78" s="25">
        <f>ROUND(G78*H78,6)</f>
        <v>0</v>
      </c>
      <c r="L78" s="27">
        <v>0</v>
      </c>
      <c r="M78" s="22">
        <f>ROUND(ROUND(L78,2)*ROUND(G78,3),2)</f>
        <v>0</v>
      </c>
      <c r="N78" s="25" t="s">
        <v>126</v>
      </c>
      <c r="O78">
        <f>(M78*21)/100</f>
        <v>0</v>
      </c>
      <c r="P78" t="s">
        <v>27</v>
      </c>
    </row>
    <row r="79" spans="1:16" x14ac:dyDescent="0.2">
      <c r="A79" s="28" t="s">
        <v>57</v>
      </c>
      <c r="E79" s="29" t="s">
        <v>5</v>
      </c>
    </row>
    <row r="80" spans="1:16" x14ac:dyDescent="0.2">
      <c r="A80" s="28" t="s">
        <v>58</v>
      </c>
      <c r="E80" s="30" t="s">
        <v>5</v>
      </c>
    </row>
    <row r="81" spans="1:16" x14ac:dyDescent="0.2">
      <c r="E81" s="29" t="s">
        <v>5</v>
      </c>
    </row>
    <row r="82" spans="1:16" x14ac:dyDescent="0.2">
      <c r="A82" t="s">
        <v>51</v>
      </c>
      <c r="B82" s="5" t="s">
        <v>123</v>
      </c>
      <c r="C82" s="5" t="s">
        <v>5626</v>
      </c>
      <c r="D82" t="s">
        <v>5</v>
      </c>
      <c r="E82" s="24" t="s">
        <v>5627</v>
      </c>
      <c r="F82" s="25" t="s">
        <v>812</v>
      </c>
      <c r="G82" s="26">
        <v>8</v>
      </c>
      <c r="H82" s="25">
        <v>0</v>
      </c>
      <c r="I82" s="25">
        <f>ROUND(G82*H82,6)</f>
        <v>0</v>
      </c>
      <c r="L82" s="27">
        <v>0</v>
      </c>
      <c r="M82" s="22">
        <f>ROUND(ROUND(L82,2)*ROUND(G82,3),2)</f>
        <v>0</v>
      </c>
      <c r="N82" s="25" t="s">
        <v>126</v>
      </c>
      <c r="O82">
        <f>(M82*21)/100</f>
        <v>0</v>
      </c>
      <c r="P82" t="s">
        <v>27</v>
      </c>
    </row>
    <row r="83" spans="1:16" x14ac:dyDescent="0.2">
      <c r="A83" s="28" t="s">
        <v>57</v>
      </c>
      <c r="E83" s="29" t="s">
        <v>5</v>
      </c>
    </row>
    <row r="84" spans="1:16" x14ac:dyDescent="0.2">
      <c r="A84" s="28" t="s">
        <v>58</v>
      </c>
      <c r="E84" s="30" t="s">
        <v>5</v>
      </c>
    </row>
    <row r="85" spans="1:16" x14ac:dyDescent="0.2">
      <c r="E85" s="29" t="s">
        <v>5</v>
      </c>
    </row>
    <row r="86" spans="1:16" x14ac:dyDescent="0.2">
      <c r="A86" t="s">
        <v>51</v>
      </c>
      <c r="B86" s="5" t="s">
        <v>128</v>
      </c>
      <c r="C86" s="5" t="s">
        <v>5628</v>
      </c>
      <c r="D86" t="s">
        <v>5</v>
      </c>
      <c r="E86" s="24" t="s">
        <v>5629</v>
      </c>
      <c r="F86" s="25" t="s">
        <v>812</v>
      </c>
      <c r="G86" s="26">
        <v>1</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x14ac:dyDescent="0.2">
      <c r="E89" s="29" t="s">
        <v>5</v>
      </c>
    </row>
    <row r="90" spans="1:16" x14ac:dyDescent="0.2">
      <c r="A90" t="s">
        <v>51</v>
      </c>
      <c r="B90" s="5" t="s">
        <v>133</v>
      </c>
      <c r="C90" s="5" t="s">
        <v>5630</v>
      </c>
      <c r="D90" t="s">
        <v>5</v>
      </c>
      <c r="E90" s="24" t="s">
        <v>5631</v>
      </c>
      <c r="F90" s="25" t="s">
        <v>812</v>
      </c>
      <c r="G90" s="26">
        <v>1</v>
      </c>
      <c r="H90" s="25">
        <v>0</v>
      </c>
      <c r="I90" s="25">
        <f>ROUND(G90*H90,6)</f>
        <v>0</v>
      </c>
      <c r="L90" s="27">
        <v>0</v>
      </c>
      <c r="M90" s="22">
        <f>ROUND(ROUND(L90,2)*ROUND(G90,3),2)</f>
        <v>0</v>
      </c>
      <c r="N90" s="25" t="s">
        <v>126</v>
      </c>
      <c r="O90">
        <f>(M90*21)/100</f>
        <v>0</v>
      </c>
      <c r="P90" t="s">
        <v>27</v>
      </c>
    </row>
    <row r="91" spans="1:16" x14ac:dyDescent="0.2">
      <c r="A91" s="28" t="s">
        <v>57</v>
      </c>
      <c r="E91" s="29" t="s">
        <v>5</v>
      </c>
    </row>
    <row r="92" spans="1:16" x14ac:dyDescent="0.2">
      <c r="A92" s="28" t="s">
        <v>58</v>
      </c>
      <c r="E92" s="30" t="s">
        <v>5</v>
      </c>
    </row>
    <row r="93" spans="1:16" x14ac:dyDescent="0.2">
      <c r="E93" s="29" t="s">
        <v>5</v>
      </c>
    </row>
    <row r="94" spans="1:16" x14ac:dyDescent="0.2">
      <c r="A94" t="s">
        <v>51</v>
      </c>
      <c r="B94" s="5" t="s">
        <v>197</v>
      </c>
      <c r="C94" s="5" t="s">
        <v>5632</v>
      </c>
      <c r="D94" t="s">
        <v>5</v>
      </c>
      <c r="E94" s="24" t="s">
        <v>5633</v>
      </c>
      <c r="F94" s="25" t="s">
        <v>812</v>
      </c>
      <c r="G94" s="26">
        <v>1</v>
      </c>
      <c r="H94" s="25">
        <v>0</v>
      </c>
      <c r="I94" s="25">
        <f>ROUND(G94*H94,6)</f>
        <v>0</v>
      </c>
      <c r="L94" s="27">
        <v>0</v>
      </c>
      <c r="M94" s="22">
        <f>ROUND(ROUND(L94,2)*ROUND(G94,3),2)</f>
        <v>0</v>
      </c>
      <c r="N94" s="25" t="s">
        <v>126</v>
      </c>
      <c r="O94">
        <f>(M94*21)/100</f>
        <v>0</v>
      </c>
      <c r="P94" t="s">
        <v>27</v>
      </c>
    </row>
    <row r="95" spans="1:16" x14ac:dyDescent="0.2">
      <c r="A95" s="28" t="s">
        <v>57</v>
      </c>
      <c r="E95" s="29" t="s">
        <v>5</v>
      </c>
    </row>
    <row r="96" spans="1:16" x14ac:dyDescent="0.2">
      <c r="A96" s="28" t="s">
        <v>58</v>
      </c>
      <c r="E96" s="30" t="s">
        <v>5</v>
      </c>
    </row>
    <row r="97" spans="1:16" x14ac:dyDescent="0.2">
      <c r="E97" s="29" t="s">
        <v>5</v>
      </c>
    </row>
    <row r="98" spans="1:16" x14ac:dyDescent="0.2">
      <c r="A98" t="s">
        <v>51</v>
      </c>
      <c r="B98" s="5" t="s">
        <v>198</v>
      </c>
      <c r="C98" s="5" t="s">
        <v>5634</v>
      </c>
      <c r="D98" t="s">
        <v>5</v>
      </c>
      <c r="E98" s="24" t="s">
        <v>5635</v>
      </c>
      <c r="F98" s="25" t="s">
        <v>812</v>
      </c>
      <c r="G98" s="26">
        <v>2</v>
      </c>
      <c r="H98" s="25">
        <v>0</v>
      </c>
      <c r="I98" s="25">
        <f>ROUND(G98*H98,6)</f>
        <v>0</v>
      </c>
      <c r="L98" s="27">
        <v>0</v>
      </c>
      <c r="M98" s="22">
        <f>ROUND(ROUND(L98,2)*ROUND(G98,3),2)</f>
        <v>0</v>
      </c>
      <c r="N98" s="25" t="s">
        <v>126</v>
      </c>
      <c r="O98">
        <f>(M98*21)/100</f>
        <v>0</v>
      </c>
      <c r="P98" t="s">
        <v>27</v>
      </c>
    </row>
    <row r="99" spans="1:16" x14ac:dyDescent="0.2">
      <c r="A99" s="28" t="s">
        <v>57</v>
      </c>
      <c r="E99" s="29" t="s">
        <v>5</v>
      </c>
    </row>
    <row r="100" spans="1:16" x14ac:dyDescent="0.2">
      <c r="A100" s="28" t="s">
        <v>58</v>
      </c>
      <c r="E100" s="30" t="s">
        <v>5</v>
      </c>
    </row>
    <row r="101" spans="1:16" x14ac:dyDescent="0.2">
      <c r="E101" s="29" t="s">
        <v>5</v>
      </c>
    </row>
    <row r="102" spans="1:16" ht="25.5" x14ac:dyDescent="0.2">
      <c r="A102" t="s">
        <v>51</v>
      </c>
      <c r="B102" s="5" t="s">
        <v>199</v>
      </c>
      <c r="C102" s="5" t="s">
        <v>5636</v>
      </c>
      <c r="D102" t="s">
        <v>5</v>
      </c>
      <c r="E102" s="24" t="s">
        <v>5637</v>
      </c>
      <c r="F102" s="25" t="s">
        <v>812</v>
      </c>
      <c r="G102" s="26">
        <v>1</v>
      </c>
      <c r="H102" s="25">
        <v>0</v>
      </c>
      <c r="I102" s="25">
        <f>ROUND(G102*H102,6)</f>
        <v>0</v>
      </c>
      <c r="L102" s="27">
        <v>0</v>
      </c>
      <c r="M102" s="22">
        <f>ROUND(ROUND(L102,2)*ROUND(G102,3),2)</f>
        <v>0</v>
      </c>
      <c r="N102" s="25" t="s">
        <v>126</v>
      </c>
      <c r="O102">
        <f>(M102*21)/100</f>
        <v>0</v>
      </c>
      <c r="P102" t="s">
        <v>27</v>
      </c>
    </row>
    <row r="103" spans="1:16" x14ac:dyDescent="0.2">
      <c r="A103" s="28" t="s">
        <v>57</v>
      </c>
      <c r="E103" s="29" t="s">
        <v>5</v>
      </c>
    </row>
    <row r="104" spans="1:16" x14ac:dyDescent="0.2">
      <c r="A104" s="28" t="s">
        <v>58</v>
      </c>
      <c r="E104" s="30" t="s">
        <v>5</v>
      </c>
    </row>
    <row r="105" spans="1:16" x14ac:dyDescent="0.2">
      <c r="E105" s="29" t="s">
        <v>5</v>
      </c>
    </row>
    <row r="106" spans="1:16" x14ac:dyDescent="0.2">
      <c r="A106" t="s">
        <v>51</v>
      </c>
      <c r="B106" s="5" t="s">
        <v>200</v>
      </c>
      <c r="C106" s="5" t="s">
        <v>5638</v>
      </c>
      <c r="D106" t="s">
        <v>5</v>
      </c>
      <c r="E106" s="24" t="s">
        <v>5639</v>
      </c>
      <c r="F106" s="25" t="s">
        <v>812</v>
      </c>
      <c r="G106" s="26">
        <v>10</v>
      </c>
      <c r="H106" s="25">
        <v>0</v>
      </c>
      <c r="I106" s="25">
        <f>ROUND(G106*H106,6)</f>
        <v>0</v>
      </c>
      <c r="L106" s="27">
        <v>0</v>
      </c>
      <c r="M106" s="22">
        <f>ROUND(ROUND(L106,2)*ROUND(G106,3),2)</f>
        <v>0</v>
      </c>
      <c r="N106" s="25" t="s">
        <v>126</v>
      </c>
      <c r="O106">
        <f>(M106*21)/100</f>
        <v>0</v>
      </c>
      <c r="P106" t="s">
        <v>27</v>
      </c>
    </row>
    <row r="107" spans="1:16" x14ac:dyDescent="0.2">
      <c r="A107" s="28" t="s">
        <v>57</v>
      </c>
      <c r="E107" s="29" t="s">
        <v>5</v>
      </c>
    </row>
    <row r="108" spans="1:16" x14ac:dyDescent="0.2">
      <c r="A108" s="28" t="s">
        <v>58</v>
      </c>
      <c r="E108" s="30" t="s">
        <v>5</v>
      </c>
    </row>
    <row r="109" spans="1:16" x14ac:dyDescent="0.2">
      <c r="E109" s="29" t="s">
        <v>5</v>
      </c>
    </row>
    <row r="110" spans="1:16" x14ac:dyDescent="0.2">
      <c r="A110" t="s">
        <v>51</v>
      </c>
      <c r="B110" s="5" t="s">
        <v>201</v>
      </c>
      <c r="C110" s="5" t="s">
        <v>5640</v>
      </c>
      <c r="D110" t="s">
        <v>5</v>
      </c>
      <c r="E110" s="24" t="s">
        <v>5641</v>
      </c>
      <c r="F110" s="25" t="s">
        <v>812</v>
      </c>
      <c r="G110" s="26">
        <v>5</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x14ac:dyDescent="0.2">
      <c r="E113" s="29" t="s">
        <v>5</v>
      </c>
    </row>
    <row r="114" spans="1:16" x14ac:dyDescent="0.2">
      <c r="A114" t="s">
        <v>51</v>
      </c>
      <c r="B114" s="5" t="s">
        <v>202</v>
      </c>
      <c r="C114" s="5" t="s">
        <v>5642</v>
      </c>
      <c r="D114" t="s">
        <v>5</v>
      </c>
      <c r="E114" s="24" t="s">
        <v>5643</v>
      </c>
      <c r="F114" s="25" t="s">
        <v>812</v>
      </c>
      <c r="G114" s="26">
        <v>15</v>
      </c>
      <c r="H114" s="25">
        <v>0</v>
      </c>
      <c r="I114" s="25">
        <f>ROUND(G114*H114,6)</f>
        <v>0</v>
      </c>
      <c r="L114" s="27">
        <v>0</v>
      </c>
      <c r="M114" s="22">
        <f>ROUND(ROUND(L114,2)*ROUND(G114,3),2)</f>
        <v>0</v>
      </c>
      <c r="N114" s="25" t="s">
        <v>126</v>
      </c>
      <c r="O114">
        <f>(M114*21)/100</f>
        <v>0</v>
      </c>
      <c r="P114" t="s">
        <v>27</v>
      </c>
    </row>
    <row r="115" spans="1:16" x14ac:dyDescent="0.2">
      <c r="A115" s="28" t="s">
        <v>57</v>
      </c>
      <c r="E115" s="29" t="s">
        <v>5</v>
      </c>
    </row>
    <row r="116" spans="1:16" x14ac:dyDescent="0.2">
      <c r="A116" s="28" t="s">
        <v>58</v>
      </c>
      <c r="E116" s="30" t="s">
        <v>5</v>
      </c>
    </row>
    <row r="117" spans="1:16" x14ac:dyDescent="0.2">
      <c r="E117" s="29" t="s">
        <v>5</v>
      </c>
    </row>
    <row r="118" spans="1:16" x14ac:dyDescent="0.2">
      <c r="A118" t="s">
        <v>51</v>
      </c>
      <c r="B118" s="5" t="s">
        <v>203</v>
      </c>
      <c r="C118" s="5" t="s">
        <v>5644</v>
      </c>
      <c r="D118" t="s">
        <v>5</v>
      </c>
      <c r="E118" s="24" t="s">
        <v>5645</v>
      </c>
      <c r="F118" s="25" t="s">
        <v>812</v>
      </c>
      <c r="G118" s="26">
        <v>15</v>
      </c>
      <c r="H118" s="25">
        <v>0</v>
      </c>
      <c r="I118" s="25">
        <f>ROUND(G118*H118,6)</f>
        <v>0</v>
      </c>
      <c r="L118" s="27">
        <v>0</v>
      </c>
      <c r="M118" s="22">
        <f>ROUND(ROUND(L118,2)*ROUND(G118,3),2)</f>
        <v>0</v>
      </c>
      <c r="N118" s="25" t="s">
        <v>126</v>
      </c>
      <c r="O118">
        <f>(M118*21)/100</f>
        <v>0</v>
      </c>
      <c r="P118" t="s">
        <v>27</v>
      </c>
    </row>
    <row r="119" spans="1:16" x14ac:dyDescent="0.2">
      <c r="A119" s="28" t="s">
        <v>57</v>
      </c>
      <c r="E119" s="29" t="s">
        <v>5</v>
      </c>
    </row>
    <row r="120" spans="1:16" x14ac:dyDescent="0.2">
      <c r="A120" s="28" t="s">
        <v>58</v>
      </c>
      <c r="E120" s="30" t="s">
        <v>5</v>
      </c>
    </row>
    <row r="121" spans="1:16" x14ac:dyDescent="0.2">
      <c r="E121" s="29" t="s">
        <v>5</v>
      </c>
    </row>
    <row r="122" spans="1:16" x14ac:dyDescent="0.2">
      <c r="A122" t="s">
        <v>51</v>
      </c>
      <c r="B122" s="5" t="s">
        <v>204</v>
      </c>
      <c r="C122" s="5" t="s">
        <v>5646</v>
      </c>
      <c r="D122" t="s">
        <v>5</v>
      </c>
      <c r="E122" s="24" t="s">
        <v>5647</v>
      </c>
      <c r="F122" s="25" t="s">
        <v>812</v>
      </c>
      <c r="G122" s="26">
        <v>15</v>
      </c>
      <c r="H122" s="25">
        <v>0</v>
      </c>
      <c r="I122" s="25">
        <f>ROUND(G122*H122,6)</f>
        <v>0</v>
      </c>
      <c r="L122" s="27">
        <v>0</v>
      </c>
      <c r="M122" s="22">
        <f>ROUND(ROUND(L122,2)*ROUND(G122,3),2)</f>
        <v>0</v>
      </c>
      <c r="N122" s="25" t="s">
        <v>126</v>
      </c>
      <c r="O122">
        <f>(M122*21)/100</f>
        <v>0</v>
      </c>
      <c r="P122" t="s">
        <v>27</v>
      </c>
    </row>
    <row r="123" spans="1:16" x14ac:dyDescent="0.2">
      <c r="A123" s="28" t="s">
        <v>57</v>
      </c>
      <c r="E123" s="29" t="s">
        <v>5</v>
      </c>
    </row>
    <row r="124" spans="1:16" x14ac:dyDescent="0.2">
      <c r="A124" s="28" t="s">
        <v>58</v>
      </c>
      <c r="E124" s="30" t="s">
        <v>5</v>
      </c>
    </row>
    <row r="125" spans="1:16" x14ac:dyDescent="0.2">
      <c r="E125" s="29" t="s">
        <v>5</v>
      </c>
    </row>
    <row r="126" spans="1:16" x14ac:dyDescent="0.2">
      <c r="A126" t="s">
        <v>51</v>
      </c>
      <c r="B126" s="5" t="s">
        <v>205</v>
      </c>
      <c r="C126" s="5" t="s">
        <v>5648</v>
      </c>
      <c r="D126" t="s">
        <v>5</v>
      </c>
      <c r="E126" s="24" t="s">
        <v>5649</v>
      </c>
      <c r="F126" s="25" t="s">
        <v>812</v>
      </c>
      <c r="G126" s="26">
        <v>42</v>
      </c>
      <c r="H126" s="25">
        <v>0</v>
      </c>
      <c r="I126" s="25">
        <f>ROUND(G126*H126,6)</f>
        <v>0</v>
      </c>
      <c r="L126" s="27">
        <v>0</v>
      </c>
      <c r="M126" s="22">
        <f>ROUND(ROUND(L126,2)*ROUND(G126,3),2)</f>
        <v>0</v>
      </c>
      <c r="N126" s="25" t="s">
        <v>126</v>
      </c>
      <c r="O126">
        <f>(M126*21)/100</f>
        <v>0</v>
      </c>
      <c r="P126" t="s">
        <v>27</v>
      </c>
    </row>
    <row r="127" spans="1:16" x14ac:dyDescent="0.2">
      <c r="A127" s="28" t="s">
        <v>57</v>
      </c>
      <c r="E127" s="29" t="s">
        <v>5</v>
      </c>
    </row>
    <row r="128" spans="1:16" x14ac:dyDescent="0.2">
      <c r="A128" s="28" t="s">
        <v>58</v>
      </c>
      <c r="E128" s="30" t="s">
        <v>5</v>
      </c>
    </row>
    <row r="129" spans="1:16" x14ac:dyDescent="0.2">
      <c r="E129" s="29" t="s">
        <v>5</v>
      </c>
    </row>
    <row r="130" spans="1:16" x14ac:dyDescent="0.2">
      <c r="A130" t="s">
        <v>51</v>
      </c>
      <c r="B130" s="5" t="s">
        <v>206</v>
      </c>
      <c r="C130" s="5" t="s">
        <v>5650</v>
      </c>
      <c r="D130" t="s">
        <v>5</v>
      </c>
      <c r="E130" s="24" t="s">
        <v>5651</v>
      </c>
      <c r="F130" s="25" t="s">
        <v>812</v>
      </c>
      <c r="G130" s="26">
        <v>230</v>
      </c>
      <c r="H130" s="25">
        <v>0</v>
      </c>
      <c r="I130" s="25">
        <f>ROUND(G130*H130,6)</f>
        <v>0</v>
      </c>
      <c r="L130" s="27">
        <v>0</v>
      </c>
      <c r="M130" s="22">
        <f>ROUND(ROUND(L130,2)*ROUND(G130,3),2)</f>
        <v>0</v>
      </c>
      <c r="N130" s="25" t="s">
        <v>126</v>
      </c>
      <c r="O130">
        <f>(M130*21)/100</f>
        <v>0</v>
      </c>
      <c r="P130" t="s">
        <v>27</v>
      </c>
    </row>
    <row r="131" spans="1:16" x14ac:dyDescent="0.2">
      <c r="A131" s="28" t="s">
        <v>57</v>
      </c>
      <c r="E131" s="29" t="s">
        <v>5</v>
      </c>
    </row>
    <row r="132" spans="1:16" x14ac:dyDescent="0.2">
      <c r="A132" s="28" t="s">
        <v>58</v>
      </c>
      <c r="E132" s="30" t="s">
        <v>5</v>
      </c>
    </row>
    <row r="133" spans="1:16" x14ac:dyDescent="0.2">
      <c r="E133" s="29" t="s">
        <v>5</v>
      </c>
    </row>
    <row r="134" spans="1:16" x14ac:dyDescent="0.2">
      <c r="A134" t="s">
        <v>51</v>
      </c>
      <c r="B134" s="5" t="s">
        <v>207</v>
      </c>
      <c r="C134" s="5" t="s">
        <v>5652</v>
      </c>
      <c r="D134" t="s">
        <v>5</v>
      </c>
      <c r="E134" s="24" t="s">
        <v>5653</v>
      </c>
      <c r="F134" s="25" t="s">
        <v>812</v>
      </c>
      <c r="G134" s="26">
        <v>32</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x14ac:dyDescent="0.2">
      <c r="E137" s="29" t="s">
        <v>5</v>
      </c>
    </row>
    <row r="138" spans="1:16" x14ac:dyDescent="0.2">
      <c r="A138" t="s">
        <v>51</v>
      </c>
      <c r="B138" s="5" t="s">
        <v>208</v>
      </c>
      <c r="C138" s="5" t="s">
        <v>5654</v>
      </c>
      <c r="D138" t="s">
        <v>5</v>
      </c>
      <c r="E138" s="24" t="s">
        <v>5655</v>
      </c>
      <c r="F138" s="25" t="s">
        <v>812</v>
      </c>
      <c r="G138" s="26">
        <v>15</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x14ac:dyDescent="0.2">
      <c r="E141" s="29" t="s">
        <v>5</v>
      </c>
    </row>
    <row r="142" spans="1:16" x14ac:dyDescent="0.2">
      <c r="A142" t="s">
        <v>51</v>
      </c>
      <c r="B142" s="5" t="s">
        <v>211</v>
      </c>
      <c r="C142" s="5" t="s">
        <v>5656</v>
      </c>
      <c r="D142" t="s">
        <v>5</v>
      </c>
      <c r="E142" s="24" t="s">
        <v>5657</v>
      </c>
      <c r="F142" s="25" t="s">
        <v>812</v>
      </c>
      <c r="G142" s="26">
        <v>5</v>
      </c>
      <c r="H142" s="25">
        <v>0</v>
      </c>
      <c r="I142" s="25">
        <f>ROUND(G142*H142,6)</f>
        <v>0</v>
      </c>
      <c r="L142" s="27">
        <v>0</v>
      </c>
      <c r="M142" s="22">
        <f>ROUND(ROUND(L142,2)*ROUND(G142,3),2)</f>
        <v>0</v>
      </c>
      <c r="N142" s="25" t="s">
        <v>126</v>
      </c>
      <c r="O142">
        <f>(M142*21)/100</f>
        <v>0</v>
      </c>
      <c r="P142" t="s">
        <v>27</v>
      </c>
    </row>
    <row r="143" spans="1:16" x14ac:dyDescent="0.2">
      <c r="A143" s="28" t="s">
        <v>57</v>
      </c>
      <c r="E143" s="29" t="s">
        <v>5</v>
      </c>
    </row>
    <row r="144" spans="1:16" x14ac:dyDescent="0.2">
      <c r="A144" s="28" t="s">
        <v>58</v>
      </c>
      <c r="E144" s="30" t="s">
        <v>5</v>
      </c>
    </row>
    <row r="145" spans="1:16" x14ac:dyDescent="0.2">
      <c r="E145" s="29" t="s">
        <v>5</v>
      </c>
    </row>
    <row r="146" spans="1:16" x14ac:dyDescent="0.2">
      <c r="A146" t="s">
        <v>51</v>
      </c>
      <c r="B146" s="5" t="s">
        <v>212</v>
      </c>
      <c r="C146" s="5" t="s">
        <v>5658</v>
      </c>
      <c r="D146" t="s">
        <v>5</v>
      </c>
      <c r="E146" s="24" t="s">
        <v>5659</v>
      </c>
      <c r="F146" s="25" t="s">
        <v>812</v>
      </c>
      <c r="G146" s="26">
        <v>5</v>
      </c>
      <c r="H146" s="25">
        <v>0</v>
      </c>
      <c r="I146" s="25">
        <f>ROUND(G146*H146,6)</f>
        <v>0</v>
      </c>
      <c r="L146" s="27">
        <v>0</v>
      </c>
      <c r="M146" s="22">
        <f>ROUND(ROUND(L146,2)*ROUND(G146,3),2)</f>
        <v>0</v>
      </c>
      <c r="N146" s="25" t="s">
        <v>126</v>
      </c>
      <c r="O146">
        <f>(M146*21)/100</f>
        <v>0</v>
      </c>
      <c r="P146" t="s">
        <v>27</v>
      </c>
    </row>
    <row r="147" spans="1:16" x14ac:dyDescent="0.2">
      <c r="A147" s="28" t="s">
        <v>57</v>
      </c>
      <c r="E147" s="29" t="s">
        <v>5</v>
      </c>
    </row>
    <row r="148" spans="1:16" x14ac:dyDescent="0.2">
      <c r="A148" s="28" t="s">
        <v>58</v>
      </c>
      <c r="E148" s="30" t="s">
        <v>5</v>
      </c>
    </row>
    <row r="149" spans="1:16" x14ac:dyDescent="0.2">
      <c r="E149" s="29" t="s">
        <v>5</v>
      </c>
    </row>
    <row r="150" spans="1:16" x14ac:dyDescent="0.2">
      <c r="A150" t="s">
        <v>51</v>
      </c>
      <c r="B150" s="5" t="s">
        <v>213</v>
      </c>
      <c r="C150" s="5" t="s">
        <v>5660</v>
      </c>
      <c r="D150" t="s">
        <v>5</v>
      </c>
      <c r="E150" s="24" t="s">
        <v>5661</v>
      </c>
      <c r="F150" s="25" t="s">
        <v>812</v>
      </c>
      <c r="G150" s="26">
        <v>3</v>
      </c>
      <c r="H150" s="25">
        <v>0</v>
      </c>
      <c r="I150" s="25">
        <f>ROUND(G150*H150,6)</f>
        <v>0</v>
      </c>
      <c r="L150" s="27">
        <v>0</v>
      </c>
      <c r="M150" s="22">
        <f>ROUND(ROUND(L150,2)*ROUND(G150,3),2)</f>
        <v>0</v>
      </c>
      <c r="N150" s="25" t="s">
        <v>126</v>
      </c>
      <c r="O150">
        <f>(M150*21)/100</f>
        <v>0</v>
      </c>
      <c r="P150" t="s">
        <v>27</v>
      </c>
    </row>
    <row r="151" spans="1:16" x14ac:dyDescent="0.2">
      <c r="A151" s="28" t="s">
        <v>57</v>
      </c>
      <c r="E151" s="29" t="s">
        <v>5</v>
      </c>
    </row>
    <row r="152" spans="1:16" x14ac:dyDescent="0.2">
      <c r="A152" s="28" t="s">
        <v>58</v>
      </c>
      <c r="E152" s="30" t="s">
        <v>5</v>
      </c>
    </row>
    <row r="153" spans="1:16" x14ac:dyDescent="0.2">
      <c r="E153" s="29" t="s">
        <v>5</v>
      </c>
    </row>
    <row r="154" spans="1:16" x14ac:dyDescent="0.2">
      <c r="A154" t="s">
        <v>51</v>
      </c>
      <c r="B154" s="5" t="s">
        <v>214</v>
      </c>
      <c r="C154" s="5" t="s">
        <v>5662</v>
      </c>
      <c r="D154" t="s">
        <v>5</v>
      </c>
      <c r="E154" s="24" t="s">
        <v>5663</v>
      </c>
      <c r="F154" s="25" t="s">
        <v>136</v>
      </c>
      <c r="G154" s="26">
        <v>885.6</v>
      </c>
      <c r="H154" s="25">
        <v>0</v>
      </c>
      <c r="I154" s="25">
        <f>ROUND(G154*H154,6)</f>
        <v>0</v>
      </c>
      <c r="L154" s="27">
        <v>0</v>
      </c>
      <c r="M154" s="22">
        <f>ROUND(ROUND(L154,2)*ROUND(G154,3),2)</f>
        <v>0</v>
      </c>
      <c r="N154" s="25" t="s">
        <v>126</v>
      </c>
      <c r="O154">
        <f>(M154*21)/100</f>
        <v>0</v>
      </c>
      <c r="P154" t="s">
        <v>27</v>
      </c>
    </row>
    <row r="155" spans="1:16" x14ac:dyDescent="0.2">
      <c r="A155" s="28" t="s">
        <v>57</v>
      </c>
      <c r="E155" s="29" t="s">
        <v>5</v>
      </c>
    </row>
    <row r="156" spans="1:16" x14ac:dyDescent="0.2">
      <c r="A156" s="28" t="s">
        <v>58</v>
      </c>
      <c r="E156" s="30" t="s">
        <v>5</v>
      </c>
    </row>
    <row r="157" spans="1:16" x14ac:dyDescent="0.2">
      <c r="E157" s="29" t="s">
        <v>5</v>
      </c>
    </row>
    <row r="158" spans="1:16" x14ac:dyDescent="0.2">
      <c r="A158" t="s">
        <v>51</v>
      </c>
      <c r="B158" s="5" t="s">
        <v>215</v>
      </c>
      <c r="C158" s="5" t="s">
        <v>5664</v>
      </c>
      <c r="D158" t="s">
        <v>5</v>
      </c>
      <c r="E158" s="24" t="s">
        <v>5665</v>
      </c>
      <c r="F158" s="25" t="s">
        <v>136</v>
      </c>
      <c r="G158" s="26">
        <v>708.48</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x14ac:dyDescent="0.2">
      <c r="E161" s="29" t="s">
        <v>5</v>
      </c>
    </row>
    <row r="162" spans="1:16" x14ac:dyDescent="0.2">
      <c r="A162" t="s">
        <v>51</v>
      </c>
      <c r="B162" s="5" t="s">
        <v>216</v>
      </c>
      <c r="C162" s="5" t="s">
        <v>5666</v>
      </c>
      <c r="D162" t="s">
        <v>5</v>
      </c>
      <c r="E162" s="24" t="s">
        <v>5667</v>
      </c>
      <c r="F162" s="25" t="s">
        <v>136</v>
      </c>
      <c r="G162" s="26">
        <v>177.12</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x14ac:dyDescent="0.2">
      <c r="E165" s="29" t="s">
        <v>5</v>
      </c>
    </row>
    <row r="166" spans="1:16" x14ac:dyDescent="0.2">
      <c r="A166" t="s">
        <v>51</v>
      </c>
      <c r="B166" s="5" t="s">
        <v>217</v>
      </c>
      <c r="C166" s="5" t="s">
        <v>5668</v>
      </c>
      <c r="D166" t="s">
        <v>5</v>
      </c>
      <c r="E166" s="24" t="s">
        <v>5669</v>
      </c>
      <c r="F166" s="25" t="s">
        <v>3125</v>
      </c>
      <c r="G166" s="26">
        <v>2063</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x14ac:dyDescent="0.2">
      <c r="E169" s="29" t="s">
        <v>5</v>
      </c>
    </row>
    <row r="170" spans="1:16" ht="25.5" x14ac:dyDescent="0.2">
      <c r="A170" t="s">
        <v>51</v>
      </c>
      <c r="B170" s="5" t="s">
        <v>218</v>
      </c>
      <c r="C170" s="5" t="s">
        <v>5670</v>
      </c>
      <c r="D170" t="s">
        <v>5</v>
      </c>
      <c r="E170" s="24" t="s">
        <v>5671</v>
      </c>
      <c r="F170" s="25" t="s">
        <v>679</v>
      </c>
      <c r="G170" s="26">
        <v>1</v>
      </c>
      <c r="H170" s="25">
        <v>0</v>
      </c>
      <c r="I170" s="25">
        <f>ROUND(G170*H170,6)</f>
        <v>0</v>
      </c>
      <c r="L170" s="27">
        <v>0</v>
      </c>
      <c r="M170" s="22">
        <f>ROUND(ROUND(L170,2)*ROUND(G170,3),2)</f>
        <v>0</v>
      </c>
      <c r="N170" s="25" t="s">
        <v>126</v>
      </c>
      <c r="O170">
        <f>(M170*21)/100</f>
        <v>0</v>
      </c>
      <c r="P170" t="s">
        <v>27</v>
      </c>
    </row>
    <row r="171" spans="1:16" x14ac:dyDescent="0.2">
      <c r="A171" s="28" t="s">
        <v>57</v>
      </c>
      <c r="E171" s="29" t="s">
        <v>5</v>
      </c>
    </row>
    <row r="172" spans="1:16" x14ac:dyDescent="0.2">
      <c r="A172" s="28" t="s">
        <v>58</v>
      </c>
      <c r="E172" s="30" t="s">
        <v>5</v>
      </c>
    </row>
    <row r="173" spans="1:16" x14ac:dyDescent="0.2">
      <c r="E173" s="29" t="s">
        <v>5</v>
      </c>
    </row>
    <row r="174" spans="1:16" x14ac:dyDescent="0.2">
      <c r="A174" t="s">
        <v>51</v>
      </c>
      <c r="B174" s="5" t="s">
        <v>219</v>
      </c>
      <c r="C174" s="5" t="s">
        <v>5672</v>
      </c>
      <c r="D174" t="s">
        <v>5</v>
      </c>
      <c r="E174" s="24" t="s">
        <v>5673</v>
      </c>
      <c r="F174" s="25" t="s">
        <v>812</v>
      </c>
      <c r="G174" s="26">
        <v>38</v>
      </c>
      <c r="H174" s="25">
        <v>0</v>
      </c>
      <c r="I174" s="25">
        <f>ROUND(G174*H174,6)</f>
        <v>0</v>
      </c>
      <c r="L174" s="27">
        <v>0</v>
      </c>
      <c r="M174" s="22">
        <f>ROUND(ROUND(L174,2)*ROUND(G174,3),2)</f>
        <v>0</v>
      </c>
      <c r="N174" s="25" t="s">
        <v>126</v>
      </c>
      <c r="O174">
        <f>(M174*21)/100</f>
        <v>0</v>
      </c>
      <c r="P174" t="s">
        <v>27</v>
      </c>
    </row>
    <row r="175" spans="1:16" x14ac:dyDescent="0.2">
      <c r="A175" s="28" t="s">
        <v>57</v>
      </c>
      <c r="E175" s="29" t="s">
        <v>5</v>
      </c>
    </row>
    <row r="176" spans="1:16" x14ac:dyDescent="0.2">
      <c r="A176" s="28" t="s">
        <v>58</v>
      </c>
      <c r="E176" s="30" t="s">
        <v>5</v>
      </c>
    </row>
    <row r="177" spans="1:16" x14ac:dyDescent="0.2">
      <c r="E177" s="29" t="s">
        <v>5</v>
      </c>
    </row>
    <row r="178" spans="1:16" x14ac:dyDescent="0.2">
      <c r="A178" t="s">
        <v>51</v>
      </c>
      <c r="B178" s="5" t="s">
        <v>220</v>
      </c>
      <c r="C178" s="5" t="s">
        <v>5674</v>
      </c>
      <c r="D178" t="s">
        <v>5</v>
      </c>
      <c r="E178" s="24" t="s">
        <v>5675</v>
      </c>
      <c r="F178" s="25" t="s">
        <v>812</v>
      </c>
      <c r="G178" s="26">
        <v>9</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x14ac:dyDescent="0.2">
      <c r="E181" s="29" t="s">
        <v>5</v>
      </c>
    </row>
    <row r="182" spans="1:16" x14ac:dyDescent="0.2">
      <c r="A182" t="s">
        <v>51</v>
      </c>
      <c r="B182" s="5" t="s">
        <v>223</v>
      </c>
      <c r="C182" s="5" t="s">
        <v>5676</v>
      </c>
      <c r="D182" t="s">
        <v>5</v>
      </c>
      <c r="E182" s="24" t="s">
        <v>5677</v>
      </c>
      <c r="F182" s="25" t="s">
        <v>812</v>
      </c>
      <c r="G182" s="26">
        <v>15</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x14ac:dyDescent="0.2">
      <c r="E185" s="29" t="s">
        <v>5</v>
      </c>
    </row>
    <row r="186" spans="1:16" x14ac:dyDescent="0.2">
      <c r="A186" t="s">
        <v>51</v>
      </c>
      <c r="B186" s="5" t="s">
        <v>224</v>
      </c>
      <c r="C186" s="5" t="s">
        <v>5678</v>
      </c>
      <c r="D186" t="s">
        <v>5</v>
      </c>
      <c r="E186" s="24" t="s">
        <v>5679</v>
      </c>
      <c r="F186" s="25" t="s">
        <v>812</v>
      </c>
      <c r="G186" s="26">
        <v>1</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x14ac:dyDescent="0.2">
      <c r="E189" s="29" t="s">
        <v>5</v>
      </c>
    </row>
    <row r="190" spans="1:16" x14ac:dyDescent="0.2">
      <c r="A190" t="s">
        <v>51</v>
      </c>
      <c r="B190" s="5" t="s">
        <v>225</v>
      </c>
      <c r="C190" s="5" t="s">
        <v>5680</v>
      </c>
      <c r="D190" t="s">
        <v>5</v>
      </c>
      <c r="E190" s="24" t="s">
        <v>5681</v>
      </c>
      <c r="F190" s="25" t="s">
        <v>812</v>
      </c>
      <c r="G190" s="26">
        <v>2</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1:16" x14ac:dyDescent="0.2">
      <c r="E193" s="29" t="s">
        <v>5</v>
      </c>
    </row>
    <row r="194" spans="1:16" x14ac:dyDescent="0.2">
      <c r="A194" t="s">
        <v>51</v>
      </c>
      <c r="B194" s="5" t="s">
        <v>226</v>
      </c>
      <c r="C194" s="5" t="s">
        <v>5682</v>
      </c>
      <c r="D194" t="s">
        <v>5</v>
      </c>
      <c r="E194" s="24" t="s">
        <v>5683</v>
      </c>
      <c r="F194" s="25" t="s">
        <v>3125</v>
      </c>
      <c r="G194" s="26">
        <v>800</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51</v>
      </c>
      <c r="B198" s="5" t="s">
        <v>227</v>
      </c>
      <c r="C198" s="5" t="s">
        <v>5684</v>
      </c>
      <c r="D198" t="s">
        <v>5</v>
      </c>
      <c r="E198" s="24" t="s">
        <v>5685</v>
      </c>
      <c r="F198" s="25" t="s">
        <v>3125</v>
      </c>
      <c r="G198" s="26">
        <v>400</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232</v>
      </c>
      <c r="C202" s="5" t="s">
        <v>5686</v>
      </c>
      <c r="D202" t="s">
        <v>5</v>
      </c>
      <c r="E202" s="24" t="s">
        <v>5687</v>
      </c>
      <c r="F202" s="25" t="s">
        <v>812</v>
      </c>
      <c r="G202" s="26">
        <v>10</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x14ac:dyDescent="0.2">
      <c r="A206" t="s">
        <v>51</v>
      </c>
      <c r="B206" s="5" t="s">
        <v>235</v>
      </c>
      <c r="C206" s="5" t="s">
        <v>5688</v>
      </c>
      <c r="D206" t="s">
        <v>5</v>
      </c>
      <c r="E206" s="24" t="s">
        <v>5689</v>
      </c>
      <c r="F206" s="25" t="s">
        <v>812</v>
      </c>
      <c r="G206" s="26">
        <v>120</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x14ac:dyDescent="0.2">
      <c r="E209" s="29" t="s">
        <v>5</v>
      </c>
    </row>
    <row r="210" spans="1:16" x14ac:dyDescent="0.2">
      <c r="A210" t="s">
        <v>48</v>
      </c>
      <c r="C210" s="6" t="s">
        <v>5690</v>
      </c>
      <c r="E210" s="23" t="s">
        <v>5691</v>
      </c>
      <c r="J210" s="22">
        <f>0</f>
        <v>0</v>
      </c>
      <c r="K210" s="22">
        <f>0</f>
        <v>0</v>
      </c>
      <c r="L210" s="22">
        <f>0+L211+L215+L219+L223+L227+L231+L235+L239+L243+L247+L251+L255+L259+L263+L267+L271+L275+L279+L283+L287+L291+L295+L299+L303+L307+L311+L315+L319+L323+L327+L331+L335+L339+L343+L347+L351+L355+L359+L363+L367+L371+L375+L379+L383+L387+L391+L395+L399+L403+L407+L411+L415+L419+L423+L427+L431+L435+L439+L443+L447+L451+L455+L459+L463+L467+L471+L475+L479+L483+L487</f>
        <v>0</v>
      </c>
      <c r="M210" s="22">
        <f>0+M211+M215+M219+M223+M227+M231+M235+M239+M243+M247+M251+M255+M259+M263+M267+M271+M275+M279+M283+M287+M291+M295+M299+M303+M307+M311+M315+M319+M323+M327+M331+M335+M339+M343+M347+M351+M355+M359+M363+M367+M371+M375+M379+M383+M387+M391+M395+M399+M403+M407+M411+M415+M419+M423+M427+M431+M435+M439+M443+M447+M451+M455+M459+M463+M467+M471+M475+M479+M483+M487</f>
        <v>0</v>
      </c>
    </row>
    <row r="211" spans="1:16" x14ac:dyDescent="0.2">
      <c r="A211" t="s">
        <v>51</v>
      </c>
      <c r="B211" s="5" t="s">
        <v>238</v>
      </c>
      <c r="C211" s="5" t="s">
        <v>5692</v>
      </c>
      <c r="D211" t="s">
        <v>5</v>
      </c>
      <c r="E211" s="24" t="s">
        <v>5693</v>
      </c>
      <c r="F211" s="25" t="s">
        <v>3125</v>
      </c>
      <c r="G211" s="26">
        <v>145</v>
      </c>
      <c r="H211" s="25">
        <v>0</v>
      </c>
      <c r="I211" s="25">
        <f>ROUND(G211*H211,6)</f>
        <v>0</v>
      </c>
      <c r="L211" s="27">
        <v>0</v>
      </c>
      <c r="M211" s="22">
        <f>ROUND(ROUND(L211,2)*ROUND(G211,3),2)</f>
        <v>0</v>
      </c>
      <c r="N211" s="25" t="s">
        <v>126</v>
      </c>
      <c r="O211">
        <f>(M211*21)/100</f>
        <v>0</v>
      </c>
      <c r="P211" t="s">
        <v>27</v>
      </c>
    </row>
    <row r="212" spans="1:16" x14ac:dyDescent="0.2">
      <c r="A212" s="28" t="s">
        <v>57</v>
      </c>
      <c r="E212" s="29" t="s">
        <v>5</v>
      </c>
    </row>
    <row r="213" spans="1:16" x14ac:dyDescent="0.2">
      <c r="A213" s="28" t="s">
        <v>58</v>
      </c>
      <c r="E213" s="30" t="s">
        <v>5</v>
      </c>
    </row>
    <row r="214" spans="1:16" x14ac:dyDescent="0.2">
      <c r="E214" s="29" t="s">
        <v>5</v>
      </c>
    </row>
    <row r="215" spans="1:16" x14ac:dyDescent="0.2">
      <c r="A215" t="s">
        <v>51</v>
      </c>
      <c r="B215" s="5" t="s">
        <v>239</v>
      </c>
      <c r="C215" s="5" t="s">
        <v>5694</v>
      </c>
      <c r="D215" t="s">
        <v>5</v>
      </c>
      <c r="E215" s="24" t="s">
        <v>5695</v>
      </c>
      <c r="F215" s="25" t="s">
        <v>3125</v>
      </c>
      <c r="G215" s="26">
        <v>319</v>
      </c>
      <c r="H215" s="25">
        <v>0</v>
      </c>
      <c r="I215" s="25">
        <f>ROUND(G215*H215,6)</f>
        <v>0</v>
      </c>
      <c r="L215" s="27">
        <v>0</v>
      </c>
      <c r="M215" s="22">
        <f>ROUND(ROUND(L215,2)*ROUND(G215,3),2)</f>
        <v>0</v>
      </c>
      <c r="N215" s="25" t="s">
        <v>126</v>
      </c>
      <c r="O215">
        <f>(M215*21)/100</f>
        <v>0</v>
      </c>
      <c r="P215" t="s">
        <v>27</v>
      </c>
    </row>
    <row r="216" spans="1:16" x14ac:dyDescent="0.2">
      <c r="A216" s="28" t="s">
        <v>57</v>
      </c>
      <c r="E216" s="29" t="s">
        <v>5</v>
      </c>
    </row>
    <row r="217" spans="1:16" x14ac:dyDescent="0.2">
      <c r="A217" s="28" t="s">
        <v>58</v>
      </c>
      <c r="E217" s="30" t="s">
        <v>5</v>
      </c>
    </row>
    <row r="218" spans="1:16" x14ac:dyDescent="0.2">
      <c r="E218" s="29" t="s">
        <v>5</v>
      </c>
    </row>
    <row r="219" spans="1:16" x14ac:dyDescent="0.2">
      <c r="A219" t="s">
        <v>51</v>
      </c>
      <c r="B219" s="5" t="s">
        <v>240</v>
      </c>
      <c r="C219" s="5" t="s">
        <v>5696</v>
      </c>
      <c r="D219" t="s">
        <v>5</v>
      </c>
      <c r="E219" s="24" t="s">
        <v>5697</v>
      </c>
      <c r="F219" s="25" t="s">
        <v>3125</v>
      </c>
      <c r="G219" s="26">
        <v>200</v>
      </c>
      <c r="H219" s="25">
        <v>0</v>
      </c>
      <c r="I219" s="25">
        <f>ROUND(G219*H219,6)</f>
        <v>0</v>
      </c>
      <c r="L219" s="27">
        <v>0</v>
      </c>
      <c r="M219" s="22">
        <f>ROUND(ROUND(L219,2)*ROUND(G219,3),2)</f>
        <v>0</v>
      </c>
      <c r="N219" s="25" t="s">
        <v>126</v>
      </c>
      <c r="O219">
        <f>(M219*21)/100</f>
        <v>0</v>
      </c>
      <c r="P219" t="s">
        <v>27</v>
      </c>
    </row>
    <row r="220" spans="1:16" x14ac:dyDescent="0.2">
      <c r="A220" s="28" t="s">
        <v>57</v>
      </c>
      <c r="E220" s="29" t="s">
        <v>5</v>
      </c>
    </row>
    <row r="221" spans="1:16" x14ac:dyDescent="0.2">
      <c r="A221" s="28" t="s">
        <v>58</v>
      </c>
      <c r="E221" s="30" t="s">
        <v>5</v>
      </c>
    </row>
    <row r="222" spans="1:16" x14ac:dyDescent="0.2">
      <c r="E222" s="29" t="s">
        <v>5</v>
      </c>
    </row>
    <row r="223" spans="1:16" x14ac:dyDescent="0.2">
      <c r="A223" t="s">
        <v>51</v>
      </c>
      <c r="B223" s="5" t="s">
        <v>241</v>
      </c>
      <c r="C223" s="5" t="s">
        <v>5698</v>
      </c>
      <c r="D223" t="s">
        <v>5</v>
      </c>
      <c r="E223" s="24" t="s">
        <v>5699</v>
      </c>
      <c r="F223" s="25" t="s">
        <v>3125</v>
      </c>
      <c r="G223" s="26">
        <v>132</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x14ac:dyDescent="0.2">
      <c r="A225" s="28" t="s">
        <v>58</v>
      </c>
      <c r="E225" s="30" t="s">
        <v>5</v>
      </c>
    </row>
    <row r="226" spans="1:16" x14ac:dyDescent="0.2">
      <c r="E226" s="29" t="s">
        <v>5</v>
      </c>
    </row>
    <row r="227" spans="1:16" x14ac:dyDescent="0.2">
      <c r="A227" t="s">
        <v>51</v>
      </c>
      <c r="B227" s="5" t="s">
        <v>242</v>
      </c>
      <c r="C227" s="5" t="s">
        <v>5700</v>
      </c>
      <c r="D227" t="s">
        <v>5</v>
      </c>
      <c r="E227" s="24" t="s">
        <v>5701</v>
      </c>
      <c r="F227" s="25" t="s">
        <v>3125</v>
      </c>
      <c r="G227" s="26">
        <v>73</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x14ac:dyDescent="0.2">
      <c r="A229" s="28" t="s">
        <v>58</v>
      </c>
      <c r="E229" s="30" t="s">
        <v>5</v>
      </c>
    </row>
    <row r="230" spans="1:16" x14ac:dyDescent="0.2">
      <c r="E230" s="29" t="s">
        <v>5</v>
      </c>
    </row>
    <row r="231" spans="1:16" x14ac:dyDescent="0.2">
      <c r="A231" t="s">
        <v>51</v>
      </c>
      <c r="B231" s="5" t="s">
        <v>243</v>
      </c>
      <c r="C231" s="5" t="s">
        <v>5702</v>
      </c>
      <c r="D231" t="s">
        <v>5</v>
      </c>
      <c r="E231" s="24" t="s">
        <v>5703</v>
      </c>
      <c r="F231" s="25" t="s">
        <v>3125</v>
      </c>
      <c r="G231" s="26">
        <v>307</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row r="235" spans="1:16" ht="25.5" x14ac:dyDescent="0.2">
      <c r="A235" t="s">
        <v>51</v>
      </c>
      <c r="B235" s="5" t="s">
        <v>244</v>
      </c>
      <c r="C235" s="5" t="s">
        <v>5704</v>
      </c>
      <c r="D235" t="s">
        <v>5</v>
      </c>
      <c r="E235" s="24" t="s">
        <v>5705</v>
      </c>
      <c r="F235" s="25" t="s">
        <v>3125</v>
      </c>
      <c r="G235" s="26">
        <v>150</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x14ac:dyDescent="0.2">
      <c r="A237" s="28" t="s">
        <v>58</v>
      </c>
      <c r="E237" s="30" t="s">
        <v>5</v>
      </c>
    </row>
    <row r="238" spans="1:16" x14ac:dyDescent="0.2">
      <c r="E238" s="29" t="s">
        <v>5</v>
      </c>
    </row>
    <row r="239" spans="1:16" ht="25.5" x14ac:dyDescent="0.2">
      <c r="A239" t="s">
        <v>51</v>
      </c>
      <c r="B239" s="5" t="s">
        <v>249</v>
      </c>
      <c r="C239" s="5" t="s">
        <v>5706</v>
      </c>
      <c r="D239" t="s">
        <v>5</v>
      </c>
      <c r="E239" s="24" t="s">
        <v>5707</v>
      </c>
      <c r="F239" s="25" t="s">
        <v>3125</v>
      </c>
      <c r="G239" s="26">
        <v>251</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x14ac:dyDescent="0.2">
      <c r="A241" s="28" t="s">
        <v>58</v>
      </c>
      <c r="E241" s="30" t="s">
        <v>5</v>
      </c>
    </row>
    <row r="242" spans="1:16" x14ac:dyDescent="0.2">
      <c r="E242" s="29" t="s">
        <v>5</v>
      </c>
    </row>
    <row r="243" spans="1:16" ht="25.5" x14ac:dyDescent="0.2">
      <c r="A243" t="s">
        <v>51</v>
      </c>
      <c r="B243" s="5" t="s">
        <v>254</v>
      </c>
      <c r="C243" s="5" t="s">
        <v>5708</v>
      </c>
      <c r="D243" t="s">
        <v>5</v>
      </c>
      <c r="E243" s="24" t="s">
        <v>5709</v>
      </c>
      <c r="F243" s="25" t="s">
        <v>3125</v>
      </c>
      <c r="G243" s="26">
        <v>100</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x14ac:dyDescent="0.2">
      <c r="A245" s="28" t="s">
        <v>58</v>
      </c>
      <c r="E245" s="30" t="s">
        <v>5</v>
      </c>
    </row>
    <row r="246" spans="1:16" x14ac:dyDescent="0.2">
      <c r="E246" s="29" t="s">
        <v>5</v>
      </c>
    </row>
    <row r="247" spans="1:16" ht="25.5" x14ac:dyDescent="0.2">
      <c r="A247" t="s">
        <v>51</v>
      </c>
      <c r="B247" s="5" t="s">
        <v>258</v>
      </c>
      <c r="C247" s="5" t="s">
        <v>5710</v>
      </c>
      <c r="D247" t="s">
        <v>5</v>
      </c>
      <c r="E247" s="24" t="s">
        <v>5711</v>
      </c>
      <c r="F247" s="25" t="s">
        <v>3125</v>
      </c>
      <c r="G247" s="26">
        <v>146</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x14ac:dyDescent="0.2">
      <c r="A249" s="28" t="s">
        <v>58</v>
      </c>
      <c r="E249" s="30" t="s">
        <v>5</v>
      </c>
    </row>
    <row r="250" spans="1:16" x14ac:dyDescent="0.2">
      <c r="E250" s="29" t="s">
        <v>5</v>
      </c>
    </row>
    <row r="251" spans="1:16" x14ac:dyDescent="0.2">
      <c r="A251" t="s">
        <v>51</v>
      </c>
      <c r="B251" s="5" t="s">
        <v>262</v>
      </c>
      <c r="C251" s="5" t="s">
        <v>5712</v>
      </c>
      <c r="D251" t="s">
        <v>5</v>
      </c>
      <c r="E251" s="24" t="s">
        <v>5713</v>
      </c>
      <c r="F251" s="25" t="s">
        <v>3125</v>
      </c>
      <c r="G251" s="26">
        <v>148</v>
      </c>
      <c r="H251" s="25">
        <v>0</v>
      </c>
      <c r="I251" s="25">
        <f>ROUND(G251*H251,6)</f>
        <v>0</v>
      </c>
      <c r="L251" s="27">
        <v>0</v>
      </c>
      <c r="M251" s="22">
        <f>ROUND(ROUND(L251,2)*ROUND(G251,3),2)</f>
        <v>0</v>
      </c>
      <c r="N251" s="25" t="s">
        <v>126</v>
      </c>
      <c r="O251">
        <f>(M251*21)/100</f>
        <v>0</v>
      </c>
      <c r="P251" t="s">
        <v>27</v>
      </c>
    </row>
    <row r="252" spans="1:16" x14ac:dyDescent="0.2">
      <c r="A252" s="28" t="s">
        <v>57</v>
      </c>
      <c r="E252" s="29" t="s">
        <v>5</v>
      </c>
    </row>
    <row r="253" spans="1:16" x14ac:dyDescent="0.2">
      <c r="A253" s="28" t="s">
        <v>58</v>
      </c>
      <c r="E253" s="30" t="s">
        <v>5</v>
      </c>
    </row>
    <row r="254" spans="1:16" x14ac:dyDescent="0.2">
      <c r="E254" s="29" t="s">
        <v>5</v>
      </c>
    </row>
    <row r="255" spans="1:16" x14ac:dyDescent="0.2">
      <c r="A255" t="s">
        <v>51</v>
      </c>
      <c r="B255" s="5" t="s">
        <v>263</v>
      </c>
      <c r="C255" s="5" t="s">
        <v>5714</v>
      </c>
      <c r="D255" t="s">
        <v>5</v>
      </c>
      <c r="E255" s="24" t="s">
        <v>5715</v>
      </c>
      <c r="F255" s="25" t="s">
        <v>3125</v>
      </c>
      <c r="G255" s="26">
        <v>38</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x14ac:dyDescent="0.2">
      <c r="A257" s="28" t="s">
        <v>58</v>
      </c>
      <c r="E257" s="30" t="s">
        <v>5</v>
      </c>
    </row>
    <row r="258" spans="1:16" x14ac:dyDescent="0.2">
      <c r="E258" s="29" t="s">
        <v>5</v>
      </c>
    </row>
    <row r="259" spans="1:16" x14ac:dyDescent="0.2">
      <c r="A259" t="s">
        <v>51</v>
      </c>
      <c r="B259" s="5" t="s">
        <v>264</v>
      </c>
      <c r="C259" s="5" t="s">
        <v>5716</v>
      </c>
      <c r="D259" t="s">
        <v>5</v>
      </c>
      <c r="E259" s="24" t="s">
        <v>5717</v>
      </c>
      <c r="F259" s="25" t="s">
        <v>3125</v>
      </c>
      <c r="G259" s="26">
        <v>142</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x14ac:dyDescent="0.2">
      <c r="E262" s="29" t="s">
        <v>5</v>
      </c>
    </row>
    <row r="263" spans="1:16" x14ac:dyDescent="0.2">
      <c r="A263" t="s">
        <v>51</v>
      </c>
      <c r="B263" s="5" t="s">
        <v>265</v>
      </c>
      <c r="C263" s="5" t="s">
        <v>5718</v>
      </c>
      <c r="D263" t="s">
        <v>5</v>
      </c>
      <c r="E263" s="24" t="s">
        <v>5719</v>
      </c>
      <c r="F263" s="25" t="s">
        <v>3125</v>
      </c>
      <c r="G263" s="26">
        <v>312</v>
      </c>
      <c r="H263" s="25">
        <v>0</v>
      </c>
      <c r="I263" s="25">
        <f>ROUND(G263*H263,6)</f>
        <v>0</v>
      </c>
      <c r="L263" s="27">
        <v>0</v>
      </c>
      <c r="M263" s="22">
        <f>ROUND(ROUND(L263,2)*ROUND(G263,3),2)</f>
        <v>0</v>
      </c>
      <c r="N263" s="25" t="s">
        <v>126</v>
      </c>
      <c r="O263">
        <f>(M263*21)/100</f>
        <v>0</v>
      </c>
      <c r="P263" t="s">
        <v>27</v>
      </c>
    </row>
    <row r="264" spans="1:16" x14ac:dyDescent="0.2">
      <c r="A264" s="28" t="s">
        <v>57</v>
      </c>
      <c r="E264" s="29" t="s">
        <v>5</v>
      </c>
    </row>
    <row r="265" spans="1:16" x14ac:dyDescent="0.2">
      <c r="A265" s="28" t="s">
        <v>58</v>
      </c>
      <c r="E265" s="30" t="s">
        <v>5</v>
      </c>
    </row>
    <row r="266" spans="1:16" x14ac:dyDescent="0.2">
      <c r="E266" s="29" t="s">
        <v>5</v>
      </c>
    </row>
    <row r="267" spans="1:16" x14ac:dyDescent="0.2">
      <c r="A267" t="s">
        <v>51</v>
      </c>
      <c r="B267" s="5" t="s">
        <v>266</v>
      </c>
      <c r="C267" s="5" t="s">
        <v>5720</v>
      </c>
      <c r="D267" t="s">
        <v>5</v>
      </c>
      <c r="E267" s="24" t="s">
        <v>5721</v>
      </c>
      <c r="F267" s="25" t="s">
        <v>3125</v>
      </c>
      <c r="G267" s="26">
        <v>200</v>
      </c>
      <c r="H267" s="25">
        <v>0</v>
      </c>
      <c r="I267" s="25">
        <f>ROUND(G267*H267,6)</f>
        <v>0</v>
      </c>
      <c r="L267" s="27">
        <v>0</v>
      </c>
      <c r="M267" s="22">
        <f>ROUND(ROUND(L267,2)*ROUND(G267,3),2)</f>
        <v>0</v>
      </c>
      <c r="N267" s="25" t="s">
        <v>126</v>
      </c>
      <c r="O267">
        <f>(M267*21)/100</f>
        <v>0</v>
      </c>
      <c r="P267" t="s">
        <v>27</v>
      </c>
    </row>
    <row r="268" spans="1:16" x14ac:dyDescent="0.2">
      <c r="A268" s="28" t="s">
        <v>57</v>
      </c>
      <c r="E268" s="29" t="s">
        <v>5</v>
      </c>
    </row>
    <row r="269" spans="1:16" x14ac:dyDescent="0.2">
      <c r="A269" s="28" t="s">
        <v>58</v>
      </c>
      <c r="E269" s="30" t="s">
        <v>5</v>
      </c>
    </row>
    <row r="270" spans="1:16" x14ac:dyDescent="0.2">
      <c r="E270" s="29" t="s">
        <v>5</v>
      </c>
    </row>
    <row r="271" spans="1:16" x14ac:dyDescent="0.2">
      <c r="A271" t="s">
        <v>51</v>
      </c>
      <c r="B271" s="5" t="s">
        <v>267</v>
      </c>
      <c r="C271" s="5" t="s">
        <v>5722</v>
      </c>
      <c r="D271" t="s">
        <v>5</v>
      </c>
      <c r="E271" s="24" t="s">
        <v>5723</v>
      </c>
      <c r="F271" s="25" t="s">
        <v>3125</v>
      </c>
      <c r="G271" s="26">
        <v>132</v>
      </c>
      <c r="H271" s="25">
        <v>0</v>
      </c>
      <c r="I271" s="25">
        <f>ROUND(G271*H271,6)</f>
        <v>0</v>
      </c>
      <c r="L271" s="27">
        <v>0</v>
      </c>
      <c r="M271" s="22">
        <f>ROUND(ROUND(L271,2)*ROUND(G271,3),2)</f>
        <v>0</v>
      </c>
      <c r="N271" s="25" t="s">
        <v>126</v>
      </c>
      <c r="O271">
        <f>(M271*21)/100</f>
        <v>0</v>
      </c>
      <c r="P271" t="s">
        <v>27</v>
      </c>
    </row>
    <row r="272" spans="1:16" x14ac:dyDescent="0.2">
      <c r="A272" s="28" t="s">
        <v>57</v>
      </c>
      <c r="E272" s="29" t="s">
        <v>5</v>
      </c>
    </row>
    <row r="273" spans="1:16" x14ac:dyDescent="0.2">
      <c r="A273" s="28" t="s">
        <v>58</v>
      </c>
      <c r="E273" s="30" t="s">
        <v>5</v>
      </c>
    </row>
    <row r="274" spans="1:16" x14ac:dyDescent="0.2">
      <c r="E274" s="29" t="s">
        <v>5</v>
      </c>
    </row>
    <row r="275" spans="1:16" x14ac:dyDescent="0.2">
      <c r="A275" t="s">
        <v>51</v>
      </c>
      <c r="B275" s="5" t="s">
        <v>270</v>
      </c>
      <c r="C275" s="5" t="s">
        <v>5724</v>
      </c>
      <c r="D275" t="s">
        <v>5</v>
      </c>
      <c r="E275" s="24" t="s">
        <v>5725</v>
      </c>
      <c r="F275" s="25" t="s">
        <v>3125</v>
      </c>
      <c r="G275" s="26">
        <v>73</v>
      </c>
      <c r="H275" s="25">
        <v>0</v>
      </c>
      <c r="I275" s="25">
        <f>ROUND(G275*H275,6)</f>
        <v>0</v>
      </c>
      <c r="L275" s="27">
        <v>0</v>
      </c>
      <c r="M275" s="22">
        <f>ROUND(ROUND(L275,2)*ROUND(G275,3),2)</f>
        <v>0</v>
      </c>
      <c r="N275" s="25" t="s">
        <v>126</v>
      </c>
      <c r="O275">
        <f>(M275*21)/100</f>
        <v>0</v>
      </c>
      <c r="P275" t="s">
        <v>27</v>
      </c>
    </row>
    <row r="276" spans="1:16" x14ac:dyDescent="0.2">
      <c r="A276" s="28" t="s">
        <v>57</v>
      </c>
      <c r="E276" s="29" t="s">
        <v>5</v>
      </c>
    </row>
    <row r="277" spans="1:16" x14ac:dyDescent="0.2">
      <c r="A277" s="28" t="s">
        <v>58</v>
      </c>
      <c r="E277" s="30" t="s">
        <v>5</v>
      </c>
    </row>
    <row r="278" spans="1:16" x14ac:dyDescent="0.2">
      <c r="E278" s="29" t="s">
        <v>5</v>
      </c>
    </row>
    <row r="279" spans="1:16" x14ac:dyDescent="0.2">
      <c r="A279" t="s">
        <v>51</v>
      </c>
      <c r="B279" s="5" t="s">
        <v>273</v>
      </c>
      <c r="C279" s="5" t="s">
        <v>5726</v>
      </c>
      <c r="D279" t="s">
        <v>5</v>
      </c>
      <c r="E279" s="24" t="s">
        <v>5727</v>
      </c>
      <c r="F279" s="25" t="s">
        <v>3125</v>
      </c>
      <c r="G279" s="26">
        <v>307</v>
      </c>
      <c r="H279" s="25">
        <v>0</v>
      </c>
      <c r="I279" s="25">
        <f>ROUND(G279*H279,6)</f>
        <v>0</v>
      </c>
      <c r="L279" s="27">
        <v>0</v>
      </c>
      <c r="M279" s="22">
        <f>ROUND(ROUND(L279,2)*ROUND(G279,3),2)</f>
        <v>0</v>
      </c>
      <c r="N279" s="25" t="s">
        <v>126</v>
      </c>
      <c r="O279">
        <f>(M279*21)/100</f>
        <v>0</v>
      </c>
      <c r="P279" t="s">
        <v>27</v>
      </c>
    </row>
    <row r="280" spans="1:16" x14ac:dyDescent="0.2">
      <c r="A280" s="28" t="s">
        <v>57</v>
      </c>
      <c r="E280" s="29" t="s">
        <v>5</v>
      </c>
    </row>
    <row r="281" spans="1:16" x14ac:dyDescent="0.2">
      <c r="A281" s="28" t="s">
        <v>58</v>
      </c>
      <c r="E281" s="30" t="s">
        <v>5</v>
      </c>
    </row>
    <row r="282" spans="1:16" x14ac:dyDescent="0.2">
      <c r="E282" s="29" t="s">
        <v>5</v>
      </c>
    </row>
    <row r="283" spans="1:16" x14ac:dyDescent="0.2">
      <c r="A283" t="s">
        <v>51</v>
      </c>
      <c r="B283" s="5" t="s">
        <v>276</v>
      </c>
      <c r="C283" s="5" t="s">
        <v>5728</v>
      </c>
      <c r="D283" t="s">
        <v>5</v>
      </c>
      <c r="E283" s="24" t="s">
        <v>5729</v>
      </c>
      <c r="F283" s="25" t="s">
        <v>3125</v>
      </c>
      <c r="G283" s="26">
        <v>150</v>
      </c>
      <c r="H283" s="25">
        <v>0</v>
      </c>
      <c r="I283" s="25">
        <f>ROUND(G283*H283,6)</f>
        <v>0</v>
      </c>
      <c r="L283" s="27">
        <v>0</v>
      </c>
      <c r="M283" s="22">
        <f>ROUND(ROUND(L283,2)*ROUND(G283,3),2)</f>
        <v>0</v>
      </c>
      <c r="N283" s="25" t="s">
        <v>126</v>
      </c>
      <c r="O283">
        <f>(M283*21)/100</f>
        <v>0</v>
      </c>
      <c r="P283" t="s">
        <v>27</v>
      </c>
    </row>
    <row r="284" spans="1:16" x14ac:dyDescent="0.2">
      <c r="A284" s="28" t="s">
        <v>57</v>
      </c>
      <c r="E284" s="29" t="s">
        <v>5</v>
      </c>
    </row>
    <row r="285" spans="1:16" x14ac:dyDescent="0.2">
      <c r="A285" s="28" t="s">
        <v>58</v>
      </c>
      <c r="E285" s="30" t="s">
        <v>5</v>
      </c>
    </row>
    <row r="286" spans="1:16" x14ac:dyDescent="0.2">
      <c r="E286" s="29" t="s">
        <v>5</v>
      </c>
    </row>
    <row r="287" spans="1:16" x14ac:dyDescent="0.2">
      <c r="A287" t="s">
        <v>51</v>
      </c>
      <c r="B287" s="5" t="s">
        <v>279</v>
      </c>
      <c r="C287" s="5" t="s">
        <v>5730</v>
      </c>
      <c r="D287" t="s">
        <v>5</v>
      </c>
      <c r="E287" s="24" t="s">
        <v>5731</v>
      </c>
      <c r="F287" s="25" t="s">
        <v>3125</v>
      </c>
      <c r="G287" s="26">
        <v>251</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x14ac:dyDescent="0.2">
      <c r="A289" s="28" t="s">
        <v>58</v>
      </c>
      <c r="E289" s="30" t="s">
        <v>5</v>
      </c>
    </row>
    <row r="290" spans="1:16" x14ac:dyDescent="0.2">
      <c r="E290" s="29" t="s">
        <v>5</v>
      </c>
    </row>
    <row r="291" spans="1:16" x14ac:dyDescent="0.2">
      <c r="A291" t="s">
        <v>51</v>
      </c>
      <c r="B291" s="5" t="s">
        <v>589</v>
      </c>
      <c r="C291" s="5" t="s">
        <v>5732</v>
      </c>
      <c r="D291" t="s">
        <v>5</v>
      </c>
      <c r="E291" s="24" t="s">
        <v>5733</v>
      </c>
      <c r="F291" s="25" t="s">
        <v>3125</v>
      </c>
      <c r="G291" s="26">
        <v>100</v>
      </c>
      <c r="H291" s="25">
        <v>0</v>
      </c>
      <c r="I291" s="25">
        <f>ROUND(G291*H291,6)</f>
        <v>0</v>
      </c>
      <c r="L291" s="27">
        <v>0</v>
      </c>
      <c r="M291" s="22">
        <f>ROUND(ROUND(L291,2)*ROUND(G291,3),2)</f>
        <v>0</v>
      </c>
      <c r="N291" s="25" t="s">
        <v>126</v>
      </c>
      <c r="O291">
        <f>(M291*21)/100</f>
        <v>0</v>
      </c>
      <c r="P291" t="s">
        <v>27</v>
      </c>
    </row>
    <row r="292" spans="1:16" x14ac:dyDescent="0.2">
      <c r="A292" s="28" t="s">
        <v>57</v>
      </c>
      <c r="E292" s="29" t="s">
        <v>5</v>
      </c>
    </row>
    <row r="293" spans="1:16" x14ac:dyDescent="0.2">
      <c r="A293" s="28" t="s">
        <v>58</v>
      </c>
      <c r="E293" s="30" t="s">
        <v>5</v>
      </c>
    </row>
    <row r="294" spans="1:16" x14ac:dyDescent="0.2">
      <c r="E294" s="29" t="s">
        <v>5</v>
      </c>
    </row>
    <row r="295" spans="1:16" ht="25.5" x14ac:dyDescent="0.2">
      <c r="A295" t="s">
        <v>51</v>
      </c>
      <c r="B295" s="5" t="s">
        <v>282</v>
      </c>
      <c r="C295" s="5" t="s">
        <v>5734</v>
      </c>
      <c r="D295" t="s">
        <v>5</v>
      </c>
      <c r="E295" s="24" t="s">
        <v>5735</v>
      </c>
      <c r="F295" s="25" t="s">
        <v>812</v>
      </c>
      <c r="G295" s="26">
        <v>24</v>
      </c>
      <c r="H295" s="25">
        <v>0</v>
      </c>
      <c r="I295" s="25">
        <f>ROUND(G295*H295,6)</f>
        <v>0</v>
      </c>
      <c r="L295" s="27">
        <v>0</v>
      </c>
      <c r="M295" s="22">
        <f>ROUND(ROUND(L295,2)*ROUND(G295,3),2)</f>
        <v>0</v>
      </c>
      <c r="N295" s="25" t="s">
        <v>126</v>
      </c>
      <c r="O295">
        <f>(M295*21)/100</f>
        <v>0</v>
      </c>
      <c r="P295" t="s">
        <v>27</v>
      </c>
    </row>
    <row r="296" spans="1:16" x14ac:dyDescent="0.2">
      <c r="A296" s="28" t="s">
        <v>57</v>
      </c>
      <c r="E296" s="29" t="s">
        <v>5</v>
      </c>
    </row>
    <row r="297" spans="1:16" x14ac:dyDescent="0.2">
      <c r="A297" s="28" t="s">
        <v>58</v>
      </c>
      <c r="E297" s="30" t="s">
        <v>5</v>
      </c>
    </row>
    <row r="298" spans="1:16" x14ac:dyDescent="0.2">
      <c r="E298" s="29" t="s">
        <v>5</v>
      </c>
    </row>
    <row r="299" spans="1:16" x14ac:dyDescent="0.2">
      <c r="A299" t="s">
        <v>51</v>
      </c>
      <c r="B299" s="5" t="s">
        <v>287</v>
      </c>
      <c r="C299" s="5" t="s">
        <v>5736</v>
      </c>
      <c r="D299" t="s">
        <v>5</v>
      </c>
      <c r="E299" s="24" t="s">
        <v>5737</v>
      </c>
      <c r="F299" s="25" t="s">
        <v>812</v>
      </c>
      <c r="G299" s="26">
        <v>1</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x14ac:dyDescent="0.2">
      <c r="A301" s="28" t="s">
        <v>58</v>
      </c>
      <c r="E301" s="30" t="s">
        <v>5</v>
      </c>
    </row>
    <row r="302" spans="1:16" x14ac:dyDescent="0.2">
      <c r="E302" s="29" t="s">
        <v>5</v>
      </c>
    </row>
    <row r="303" spans="1:16" x14ac:dyDescent="0.2">
      <c r="A303" t="s">
        <v>51</v>
      </c>
      <c r="B303" s="5" t="s">
        <v>288</v>
      </c>
      <c r="C303" s="5" t="s">
        <v>5738</v>
      </c>
      <c r="D303" t="s">
        <v>5</v>
      </c>
      <c r="E303" s="24" t="s">
        <v>5739</v>
      </c>
      <c r="F303" s="25" t="s">
        <v>812</v>
      </c>
      <c r="G303" s="26">
        <v>1</v>
      </c>
      <c r="H303" s="25">
        <v>0</v>
      </c>
      <c r="I303" s="25">
        <f>ROUND(G303*H303,6)</f>
        <v>0</v>
      </c>
      <c r="L303" s="27">
        <v>0</v>
      </c>
      <c r="M303" s="22">
        <f>ROUND(ROUND(L303,2)*ROUND(G303,3),2)</f>
        <v>0</v>
      </c>
      <c r="N303" s="25" t="s">
        <v>126</v>
      </c>
      <c r="O303">
        <f>(M303*21)/100</f>
        <v>0</v>
      </c>
      <c r="P303" t="s">
        <v>27</v>
      </c>
    </row>
    <row r="304" spans="1:16" x14ac:dyDescent="0.2">
      <c r="A304" s="28" t="s">
        <v>57</v>
      </c>
      <c r="E304" s="29" t="s">
        <v>5</v>
      </c>
    </row>
    <row r="305" spans="1:16" x14ac:dyDescent="0.2">
      <c r="A305" s="28" t="s">
        <v>58</v>
      </c>
      <c r="E305" s="30" t="s">
        <v>5</v>
      </c>
    </row>
    <row r="306" spans="1:16" x14ac:dyDescent="0.2">
      <c r="E306" s="29" t="s">
        <v>5</v>
      </c>
    </row>
    <row r="307" spans="1:16" x14ac:dyDescent="0.2">
      <c r="A307" t="s">
        <v>51</v>
      </c>
      <c r="B307" s="5" t="s">
        <v>289</v>
      </c>
      <c r="C307" s="5" t="s">
        <v>5740</v>
      </c>
      <c r="D307" t="s">
        <v>5</v>
      </c>
      <c r="E307" s="24" t="s">
        <v>5741</v>
      </c>
      <c r="F307" s="25" t="s">
        <v>812</v>
      </c>
      <c r="G307" s="26">
        <v>1</v>
      </c>
      <c r="H307" s="25">
        <v>0</v>
      </c>
      <c r="I307" s="25">
        <f>ROUND(G307*H307,6)</f>
        <v>0</v>
      </c>
      <c r="L307" s="27">
        <v>0</v>
      </c>
      <c r="M307" s="22">
        <f>ROUND(ROUND(L307,2)*ROUND(G307,3),2)</f>
        <v>0</v>
      </c>
      <c r="N307" s="25" t="s">
        <v>126</v>
      </c>
      <c r="O307">
        <f>(M307*21)/100</f>
        <v>0</v>
      </c>
      <c r="P307" t="s">
        <v>27</v>
      </c>
    </row>
    <row r="308" spans="1:16" x14ac:dyDescent="0.2">
      <c r="A308" s="28" t="s">
        <v>57</v>
      </c>
      <c r="E308" s="29" t="s">
        <v>5</v>
      </c>
    </row>
    <row r="309" spans="1:16" x14ac:dyDescent="0.2">
      <c r="A309" s="28" t="s">
        <v>58</v>
      </c>
      <c r="E309" s="30" t="s">
        <v>5</v>
      </c>
    </row>
    <row r="310" spans="1:16" x14ac:dyDescent="0.2">
      <c r="E310" s="29" t="s">
        <v>5</v>
      </c>
    </row>
    <row r="311" spans="1:16" x14ac:dyDescent="0.2">
      <c r="A311" t="s">
        <v>51</v>
      </c>
      <c r="B311" s="5" t="s">
        <v>292</v>
      </c>
      <c r="C311" s="5" t="s">
        <v>5742</v>
      </c>
      <c r="D311" t="s">
        <v>5</v>
      </c>
      <c r="E311" s="24" t="s">
        <v>5657</v>
      </c>
      <c r="F311" s="25" t="s">
        <v>812</v>
      </c>
      <c r="G311" s="26">
        <v>10</v>
      </c>
      <c r="H311" s="25">
        <v>0</v>
      </c>
      <c r="I311" s="25">
        <f>ROUND(G311*H311,6)</f>
        <v>0</v>
      </c>
      <c r="L311" s="27">
        <v>0</v>
      </c>
      <c r="M311" s="22">
        <f>ROUND(ROUND(L311,2)*ROUND(G311,3),2)</f>
        <v>0</v>
      </c>
      <c r="N311" s="25" t="s">
        <v>126</v>
      </c>
      <c r="O311">
        <f>(M311*21)/100</f>
        <v>0</v>
      </c>
      <c r="P311" t="s">
        <v>27</v>
      </c>
    </row>
    <row r="312" spans="1:16" x14ac:dyDescent="0.2">
      <c r="A312" s="28" t="s">
        <v>57</v>
      </c>
      <c r="E312" s="29" t="s">
        <v>5</v>
      </c>
    </row>
    <row r="313" spans="1:16" x14ac:dyDescent="0.2">
      <c r="A313" s="28" t="s">
        <v>58</v>
      </c>
      <c r="E313" s="30" t="s">
        <v>5</v>
      </c>
    </row>
    <row r="314" spans="1:16" x14ac:dyDescent="0.2">
      <c r="E314" s="29" t="s">
        <v>5</v>
      </c>
    </row>
    <row r="315" spans="1:16" x14ac:dyDescent="0.2">
      <c r="A315" t="s">
        <v>51</v>
      </c>
      <c r="B315" s="5" t="s">
        <v>295</v>
      </c>
      <c r="C315" s="5" t="s">
        <v>5743</v>
      </c>
      <c r="D315" t="s">
        <v>5</v>
      </c>
      <c r="E315" s="24" t="s">
        <v>5744</v>
      </c>
      <c r="F315" s="25" t="s">
        <v>812</v>
      </c>
      <c r="G315" s="26">
        <v>7</v>
      </c>
      <c r="H315" s="25">
        <v>0</v>
      </c>
      <c r="I315" s="25">
        <f>ROUND(G315*H315,6)</f>
        <v>0</v>
      </c>
      <c r="L315" s="27">
        <v>0</v>
      </c>
      <c r="M315" s="22">
        <f>ROUND(ROUND(L315,2)*ROUND(G315,3),2)</f>
        <v>0</v>
      </c>
      <c r="N315" s="25" t="s">
        <v>126</v>
      </c>
      <c r="O315">
        <f>(M315*21)/100</f>
        <v>0</v>
      </c>
      <c r="P315" t="s">
        <v>27</v>
      </c>
    </row>
    <row r="316" spans="1:16" x14ac:dyDescent="0.2">
      <c r="A316" s="28" t="s">
        <v>57</v>
      </c>
      <c r="E316" s="29" t="s">
        <v>5</v>
      </c>
    </row>
    <row r="317" spans="1:16" x14ac:dyDescent="0.2">
      <c r="A317" s="28" t="s">
        <v>58</v>
      </c>
      <c r="E317" s="30" t="s">
        <v>5</v>
      </c>
    </row>
    <row r="318" spans="1:16" x14ac:dyDescent="0.2">
      <c r="E318" s="29" t="s">
        <v>5</v>
      </c>
    </row>
    <row r="319" spans="1:16" x14ac:dyDescent="0.2">
      <c r="A319" t="s">
        <v>51</v>
      </c>
      <c r="B319" s="5" t="s">
        <v>298</v>
      </c>
      <c r="C319" s="5" t="s">
        <v>5745</v>
      </c>
      <c r="D319" t="s">
        <v>5</v>
      </c>
      <c r="E319" s="24" t="s">
        <v>5746</v>
      </c>
      <c r="F319" s="25" t="s">
        <v>812</v>
      </c>
      <c r="G319" s="26">
        <v>18</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x14ac:dyDescent="0.2">
      <c r="A321" s="28" t="s">
        <v>58</v>
      </c>
      <c r="E321" s="30" t="s">
        <v>5</v>
      </c>
    </row>
    <row r="322" spans="1:16" x14ac:dyDescent="0.2">
      <c r="E322" s="29" t="s">
        <v>5</v>
      </c>
    </row>
    <row r="323" spans="1:16" x14ac:dyDescent="0.2">
      <c r="A323" t="s">
        <v>51</v>
      </c>
      <c r="B323" s="5" t="s">
        <v>301</v>
      </c>
      <c r="C323" s="5" t="s">
        <v>5747</v>
      </c>
      <c r="D323" t="s">
        <v>5</v>
      </c>
      <c r="E323" s="24" t="s">
        <v>5748</v>
      </c>
      <c r="F323" s="25" t="s">
        <v>812</v>
      </c>
      <c r="G323" s="26">
        <v>42</v>
      </c>
      <c r="H323" s="25">
        <v>0</v>
      </c>
      <c r="I323" s="25">
        <f>ROUND(G323*H323,6)</f>
        <v>0</v>
      </c>
      <c r="L323" s="27">
        <v>0</v>
      </c>
      <c r="M323" s="22">
        <f>ROUND(ROUND(L323,2)*ROUND(G323,3),2)</f>
        <v>0</v>
      </c>
      <c r="N323" s="25" t="s">
        <v>126</v>
      </c>
      <c r="O323">
        <f>(M323*21)/100</f>
        <v>0</v>
      </c>
      <c r="P323" t="s">
        <v>27</v>
      </c>
    </row>
    <row r="324" spans="1:16" x14ac:dyDescent="0.2">
      <c r="A324" s="28" t="s">
        <v>57</v>
      </c>
      <c r="E324" s="29" t="s">
        <v>5</v>
      </c>
    </row>
    <row r="325" spans="1:16" x14ac:dyDescent="0.2">
      <c r="A325" s="28" t="s">
        <v>58</v>
      </c>
      <c r="E325" s="30" t="s">
        <v>5</v>
      </c>
    </row>
    <row r="326" spans="1:16" x14ac:dyDescent="0.2">
      <c r="E326" s="29" t="s">
        <v>5</v>
      </c>
    </row>
    <row r="327" spans="1:16" x14ac:dyDescent="0.2">
      <c r="A327" t="s">
        <v>51</v>
      </c>
      <c r="B327" s="5" t="s">
        <v>304</v>
      </c>
      <c r="C327" s="5" t="s">
        <v>5749</v>
      </c>
      <c r="D327" t="s">
        <v>5</v>
      </c>
      <c r="E327" s="24" t="s">
        <v>5750</v>
      </c>
      <c r="F327" s="25" t="s">
        <v>812</v>
      </c>
      <c r="G327" s="26">
        <v>97</v>
      </c>
      <c r="H327" s="25">
        <v>0</v>
      </c>
      <c r="I327" s="25">
        <f>ROUND(G327*H327,6)</f>
        <v>0</v>
      </c>
      <c r="L327" s="27">
        <v>0</v>
      </c>
      <c r="M327" s="22">
        <f>ROUND(ROUND(L327,2)*ROUND(G327,3),2)</f>
        <v>0</v>
      </c>
      <c r="N327" s="25" t="s">
        <v>126</v>
      </c>
      <c r="O327">
        <f>(M327*21)/100</f>
        <v>0</v>
      </c>
      <c r="P327" t="s">
        <v>27</v>
      </c>
    </row>
    <row r="328" spans="1:16" x14ac:dyDescent="0.2">
      <c r="A328" s="28" t="s">
        <v>57</v>
      </c>
      <c r="E328" s="29" t="s">
        <v>5</v>
      </c>
    </row>
    <row r="329" spans="1:16" x14ac:dyDescent="0.2">
      <c r="A329" s="28" t="s">
        <v>58</v>
      </c>
      <c r="E329" s="30" t="s">
        <v>5</v>
      </c>
    </row>
    <row r="330" spans="1:16" x14ac:dyDescent="0.2">
      <c r="E330" s="29" t="s">
        <v>5</v>
      </c>
    </row>
    <row r="331" spans="1:16" x14ac:dyDescent="0.2">
      <c r="A331" t="s">
        <v>51</v>
      </c>
      <c r="B331" s="5" t="s">
        <v>307</v>
      </c>
      <c r="C331" s="5" t="s">
        <v>5751</v>
      </c>
      <c r="D331" t="s">
        <v>5</v>
      </c>
      <c r="E331" s="24" t="s">
        <v>5752</v>
      </c>
      <c r="F331" s="25" t="s">
        <v>812</v>
      </c>
      <c r="G331" s="26">
        <v>18</v>
      </c>
      <c r="H331" s="25">
        <v>0</v>
      </c>
      <c r="I331" s="25">
        <f>ROUND(G331*H331,6)</f>
        <v>0</v>
      </c>
      <c r="L331" s="27">
        <v>0</v>
      </c>
      <c r="M331" s="22">
        <f>ROUND(ROUND(L331,2)*ROUND(G331,3),2)</f>
        <v>0</v>
      </c>
      <c r="N331" s="25" t="s">
        <v>126</v>
      </c>
      <c r="O331">
        <f>(M331*21)/100</f>
        <v>0</v>
      </c>
      <c r="P331" t="s">
        <v>27</v>
      </c>
    </row>
    <row r="332" spans="1:16" x14ac:dyDescent="0.2">
      <c r="A332" s="28" t="s">
        <v>57</v>
      </c>
      <c r="E332" s="29" t="s">
        <v>5</v>
      </c>
    </row>
    <row r="333" spans="1:16" x14ac:dyDescent="0.2">
      <c r="A333" s="28" t="s">
        <v>58</v>
      </c>
      <c r="E333" s="30" t="s">
        <v>5</v>
      </c>
    </row>
    <row r="334" spans="1:16" x14ac:dyDescent="0.2">
      <c r="E334" s="29" t="s">
        <v>5</v>
      </c>
    </row>
    <row r="335" spans="1:16" x14ac:dyDescent="0.2">
      <c r="A335" t="s">
        <v>51</v>
      </c>
      <c r="B335" s="5" t="s">
        <v>311</v>
      </c>
      <c r="C335" s="5" t="s">
        <v>5753</v>
      </c>
      <c r="D335" t="s">
        <v>5</v>
      </c>
      <c r="E335" s="24" t="s">
        <v>5754</v>
      </c>
      <c r="F335" s="25" t="s">
        <v>812</v>
      </c>
      <c r="G335" s="26">
        <v>1</v>
      </c>
      <c r="H335" s="25">
        <v>0</v>
      </c>
      <c r="I335" s="25">
        <f>ROUND(G335*H335,6)</f>
        <v>0</v>
      </c>
      <c r="L335" s="27">
        <v>0</v>
      </c>
      <c r="M335" s="22">
        <f>ROUND(ROUND(L335,2)*ROUND(G335,3),2)</f>
        <v>0</v>
      </c>
      <c r="N335" s="25" t="s">
        <v>126</v>
      </c>
      <c r="O335">
        <f>(M335*21)/100</f>
        <v>0</v>
      </c>
      <c r="P335" t="s">
        <v>27</v>
      </c>
    </row>
    <row r="336" spans="1:16" x14ac:dyDescent="0.2">
      <c r="A336" s="28" t="s">
        <v>57</v>
      </c>
      <c r="E336" s="29" t="s">
        <v>5</v>
      </c>
    </row>
    <row r="337" spans="1:16" x14ac:dyDescent="0.2">
      <c r="A337" s="28" t="s">
        <v>58</v>
      </c>
      <c r="E337" s="30" t="s">
        <v>5</v>
      </c>
    </row>
    <row r="338" spans="1:16" x14ac:dyDescent="0.2">
      <c r="E338" s="29" t="s">
        <v>5</v>
      </c>
    </row>
    <row r="339" spans="1:16" x14ac:dyDescent="0.2">
      <c r="A339" t="s">
        <v>51</v>
      </c>
      <c r="B339" s="5" t="s">
        <v>314</v>
      </c>
      <c r="C339" s="5" t="s">
        <v>5755</v>
      </c>
      <c r="D339" t="s">
        <v>5</v>
      </c>
      <c r="E339" s="24" t="s">
        <v>5756</v>
      </c>
      <c r="F339" s="25" t="s">
        <v>812</v>
      </c>
      <c r="G339" s="26">
        <v>1</v>
      </c>
      <c r="H339" s="25">
        <v>0</v>
      </c>
      <c r="I339" s="25">
        <f>ROUND(G339*H339,6)</f>
        <v>0</v>
      </c>
      <c r="L339" s="27">
        <v>0</v>
      </c>
      <c r="M339" s="22">
        <f>ROUND(ROUND(L339,2)*ROUND(G339,3),2)</f>
        <v>0</v>
      </c>
      <c r="N339" s="25" t="s">
        <v>126</v>
      </c>
      <c r="O339">
        <f>(M339*21)/100</f>
        <v>0</v>
      </c>
      <c r="P339" t="s">
        <v>27</v>
      </c>
    </row>
    <row r="340" spans="1:16" x14ac:dyDescent="0.2">
      <c r="A340" s="28" t="s">
        <v>57</v>
      </c>
      <c r="E340" s="29" t="s">
        <v>5</v>
      </c>
    </row>
    <row r="341" spans="1:16" x14ac:dyDescent="0.2">
      <c r="A341" s="28" t="s">
        <v>58</v>
      </c>
      <c r="E341" s="30" t="s">
        <v>5</v>
      </c>
    </row>
    <row r="342" spans="1:16" x14ac:dyDescent="0.2">
      <c r="E342" s="29" t="s">
        <v>5</v>
      </c>
    </row>
    <row r="343" spans="1:16" x14ac:dyDescent="0.2">
      <c r="A343" t="s">
        <v>51</v>
      </c>
      <c r="B343" s="5" t="s">
        <v>317</v>
      </c>
      <c r="C343" s="5" t="s">
        <v>5757</v>
      </c>
      <c r="D343" t="s">
        <v>5</v>
      </c>
      <c r="E343" s="24" t="s">
        <v>5758</v>
      </c>
      <c r="F343" s="25" t="s">
        <v>812</v>
      </c>
      <c r="G343" s="26">
        <v>7</v>
      </c>
      <c r="H343" s="25">
        <v>0</v>
      </c>
      <c r="I343" s="25">
        <f>ROUND(G343*H343,6)</f>
        <v>0</v>
      </c>
      <c r="L343" s="27">
        <v>0</v>
      </c>
      <c r="M343" s="22">
        <f>ROUND(ROUND(L343,2)*ROUND(G343,3),2)</f>
        <v>0</v>
      </c>
      <c r="N343" s="25" t="s">
        <v>126</v>
      </c>
      <c r="O343">
        <f>(M343*21)/100</f>
        <v>0</v>
      </c>
      <c r="P343" t="s">
        <v>27</v>
      </c>
    </row>
    <row r="344" spans="1:16" x14ac:dyDescent="0.2">
      <c r="A344" s="28" t="s">
        <v>57</v>
      </c>
      <c r="E344" s="29" t="s">
        <v>5</v>
      </c>
    </row>
    <row r="345" spans="1:16" x14ac:dyDescent="0.2">
      <c r="A345" s="28" t="s">
        <v>58</v>
      </c>
      <c r="E345" s="30" t="s">
        <v>5</v>
      </c>
    </row>
    <row r="346" spans="1:16" x14ac:dyDescent="0.2">
      <c r="E346" s="29" t="s">
        <v>5</v>
      </c>
    </row>
    <row r="347" spans="1:16" x14ac:dyDescent="0.2">
      <c r="A347" t="s">
        <v>51</v>
      </c>
      <c r="B347" s="5" t="s">
        <v>320</v>
      </c>
      <c r="C347" s="5" t="s">
        <v>5759</v>
      </c>
      <c r="D347" t="s">
        <v>5</v>
      </c>
      <c r="E347" s="24" t="s">
        <v>5760</v>
      </c>
      <c r="F347" s="25" t="s">
        <v>812</v>
      </c>
      <c r="G347" s="26">
        <v>10</v>
      </c>
      <c r="H347" s="25">
        <v>0</v>
      </c>
      <c r="I347" s="25">
        <f>ROUND(G347*H347,6)</f>
        <v>0</v>
      </c>
      <c r="L347" s="27">
        <v>0</v>
      </c>
      <c r="M347" s="22">
        <f>ROUND(ROUND(L347,2)*ROUND(G347,3),2)</f>
        <v>0</v>
      </c>
      <c r="N347" s="25" t="s">
        <v>126</v>
      </c>
      <c r="O347">
        <f>(M347*21)/100</f>
        <v>0</v>
      </c>
      <c r="P347" t="s">
        <v>27</v>
      </c>
    </row>
    <row r="348" spans="1:16" x14ac:dyDescent="0.2">
      <c r="A348" s="28" t="s">
        <v>57</v>
      </c>
      <c r="E348" s="29" t="s">
        <v>5</v>
      </c>
    </row>
    <row r="349" spans="1:16" x14ac:dyDescent="0.2">
      <c r="A349" s="28" t="s">
        <v>58</v>
      </c>
      <c r="E349" s="30" t="s">
        <v>5</v>
      </c>
    </row>
    <row r="350" spans="1:16" x14ac:dyDescent="0.2">
      <c r="E350" s="29" t="s">
        <v>5</v>
      </c>
    </row>
    <row r="351" spans="1:16" x14ac:dyDescent="0.2">
      <c r="A351" t="s">
        <v>51</v>
      </c>
      <c r="B351" s="5" t="s">
        <v>323</v>
      </c>
      <c r="C351" s="5" t="s">
        <v>5761</v>
      </c>
      <c r="D351" t="s">
        <v>5</v>
      </c>
      <c r="E351" s="24" t="s">
        <v>5762</v>
      </c>
      <c r="F351" s="25" t="s">
        <v>812</v>
      </c>
      <c r="G351" s="26">
        <v>9</v>
      </c>
      <c r="H351" s="25">
        <v>0</v>
      </c>
      <c r="I351" s="25">
        <f>ROUND(G351*H351,6)</f>
        <v>0</v>
      </c>
      <c r="L351" s="27">
        <v>0</v>
      </c>
      <c r="M351" s="22">
        <f>ROUND(ROUND(L351,2)*ROUND(G351,3),2)</f>
        <v>0</v>
      </c>
      <c r="N351" s="25" t="s">
        <v>126</v>
      </c>
      <c r="O351">
        <f>(M351*21)/100</f>
        <v>0</v>
      </c>
      <c r="P351" t="s">
        <v>27</v>
      </c>
    </row>
    <row r="352" spans="1:16" x14ac:dyDescent="0.2">
      <c r="A352" s="28" t="s">
        <v>57</v>
      </c>
      <c r="E352" s="29" t="s">
        <v>5</v>
      </c>
    </row>
    <row r="353" spans="1:16" x14ac:dyDescent="0.2">
      <c r="A353" s="28" t="s">
        <v>58</v>
      </c>
      <c r="E353" s="30" t="s">
        <v>5</v>
      </c>
    </row>
    <row r="354" spans="1:16" x14ac:dyDescent="0.2">
      <c r="E354" s="29" t="s">
        <v>5</v>
      </c>
    </row>
    <row r="355" spans="1:16" x14ac:dyDescent="0.2">
      <c r="A355" t="s">
        <v>51</v>
      </c>
      <c r="B355" s="5" t="s">
        <v>326</v>
      </c>
      <c r="C355" s="5" t="s">
        <v>5763</v>
      </c>
      <c r="D355" t="s">
        <v>5</v>
      </c>
      <c r="E355" s="24" t="s">
        <v>5764</v>
      </c>
      <c r="F355" s="25" t="s">
        <v>812</v>
      </c>
      <c r="G355" s="26">
        <v>2</v>
      </c>
      <c r="H355" s="25">
        <v>0</v>
      </c>
      <c r="I355" s="25">
        <f>ROUND(G355*H355,6)</f>
        <v>0</v>
      </c>
      <c r="L355" s="27">
        <v>0</v>
      </c>
      <c r="M355" s="22">
        <f>ROUND(ROUND(L355,2)*ROUND(G355,3),2)</f>
        <v>0</v>
      </c>
      <c r="N355" s="25" t="s">
        <v>126</v>
      </c>
      <c r="O355">
        <f>(M355*21)/100</f>
        <v>0</v>
      </c>
      <c r="P355" t="s">
        <v>27</v>
      </c>
    </row>
    <row r="356" spans="1:16" x14ac:dyDescent="0.2">
      <c r="A356" s="28" t="s">
        <v>57</v>
      </c>
      <c r="E356" s="29" t="s">
        <v>5</v>
      </c>
    </row>
    <row r="357" spans="1:16" x14ac:dyDescent="0.2">
      <c r="A357" s="28" t="s">
        <v>58</v>
      </c>
      <c r="E357" s="30" t="s">
        <v>5</v>
      </c>
    </row>
    <row r="358" spans="1:16" x14ac:dyDescent="0.2">
      <c r="E358" s="29" t="s">
        <v>5</v>
      </c>
    </row>
    <row r="359" spans="1:16" x14ac:dyDescent="0.2">
      <c r="A359" t="s">
        <v>51</v>
      </c>
      <c r="B359" s="5" t="s">
        <v>329</v>
      </c>
      <c r="C359" s="5" t="s">
        <v>5765</v>
      </c>
      <c r="D359" t="s">
        <v>5</v>
      </c>
      <c r="E359" s="24" t="s">
        <v>5766</v>
      </c>
      <c r="F359" s="25" t="s">
        <v>812</v>
      </c>
      <c r="G359" s="26">
        <v>1</v>
      </c>
      <c r="H359" s="25">
        <v>0</v>
      </c>
      <c r="I359" s="25">
        <f>ROUND(G359*H359,6)</f>
        <v>0</v>
      </c>
      <c r="L359" s="27">
        <v>0</v>
      </c>
      <c r="M359" s="22">
        <f>ROUND(ROUND(L359,2)*ROUND(G359,3),2)</f>
        <v>0</v>
      </c>
      <c r="N359" s="25" t="s">
        <v>126</v>
      </c>
      <c r="O359">
        <f>(M359*21)/100</f>
        <v>0</v>
      </c>
      <c r="P359" t="s">
        <v>27</v>
      </c>
    </row>
    <row r="360" spans="1:16" x14ac:dyDescent="0.2">
      <c r="A360" s="28" t="s">
        <v>57</v>
      </c>
      <c r="E360" s="29" t="s">
        <v>5</v>
      </c>
    </row>
    <row r="361" spans="1:16" x14ac:dyDescent="0.2">
      <c r="A361" s="28" t="s">
        <v>58</v>
      </c>
      <c r="E361" s="30" t="s">
        <v>5</v>
      </c>
    </row>
    <row r="362" spans="1:16" x14ac:dyDescent="0.2">
      <c r="E362" s="29" t="s">
        <v>5</v>
      </c>
    </row>
    <row r="363" spans="1:16" x14ac:dyDescent="0.2">
      <c r="A363" t="s">
        <v>51</v>
      </c>
      <c r="B363" s="5" t="s">
        <v>332</v>
      </c>
      <c r="C363" s="5" t="s">
        <v>5767</v>
      </c>
      <c r="D363" t="s">
        <v>5</v>
      </c>
      <c r="E363" s="24" t="s">
        <v>5768</v>
      </c>
      <c r="F363" s="25" t="s">
        <v>812</v>
      </c>
      <c r="G363" s="26">
        <v>21</v>
      </c>
      <c r="H363" s="25">
        <v>0</v>
      </c>
      <c r="I363" s="25">
        <f>ROUND(G363*H363,6)</f>
        <v>0</v>
      </c>
      <c r="L363" s="27">
        <v>0</v>
      </c>
      <c r="M363" s="22">
        <f>ROUND(ROUND(L363,2)*ROUND(G363,3),2)</f>
        <v>0</v>
      </c>
      <c r="N363" s="25" t="s">
        <v>126</v>
      </c>
      <c r="O363">
        <f>(M363*21)/100</f>
        <v>0</v>
      </c>
      <c r="P363" t="s">
        <v>27</v>
      </c>
    </row>
    <row r="364" spans="1:16" x14ac:dyDescent="0.2">
      <c r="A364" s="28" t="s">
        <v>57</v>
      </c>
      <c r="E364" s="29" t="s">
        <v>5</v>
      </c>
    </row>
    <row r="365" spans="1:16" x14ac:dyDescent="0.2">
      <c r="A365" s="28" t="s">
        <v>58</v>
      </c>
      <c r="E365" s="30" t="s">
        <v>5</v>
      </c>
    </row>
    <row r="366" spans="1:16" x14ac:dyDescent="0.2">
      <c r="E366" s="29" t="s">
        <v>5</v>
      </c>
    </row>
    <row r="367" spans="1:16" x14ac:dyDescent="0.2">
      <c r="A367" t="s">
        <v>51</v>
      </c>
      <c r="B367" s="5" t="s">
        <v>337</v>
      </c>
      <c r="C367" s="5" t="s">
        <v>5769</v>
      </c>
      <c r="D367" t="s">
        <v>5</v>
      </c>
      <c r="E367" s="24" t="s">
        <v>5770</v>
      </c>
      <c r="F367" s="25" t="s">
        <v>812</v>
      </c>
      <c r="G367" s="26">
        <v>5</v>
      </c>
      <c r="H367" s="25">
        <v>0</v>
      </c>
      <c r="I367" s="25">
        <f>ROUND(G367*H367,6)</f>
        <v>0</v>
      </c>
      <c r="L367" s="27">
        <v>0</v>
      </c>
      <c r="M367" s="22">
        <f>ROUND(ROUND(L367,2)*ROUND(G367,3),2)</f>
        <v>0</v>
      </c>
      <c r="N367" s="25" t="s">
        <v>126</v>
      </c>
      <c r="O367">
        <f>(M367*21)/100</f>
        <v>0</v>
      </c>
      <c r="P367" t="s">
        <v>27</v>
      </c>
    </row>
    <row r="368" spans="1:16" x14ac:dyDescent="0.2">
      <c r="A368" s="28" t="s">
        <v>57</v>
      </c>
      <c r="E368" s="29" t="s">
        <v>5</v>
      </c>
    </row>
    <row r="369" spans="1:16" x14ac:dyDescent="0.2">
      <c r="A369" s="28" t="s">
        <v>58</v>
      </c>
      <c r="E369" s="30" t="s">
        <v>5</v>
      </c>
    </row>
    <row r="370" spans="1:16" x14ac:dyDescent="0.2">
      <c r="E370" s="29" t="s">
        <v>5</v>
      </c>
    </row>
    <row r="371" spans="1:16" x14ac:dyDescent="0.2">
      <c r="A371" t="s">
        <v>51</v>
      </c>
      <c r="B371" s="5" t="s">
        <v>340</v>
      </c>
      <c r="C371" s="5" t="s">
        <v>5771</v>
      </c>
      <c r="D371" t="s">
        <v>5</v>
      </c>
      <c r="E371" s="24" t="s">
        <v>5772</v>
      </c>
      <c r="F371" s="25" t="s">
        <v>812</v>
      </c>
      <c r="G371" s="26">
        <v>112</v>
      </c>
      <c r="H371" s="25">
        <v>0</v>
      </c>
      <c r="I371" s="25">
        <f>ROUND(G371*H371,6)</f>
        <v>0</v>
      </c>
      <c r="L371" s="27">
        <v>0</v>
      </c>
      <c r="M371" s="22">
        <f>ROUND(ROUND(L371,2)*ROUND(G371,3),2)</f>
        <v>0</v>
      </c>
      <c r="N371" s="25" t="s">
        <v>126</v>
      </c>
      <c r="O371">
        <f>(M371*21)/100</f>
        <v>0</v>
      </c>
      <c r="P371" t="s">
        <v>27</v>
      </c>
    </row>
    <row r="372" spans="1:16" x14ac:dyDescent="0.2">
      <c r="A372" s="28" t="s">
        <v>57</v>
      </c>
      <c r="E372" s="29" t="s">
        <v>5</v>
      </c>
    </row>
    <row r="373" spans="1:16" x14ac:dyDescent="0.2">
      <c r="A373" s="28" t="s">
        <v>58</v>
      </c>
      <c r="E373" s="30" t="s">
        <v>5</v>
      </c>
    </row>
    <row r="374" spans="1:16" x14ac:dyDescent="0.2">
      <c r="E374" s="29" t="s">
        <v>5</v>
      </c>
    </row>
    <row r="375" spans="1:16" x14ac:dyDescent="0.2">
      <c r="A375" t="s">
        <v>51</v>
      </c>
      <c r="B375" s="5" t="s">
        <v>343</v>
      </c>
      <c r="C375" s="5" t="s">
        <v>5773</v>
      </c>
      <c r="D375" t="s">
        <v>5</v>
      </c>
      <c r="E375" s="24" t="s">
        <v>5774</v>
      </c>
      <c r="F375" s="25" t="s">
        <v>812</v>
      </c>
      <c r="G375" s="26">
        <v>2</v>
      </c>
      <c r="H375" s="25">
        <v>0</v>
      </c>
      <c r="I375" s="25">
        <f>ROUND(G375*H375,6)</f>
        <v>0</v>
      </c>
      <c r="L375" s="27">
        <v>0</v>
      </c>
      <c r="M375" s="22">
        <f>ROUND(ROUND(L375,2)*ROUND(G375,3),2)</f>
        <v>0</v>
      </c>
      <c r="N375" s="25" t="s">
        <v>126</v>
      </c>
      <c r="O375">
        <f>(M375*21)/100</f>
        <v>0</v>
      </c>
      <c r="P375" t="s">
        <v>27</v>
      </c>
    </row>
    <row r="376" spans="1:16" x14ac:dyDescent="0.2">
      <c r="A376" s="28" t="s">
        <v>57</v>
      </c>
      <c r="E376" s="29" t="s">
        <v>5</v>
      </c>
    </row>
    <row r="377" spans="1:16" x14ac:dyDescent="0.2">
      <c r="A377" s="28" t="s">
        <v>58</v>
      </c>
      <c r="E377" s="30" t="s">
        <v>5</v>
      </c>
    </row>
    <row r="378" spans="1:16" x14ac:dyDescent="0.2">
      <c r="E378" s="29" t="s">
        <v>5</v>
      </c>
    </row>
    <row r="379" spans="1:16" x14ac:dyDescent="0.2">
      <c r="A379" t="s">
        <v>51</v>
      </c>
      <c r="B379" s="5" t="s">
        <v>346</v>
      </c>
      <c r="C379" s="5" t="s">
        <v>5775</v>
      </c>
      <c r="D379" t="s">
        <v>5</v>
      </c>
      <c r="E379" s="24" t="s">
        <v>5776</v>
      </c>
      <c r="F379" s="25" t="s">
        <v>812</v>
      </c>
      <c r="G379" s="26">
        <v>10</v>
      </c>
      <c r="H379" s="25">
        <v>0</v>
      </c>
      <c r="I379" s="25">
        <f>ROUND(G379*H379,6)</f>
        <v>0</v>
      </c>
      <c r="L379" s="27">
        <v>0</v>
      </c>
      <c r="M379" s="22">
        <f>ROUND(ROUND(L379,2)*ROUND(G379,3),2)</f>
        <v>0</v>
      </c>
      <c r="N379" s="25" t="s">
        <v>126</v>
      </c>
      <c r="O379">
        <f>(M379*21)/100</f>
        <v>0</v>
      </c>
      <c r="P379" t="s">
        <v>27</v>
      </c>
    </row>
    <row r="380" spans="1:16" x14ac:dyDescent="0.2">
      <c r="A380" s="28" t="s">
        <v>57</v>
      </c>
      <c r="E380" s="29" t="s">
        <v>5</v>
      </c>
    </row>
    <row r="381" spans="1:16" x14ac:dyDescent="0.2">
      <c r="A381" s="28" t="s">
        <v>58</v>
      </c>
      <c r="E381" s="30" t="s">
        <v>5</v>
      </c>
    </row>
    <row r="382" spans="1:16" x14ac:dyDescent="0.2">
      <c r="E382" s="29" t="s">
        <v>5</v>
      </c>
    </row>
    <row r="383" spans="1:16" x14ac:dyDescent="0.2">
      <c r="A383" t="s">
        <v>51</v>
      </c>
      <c r="B383" s="5" t="s">
        <v>349</v>
      </c>
      <c r="C383" s="5" t="s">
        <v>5777</v>
      </c>
      <c r="D383" t="s">
        <v>5</v>
      </c>
      <c r="E383" s="24" t="s">
        <v>5778</v>
      </c>
      <c r="F383" s="25" t="s">
        <v>812</v>
      </c>
      <c r="G383" s="26">
        <v>14</v>
      </c>
      <c r="H383" s="25">
        <v>0</v>
      </c>
      <c r="I383" s="25">
        <f>ROUND(G383*H383,6)</f>
        <v>0</v>
      </c>
      <c r="L383" s="27">
        <v>0</v>
      </c>
      <c r="M383" s="22">
        <f>ROUND(ROUND(L383,2)*ROUND(G383,3),2)</f>
        <v>0</v>
      </c>
      <c r="N383" s="25" t="s">
        <v>126</v>
      </c>
      <c r="O383">
        <f>(M383*21)/100</f>
        <v>0</v>
      </c>
      <c r="P383" t="s">
        <v>27</v>
      </c>
    </row>
    <row r="384" spans="1:16" x14ac:dyDescent="0.2">
      <c r="A384" s="28" t="s">
        <v>57</v>
      </c>
      <c r="E384" s="29" t="s">
        <v>5</v>
      </c>
    </row>
    <row r="385" spans="1:16" x14ac:dyDescent="0.2">
      <c r="A385" s="28" t="s">
        <v>58</v>
      </c>
      <c r="E385" s="30" t="s">
        <v>5</v>
      </c>
    </row>
    <row r="386" spans="1:16" x14ac:dyDescent="0.2">
      <c r="E386" s="29" t="s">
        <v>5</v>
      </c>
    </row>
    <row r="387" spans="1:16" x14ac:dyDescent="0.2">
      <c r="A387" t="s">
        <v>51</v>
      </c>
      <c r="B387" s="5" t="s">
        <v>352</v>
      </c>
      <c r="C387" s="5" t="s">
        <v>5779</v>
      </c>
      <c r="D387" t="s">
        <v>5</v>
      </c>
      <c r="E387" s="24" t="s">
        <v>5780</v>
      </c>
      <c r="F387" s="25" t="s">
        <v>812</v>
      </c>
      <c r="G387" s="26">
        <v>1</v>
      </c>
      <c r="H387" s="25">
        <v>0</v>
      </c>
      <c r="I387" s="25">
        <f>ROUND(G387*H387,6)</f>
        <v>0</v>
      </c>
      <c r="L387" s="27">
        <v>0</v>
      </c>
      <c r="M387" s="22">
        <f>ROUND(ROUND(L387,2)*ROUND(G387,3),2)</f>
        <v>0</v>
      </c>
      <c r="N387" s="25" t="s">
        <v>126</v>
      </c>
      <c r="O387">
        <f>(M387*21)/100</f>
        <v>0</v>
      </c>
      <c r="P387" t="s">
        <v>27</v>
      </c>
    </row>
    <row r="388" spans="1:16" x14ac:dyDescent="0.2">
      <c r="A388" s="28" t="s">
        <v>57</v>
      </c>
      <c r="E388" s="29" t="s">
        <v>5</v>
      </c>
    </row>
    <row r="389" spans="1:16" x14ac:dyDescent="0.2">
      <c r="A389" s="28" t="s">
        <v>58</v>
      </c>
      <c r="E389" s="30" t="s">
        <v>5</v>
      </c>
    </row>
    <row r="390" spans="1:16" x14ac:dyDescent="0.2">
      <c r="E390" s="29" t="s">
        <v>5</v>
      </c>
    </row>
    <row r="391" spans="1:16" x14ac:dyDescent="0.2">
      <c r="A391" t="s">
        <v>51</v>
      </c>
      <c r="B391" s="5" t="s">
        <v>357</v>
      </c>
      <c r="C391" s="5" t="s">
        <v>5781</v>
      </c>
      <c r="D391" t="s">
        <v>5</v>
      </c>
      <c r="E391" s="24" t="s">
        <v>5782</v>
      </c>
      <c r="F391" s="25" t="s">
        <v>812</v>
      </c>
      <c r="G391" s="26">
        <v>6</v>
      </c>
      <c r="H391" s="25">
        <v>0</v>
      </c>
      <c r="I391" s="25">
        <f>ROUND(G391*H391,6)</f>
        <v>0</v>
      </c>
      <c r="L391" s="27">
        <v>0</v>
      </c>
      <c r="M391" s="22">
        <f>ROUND(ROUND(L391,2)*ROUND(G391,3),2)</f>
        <v>0</v>
      </c>
      <c r="N391" s="25" t="s">
        <v>126</v>
      </c>
      <c r="O391">
        <f>(M391*21)/100</f>
        <v>0</v>
      </c>
      <c r="P391" t="s">
        <v>27</v>
      </c>
    </row>
    <row r="392" spans="1:16" x14ac:dyDescent="0.2">
      <c r="A392" s="28" t="s">
        <v>57</v>
      </c>
      <c r="E392" s="29" t="s">
        <v>5</v>
      </c>
    </row>
    <row r="393" spans="1:16" x14ac:dyDescent="0.2">
      <c r="A393" s="28" t="s">
        <v>58</v>
      </c>
      <c r="E393" s="30" t="s">
        <v>5</v>
      </c>
    </row>
    <row r="394" spans="1:16" x14ac:dyDescent="0.2">
      <c r="E394" s="29" t="s">
        <v>5</v>
      </c>
    </row>
    <row r="395" spans="1:16" x14ac:dyDescent="0.2">
      <c r="A395" t="s">
        <v>51</v>
      </c>
      <c r="B395" s="5" t="s">
        <v>358</v>
      </c>
      <c r="C395" s="5" t="s">
        <v>5783</v>
      </c>
      <c r="D395" t="s">
        <v>5</v>
      </c>
      <c r="E395" s="24" t="s">
        <v>5784</v>
      </c>
      <c r="F395" s="25" t="s">
        <v>812</v>
      </c>
      <c r="G395" s="26">
        <v>1</v>
      </c>
      <c r="H395" s="25">
        <v>0</v>
      </c>
      <c r="I395" s="25">
        <f>ROUND(G395*H395,6)</f>
        <v>0</v>
      </c>
      <c r="L395" s="27">
        <v>0</v>
      </c>
      <c r="M395" s="22">
        <f>ROUND(ROUND(L395,2)*ROUND(G395,3),2)</f>
        <v>0</v>
      </c>
      <c r="N395" s="25" t="s">
        <v>126</v>
      </c>
      <c r="O395">
        <f>(M395*21)/100</f>
        <v>0</v>
      </c>
      <c r="P395" t="s">
        <v>27</v>
      </c>
    </row>
    <row r="396" spans="1:16" x14ac:dyDescent="0.2">
      <c r="A396" s="28" t="s">
        <v>57</v>
      </c>
      <c r="E396" s="29" t="s">
        <v>5</v>
      </c>
    </row>
    <row r="397" spans="1:16" x14ac:dyDescent="0.2">
      <c r="A397" s="28" t="s">
        <v>58</v>
      </c>
      <c r="E397" s="30" t="s">
        <v>5</v>
      </c>
    </row>
    <row r="398" spans="1:16" x14ac:dyDescent="0.2">
      <c r="E398" s="29" t="s">
        <v>5</v>
      </c>
    </row>
    <row r="399" spans="1:16" x14ac:dyDescent="0.2">
      <c r="A399" t="s">
        <v>51</v>
      </c>
      <c r="B399" s="5" t="s">
        <v>359</v>
      </c>
      <c r="C399" s="5" t="s">
        <v>5785</v>
      </c>
      <c r="D399" t="s">
        <v>5</v>
      </c>
      <c r="E399" s="24" t="s">
        <v>5786</v>
      </c>
      <c r="F399" s="25" t="s">
        <v>812</v>
      </c>
      <c r="G399" s="26">
        <v>1</v>
      </c>
      <c r="H399" s="25">
        <v>0</v>
      </c>
      <c r="I399" s="25">
        <f>ROUND(G399*H399,6)</f>
        <v>0</v>
      </c>
      <c r="L399" s="27">
        <v>0</v>
      </c>
      <c r="M399" s="22">
        <f>ROUND(ROUND(L399,2)*ROUND(G399,3),2)</f>
        <v>0</v>
      </c>
      <c r="N399" s="25" t="s">
        <v>126</v>
      </c>
      <c r="O399">
        <f>(M399*21)/100</f>
        <v>0</v>
      </c>
      <c r="P399" t="s">
        <v>27</v>
      </c>
    </row>
    <row r="400" spans="1:16" x14ac:dyDescent="0.2">
      <c r="A400" s="28" t="s">
        <v>57</v>
      </c>
      <c r="E400" s="29" t="s">
        <v>5</v>
      </c>
    </row>
    <row r="401" spans="1:16" x14ac:dyDescent="0.2">
      <c r="A401" s="28" t="s">
        <v>58</v>
      </c>
      <c r="E401" s="30" t="s">
        <v>5</v>
      </c>
    </row>
    <row r="402" spans="1:16" x14ac:dyDescent="0.2">
      <c r="E402" s="29" t="s">
        <v>5</v>
      </c>
    </row>
    <row r="403" spans="1:16" x14ac:dyDescent="0.2">
      <c r="A403" t="s">
        <v>51</v>
      </c>
      <c r="B403" s="5" t="s">
        <v>360</v>
      </c>
      <c r="C403" s="5" t="s">
        <v>5787</v>
      </c>
      <c r="D403" t="s">
        <v>5</v>
      </c>
      <c r="E403" s="24" t="s">
        <v>5788</v>
      </c>
      <c r="F403" s="25" t="s">
        <v>812</v>
      </c>
      <c r="G403" s="26">
        <v>1</v>
      </c>
      <c r="H403" s="25">
        <v>0</v>
      </c>
      <c r="I403" s="25">
        <f>ROUND(G403*H403,6)</f>
        <v>0</v>
      </c>
      <c r="L403" s="27">
        <v>0</v>
      </c>
      <c r="M403" s="22">
        <f>ROUND(ROUND(L403,2)*ROUND(G403,3),2)</f>
        <v>0</v>
      </c>
      <c r="N403" s="25" t="s">
        <v>126</v>
      </c>
      <c r="O403">
        <f>(M403*21)/100</f>
        <v>0</v>
      </c>
      <c r="P403" t="s">
        <v>27</v>
      </c>
    </row>
    <row r="404" spans="1:16" x14ac:dyDescent="0.2">
      <c r="A404" s="28" t="s">
        <v>57</v>
      </c>
      <c r="E404" s="29" t="s">
        <v>5</v>
      </c>
    </row>
    <row r="405" spans="1:16" x14ac:dyDescent="0.2">
      <c r="A405" s="28" t="s">
        <v>58</v>
      </c>
      <c r="E405" s="30" t="s">
        <v>5</v>
      </c>
    </row>
    <row r="406" spans="1:16" x14ac:dyDescent="0.2">
      <c r="E406" s="29" t="s">
        <v>5</v>
      </c>
    </row>
    <row r="407" spans="1:16" x14ac:dyDescent="0.2">
      <c r="A407" t="s">
        <v>51</v>
      </c>
      <c r="B407" s="5" t="s">
        <v>361</v>
      </c>
      <c r="C407" s="5" t="s">
        <v>5789</v>
      </c>
      <c r="D407" t="s">
        <v>5</v>
      </c>
      <c r="E407" s="24" t="s">
        <v>5790</v>
      </c>
      <c r="F407" s="25" t="s">
        <v>812</v>
      </c>
      <c r="G407" s="26">
        <v>4</v>
      </c>
      <c r="H407" s="25">
        <v>0</v>
      </c>
      <c r="I407" s="25">
        <f>ROUND(G407*H407,6)</f>
        <v>0</v>
      </c>
      <c r="L407" s="27">
        <v>0</v>
      </c>
      <c r="M407" s="22">
        <f>ROUND(ROUND(L407,2)*ROUND(G407,3),2)</f>
        <v>0</v>
      </c>
      <c r="N407" s="25" t="s">
        <v>126</v>
      </c>
      <c r="O407">
        <f>(M407*21)/100</f>
        <v>0</v>
      </c>
      <c r="P407" t="s">
        <v>27</v>
      </c>
    </row>
    <row r="408" spans="1:16" x14ac:dyDescent="0.2">
      <c r="A408" s="28" t="s">
        <v>57</v>
      </c>
      <c r="E408" s="29" t="s">
        <v>5</v>
      </c>
    </row>
    <row r="409" spans="1:16" x14ac:dyDescent="0.2">
      <c r="A409" s="28" t="s">
        <v>58</v>
      </c>
      <c r="E409" s="30" t="s">
        <v>5</v>
      </c>
    </row>
    <row r="410" spans="1:16" x14ac:dyDescent="0.2">
      <c r="E410" s="29" t="s">
        <v>5</v>
      </c>
    </row>
    <row r="411" spans="1:16" x14ac:dyDescent="0.2">
      <c r="A411" t="s">
        <v>51</v>
      </c>
      <c r="B411" s="5" t="s">
        <v>362</v>
      </c>
      <c r="C411" s="5" t="s">
        <v>5791</v>
      </c>
      <c r="D411" t="s">
        <v>5</v>
      </c>
      <c r="E411" s="24" t="s">
        <v>5792</v>
      </c>
      <c r="F411" s="25" t="s">
        <v>812</v>
      </c>
      <c r="G411" s="26">
        <v>3</v>
      </c>
      <c r="H411" s="25">
        <v>0</v>
      </c>
      <c r="I411" s="25">
        <f>ROUND(G411*H411,6)</f>
        <v>0</v>
      </c>
      <c r="L411" s="27">
        <v>0</v>
      </c>
      <c r="M411" s="22">
        <f>ROUND(ROUND(L411,2)*ROUND(G411,3),2)</f>
        <v>0</v>
      </c>
      <c r="N411" s="25" t="s">
        <v>126</v>
      </c>
      <c r="O411">
        <f>(M411*21)/100</f>
        <v>0</v>
      </c>
      <c r="P411" t="s">
        <v>27</v>
      </c>
    </row>
    <row r="412" spans="1:16" x14ac:dyDescent="0.2">
      <c r="A412" s="28" t="s">
        <v>57</v>
      </c>
      <c r="E412" s="29" t="s">
        <v>5</v>
      </c>
    </row>
    <row r="413" spans="1:16" x14ac:dyDescent="0.2">
      <c r="A413" s="28" t="s">
        <v>58</v>
      </c>
      <c r="E413" s="30" t="s">
        <v>5</v>
      </c>
    </row>
    <row r="414" spans="1:16" x14ac:dyDescent="0.2">
      <c r="E414" s="29" t="s">
        <v>5</v>
      </c>
    </row>
    <row r="415" spans="1:16" x14ac:dyDescent="0.2">
      <c r="A415" t="s">
        <v>51</v>
      </c>
      <c r="B415" s="5" t="s">
        <v>363</v>
      </c>
      <c r="C415" s="5" t="s">
        <v>5793</v>
      </c>
      <c r="D415" t="s">
        <v>5</v>
      </c>
      <c r="E415" s="24" t="s">
        <v>5794</v>
      </c>
      <c r="F415" s="25" t="s">
        <v>812</v>
      </c>
      <c r="G415" s="26">
        <v>1</v>
      </c>
      <c r="H415" s="25">
        <v>0</v>
      </c>
      <c r="I415" s="25">
        <f>ROUND(G415*H415,6)</f>
        <v>0</v>
      </c>
      <c r="L415" s="27">
        <v>0</v>
      </c>
      <c r="M415" s="22">
        <f>ROUND(ROUND(L415,2)*ROUND(G415,3),2)</f>
        <v>0</v>
      </c>
      <c r="N415" s="25" t="s">
        <v>126</v>
      </c>
      <c r="O415">
        <f>(M415*21)/100</f>
        <v>0</v>
      </c>
      <c r="P415" t="s">
        <v>27</v>
      </c>
    </row>
    <row r="416" spans="1:16" x14ac:dyDescent="0.2">
      <c r="A416" s="28" t="s">
        <v>57</v>
      </c>
      <c r="E416" s="29" t="s">
        <v>5</v>
      </c>
    </row>
    <row r="417" spans="1:16" x14ac:dyDescent="0.2">
      <c r="A417" s="28" t="s">
        <v>58</v>
      </c>
      <c r="E417" s="30" t="s">
        <v>5</v>
      </c>
    </row>
    <row r="418" spans="1:16" x14ac:dyDescent="0.2">
      <c r="E418" s="29" t="s">
        <v>5</v>
      </c>
    </row>
    <row r="419" spans="1:16" x14ac:dyDescent="0.2">
      <c r="A419" t="s">
        <v>51</v>
      </c>
      <c r="B419" s="5" t="s">
        <v>364</v>
      </c>
      <c r="C419" s="5" t="s">
        <v>5795</v>
      </c>
      <c r="D419" t="s">
        <v>5</v>
      </c>
      <c r="E419" s="24" t="s">
        <v>5796</v>
      </c>
      <c r="F419" s="25" t="s">
        <v>812</v>
      </c>
      <c r="G419" s="26">
        <v>2</v>
      </c>
      <c r="H419" s="25">
        <v>0</v>
      </c>
      <c r="I419" s="25">
        <f>ROUND(G419*H419,6)</f>
        <v>0</v>
      </c>
      <c r="L419" s="27">
        <v>0</v>
      </c>
      <c r="M419" s="22">
        <f>ROUND(ROUND(L419,2)*ROUND(G419,3),2)</f>
        <v>0</v>
      </c>
      <c r="N419" s="25" t="s">
        <v>126</v>
      </c>
      <c r="O419">
        <f>(M419*21)/100</f>
        <v>0</v>
      </c>
      <c r="P419" t="s">
        <v>27</v>
      </c>
    </row>
    <row r="420" spans="1:16" x14ac:dyDescent="0.2">
      <c r="A420" s="28" t="s">
        <v>57</v>
      </c>
      <c r="E420" s="29" t="s">
        <v>5</v>
      </c>
    </row>
    <row r="421" spans="1:16" x14ac:dyDescent="0.2">
      <c r="A421" s="28" t="s">
        <v>58</v>
      </c>
      <c r="E421" s="30" t="s">
        <v>5</v>
      </c>
    </row>
    <row r="422" spans="1:16" x14ac:dyDescent="0.2">
      <c r="E422" s="29" t="s">
        <v>5</v>
      </c>
    </row>
    <row r="423" spans="1:16" x14ac:dyDescent="0.2">
      <c r="A423" t="s">
        <v>51</v>
      </c>
      <c r="B423" s="5" t="s">
        <v>365</v>
      </c>
      <c r="C423" s="5" t="s">
        <v>5797</v>
      </c>
      <c r="D423" t="s">
        <v>5</v>
      </c>
      <c r="E423" s="24" t="s">
        <v>5798</v>
      </c>
      <c r="F423" s="25" t="s">
        <v>812</v>
      </c>
      <c r="G423" s="26">
        <v>1</v>
      </c>
      <c r="H423" s="25">
        <v>0</v>
      </c>
      <c r="I423" s="25">
        <f>ROUND(G423*H423,6)</f>
        <v>0</v>
      </c>
      <c r="L423" s="27">
        <v>0</v>
      </c>
      <c r="M423" s="22">
        <f>ROUND(ROUND(L423,2)*ROUND(G423,3),2)</f>
        <v>0</v>
      </c>
      <c r="N423" s="25" t="s">
        <v>126</v>
      </c>
      <c r="O423">
        <f>(M423*21)/100</f>
        <v>0</v>
      </c>
      <c r="P423" t="s">
        <v>27</v>
      </c>
    </row>
    <row r="424" spans="1:16" x14ac:dyDescent="0.2">
      <c r="A424" s="28" t="s">
        <v>57</v>
      </c>
      <c r="E424" s="29" t="s">
        <v>5</v>
      </c>
    </row>
    <row r="425" spans="1:16" x14ac:dyDescent="0.2">
      <c r="A425" s="28" t="s">
        <v>58</v>
      </c>
      <c r="E425" s="30" t="s">
        <v>5</v>
      </c>
    </row>
    <row r="426" spans="1:16" x14ac:dyDescent="0.2">
      <c r="E426" s="29" t="s">
        <v>5</v>
      </c>
    </row>
    <row r="427" spans="1:16" x14ac:dyDescent="0.2">
      <c r="A427" t="s">
        <v>51</v>
      </c>
      <c r="B427" s="5" t="s">
        <v>366</v>
      </c>
      <c r="C427" s="5" t="s">
        <v>5799</v>
      </c>
      <c r="D427" t="s">
        <v>5</v>
      </c>
      <c r="E427" s="24" t="s">
        <v>5800</v>
      </c>
      <c r="F427" s="25" t="s">
        <v>812</v>
      </c>
      <c r="G427" s="26">
        <v>9</v>
      </c>
      <c r="H427" s="25">
        <v>0</v>
      </c>
      <c r="I427" s="25">
        <f>ROUND(G427*H427,6)</f>
        <v>0</v>
      </c>
      <c r="L427" s="27">
        <v>0</v>
      </c>
      <c r="M427" s="22">
        <f>ROUND(ROUND(L427,2)*ROUND(G427,3),2)</f>
        <v>0</v>
      </c>
      <c r="N427" s="25" t="s">
        <v>126</v>
      </c>
      <c r="O427">
        <f>(M427*21)/100</f>
        <v>0</v>
      </c>
      <c r="P427" t="s">
        <v>27</v>
      </c>
    </row>
    <row r="428" spans="1:16" x14ac:dyDescent="0.2">
      <c r="A428" s="28" t="s">
        <v>57</v>
      </c>
      <c r="E428" s="29" t="s">
        <v>5</v>
      </c>
    </row>
    <row r="429" spans="1:16" x14ac:dyDescent="0.2">
      <c r="A429" s="28" t="s">
        <v>58</v>
      </c>
      <c r="E429" s="30" t="s">
        <v>5</v>
      </c>
    </row>
    <row r="430" spans="1:16" x14ac:dyDescent="0.2">
      <c r="E430" s="29" t="s">
        <v>5</v>
      </c>
    </row>
    <row r="431" spans="1:16" x14ac:dyDescent="0.2">
      <c r="A431" t="s">
        <v>51</v>
      </c>
      <c r="B431" s="5" t="s">
        <v>369</v>
      </c>
      <c r="C431" s="5" t="s">
        <v>5801</v>
      </c>
      <c r="D431" t="s">
        <v>5</v>
      </c>
      <c r="E431" s="24" t="s">
        <v>5802</v>
      </c>
      <c r="F431" s="25" t="s">
        <v>812</v>
      </c>
      <c r="G431" s="26">
        <v>3</v>
      </c>
      <c r="H431" s="25">
        <v>0</v>
      </c>
      <c r="I431" s="25">
        <f>ROUND(G431*H431,6)</f>
        <v>0</v>
      </c>
      <c r="L431" s="27">
        <v>0</v>
      </c>
      <c r="M431" s="22">
        <f>ROUND(ROUND(L431,2)*ROUND(G431,3),2)</f>
        <v>0</v>
      </c>
      <c r="N431" s="25" t="s">
        <v>126</v>
      </c>
      <c r="O431">
        <f>(M431*21)/100</f>
        <v>0</v>
      </c>
      <c r="P431" t="s">
        <v>27</v>
      </c>
    </row>
    <row r="432" spans="1:16" x14ac:dyDescent="0.2">
      <c r="A432" s="28" t="s">
        <v>57</v>
      </c>
      <c r="E432" s="29" t="s">
        <v>5</v>
      </c>
    </row>
    <row r="433" spans="1:16" x14ac:dyDescent="0.2">
      <c r="A433" s="28" t="s">
        <v>58</v>
      </c>
      <c r="E433" s="30" t="s">
        <v>5</v>
      </c>
    </row>
    <row r="434" spans="1:16" x14ac:dyDescent="0.2">
      <c r="E434" s="29" t="s">
        <v>5</v>
      </c>
    </row>
    <row r="435" spans="1:16" x14ac:dyDescent="0.2">
      <c r="A435" t="s">
        <v>51</v>
      </c>
      <c r="B435" s="5" t="s">
        <v>370</v>
      </c>
      <c r="C435" s="5" t="s">
        <v>5803</v>
      </c>
      <c r="D435" t="s">
        <v>5</v>
      </c>
      <c r="E435" s="24" t="s">
        <v>5804</v>
      </c>
      <c r="F435" s="25" t="s">
        <v>3125</v>
      </c>
      <c r="G435" s="26">
        <v>1813</v>
      </c>
      <c r="H435" s="25">
        <v>0</v>
      </c>
      <c r="I435" s="25">
        <f>ROUND(G435*H435,6)</f>
        <v>0</v>
      </c>
      <c r="L435" s="27">
        <v>0</v>
      </c>
      <c r="M435" s="22">
        <f>ROUND(ROUND(L435,2)*ROUND(G435,3),2)</f>
        <v>0</v>
      </c>
      <c r="N435" s="25" t="s">
        <v>126</v>
      </c>
      <c r="O435">
        <f>(M435*21)/100</f>
        <v>0</v>
      </c>
      <c r="P435" t="s">
        <v>27</v>
      </c>
    </row>
    <row r="436" spans="1:16" x14ac:dyDescent="0.2">
      <c r="A436" s="28" t="s">
        <v>57</v>
      </c>
      <c r="E436" s="29" t="s">
        <v>5</v>
      </c>
    </row>
    <row r="437" spans="1:16" x14ac:dyDescent="0.2">
      <c r="A437" s="28" t="s">
        <v>58</v>
      </c>
      <c r="E437" s="30" t="s">
        <v>5</v>
      </c>
    </row>
    <row r="438" spans="1:16" x14ac:dyDescent="0.2">
      <c r="E438" s="29" t="s">
        <v>5</v>
      </c>
    </row>
    <row r="439" spans="1:16" x14ac:dyDescent="0.2">
      <c r="A439" t="s">
        <v>51</v>
      </c>
      <c r="B439" s="5" t="s">
        <v>371</v>
      </c>
      <c r="C439" s="5" t="s">
        <v>5805</v>
      </c>
      <c r="D439" t="s">
        <v>5</v>
      </c>
      <c r="E439" s="24" t="s">
        <v>5806</v>
      </c>
      <c r="F439" s="25" t="s">
        <v>3125</v>
      </c>
      <c r="G439" s="26">
        <v>1813</v>
      </c>
      <c r="H439" s="25">
        <v>0</v>
      </c>
      <c r="I439" s="25">
        <f>ROUND(G439*H439,6)</f>
        <v>0</v>
      </c>
      <c r="L439" s="27">
        <v>0</v>
      </c>
      <c r="M439" s="22">
        <f>ROUND(ROUND(L439,2)*ROUND(G439,3),2)</f>
        <v>0</v>
      </c>
      <c r="N439" s="25" t="s">
        <v>126</v>
      </c>
      <c r="O439">
        <f>(M439*21)/100</f>
        <v>0</v>
      </c>
      <c r="P439" t="s">
        <v>27</v>
      </c>
    </row>
    <row r="440" spans="1:16" x14ac:dyDescent="0.2">
      <c r="A440" s="28" t="s">
        <v>57</v>
      </c>
      <c r="E440" s="29" t="s">
        <v>5</v>
      </c>
    </row>
    <row r="441" spans="1:16" x14ac:dyDescent="0.2">
      <c r="A441" s="28" t="s">
        <v>58</v>
      </c>
      <c r="E441" s="30" t="s">
        <v>5</v>
      </c>
    </row>
    <row r="442" spans="1:16" x14ac:dyDescent="0.2">
      <c r="E442" s="29" t="s">
        <v>5</v>
      </c>
    </row>
    <row r="443" spans="1:16" x14ac:dyDescent="0.2">
      <c r="A443" t="s">
        <v>51</v>
      </c>
      <c r="B443" s="5" t="s">
        <v>372</v>
      </c>
      <c r="C443" s="5" t="s">
        <v>5807</v>
      </c>
      <c r="D443" t="s">
        <v>5</v>
      </c>
      <c r="E443" s="24" t="s">
        <v>5808</v>
      </c>
      <c r="F443" s="25" t="s">
        <v>812</v>
      </c>
      <c r="G443" s="26">
        <v>1</v>
      </c>
      <c r="H443" s="25">
        <v>0</v>
      </c>
      <c r="I443" s="25">
        <f>ROUND(G443*H443,6)</f>
        <v>0</v>
      </c>
      <c r="L443" s="27">
        <v>0</v>
      </c>
      <c r="M443" s="22">
        <f>ROUND(ROUND(L443,2)*ROUND(G443,3),2)</f>
        <v>0</v>
      </c>
      <c r="N443" s="25" t="s">
        <v>126</v>
      </c>
      <c r="O443">
        <f>(M443*21)/100</f>
        <v>0</v>
      </c>
      <c r="P443" t="s">
        <v>27</v>
      </c>
    </row>
    <row r="444" spans="1:16" x14ac:dyDescent="0.2">
      <c r="A444" s="28" t="s">
        <v>57</v>
      </c>
      <c r="E444" s="29" t="s">
        <v>5</v>
      </c>
    </row>
    <row r="445" spans="1:16" x14ac:dyDescent="0.2">
      <c r="A445" s="28" t="s">
        <v>58</v>
      </c>
      <c r="E445" s="30" t="s">
        <v>5</v>
      </c>
    </row>
    <row r="446" spans="1:16" x14ac:dyDescent="0.2">
      <c r="E446" s="29" t="s">
        <v>5</v>
      </c>
    </row>
    <row r="447" spans="1:16" x14ac:dyDescent="0.2">
      <c r="A447" t="s">
        <v>51</v>
      </c>
      <c r="B447" s="5" t="s">
        <v>373</v>
      </c>
      <c r="C447" s="5" t="s">
        <v>5809</v>
      </c>
      <c r="D447" t="s">
        <v>5</v>
      </c>
      <c r="E447" s="24" t="s">
        <v>5810</v>
      </c>
      <c r="F447" s="25" t="s">
        <v>812</v>
      </c>
      <c r="G447" s="26">
        <v>1</v>
      </c>
      <c r="H447" s="25">
        <v>0</v>
      </c>
      <c r="I447" s="25">
        <f>ROUND(G447*H447,6)</f>
        <v>0</v>
      </c>
      <c r="L447" s="27">
        <v>0</v>
      </c>
      <c r="M447" s="22">
        <f>ROUND(ROUND(L447,2)*ROUND(G447,3),2)</f>
        <v>0</v>
      </c>
      <c r="N447" s="25" t="s">
        <v>126</v>
      </c>
      <c r="O447">
        <f>(M447*21)/100</f>
        <v>0</v>
      </c>
      <c r="P447" t="s">
        <v>27</v>
      </c>
    </row>
    <row r="448" spans="1:16" x14ac:dyDescent="0.2">
      <c r="A448" s="28" t="s">
        <v>57</v>
      </c>
      <c r="E448" s="29" t="s">
        <v>5</v>
      </c>
    </row>
    <row r="449" spans="1:16" x14ac:dyDescent="0.2">
      <c r="A449" s="28" t="s">
        <v>58</v>
      </c>
      <c r="E449" s="30" t="s">
        <v>5</v>
      </c>
    </row>
    <row r="450" spans="1:16" x14ac:dyDescent="0.2">
      <c r="E450" s="29" t="s">
        <v>5</v>
      </c>
    </row>
    <row r="451" spans="1:16" x14ac:dyDescent="0.2">
      <c r="A451" t="s">
        <v>51</v>
      </c>
      <c r="B451" s="5" t="s">
        <v>374</v>
      </c>
      <c r="C451" s="5" t="s">
        <v>5811</v>
      </c>
      <c r="D451" t="s">
        <v>5</v>
      </c>
      <c r="E451" s="24" t="s">
        <v>5812</v>
      </c>
      <c r="F451" s="25" t="s">
        <v>812</v>
      </c>
      <c r="G451" s="26">
        <v>1</v>
      </c>
      <c r="H451" s="25">
        <v>0</v>
      </c>
      <c r="I451" s="25">
        <f>ROUND(G451*H451,6)</f>
        <v>0</v>
      </c>
      <c r="L451" s="27">
        <v>0</v>
      </c>
      <c r="M451" s="22">
        <f>ROUND(ROUND(L451,2)*ROUND(G451,3),2)</f>
        <v>0</v>
      </c>
      <c r="N451" s="25" t="s">
        <v>126</v>
      </c>
      <c r="O451">
        <f>(M451*21)/100</f>
        <v>0</v>
      </c>
      <c r="P451" t="s">
        <v>27</v>
      </c>
    </row>
    <row r="452" spans="1:16" x14ac:dyDescent="0.2">
      <c r="A452" s="28" t="s">
        <v>57</v>
      </c>
      <c r="E452" s="29" t="s">
        <v>5</v>
      </c>
    </row>
    <row r="453" spans="1:16" x14ac:dyDescent="0.2">
      <c r="A453" s="28" t="s">
        <v>58</v>
      </c>
      <c r="E453" s="30" t="s">
        <v>5</v>
      </c>
    </row>
    <row r="454" spans="1:16" x14ac:dyDescent="0.2">
      <c r="E454" s="29" t="s">
        <v>5</v>
      </c>
    </row>
    <row r="455" spans="1:16" x14ac:dyDescent="0.2">
      <c r="A455" t="s">
        <v>51</v>
      </c>
      <c r="B455" s="5" t="s">
        <v>375</v>
      </c>
      <c r="C455" s="5" t="s">
        <v>5813</v>
      </c>
      <c r="D455" t="s">
        <v>5</v>
      </c>
      <c r="E455" s="24" t="s">
        <v>5814</v>
      </c>
      <c r="F455" s="25" t="s">
        <v>812</v>
      </c>
      <c r="G455" s="26">
        <v>2</v>
      </c>
      <c r="H455" s="25">
        <v>0</v>
      </c>
      <c r="I455" s="25">
        <f>ROUND(G455*H455,6)</f>
        <v>0</v>
      </c>
      <c r="L455" s="27">
        <v>0</v>
      </c>
      <c r="M455" s="22">
        <f>ROUND(ROUND(L455,2)*ROUND(G455,3),2)</f>
        <v>0</v>
      </c>
      <c r="N455" s="25" t="s">
        <v>126</v>
      </c>
      <c r="O455">
        <f>(M455*21)/100</f>
        <v>0</v>
      </c>
      <c r="P455" t="s">
        <v>27</v>
      </c>
    </row>
    <row r="456" spans="1:16" x14ac:dyDescent="0.2">
      <c r="A456" s="28" t="s">
        <v>57</v>
      </c>
      <c r="E456" s="29" t="s">
        <v>5</v>
      </c>
    </row>
    <row r="457" spans="1:16" x14ac:dyDescent="0.2">
      <c r="A457" s="28" t="s">
        <v>58</v>
      </c>
      <c r="E457" s="30" t="s">
        <v>5</v>
      </c>
    </row>
    <row r="458" spans="1:16" x14ac:dyDescent="0.2">
      <c r="E458" s="29" t="s">
        <v>5</v>
      </c>
    </row>
    <row r="459" spans="1:16" x14ac:dyDescent="0.2">
      <c r="A459" t="s">
        <v>51</v>
      </c>
      <c r="B459" s="5" t="s">
        <v>376</v>
      </c>
      <c r="C459" s="5" t="s">
        <v>5815</v>
      </c>
      <c r="D459" t="s">
        <v>5</v>
      </c>
      <c r="E459" s="24" t="s">
        <v>5816</v>
      </c>
      <c r="F459" s="25" t="s">
        <v>812</v>
      </c>
      <c r="G459" s="26">
        <v>1</v>
      </c>
      <c r="H459" s="25">
        <v>0</v>
      </c>
      <c r="I459" s="25">
        <f>ROUND(G459*H459,6)</f>
        <v>0</v>
      </c>
      <c r="L459" s="27">
        <v>0</v>
      </c>
      <c r="M459" s="22">
        <f>ROUND(ROUND(L459,2)*ROUND(G459,3),2)</f>
        <v>0</v>
      </c>
      <c r="N459" s="25" t="s">
        <v>126</v>
      </c>
      <c r="O459">
        <f>(M459*21)/100</f>
        <v>0</v>
      </c>
      <c r="P459" t="s">
        <v>27</v>
      </c>
    </row>
    <row r="460" spans="1:16" x14ac:dyDescent="0.2">
      <c r="A460" s="28" t="s">
        <v>57</v>
      </c>
      <c r="E460" s="29" t="s">
        <v>5</v>
      </c>
    </row>
    <row r="461" spans="1:16" x14ac:dyDescent="0.2">
      <c r="A461" s="28" t="s">
        <v>58</v>
      </c>
      <c r="E461" s="30" t="s">
        <v>5</v>
      </c>
    </row>
    <row r="462" spans="1:16" x14ac:dyDescent="0.2">
      <c r="E462" s="29" t="s">
        <v>5</v>
      </c>
    </row>
    <row r="463" spans="1:16" x14ac:dyDescent="0.2">
      <c r="A463" t="s">
        <v>51</v>
      </c>
      <c r="B463" s="5" t="s">
        <v>378</v>
      </c>
      <c r="C463" s="5" t="s">
        <v>5817</v>
      </c>
      <c r="D463" t="s">
        <v>5</v>
      </c>
      <c r="E463" s="24" t="s">
        <v>5818</v>
      </c>
      <c r="F463" s="25" t="s">
        <v>812</v>
      </c>
      <c r="G463" s="26">
        <v>1</v>
      </c>
      <c r="H463" s="25">
        <v>0</v>
      </c>
      <c r="I463" s="25">
        <f>ROUND(G463*H463,6)</f>
        <v>0</v>
      </c>
      <c r="L463" s="27">
        <v>0</v>
      </c>
      <c r="M463" s="22">
        <f>ROUND(ROUND(L463,2)*ROUND(G463,3),2)</f>
        <v>0</v>
      </c>
      <c r="N463" s="25" t="s">
        <v>126</v>
      </c>
      <c r="O463">
        <f>(M463*21)/100</f>
        <v>0</v>
      </c>
      <c r="P463" t="s">
        <v>27</v>
      </c>
    </row>
    <row r="464" spans="1:16" x14ac:dyDescent="0.2">
      <c r="A464" s="28" t="s">
        <v>57</v>
      </c>
      <c r="E464" s="29" t="s">
        <v>5</v>
      </c>
    </row>
    <row r="465" spans="1:16" x14ac:dyDescent="0.2">
      <c r="A465" s="28" t="s">
        <v>58</v>
      </c>
      <c r="E465" s="30" t="s">
        <v>5</v>
      </c>
    </row>
    <row r="466" spans="1:16" x14ac:dyDescent="0.2">
      <c r="E466" s="29" t="s">
        <v>5</v>
      </c>
    </row>
    <row r="467" spans="1:16" x14ac:dyDescent="0.2">
      <c r="A467" t="s">
        <v>51</v>
      </c>
      <c r="B467" s="5" t="s">
        <v>381</v>
      </c>
      <c r="C467" s="5" t="s">
        <v>5819</v>
      </c>
      <c r="D467" t="s">
        <v>5</v>
      </c>
      <c r="E467" s="24" t="s">
        <v>5820</v>
      </c>
      <c r="F467" s="25" t="s">
        <v>679</v>
      </c>
      <c r="G467" s="26">
        <v>2</v>
      </c>
      <c r="H467" s="25">
        <v>0</v>
      </c>
      <c r="I467" s="25">
        <f>ROUND(G467*H467,6)</f>
        <v>0</v>
      </c>
      <c r="L467" s="27">
        <v>0</v>
      </c>
      <c r="M467" s="22">
        <f>ROUND(ROUND(L467,2)*ROUND(G467,3),2)</f>
        <v>0</v>
      </c>
      <c r="N467" s="25" t="s">
        <v>126</v>
      </c>
      <c r="O467">
        <f>(M467*21)/100</f>
        <v>0</v>
      </c>
      <c r="P467" t="s">
        <v>27</v>
      </c>
    </row>
    <row r="468" spans="1:16" x14ac:dyDescent="0.2">
      <c r="A468" s="28" t="s">
        <v>57</v>
      </c>
      <c r="E468" s="29" t="s">
        <v>5</v>
      </c>
    </row>
    <row r="469" spans="1:16" x14ac:dyDescent="0.2">
      <c r="A469" s="28" t="s">
        <v>58</v>
      </c>
      <c r="E469" s="30" t="s">
        <v>5</v>
      </c>
    </row>
    <row r="470" spans="1:16" x14ac:dyDescent="0.2">
      <c r="E470" s="29" t="s">
        <v>5</v>
      </c>
    </row>
    <row r="471" spans="1:16" x14ac:dyDescent="0.2">
      <c r="A471" t="s">
        <v>51</v>
      </c>
      <c r="B471" s="5" t="s">
        <v>384</v>
      </c>
      <c r="C471" s="5" t="s">
        <v>5821</v>
      </c>
      <c r="D471" t="s">
        <v>5</v>
      </c>
      <c r="E471" s="24" t="s">
        <v>5822</v>
      </c>
      <c r="F471" s="25" t="s">
        <v>3125</v>
      </c>
      <c r="G471" s="26">
        <v>1600</v>
      </c>
      <c r="H471" s="25">
        <v>0</v>
      </c>
      <c r="I471" s="25">
        <f>ROUND(G471*H471,6)</f>
        <v>0</v>
      </c>
      <c r="L471" s="27">
        <v>0</v>
      </c>
      <c r="M471" s="22">
        <f>ROUND(ROUND(L471,2)*ROUND(G471,3),2)</f>
        <v>0</v>
      </c>
      <c r="N471" s="25" t="s">
        <v>126</v>
      </c>
      <c r="O471">
        <f>(M471*21)/100</f>
        <v>0</v>
      </c>
      <c r="P471" t="s">
        <v>27</v>
      </c>
    </row>
    <row r="472" spans="1:16" x14ac:dyDescent="0.2">
      <c r="A472" s="28" t="s">
        <v>57</v>
      </c>
      <c r="E472" s="29" t="s">
        <v>5</v>
      </c>
    </row>
    <row r="473" spans="1:16" x14ac:dyDescent="0.2">
      <c r="A473" s="28" t="s">
        <v>58</v>
      </c>
      <c r="E473" s="30" t="s">
        <v>5</v>
      </c>
    </row>
    <row r="474" spans="1:16" x14ac:dyDescent="0.2">
      <c r="E474" s="29" t="s">
        <v>5</v>
      </c>
    </row>
    <row r="475" spans="1:16" x14ac:dyDescent="0.2">
      <c r="A475" t="s">
        <v>51</v>
      </c>
      <c r="B475" s="5" t="s">
        <v>385</v>
      </c>
      <c r="C475" s="5" t="s">
        <v>5823</v>
      </c>
      <c r="D475" t="s">
        <v>5</v>
      </c>
      <c r="E475" s="24" t="s">
        <v>5824</v>
      </c>
      <c r="F475" s="25" t="s">
        <v>812</v>
      </c>
      <c r="G475" s="26">
        <v>60</v>
      </c>
      <c r="H475" s="25">
        <v>0</v>
      </c>
      <c r="I475" s="25">
        <f>ROUND(G475*H475,6)</f>
        <v>0</v>
      </c>
      <c r="L475" s="27">
        <v>0</v>
      </c>
      <c r="M475" s="22">
        <f>ROUND(ROUND(L475,2)*ROUND(G475,3),2)</f>
        <v>0</v>
      </c>
      <c r="N475" s="25" t="s">
        <v>126</v>
      </c>
      <c r="O475">
        <f>(M475*21)/100</f>
        <v>0</v>
      </c>
      <c r="P475" t="s">
        <v>27</v>
      </c>
    </row>
    <row r="476" spans="1:16" x14ac:dyDescent="0.2">
      <c r="A476" s="28" t="s">
        <v>57</v>
      </c>
      <c r="E476" s="29" t="s">
        <v>5</v>
      </c>
    </row>
    <row r="477" spans="1:16" x14ac:dyDescent="0.2">
      <c r="A477" s="28" t="s">
        <v>58</v>
      </c>
      <c r="E477" s="30" t="s">
        <v>5</v>
      </c>
    </row>
    <row r="478" spans="1:16" x14ac:dyDescent="0.2">
      <c r="E478" s="29" t="s">
        <v>5</v>
      </c>
    </row>
    <row r="479" spans="1:16" x14ac:dyDescent="0.2">
      <c r="A479" t="s">
        <v>51</v>
      </c>
      <c r="B479" s="5" t="s">
        <v>388</v>
      </c>
      <c r="C479" s="5" t="s">
        <v>5825</v>
      </c>
      <c r="D479" t="s">
        <v>5</v>
      </c>
      <c r="E479" s="24" t="s">
        <v>5826</v>
      </c>
      <c r="F479" s="25" t="s">
        <v>812</v>
      </c>
      <c r="G479" s="26">
        <v>35</v>
      </c>
      <c r="H479" s="25">
        <v>0</v>
      </c>
      <c r="I479" s="25">
        <f>ROUND(G479*H479,6)</f>
        <v>0</v>
      </c>
      <c r="L479" s="27">
        <v>0</v>
      </c>
      <c r="M479" s="22">
        <f>ROUND(ROUND(L479,2)*ROUND(G479,3),2)</f>
        <v>0</v>
      </c>
      <c r="N479" s="25" t="s">
        <v>126</v>
      </c>
      <c r="O479">
        <f>(M479*21)/100</f>
        <v>0</v>
      </c>
      <c r="P479" t="s">
        <v>27</v>
      </c>
    </row>
    <row r="480" spans="1:16" x14ac:dyDescent="0.2">
      <c r="A480" s="28" t="s">
        <v>57</v>
      </c>
      <c r="E480" s="29" t="s">
        <v>5</v>
      </c>
    </row>
    <row r="481" spans="1:16" x14ac:dyDescent="0.2">
      <c r="A481" s="28" t="s">
        <v>58</v>
      </c>
      <c r="E481" s="30" t="s">
        <v>5</v>
      </c>
    </row>
    <row r="482" spans="1:16" x14ac:dyDescent="0.2">
      <c r="E482" s="29" t="s">
        <v>5</v>
      </c>
    </row>
    <row r="483" spans="1:16" x14ac:dyDescent="0.2">
      <c r="A483" t="s">
        <v>51</v>
      </c>
      <c r="B483" s="5" t="s">
        <v>391</v>
      </c>
      <c r="C483" s="5" t="s">
        <v>5827</v>
      </c>
      <c r="D483" t="s">
        <v>5</v>
      </c>
      <c r="E483" s="24" t="s">
        <v>5828</v>
      </c>
      <c r="F483" s="25" t="s">
        <v>812</v>
      </c>
      <c r="G483" s="26">
        <v>80</v>
      </c>
      <c r="H483" s="25">
        <v>0</v>
      </c>
      <c r="I483" s="25">
        <f>ROUND(G483*H483,6)</f>
        <v>0</v>
      </c>
      <c r="L483" s="27">
        <v>0</v>
      </c>
      <c r="M483" s="22">
        <f>ROUND(ROUND(L483,2)*ROUND(G483,3),2)</f>
        <v>0</v>
      </c>
      <c r="N483" s="25" t="s">
        <v>126</v>
      </c>
      <c r="O483">
        <f>(M483*21)/100</f>
        <v>0</v>
      </c>
      <c r="P483" t="s">
        <v>27</v>
      </c>
    </row>
    <row r="484" spans="1:16" x14ac:dyDescent="0.2">
      <c r="A484" s="28" t="s">
        <v>57</v>
      </c>
      <c r="E484" s="29" t="s">
        <v>5</v>
      </c>
    </row>
    <row r="485" spans="1:16" x14ac:dyDescent="0.2">
      <c r="A485" s="28" t="s">
        <v>58</v>
      </c>
      <c r="E485" s="30" t="s">
        <v>5</v>
      </c>
    </row>
    <row r="486" spans="1:16" x14ac:dyDescent="0.2">
      <c r="E486" s="29" t="s">
        <v>5</v>
      </c>
    </row>
    <row r="487" spans="1:16" x14ac:dyDescent="0.2">
      <c r="A487" t="s">
        <v>51</v>
      </c>
      <c r="B487" s="5" t="s">
        <v>394</v>
      </c>
      <c r="C487" s="5" t="s">
        <v>5829</v>
      </c>
      <c r="D487" t="s">
        <v>5</v>
      </c>
      <c r="E487" s="24" t="s">
        <v>5830</v>
      </c>
      <c r="F487" s="25" t="s">
        <v>73</v>
      </c>
      <c r="G487" s="26">
        <v>250</v>
      </c>
      <c r="H487" s="25">
        <v>0</v>
      </c>
      <c r="I487" s="25">
        <f>ROUND(G487*H487,6)</f>
        <v>0</v>
      </c>
      <c r="L487" s="27">
        <v>0</v>
      </c>
      <c r="M487" s="22">
        <f>ROUND(ROUND(L487,2)*ROUND(G487,3),2)</f>
        <v>0</v>
      </c>
      <c r="N487" s="25" t="s">
        <v>126</v>
      </c>
      <c r="O487">
        <f>(M487*21)/100</f>
        <v>0</v>
      </c>
      <c r="P487" t="s">
        <v>27</v>
      </c>
    </row>
    <row r="488" spans="1:16" x14ac:dyDescent="0.2">
      <c r="A488" s="28" t="s">
        <v>57</v>
      </c>
      <c r="E488" s="29" t="s">
        <v>5</v>
      </c>
    </row>
    <row r="489" spans="1:16" x14ac:dyDescent="0.2">
      <c r="A489" s="28" t="s">
        <v>58</v>
      </c>
      <c r="E489" s="30" t="s">
        <v>5</v>
      </c>
    </row>
    <row r="490" spans="1:16" x14ac:dyDescent="0.2">
      <c r="E490" s="29" t="s">
        <v>5</v>
      </c>
    </row>
    <row r="491" spans="1:16" x14ac:dyDescent="0.2">
      <c r="A491" t="s">
        <v>48</v>
      </c>
      <c r="C491" s="6" t="s">
        <v>5831</v>
      </c>
      <c r="E491" s="23" t="s">
        <v>5832</v>
      </c>
      <c r="J491" s="22">
        <f>0</f>
        <v>0</v>
      </c>
      <c r="K491" s="22">
        <f>0</f>
        <v>0</v>
      </c>
      <c r="L491" s="22">
        <f>0+L492+L496+L500+L504+L508+L512+L516+L520+L524+L528+L532+L536+L540+L544+L548+L552+L556+L560+L564+L568+L572+L576+L580+L584+L588+L592+L596+L600+L604+L608+L612+L616+L620+L624+L628+L632+L636+L640+L644+L648+L652</f>
        <v>0</v>
      </c>
      <c r="M491" s="22">
        <f>0+M492+M496+M500+M504+M508+M512+M516+M520+M524+M528+M532+M536+M540+M544+M548+M552+M556+M560+M564+M568+M572+M576+M580+M584+M588+M592+M596+M600+M604+M608+M612+M616+M620+M624+M628+M632+M636+M640+M644+M648+M652</f>
        <v>0</v>
      </c>
    </row>
    <row r="492" spans="1:16" ht="25.5" x14ac:dyDescent="0.2">
      <c r="A492" t="s">
        <v>51</v>
      </c>
      <c r="B492" s="5" t="s">
        <v>397</v>
      </c>
      <c r="C492" s="5" t="s">
        <v>5833</v>
      </c>
      <c r="D492" t="s">
        <v>5</v>
      </c>
      <c r="E492" s="24" t="s">
        <v>5834</v>
      </c>
      <c r="F492" s="25" t="s">
        <v>812</v>
      </c>
      <c r="G492" s="26">
        <v>27</v>
      </c>
      <c r="H492" s="25">
        <v>0</v>
      </c>
      <c r="I492" s="25">
        <f>ROUND(G492*H492,6)</f>
        <v>0</v>
      </c>
      <c r="L492" s="27">
        <v>0</v>
      </c>
      <c r="M492" s="22">
        <f>ROUND(ROUND(L492,2)*ROUND(G492,3),2)</f>
        <v>0</v>
      </c>
      <c r="N492" s="25" t="s">
        <v>126</v>
      </c>
      <c r="O492">
        <f>(M492*21)/100</f>
        <v>0</v>
      </c>
      <c r="P492" t="s">
        <v>27</v>
      </c>
    </row>
    <row r="493" spans="1:16" ht="38.25" x14ac:dyDescent="0.2">
      <c r="A493" s="28" t="s">
        <v>57</v>
      </c>
      <c r="E493" s="29" t="s">
        <v>5835</v>
      </c>
    </row>
    <row r="494" spans="1:16" x14ac:dyDescent="0.2">
      <c r="A494" s="28" t="s">
        <v>58</v>
      </c>
      <c r="E494" s="30" t="s">
        <v>5</v>
      </c>
    </row>
    <row r="495" spans="1:16" x14ac:dyDescent="0.2">
      <c r="E495" s="29" t="s">
        <v>5</v>
      </c>
    </row>
    <row r="496" spans="1:16" ht="25.5" x14ac:dyDescent="0.2">
      <c r="A496" t="s">
        <v>51</v>
      </c>
      <c r="B496" s="5" t="s">
        <v>400</v>
      </c>
      <c r="C496" s="5" t="s">
        <v>5836</v>
      </c>
      <c r="D496" t="s">
        <v>5</v>
      </c>
      <c r="E496" s="24" t="s">
        <v>5837</v>
      </c>
      <c r="F496" s="25" t="s">
        <v>812</v>
      </c>
      <c r="G496" s="26">
        <v>2</v>
      </c>
      <c r="H496" s="25">
        <v>0</v>
      </c>
      <c r="I496" s="25">
        <f>ROUND(G496*H496,6)</f>
        <v>0</v>
      </c>
      <c r="L496" s="27">
        <v>0</v>
      </c>
      <c r="M496" s="22">
        <f>ROUND(ROUND(L496,2)*ROUND(G496,3),2)</f>
        <v>0</v>
      </c>
      <c r="N496" s="25" t="s">
        <v>126</v>
      </c>
      <c r="O496">
        <f>(M496*21)/100</f>
        <v>0</v>
      </c>
      <c r="P496" t="s">
        <v>27</v>
      </c>
    </row>
    <row r="497" spans="1:16" ht="25.5" x14ac:dyDescent="0.2">
      <c r="A497" s="28" t="s">
        <v>57</v>
      </c>
      <c r="E497" s="29" t="s">
        <v>5838</v>
      </c>
    </row>
    <row r="498" spans="1:16" x14ac:dyDescent="0.2">
      <c r="A498" s="28" t="s">
        <v>58</v>
      </c>
      <c r="E498" s="30" t="s">
        <v>5</v>
      </c>
    </row>
    <row r="499" spans="1:16" x14ac:dyDescent="0.2">
      <c r="E499" s="29" t="s">
        <v>5</v>
      </c>
    </row>
    <row r="500" spans="1:16" x14ac:dyDescent="0.2">
      <c r="A500" t="s">
        <v>51</v>
      </c>
      <c r="B500" s="5" t="s">
        <v>403</v>
      </c>
      <c r="C500" s="5" t="s">
        <v>5839</v>
      </c>
      <c r="D500" t="s">
        <v>5</v>
      </c>
      <c r="E500" s="24" t="s">
        <v>5840</v>
      </c>
      <c r="F500" s="25" t="s">
        <v>812</v>
      </c>
      <c r="G500" s="26">
        <v>27</v>
      </c>
      <c r="H500" s="25">
        <v>0</v>
      </c>
      <c r="I500" s="25">
        <f>ROUND(G500*H500,6)</f>
        <v>0</v>
      </c>
      <c r="L500" s="27">
        <v>0</v>
      </c>
      <c r="M500" s="22">
        <f>ROUND(ROUND(L500,2)*ROUND(G500,3),2)</f>
        <v>0</v>
      </c>
      <c r="N500" s="25" t="s">
        <v>126</v>
      </c>
      <c r="O500">
        <f>(M500*21)/100</f>
        <v>0</v>
      </c>
      <c r="P500" t="s">
        <v>27</v>
      </c>
    </row>
    <row r="501" spans="1:16" x14ac:dyDescent="0.2">
      <c r="A501" s="28" t="s">
        <v>57</v>
      </c>
      <c r="E501" s="29" t="s">
        <v>5</v>
      </c>
    </row>
    <row r="502" spans="1:16" x14ac:dyDescent="0.2">
      <c r="A502" s="28" t="s">
        <v>58</v>
      </c>
      <c r="E502" s="30" t="s">
        <v>5</v>
      </c>
    </row>
    <row r="503" spans="1:16" x14ac:dyDescent="0.2">
      <c r="E503" s="29" t="s">
        <v>5</v>
      </c>
    </row>
    <row r="504" spans="1:16" ht="25.5" x14ac:dyDescent="0.2">
      <c r="A504" t="s">
        <v>51</v>
      </c>
      <c r="B504" s="5" t="s">
        <v>406</v>
      </c>
      <c r="C504" s="5" t="s">
        <v>5841</v>
      </c>
      <c r="D504" t="s">
        <v>5</v>
      </c>
      <c r="E504" s="24" t="s">
        <v>5842</v>
      </c>
      <c r="F504" s="25" t="s">
        <v>812</v>
      </c>
      <c r="G504" s="26">
        <v>2</v>
      </c>
      <c r="H504" s="25">
        <v>0</v>
      </c>
      <c r="I504" s="25">
        <f>ROUND(G504*H504,6)</f>
        <v>0</v>
      </c>
      <c r="L504" s="27">
        <v>0</v>
      </c>
      <c r="M504" s="22">
        <f>ROUND(ROUND(L504,2)*ROUND(G504,3),2)</f>
        <v>0</v>
      </c>
      <c r="N504" s="25" t="s">
        <v>126</v>
      </c>
      <c r="O504">
        <f>(M504*21)/100</f>
        <v>0</v>
      </c>
      <c r="P504" t="s">
        <v>27</v>
      </c>
    </row>
    <row r="505" spans="1:16" x14ac:dyDescent="0.2">
      <c r="A505" s="28" t="s">
        <v>57</v>
      </c>
      <c r="E505" s="29" t="s">
        <v>5</v>
      </c>
    </row>
    <row r="506" spans="1:16" x14ac:dyDescent="0.2">
      <c r="A506" s="28" t="s">
        <v>58</v>
      </c>
      <c r="E506" s="30" t="s">
        <v>5</v>
      </c>
    </row>
    <row r="507" spans="1:16" x14ac:dyDescent="0.2">
      <c r="E507" s="29" t="s">
        <v>5</v>
      </c>
    </row>
    <row r="508" spans="1:16" ht="25.5" x14ac:dyDescent="0.2">
      <c r="A508" t="s">
        <v>51</v>
      </c>
      <c r="B508" s="5" t="s">
        <v>409</v>
      </c>
      <c r="C508" s="5" t="s">
        <v>5843</v>
      </c>
      <c r="D508" t="s">
        <v>5</v>
      </c>
      <c r="E508" s="24" t="s">
        <v>5844</v>
      </c>
      <c r="F508" s="25" t="s">
        <v>812</v>
      </c>
      <c r="G508" s="26">
        <v>27</v>
      </c>
      <c r="H508" s="25">
        <v>0</v>
      </c>
      <c r="I508" s="25">
        <f>ROUND(G508*H508,6)</f>
        <v>0</v>
      </c>
      <c r="L508" s="27">
        <v>0</v>
      </c>
      <c r="M508" s="22">
        <f>ROUND(ROUND(L508,2)*ROUND(G508,3),2)</f>
        <v>0</v>
      </c>
      <c r="N508" s="25" t="s">
        <v>126</v>
      </c>
      <c r="O508">
        <f>(M508*21)/100</f>
        <v>0</v>
      </c>
      <c r="P508" t="s">
        <v>27</v>
      </c>
    </row>
    <row r="509" spans="1:16" x14ac:dyDescent="0.2">
      <c r="A509" s="28" t="s">
        <v>57</v>
      </c>
      <c r="E509" s="29" t="s">
        <v>5</v>
      </c>
    </row>
    <row r="510" spans="1:16" x14ac:dyDescent="0.2">
      <c r="A510" s="28" t="s">
        <v>58</v>
      </c>
      <c r="E510" s="30" t="s">
        <v>5</v>
      </c>
    </row>
    <row r="511" spans="1:16" x14ac:dyDescent="0.2">
      <c r="E511" s="29" t="s">
        <v>5</v>
      </c>
    </row>
    <row r="512" spans="1:16" x14ac:dyDescent="0.2">
      <c r="A512" t="s">
        <v>51</v>
      </c>
      <c r="B512" s="5" t="s">
        <v>412</v>
      </c>
      <c r="C512" s="5" t="s">
        <v>5845</v>
      </c>
      <c r="D512" t="s">
        <v>5</v>
      </c>
      <c r="E512" s="24" t="s">
        <v>5846</v>
      </c>
      <c r="F512" s="25" t="s">
        <v>812</v>
      </c>
      <c r="G512" s="26">
        <v>2</v>
      </c>
      <c r="H512" s="25">
        <v>0</v>
      </c>
      <c r="I512" s="25">
        <f>ROUND(G512*H512,6)</f>
        <v>0</v>
      </c>
      <c r="L512" s="27">
        <v>0</v>
      </c>
      <c r="M512" s="22">
        <f>ROUND(ROUND(L512,2)*ROUND(G512,3),2)</f>
        <v>0</v>
      </c>
      <c r="N512" s="25" t="s">
        <v>126</v>
      </c>
      <c r="O512">
        <f>(M512*21)/100</f>
        <v>0</v>
      </c>
      <c r="P512" t="s">
        <v>27</v>
      </c>
    </row>
    <row r="513" spans="1:16" x14ac:dyDescent="0.2">
      <c r="A513" s="28" t="s">
        <v>57</v>
      </c>
      <c r="E513" s="29" t="s">
        <v>5</v>
      </c>
    </row>
    <row r="514" spans="1:16" x14ac:dyDescent="0.2">
      <c r="A514" s="28" t="s">
        <v>58</v>
      </c>
      <c r="E514" s="30" t="s">
        <v>5</v>
      </c>
    </row>
    <row r="515" spans="1:16" x14ac:dyDescent="0.2">
      <c r="E515" s="29" t="s">
        <v>5</v>
      </c>
    </row>
    <row r="516" spans="1:16" x14ac:dyDescent="0.2">
      <c r="A516" t="s">
        <v>51</v>
      </c>
      <c r="B516" s="5" t="s">
        <v>416</v>
      </c>
      <c r="C516" s="5" t="s">
        <v>5847</v>
      </c>
      <c r="D516" t="s">
        <v>5</v>
      </c>
      <c r="E516" s="24" t="s">
        <v>5848</v>
      </c>
      <c r="F516" s="25" t="s">
        <v>812</v>
      </c>
      <c r="G516" s="26">
        <v>29</v>
      </c>
      <c r="H516" s="25">
        <v>0</v>
      </c>
      <c r="I516" s="25">
        <f>ROUND(G516*H516,6)</f>
        <v>0</v>
      </c>
      <c r="L516" s="27">
        <v>0</v>
      </c>
      <c r="M516" s="22">
        <f>ROUND(ROUND(L516,2)*ROUND(G516,3),2)</f>
        <v>0</v>
      </c>
      <c r="N516" s="25" t="s">
        <v>126</v>
      </c>
      <c r="O516">
        <f>(M516*21)/100</f>
        <v>0</v>
      </c>
      <c r="P516" t="s">
        <v>27</v>
      </c>
    </row>
    <row r="517" spans="1:16" x14ac:dyDescent="0.2">
      <c r="A517" s="28" t="s">
        <v>57</v>
      </c>
      <c r="E517" s="29" t="s">
        <v>5</v>
      </c>
    </row>
    <row r="518" spans="1:16" x14ac:dyDescent="0.2">
      <c r="A518" s="28" t="s">
        <v>58</v>
      </c>
      <c r="E518" s="30" t="s">
        <v>5</v>
      </c>
    </row>
    <row r="519" spans="1:16" x14ac:dyDescent="0.2">
      <c r="E519" s="29" t="s">
        <v>5</v>
      </c>
    </row>
    <row r="520" spans="1:16" ht="25.5" x14ac:dyDescent="0.2">
      <c r="A520" t="s">
        <v>51</v>
      </c>
      <c r="B520" s="5" t="s">
        <v>421</v>
      </c>
      <c r="C520" s="5" t="s">
        <v>5849</v>
      </c>
      <c r="D520" t="s">
        <v>5</v>
      </c>
      <c r="E520" s="24" t="s">
        <v>5850</v>
      </c>
      <c r="F520" s="25" t="s">
        <v>812</v>
      </c>
      <c r="G520" s="26">
        <v>2</v>
      </c>
      <c r="H520" s="25">
        <v>0</v>
      </c>
      <c r="I520" s="25">
        <f>ROUND(G520*H520,6)</f>
        <v>0</v>
      </c>
      <c r="L520" s="27">
        <v>0</v>
      </c>
      <c r="M520" s="22">
        <f>ROUND(ROUND(L520,2)*ROUND(G520,3),2)</f>
        <v>0</v>
      </c>
      <c r="N520" s="25" t="s">
        <v>126</v>
      </c>
      <c r="O520">
        <f>(M520*21)/100</f>
        <v>0</v>
      </c>
      <c r="P520" t="s">
        <v>27</v>
      </c>
    </row>
    <row r="521" spans="1:16" x14ac:dyDescent="0.2">
      <c r="A521" s="28" t="s">
        <v>57</v>
      </c>
      <c r="E521" s="29" t="s">
        <v>5</v>
      </c>
    </row>
    <row r="522" spans="1:16" x14ac:dyDescent="0.2">
      <c r="A522" s="28" t="s">
        <v>58</v>
      </c>
      <c r="E522" s="30" t="s">
        <v>5</v>
      </c>
    </row>
    <row r="523" spans="1:16" x14ac:dyDescent="0.2">
      <c r="E523" s="29" t="s">
        <v>5</v>
      </c>
    </row>
    <row r="524" spans="1:16" x14ac:dyDescent="0.2">
      <c r="A524" t="s">
        <v>51</v>
      </c>
      <c r="B524" s="5" t="s">
        <v>422</v>
      </c>
      <c r="C524" s="5" t="s">
        <v>5851</v>
      </c>
      <c r="D524" t="s">
        <v>5</v>
      </c>
      <c r="E524" s="24" t="s">
        <v>5852</v>
      </c>
      <c r="F524" s="25" t="s">
        <v>812</v>
      </c>
      <c r="G524" s="26">
        <v>5</v>
      </c>
      <c r="H524" s="25">
        <v>0</v>
      </c>
      <c r="I524" s="25">
        <f>ROUND(G524*H524,6)</f>
        <v>0</v>
      </c>
      <c r="L524" s="27">
        <v>0</v>
      </c>
      <c r="M524" s="22">
        <f>ROUND(ROUND(L524,2)*ROUND(G524,3),2)</f>
        <v>0</v>
      </c>
      <c r="N524" s="25" t="s">
        <v>126</v>
      </c>
      <c r="O524">
        <f>(M524*21)/100</f>
        <v>0</v>
      </c>
      <c r="P524" t="s">
        <v>27</v>
      </c>
    </row>
    <row r="525" spans="1:16" x14ac:dyDescent="0.2">
      <c r="A525" s="28" t="s">
        <v>57</v>
      </c>
      <c r="E525" s="29" t="s">
        <v>5</v>
      </c>
    </row>
    <row r="526" spans="1:16" x14ac:dyDescent="0.2">
      <c r="A526" s="28" t="s">
        <v>58</v>
      </c>
      <c r="E526" s="30" t="s">
        <v>5</v>
      </c>
    </row>
    <row r="527" spans="1:16" x14ac:dyDescent="0.2">
      <c r="E527" s="29" t="s">
        <v>5</v>
      </c>
    </row>
    <row r="528" spans="1:16" ht="25.5" x14ac:dyDescent="0.2">
      <c r="A528" t="s">
        <v>51</v>
      </c>
      <c r="B528" s="5" t="s">
        <v>423</v>
      </c>
      <c r="C528" s="5" t="s">
        <v>5853</v>
      </c>
      <c r="D528" t="s">
        <v>5</v>
      </c>
      <c r="E528" s="24" t="s">
        <v>5854</v>
      </c>
      <c r="F528" s="25" t="s">
        <v>812</v>
      </c>
      <c r="G528" s="26">
        <v>5</v>
      </c>
      <c r="H528" s="25">
        <v>0</v>
      </c>
      <c r="I528" s="25">
        <f>ROUND(G528*H528,6)</f>
        <v>0</v>
      </c>
      <c r="L528" s="27">
        <v>0</v>
      </c>
      <c r="M528" s="22">
        <f>ROUND(ROUND(L528,2)*ROUND(G528,3),2)</f>
        <v>0</v>
      </c>
      <c r="N528" s="25" t="s">
        <v>126</v>
      </c>
      <c r="O528">
        <f>(M528*21)/100</f>
        <v>0</v>
      </c>
      <c r="P528" t="s">
        <v>27</v>
      </c>
    </row>
    <row r="529" spans="1:16" ht="25.5" x14ac:dyDescent="0.2">
      <c r="A529" s="28" t="s">
        <v>57</v>
      </c>
      <c r="E529" s="29" t="s">
        <v>5855</v>
      </c>
    </row>
    <row r="530" spans="1:16" x14ac:dyDescent="0.2">
      <c r="A530" s="28" t="s">
        <v>58</v>
      </c>
      <c r="E530" s="30" t="s">
        <v>5</v>
      </c>
    </row>
    <row r="531" spans="1:16" x14ac:dyDescent="0.2">
      <c r="E531" s="29" t="s">
        <v>5</v>
      </c>
    </row>
    <row r="532" spans="1:16" x14ac:dyDescent="0.2">
      <c r="A532" t="s">
        <v>51</v>
      </c>
      <c r="B532" s="5" t="s">
        <v>424</v>
      </c>
      <c r="C532" s="5" t="s">
        <v>5856</v>
      </c>
      <c r="D532" t="s">
        <v>5</v>
      </c>
      <c r="E532" s="24" t="s">
        <v>5857</v>
      </c>
      <c r="F532" s="25" t="s">
        <v>812</v>
      </c>
      <c r="G532" s="26">
        <v>3</v>
      </c>
      <c r="H532" s="25">
        <v>0</v>
      </c>
      <c r="I532" s="25">
        <f>ROUND(G532*H532,6)</f>
        <v>0</v>
      </c>
      <c r="L532" s="27">
        <v>0</v>
      </c>
      <c r="M532" s="22">
        <f>ROUND(ROUND(L532,2)*ROUND(G532,3),2)</f>
        <v>0</v>
      </c>
      <c r="N532" s="25" t="s">
        <v>126</v>
      </c>
      <c r="O532">
        <f>(M532*21)/100</f>
        <v>0</v>
      </c>
      <c r="P532" t="s">
        <v>27</v>
      </c>
    </row>
    <row r="533" spans="1:16" x14ac:dyDescent="0.2">
      <c r="A533" s="28" t="s">
        <v>57</v>
      </c>
      <c r="E533" s="29" t="s">
        <v>5</v>
      </c>
    </row>
    <row r="534" spans="1:16" x14ac:dyDescent="0.2">
      <c r="A534" s="28" t="s">
        <v>58</v>
      </c>
      <c r="E534" s="30" t="s">
        <v>5</v>
      </c>
    </row>
    <row r="535" spans="1:16" x14ac:dyDescent="0.2">
      <c r="E535" s="29" t="s">
        <v>5</v>
      </c>
    </row>
    <row r="536" spans="1:16" x14ac:dyDescent="0.2">
      <c r="A536" t="s">
        <v>51</v>
      </c>
      <c r="B536" s="5" t="s">
        <v>425</v>
      </c>
      <c r="C536" s="5" t="s">
        <v>5858</v>
      </c>
      <c r="D536" t="s">
        <v>5</v>
      </c>
      <c r="E536" s="24" t="s">
        <v>5859</v>
      </c>
      <c r="F536" s="25" t="s">
        <v>812</v>
      </c>
      <c r="G536" s="26">
        <v>5</v>
      </c>
      <c r="H536" s="25">
        <v>0</v>
      </c>
      <c r="I536" s="25">
        <f>ROUND(G536*H536,6)</f>
        <v>0</v>
      </c>
      <c r="L536" s="27">
        <v>0</v>
      </c>
      <c r="M536" s="22">
        <f>ROUND(ROUND(L536,2)*ROUND(G536,3),2)</f>
        <v>0</v>
      </c>
      <c r="N536" s="25" t="s">
        <v>126</v>
      </c>
      <c r="O536">
        <f>(M536*21)/100</f>
        <v>0</v>
      </c>
      <c r="P536" t="s">
        <v>27</v>
      </c>
    </row>
    <row r="537" spans="1:16" x14ac:dyDescent="0.2">
      <c r="A537" s="28" t="s">
        <v>57</v>
      </c>
      <c r="E537" s="29" t="s">
        <v>5</v>
      </c>
    </row>
    <row r="538" spans="1:16" x14ac:dyDescent="0.2">
      <c r="A538" s="28" t="s">
        <v>58</v>
      </c>
      <c r="E538" s="30" t="s">
        <v>5</v>
      </c>
    </row>
    <row r="539" spans="1:16" x14ac:dyDescent="0.2">
      <c r="E539" s="29" t="s">
        <v>5</v>
      </c>
    </row>
    <row r="540" spans="1:16" ht="25.5" x14ac:dyDescent="0.2">
      <c r="A540" t="s">
        <v>51</v>
      </c>
      <c r="B540" s="5" t="s">
        <v>426</v>
      </c>
      <c r="C540" s="5" t="s">
        <v>5860</v>
      </c>
      <c r="D540" t="s">
        <v>5</v>
      </c>
      <c r="E540" s="24" t="s">
        <v>5861</v>
      </c>
      <c r="F540" s="25" t="s">
        <v>812</v>
      </c>
      <c r="G540" s="26">
        <v>11</v>
      </c>
      <c r="H540" s="25">
        <v>0</v>
      </c>
      <c r="I540" s="25">
        <f>ROUND(G540*H540,6)</f>
        <v>0</v>
      </c>
      <c r="L540" s="27">
        <v>0</v>
      </c>
      <c r="M540" s="22">
        <f>ROUND(ROUND(L540,2)*ROUND(G540,3),2)</f>
        <v>0</v>
      </c>
      <c r="N540" s="25" t="s">
        <v>126</v>
      </c>
      <c r="O540">
        <f>(M540*21)/100</f>
        <v>0</v>
      </c>
      <c r="P540" t="s">
        <v>27</v>
      </c>
    </row>
    <row r="541" spans="1:16" x14ac:dyDescent="0.2">
      <c r="A541" s="28" t="s">
        <v>57</v>
      </c>
      <c r="E541" s="29" t="s">
        <v>5</v>
      </c>
    </row>
    <row r="542" spans="1:16" x14ac:dyDescent="0.2">
      <c r="A542" s="28" t="s">
        <v>58</v>
      </c>
      <c r="E542" s="30" t="s">
        <v>5</v>
      </c>
    </row>
    <row r="543" spans="1:16" x14ac:dyDescent="0.2">
      <c r="E543" s="29" t="s">
        <v>5</v>
      </c>
    </row>
    <row r="544" spans="1:16" ht="25.5" x14ac:dyDescent="0.2">
      <c r="A544" t="s">
        <v>51</v>
      </c>
      <c r="B544" s="5" t="s">
        <v>427</v>
      </c>
      <c r="C544" s="5" t="s">
        <v>5862</v>
      </c>
      <c r="D544" t="s">
        <v>5</v>
      </c>
      <c r="E544" s="24" t="s">
        <v>5863</v>
      </c>
      <c r="F544" s="25" t="s">
        <v>812</v>
      </c>
      <c r="G544" s="26">
        <v>2</v>
      </c>
      <c r="H544" s="25">
        <v>0</v>
      </c>
      <c r="I544" s="25">
        <f>ROUND(G544*H544,6)</f>
        <v>0</v>
      </c>
      <c r="L544" s="27">
        <v>0</v>
      </c>
      <c r="M544" s="22">
        <f>ROUND(ROUND(L544,2)*ROUND(G544,3),2)</f>
        <v>0</v>
      </c>
      <c r="N544" s="25" t="s">
        <v>126</v>
      </c>
      <c r="O544">
        <f>(M544*21)/100</f>
        <v>0</v>
      </c>
      <c r="P544" t="s">
        <v>27</v>
      </c>
    </row>
    <row r="545" spans="1:16" x14ac:dyDescent="0.2">
      <c r="A545" s="28" t="s">
        <v>57</v>
      </c>
      <c r="E545" s="29" t="s">
        <v>5</v>
      </c>
    </row>
    <row r="546" spans="1:16" x14ac:dyDescent="0.2">
      <c r="A546" s="28" t="s">
        <v>58</v>
      </c>
      <c r="E546" s="30" t="s">
        <v>5</v>
      </c>
    </row>
    <row r="547" spans="1:16" x14ac:dyDescent="0.2">
      <c r="E547" s="29" t="s">
        <v>5</v>
      </c>
    </row>
    <row r="548" spans="1:16" ht="25.5" x14ac:dyDescent="0.2">
      <c r="A548" t="s">
        <v>51</v>
      </c>
      <c r="B548" s="5" t="s">
        <v>428</v>
      </c>
      <c r="C548" s="5" t="s">
        <v>5864</v>
      </c>
      <c r="D548" t="s">
        <v>5</v>
      </c>
      <c r="E548" s="24" t="s">
        <v>5865</v>
      </c>
      <c r="F548" s="25" t="s">
        <v>812</v>
      </c>
      <c r="G548" s="26">
        <v>10</v>
      </c>
      <c r="H548" s="25">
        <v>0</v>
      </c>
      <c r="I548" s="25">
        <f>ROUND(G548*H548,6)</f>
        <v>0</v>
      </c>
      <c r="L548" s="27">
        <v>0</v>
      </c>
      <c r="M548" s="22">
        <f>ROUND(ROUND(L548,2)*ROUND(G548,3),2)</f>
        <v>0</v>
      </c>
      <c r="N548" s="25" t="s">
        <v>126</v>
      </c>
      <c r="O548">
        <f>(M548*21)/100</f>
        <v>0</v>
      </c>
      <c r="P548" t="s">
        <v>27</v>
      </c>
    </row>
    <row r="549" spans="1:16" x14ac:dyDescent="0.2">
      <c r="A549" s="28" t="s">
        <v>57</v>
      </c>
      <c r="E549" s="29" t="s">
        <v>5</v>
      </c>
    </row>
    <row r="550" spans="1:16" x14ac:dyDescent="0.2">
      <c r="A550" s="28" t="s">
        <v>58</v>
      </c>
      <c r="E550" s="30" t="s">
        <v>5</v>
      </c>
    </row>
    <row r="551" spans="1:16" x14ac:dyDescent="0.2">
      <c r="E551" s="29" t="s">
        <v>5</v>
      </c>
    </row>
    <row r="552" spans="1:16" x14ac:dyDescent="0.2">
      <c r="A552" t="s">
        <v>51</v>
      </c>
      <c r="B552" s="5" t="s">
        <v>429</v>
      </c>
      <c r="C552" s="5" t="s">
        <v>5866</v>
      </c>
      <c r="D552" t="s">
        <v>5</v>
      </c>
      <c r="E552" s="24" t="s">
        <v>5867</v>
      </c>
      <c r="F552" s="25" t="s">
        <v>812</v>
      </c>
      <c r="G552" s="26">
        <v>2</v>
      </c>
      <c r="H552" s="25">
        <v>0</v>
      </c>
      <c r="I552" s="25">
        <f>ROUND(G552*H552,6)</f>
        <v>0</v>
      </c>
      <c r="L552" s="27">
        <v>0</v>
      </c>
      <c r="M552" s="22">
        <f>ROUND(ROUND(L552,2)*ROUND(G552,3),2)</f>
        <v>0</v>
      </c>
      <c r="N552" s="25" t="s">
        <v>126</v>
      </c>
      <c r="O552">
        <f>(M552*21)/100</f>
        <v>0</v>
      </c>
      <c r="P552" t="s">
        <v>27</v>
      </c>
    </row>
    <row r="553" spans="1:16" x14ac:dyDescent="0.2">
      <c r="A553" s="28" t="s">
        <v>57</v>
      </c>
      <c r="E553" s="29" t="s">
        <v>5</v>
      </c>
    </row>
    <row r="554" spans="1:16" x14ac:dyDescent="0.2">
      <c r="A554" s="28" t="s">
        <v>58</v>
      </c>
      <c r="E554" s="30" t="s">
        <v>5</v>
      </c>
    </row>
    <row r="555" spans="1:16" x14ac:dyDescent="0.2">
      <c r="E555" s="29" t="s">
        <v>5</v>
      </c>
    </row>
    <row r="556" spans="1:16" x14ac:dyDescent="0.2">
      <c r="A556" t="s">
        <v>51</v>
      </c>
      <c r="B556" s="5" t="s">
        <v>430</v>
      </c>
      <c r="C556" s="5" t="s">
        <v>5868</v>
      </c>
      <c r="D556" t="s">
        <v>5</v>
      </c>
      <c r="E556" s="24" t="s">
        <v>5869</v>
      </c>
      <c r="F556" s="25" t="s">
        <v>812</v>
      </c>
      <c r="G556" s="26">
        <v>2</v>
      </c>
      <c r="H556" s="25">
        <v>0</v>
      </c>
      <c r="I556" s="25">
        <f>ROUND(G556*H556,6)</f>
        <v>0</v>
      </c>
      <c r="L556" s="27">
        <v>0</v>
      </c>
      <c r="M556" s="22">
        <f>ROUND(ROUND(L556,2)*ROUND(G556,3),2)</f>
        <v>0</v>
      </c>
      <c r="N556" s="25" t="s">
        <v>126</v>
      </c>
      <c r="O556">
        <f>(M556*21)/100</f>
        <v>0</v>
      </c>
      <c r="P556" t="s">
        <v>27</v>
      </c>
    </row>
    <row r="557" spans="1:16" x14ac:dyDescent="0.2">
      <c r="A557" s="28" t="s">
        <v>57</v>
      </c>
      <c r="E557" s="29" t="s">
        <v>5</v>
      </c>
    </row>
    <row r="558" spans="1:16" x14ac:dyDescent="0.2">
      <c r="A558" s="28" t="s">
        <v>58</v>
      </c>
      <c r="E558" s="30" t="s">
        <v>5</v>
      </c>
    </row>
    <row r="559" spans="1:16" x14ac:dyDescent="0.2">
      <c r="E559" s="29" t="s">
        <v>5</v>
      </c>
    </row>
    <row r="560" spans="1:16" x14ac:dyDescent="0.2">
      <c r="A560" t="s">
        <v>51</v>
      </c>
      <c r="B560" s="5" t="s">
        <v>432</v>
      </c>
      <c r="C560" s="5" t="s">
        <v>5870</v>
      </c>
      <c r="D560" t="s">
        <v>5</v>
      </c>
      <c r="E560" s="24" t="s">
        <v>5871</v>
      </c>
      <c r="F560" s="25" t="s">
        <v>812</v>
      </c>
      <c r="G560" s="26">
        <v>27</v>
      </c>
      <c r="H560" s="25">
        <v>0</v>
      </c>
      <c r="I560" s="25">
        <f>ROUND(G560*H560,6)</f>
        <v>0</v>
      </c>
      <c r="L560" s="27">
        <v>0</v>
      </c>
      <c r="M560" s="22">
        <f>ROUND(ROUND(L560,2)*ROUND(G560,3),2)</f>
        <v>0</v>
      </c>
      <c r="N560" s="25" t="s">
        <v>126</v>
      </c>
      <c r="O560">
        <f>(M560*21)/100</f>
        <v>0</v>
      </c>
      <c r="P560" t="s">
        <v>27</v>
      </c>
    </row>
    <row r="561" spans="1:16" x14ac:dyDescent="0.2">
      <c r="A561" s="28" t="s">
        <v>57</v>
      </c>
      <c r="E561" s="29" t="s">
        <v>5</v>
      </c>
    </row>
    <row r="562" spans="1:16" x14ac:dyDescent="0.2">
      <c r="A562" s="28" t="s">
        <v>58</v>
      </c>
      <c r="E562" s="30" t="s">
        <v>5</v>
      </c>
    </row>
    <row r="563" spans="1:16" x14ac:dyDescent="0.2">
      <c r="E563" s="29" t="s">
        <v>5</v>
      </c>
    </row>
    <row r="564" spans="1:16" x14ac:dyDescent="0.2">
      <c r="A564" t="s">
        <v>51</v>
      </c>
      <c r="B564" s="5" t="s">
        <v>435</v>
      </c>
      <c r="C564" s="5" t="s">
        <v>5872</v>
      </c>
      <c r="D564" t="s">
        <v>5</v>
      </c>
      <c r="E564" s="24" t="s">
        <v>5873</v>
      </c>
      <c r="F564" s="25" t="s">
        <v>812</v>
      </c>
      <c r="G564" s="26">
        <v>23</v>
      </c>
      <c r="H564" s="25">
        <v>0</v>
      </c>
      <c r="I564" s="25">
        <f>ROUND(G564*H564,6)</f>
        <v>0</v>
      </c>
      <c r="L564" s="27">
        <v>0</v>
      </c>
      <c r="M564" s="22">
        <f>ROUND(ROUND(L564,2)*ROUND(G564,3),2)</f>
        <v>0</v>
      </c>
      <c r="N564" s="25" t="s">
        <v>126</v>
      </c>
      <c r="O564">
        <f>(M564*21)/100</f>
        <v>0</v>
      </c>
      <c r="P564" t="s">
        <v>27</v>
      </c>
    </row>
    <row r="565" spans="1:16" x14ac:dyDescent="0.2">
      <c r="A565" s="28" t="s">
        <v>57</v>
      </c>
      <c r="E565" s="29" t="s">
        <v>5</v>
      </c>
    </row>
    <row r="566" spans="1:16" x14ac:dyDescent="0.2">
      <c r="A566" s="28" t="s">
        <v>58</v>
      </c>
      <c r="E566" s="30" t="s">
        <v>5</v>
      </c>
    </row>
    <row r="567" spans="1:16" x14ac:dyDescent="0.2">
      <c r="E567" s="29" t="s">
        <v>5</v>
      </c>
    </row>
    <row r="568" spans="1:16" ht="25.5" x14ac:dyDescent="0.2">
      <c r="A568" t="s">
        <v>51</v>
      </c>
      <c r="B568" s="5" t="s">
        <v>436</v>
      </c>
      <c r="C568" s="5" t="s">
        <v>5874</v>
      </c>
      <c r="D568" t="s">
        <v>5</v>
      </c>
      <c r="E568" s="24" t="s">
        <v>5875</v>
      </c>
      <c r="F568" s="25" t="s">
        <v>812</v>
      </c>
      <c r="G568" s="26">
        <v>5</v>
      </c>
      <c r="H568" s="25">
        <v>0</v>
      </c>
      <c r="I568" s="25">
        <f>ROUND(G568*H568,6)</f>
        <v>0</v>
      </c>
      <c r="L568" s="27">
        <v>0</v>
      </c>
      <c r="M568" s="22">
        <f>ROUND(ROUND(L568,2)*ROUND(G568,3),2)</f>
        <v>0</v>
      </c>
      <c r="N568" s="25" t="s">
        <v>126</v>
      </c>
      <c r="O568">
        <f>(M568*21)/100</f>
        <v>0</v>
      </c>
      <c r="P568" t="s">
        <v>27</v>
      </c>
    </row>
    <row r="569" spans="1:16" x14ac:dyDescent="0.2">
      <c r="A569" s="28" t="s">
        <v>57</v>
      </c>
      <c r="E569" s="29" t="s">
        <v>5</v>
      </c>
    </row>
    <row r="570" spans="1:16" x14ac:dyDescent="0.2">
      <c r="A570" s="28" t="s">
        <v>58</v>
      </c>
      <c r="E570" s="30" t="s">
        <v>5</v>
      </c>
    </row>
    <row r="571" spans="1:16" x14ac:dyDescent="0.2">
      <c r="E571" s="29" t="s">
        <v>5</v>
      </c>
    </row>
    <row r="572" spans="1:16" x14ac:dyDescent="0.2">
      <c r="A572" t="s">
        <v>51</v>
      </c>
      <c r="B572" s="5" t="s">
        <v>439</v>
      </c>
      <c r="C572" s="5" t="s">
        <v>5876</v>
      </c>
      <c r="D572" t="s">
        <v>5</v>
      </c>
      <c r="E572" s="24" t="s">
        <v>5877</v>
      </c>
      <c r="F572" s="25" t="s">
        <v>812</v>
      </c>
      <c r="G572" s="26">
        <v>3</v>
      </c>
      <c r="H572" s="25">
        <v>0</v>
      </c>
      <c r="I572" s="25">
        <f>ROUND(G572*H572,6)</f>
        <v>0</v>
      </c>
      <c r="L572" s="27">
        <v>0</v>
      </c>
      <c r="M572" s="22">
        <f>ROUND(ROUND(L572,2)*ROUND(G572,3),2)</f>
        <v>0</v>
      </c>
      <c r="N572" s="25" t="s">
        <v>126</v>
      </c>
      <c r="O572">
        <f>(M572*21)/100</f>
        <v>0</v>
      </c>
      <c r="P572" t="s">
        <v>27</v>
      </c>
    </row>
    <row r="573" spans="1:16" x14ac:dyDescent="0.2">
      <c r="A573" s="28" t="s">
        <v>57</v>
      </c>
      <c r="E573" s="29" t="s">
        <v>5</v>
      </c>
    </row>
    <row r="574" spans="1:16" x14ac:dyDescent="0.2">
      <c r="A574" s="28" t="s">
        <v>58</v>
      </c>
      <c r="E574" s="30" t="s">
        <v>5</v>
      </c>
    </row>
    <row r="575" spans="1:16" x14ac:dyDescent="0.2">
      <c r="E575" s="29" t="s">
        <v>5</v>
      </c>
    </row>
    <row r="576" spans="1:16" ht="25.5" x14ac:dyDescent="0.2">
      <c r="A576" t="s">
        <v>51</v>
      </c>
      <c r="B576" s="5" t="s">
        <v>442</v>
      </c>
      <c r="C576" s="5" t="s">
        <v>5878</v>
      </c>
      <c r="D576" t="s">
        <v>5</v>
      </c>
      <c r="E576" s="24" t="s">
        <v>5879</v>
      </c>
      <c r="F576" s="25" t="s">
        <v>812</v>
      </c>
      <c r="G576" s="26">
        <v>2</v>
      </c>
      <c r="H576" s="25">
        <v>0</v>
      </c>
      <c r="I576" s="25">
        <f>ROUND(G576*H576,6)</f>
        <v>0</v>
      </c>
      <c r="L576" s="27">
        <v>0</v>
      </c>
      <c r="M576" s="22">
        <f>ROUND(ROUND(L576,2)*ROUND(G576,3),2)</f>
        <v>0</v>
      </c>
      <c r="N576" s="25" t="s">
        <v>126</v>
      </c>
      <c r="O576">
        <f>(M576*21)/100</f>
        <v>0</v>
      </c>
      <c r="P576" t="s">
        <v>27</v>
      </c>
    </row>
    <row r="577" spans="1:16" x14ac:dyDescent="0.2">
      <c r="A577" s="28" t="s">
        <v>57</v>
      </c>
      <c r="E577" s="29" t="s">
        <v>5</v>
      </c>
    </row>
    <row r="578" spans="1:16" x14ac:dyDescent="0.2">
      <c r="A578" s="28" t="s">
        <v>58</v>
      </c>
      <c r="E578" s="30" t="s">
        <v>5</v>
      </c>
    </row>
    <row r="579" spans="1:16" x14ac:dyDescent="0.2">
      <c r="E579" s="29" t="s">
        <v>5</v>
      </c>
    </row>
    <row r="580" spans="1:16" ht="25.5" x14ac:dyDescent="0.2">
      <c r="A580" t="s">
        <v>51</v>
      </c>
      <c r="B580" s="5" t="s">
        <v>445</v>
      </c>
      <c r="C580" s="5" t="s">
        <v>5880</v>
      </c>
      <c r="D580" t="s">
        <v>5</v>
      </c>
      <c r="E580" s="24" t="s">
        <v>5881</v>
      </c>
      <c r="F580" s="25" t="s">
        <v>812</v>
      </c>
      <c r="G580" s="26">
        <v>2</v>
      </c>
      <c r="H580" s="25">
        <v>0</v>
      </c>
      <c r="I580" s="25">
        <f>ROUND(G580*H580,6)</f>
        <v>0</v>
      </c>
      <c r="L580" s="27">
        <v>0</v>
      </c>
      <c r="M580" s="22">
        <f>ROUND(ROUND(L580,2)*ROUND(G580,3),2)</f>
        <v>0</v>
      </c>
      <c r="N580" s="25" t="s">
        <v>126</v>
      </c>
      <c r="O580">
        <f>(M580*21)/100</f>
        <v>0</v>
      </c>
      <c r="P580" t="s">
        <v>27</v>
      </c>
    </row>
    <row r="581" spans="1:16" x14ac:dyDescent="0.2">
      <c r="A581" s="28" t="s">
        <v>57</v>
      </c>
      <c r="E581" s="29" t="s">
        <v>5</v>
      </c>
    </row>
    <row r="582" spans="1:16" x14ac:dyDescent="0.2">
      <c r="A582" s="28" t="s">
        <v>58</v>
      </c>
      <c r="E582" s="30" t="s">
        <v>5</v>
      </c>
    </row>
    <row r="583" spans="1:16" x14ac:dyDescent="0.2">
      <c r="E583" s="29" t="s">
        <v>5</v>
      </c>
    </row>
    <row r="584" spans="1:16" x14ac:dyDescent="0.2">
      <c r="A584" t="s">
        <v>51</v>
      </c>
      <c r="B584" s="5" t="s">
        <v>448</v>
      </c>
      <c r="C584" s="5" t="s">
        <v>5882</v>
      </c>
      <c r="D584" t="s">
        <v>5</v>
      </c>
      <c r="E584" s="24" t="s">
        <v>5883</v>
      </c>
      <c r="F584" s="25" t="s">
        <v>812</v>
      </c>
      <c r="G584" s="26">
        <v>25</v>
      </c>
      <c r="H584" s="25">
        <v>0</v>
      </c>
      <c r="I584" s="25">
        <f>ROUND(G584*H584,6)</f>
        <v>0</v>
      </c>
      <c r="L584" s="27">
        <v>0</v>
      </c>
      <c r="M584" s="22">
        <f>ROUND(ROUND(L584,2)*ROUND(G584,3),2)</f>
        <v>0</v>
      </c>
      <c r="N584" s="25" t="s">
        <v>126</v>
      </c>
      <c r="O584">
        <f>(M584*21)/100</f>
        <v>0</v>
      </c>
      <c r="P584" t="s">
        <v>27</v>
      </c>
    </row>
    <row r="585" spans="1:16" x14ac:dyDescent="0.2">
      <c r="A585" s="28" t="s">
        <v>57</v>
      </c>
      <c r="E585" s="29" t="s">
        <v>5</v>
      </c>
    </row>
    <row r="586" spans="1:16" x14ac:dyDescent="0.2">
      <c r="A586" s="28" t="s">
        <v>58</v>
      </c>
      <c r="E586" s="30" t="s">
        <v>5</v>
      </c>
    </row>
    <row r="587" spans="1:16" x14ac:dyDescent="0.2">
      <c r="E587" s="29" t="s">
        <v>5</v>
      </c>
    </row>
    <row r="588" spans="1:16" x14ac:dyDescent="0.2">
      <c r="A588" t="s">
        <v>51</v>
      </c>
      <c r="B588" s="5" t="s">
        <v>454</v>
      </c>
      <c r="C588" s="5" t="s">
        <v>5884</v>
      </c>
      <c r="D588" t="s">
        <v>5</v>
      </c>
      <c r="E588" s="24" t="s">
        <v>5885</v>
      </c>
      <c r="F588" s="25" t="s">
        <v>812</v>
      </c>
      <c r="G588" s="26">
        <v>1</v>
      </c>
      <c r="H588" s="25">
        <v>0</v>
      </c>
      <c r="I588" s="25">
        <f>ROUND(G588*H588,6)</f>
        <v>0</v>
      </c>
      <c r="L588" s="27">
        <v>0</v>
      </c>
      <c r="M588" s="22">
        <f>ROUND(ROUND(L588,2)*ROUND(G588,3),2)</f>
        <v>0</v>
      </c>
      <c r="N588" s="25" t="s">
        <v>126</v>
      </c>
      <c r="O588">
        <f>(M588*21)/100</f>
        <v>0</v>
      </c>
      <c r="P588" t="s">
        <v>27</v>
      </c>
    </row>
    <row r="589" spans="1:16" x14ac:dyDescent="0.2">
      <c r="A589" s="28" t="s">
        <v>57</v>
      </c>
      <c r="E589" s="29" t="s">
        <v>5</v>
      </c>
    </row>
    <row r="590" spans="1:16" x14ac:dyDescent="0.2">
      <c r="A590" s="28" t="s">
        <v>58</v>
      </c>
      <c r="E590" s="30" t="s">
        <v>5</v>
      </c>
    </row>
    <row r="591" spans="1:16" x14ac:dyDescent="0.2">
      <c r="E591" s="29" t="s">
        <v>5</v>
      </c>
    </row>
    <row r="592" spans="1:16" x14ac:dyDescent="0.2">
      <c r="A592" t="s">
        <v>51</v>
      </c>
      <c r="B592" s="5" t="s">
        <v>458</v>
      </c>
      <c r="C592" s="5" t="s">
        <v>5886</v>
      </c>
      <c r="D592" t="s">
        <v>5</v>
      </c>
      <c r="E592" s="24" t="s">
        <v>5887</v>
      </c>
      <c r="F592" s="25" t="s">
        <v>812</v>
      </c>
      <c r="G592" s="26">
        <v>1</v>
      </c>
      <c r="H592" s="25">
        <v>0</v>
      </c>
      <c r="I592" s="25">
        <f>ROUND(G592*H592,6)</f>
        <v>0</v>
      </c>
      <c r="L592" s="27">
        <v>0</v>
      </c>
      <c r="M592" s="22">
        <f>ROUND(ROUND(L592,2)*ROUND(G592,3),2)</f>
        <v>0</v>
      </c>
      <c r="N592" s="25" t="s">
        <v>126</v>
      </c>
      <c r="O592">
        <f>(M592*21)/100</f>
        <v>0</v>
      </c>
      <c r="P592" t="s">
        <v>27</v>
      </c>
    </row>
    <row r="593" spans="1:16" x14ac:dyDescent="0.2">
      <c r="A593" s="28" t="s">
        <v>57</v>
      </c>
      <c r="E593" s="29" t="s">
        <v>5</v>
      </c>
    </row>
    <row r="594" spans="1:16" x14ac:dyDescent="0.2">
      <c r="A594" s="28" t="s">
        <v>58</v>
      </c>
      <c r="E594" s="30" t="s">
        <v>5</v>
      </c>
    </row>
    <row r="595" spans="1:16" x14ac:dyDescent="0.2">
      <c r="E595" s="29" t="s">
        <v>5</v>
      </c>
    </row>
    <row r="596" spans="1:16" x14ac:dyDescent="0.2">
      <c r="A596" t="s">
        <v>51</v>
      </c>
      <c r="B596" s="5" t="s">
        <v>462</v>
      </c>
      <c r="C596" s="5" t="s">
        <v>5888</v>
      </c>
      <c r="D596" t="s">
        <v>5</v>
      </c>
      <c r="E596" s="24" t="s">
        <v>5889</v>
      </c>
      <c r="F596" s="25" t="s">
        <v>812</v>
      </c>
      <c r="G596" s="26">
        <v>1</v>
      </c>
      <c r="H596" s="25">
        <v>0</v>
      </c>
      <c r="I596" s="25">
        <f>ROUND(G596*H596,6)</f>
        <v>0</v>
      </c>
      <c r="L596" s="27">
        <v>0</v>
      </c>
      <c r="M596" s="22">
        <f>ROUND(ROUND(L596,2)*ROUND(G596,3),2)</f>
        <v>0</v>
      </c>
      <c r="N596" s="25" t="s">
        <v>126</v>
      </c>
      <c r="O596">
        <f>(M596*21)/100</f>
        <v>0</v>
      </c>
      <c r="P596" t="s">
        <v>27</v>
      </c>
    </row>
    <row r="597" spans="1:16" x14ac:dyDescent="0.2">
      <c r="A597" s="28" t="s">
        <v>57</v>
      </c>
      <c r="E597" s="29" t="s">
        <v>5</v>
      </c>
    </row>
    <row r="598" spans="1:16" x14ac:dyDescent="0.2">
      <c r="A598" s="28" t="s">
        <v>58</v>
      </c>
      <c r="E598" s="30" t="s">
        <v>5</v>
      </c>
    </row>
    <row r="599" spans="1:16" x14ac:dyDescent="0.2">
      <c r="E599" s="29" t="s">
        <v>5</v>
      </c>
    </row>
    <row r="600" spans="1:16" x14ac:dyDescent="0.2">
      <c r="A600" t="s">
        <v>51</v>
      </c>
      <c r="B600" s="5" t="s">
        <v>466</v>
      </c>
      <c r="C600" s="5" t="s">
        <v>5890</v>
      </c>
      <c r="D600" t="s">
        <v>5</v>
      </c>
      <c r="E600" s="24" t="s">
        <v>5891</v>
      </c>
      <c r="F600" s="25" t="s">
        <v>812</v>
      </c>
      <c r="G600" s="26">
        <v>10</v>
      </c>
      <c r="H600" s="25">
        <v>0</v>
      </c>
      <c r="I600" s="25">
        <f>ROUND(G600*H600,6)</f>
        <v>0</v>
      </c>
      <c r="L600" s="27">
        <v>0</v>
      </c>
      <c r="M600" s="22">
        <f>ROUND(ROUND(L600,2)*ROUND(G600,3),2)</f>
        <v>0</v>
      </c>
      <c r="N600" s="25" t="s">
        <v>126</v>
      </c>
      <c r="O600">
        <f>(M600*21)/100</f>
        <v>0</v>
      </c>
      <c r="P600" t="s">
        <v>27</v>
      </c>
    </row>
    <row r="601" spans="1:16" x14ac:dyDescent="0.2">
      <c r="A601" s="28" t="s">
        <v>57</v>
      </c>
      <c r="E601" s="29" t="s">
        <v>5</v>
      </c>
    </row>
    <row r="602" spans="1:16" x14ac:dyDescent="0.2">
      <c r="A602" s="28" t="s">
        <v>58</v>
      </c>
      <c r="E602" s="30" t="s">
        <v>5</v>
      </c>
    </row>
    <row r="603" spans="1:16" x14ac:dyDescent="0.2">
      <c r="E603" s="29" t="s">
        <v>5</v>
      </c>
    </row>
    <row r="604" spans="1:16" x14ac:dyDescent="0.2">
      <c r="A604" t="s">
        <v>51</v>
      </c>
      <c r="B604" s="5" t="s">
        <v>470</v>
      </c>
      <c r="C604" s="5" t="s">
        <v>5892</v>
      </c>
      <c r="D604" t="s">
        <v>5</v>
      </c>
      <c r="E604" s="24" t="s">
        <v>5893</v>
      </c>
      <c r="F604" s="25" t="s">
        <v>812</v>
      </c>
      <c r="G604" s="26">
        <v>10</v>
      </c>
      <c r="H604" s="25">
        <v>0</v>
      </c>
      <c r="I604" s="25">
        <f>ROUND(G604*H604,6)</f>
        <v>0</v>
      </c>
      <c r="L604" s="27">
        <v>0</v>
      </c>
      <c r="M604" s="22">
        <f>ROUND(ROUND(L604,2)*ROUND(G604,3),2)</f>
        <v>0</v>
      </c>
      <c r="N604" s="25" t="s">
        <v>126</v>
      </c>
      <c r="O604">
        <f>(M604*21)/100</f>
        <v>0</v>
      </c>
      <c r="P604" t="s">
        <v>27</v>
      </c>
    </row>
    <row r="605" spans="1:16" x14ac:dyDescent="0.2">
      <c r="A605" s="28" t="s">
        <v>57</v>
      </c>
      <c r="E605" s="29" t="s">
        <v>5</v>
      </c>
    </row>
    <row r="606" spans="1:16" x14ac:dyDescent="0.2">
      <c r="A606" s="28" t="s">
        <v>58</v>
      </c>
      <c r="E606" s="30" t="s">
        <v>5</v>
      </c>
    </row>
    <row r="607" spans="1:16" x14ac:dyDescent="0.2">
      <c r="E607" s="29" t="s">
        <v>5</v>
      </c>
    </row>
    <row r="608" spans="1:16" x14ac:dyDescent="0.2">
      <c r="A608" t="s">
        <v>51</v>
      </c>
      <c r="B608" s="5" t="s">
        <v>474</v>
      </c>
      <c r="C608" s="5" t="s">
        <v>5894</v>
      </c>
      <c r="D608" t="s">
        <v>5</v>
      </c>
      <c r="E608" s="24" t="s">
        <v>5895</v>
      </c>
      <c r="F608" s="25" t="s">
        <v>812</v>
      </c>
      <c r="G608" s="26">
        <v>10</v>
      </c>
      <c r="H608" s="25">
        <v>0</v>
      </c>
      <c r="I608" s="25">
        <f>ROUND(G608*H608,6)</f>
        <v>0</v>
      </c>
      <c r="L608" s="27">
        <v>0</v>
      </c>
      <c r="M608" s="22">
        <f>ROUND(ROUND(L608,2)*ROUND(G608,3),2)</f>
        <v>0</v>
      </c>
      <c r="N608" s="25" t="s">
        <v>126</v>
      </c>
      <c r="O608">
        <f>(M608*21)/100</f>
        <v>0</v>
      </c>
      <c r="P608" t="s">
        <v>27</v>
      </c>
    </row>
    <row r="609" spans="1:16" x14ac:dyDescent="0.2">
      <c r="A609" s="28" t="s">
        <v>57</v>
      </c>
      <c r="E609" s="29" t="s">
        <v>5</v>
      </c>
    </row>
    <row r="610" spans="1:16" x14ac:dyDescent="0.2">
      <c r="A610" s="28" t="s">
        <v>58</v>
      </c>
      <c r="E610" s="30" t="s">
        <v>5</v>
      </c>
    </row>
    <row r="611" spans="1:16" x14ac:dyDescent="0.2">
      <c r="E611" s="29" t="s">
        <v>5</v>
      </c>
    </row>
    <row r="612" spans="1:16" x14ac:dyDescent="0.2">
      <c r="A612" t="s">
        <v>51</v>
      </c>
      <c r="B612" s="5" t="s">
        <v>478</v>
      </c>
      <c r="C612" s="5" t="s">
        <v>5896</v>
      </c>
      <c r="D612" t="s">
        <v>5</v>
      </c>
      <c r="E612" s="24" t="s">
        <v>5897</v>
      </c>
      <c r="F612" s="25" t="s">
        <v>812</v>
      </c>
      <c r="G612" s="26">
        <v>6</v>
      </c>
      <c r="H612" s="25">
        <v>0</v>
      </c>
      <c r="I612" s="25">
        <f>ROUND(G612*H612,6)</f>
        <v>0</v>
      </c>
      <c r="L612" s="27">
        <v>0</v>
      </c>
      <c r="M612" s="22">
        <f>ROUND(ROUND(L612,2)*ROUND(G612,3),2)</f>
        <v>0</v>
      </c>
      <c r="N612" s="25" t="s">
        <v>126</v>
      </c>
      <c r="O612">
        <f>(M612*21)/100</f>
        <v>0</v>
      </c>
      <c r="P612" t="s">
        <v>27</v>
      </c>
    </row>
    <row r="613" spans="1:16" x14ac:dyDescent="0.2">
      <c r="A613" s="28" t="s">
        <v>57</v>
      </c>
      <c r="E613" s="29" t="s">
        <v>5</v>
      </c>
    </row>
    <row r="614" spans="1:16" x14ac:dyDescent="0.2">
      <c r="A614" s="28" t="s">
        <v>58</v>
      </c>
      <c r="E614" s="30" t="s">
        <v>5</v>
      </c>
    </row>
    <row r="615" spans="1:16" x14ac:dyDescent="0.2">
      <c r="E615" s="29" t="s">
        <v>5</v>
      </c>
    </row>
    <row r="616" spans="1:16" x14ac:dyDescent="0.2">
      <c r="A616" t="s">
        <v>51</v>
      </c>
      <c r="B616" s="5" t="s">
        <v>729</v>
      </c>
      <c r="C616" s="5" t="s">
        <v>5898</v>
      </c>
      <c r="D616" t="s">
        <v>5</v>
      </c>
      <c r="E616" s="24" t="s">
        <v>5899</v>
      </c>
      <c r="F616" s="25" t="s">
        <v>812</v>
      </c>
      <c r="G616" s="26">
        <v>6</v>
      </c>
      <c r="H616" s="25">
        <v>0</v>
      </c>
      <c r="I616" s="25">
        <f>ROUND(G616*H616,6)</f>
        <v>0</v>
      </c>
      <c r="L616" s="27">
        <v>0</v>
      </c>
      <c r="M616" s="22">
        <f>ROUND(ROUND(L616,2)*ROUND(G616,3),2)</f>
        <v>0</v>
      </c>
      <c r="N616" s="25" t="s">
        <v>126</v>
      </c>
      <c r="O616">
        <f>(M616*21)/100</f>
        <v>0</v>
      </c>
      <c r="P616" t="s">
        <v>27</v>
      </c>
    </row>
    <row r="617" spans="1:16" x14ac:dyDescent="0.2">
      <c r="A617" s="28" t="s">
        <v>57</v>
      </c>
      <c r="E617" s="29" t="s">
        <v>5</v>
      </c>
    </row>
    <row r="618" spans="1:16" x14ac:dyDescent="0.2">
      <c r="A618" s="28" t="s">
        <v>58</v>
      </c>
      <c r="E618" s="30" t="s">
        <v>5</v>
      </c>
    </row>
    <row r="619" spans="1:16" x14ac:dyDescent="0.2">
      <c r="E619" s="29" t="s">
        <v>5</v>
      </c>
    </row>
    <row r="620" spans="1:16" x14ac:dyDescent="0.2">
      <c r="A620" t="s">
        <v>51</v>
      </c>
      <c r="B620" s="5" t="s">
        <v>730</v>
      </c>
      <c r="C620" s="5" t="s">
        <v>5900</v>
      </c>
      <c r="D620" t="s">
        <v>5</v>
      </c>
      <c r="E620" s="24" t="s">
        <v>5901</v>
      </c>
      <c r="F620" s="25" t="s">
        <v>812</v>
      </c>
      <c r="G620" s="26">
        <v>6</v>
      </c>
      <c r="H620" s="25">
        <v>0</v>
      </c>
      <c r="I620" s="25">
        <f>ROUND(G620*H620,6)</f>
        <v>0</v>
      </c>
      <c r="L620" s="27">
        <v>0</v>
      </c>
      <c r="M620" s="22">
        <f>ROUND(ROUND(L620,2)*ROUND(G620,3),2)</f>
        <v>0</v>
      </c>
      <c r="N620" s="25" t="s">
        <v>126</v>
      </c>
      <c r="O620">
        <f>(M620*21)/100</f>
        <v>0</v>
      </c>
      <c r="P620" t="s">
        <v>27</v>
      </c>
    </row>
    <row r="621" spans="1:16" x14ac:dyDescent="0.2">
      <c r="A621" s="28" t="s">
        <v>57</v>
      </c>
      <c r="E621" s="29" t="s">
        <v>5</v>
      </c>
    </row>
    <row r="622" spans="1:16" x14ac:dyDescent="0.2">
      <c r="A622" s="28" t="s">
        <v>58</v>
      </c>
      <c r="E622" s="30" t="s">
        <v>5</v>
      </c>
    </row>
    <row r="623" spans="1:16" x14ac:dyDescent="0.2">
      <c r="E623" s="29" t="s">
        <v>5</v>
      </c>
    </row>
    <row r="624" spans="1:16" x14ac:dyDescent="0.2">
      <c r="A624" t="s">
        <v>51</v>
      </c>
      <c r="B624" s="5" t="s">
        <v>731</v>
      </c>
      <c r="C624" s="5" t="s">
        <v>5902</v>
      </c>
      <c r="D624" t="s">
        <v>5</v>
      </c>
      <c r="E624" s="24" t="s">
        <v>5903</v>
      </c>
      <c r="F624" s="25" t="s">
        <v>812</v>
      </c>
      <c r="G624" s="26">
        <v>6</v>
      </c>
      <c r="H624" s="25">
        <v>0</v>
      </c>
      <c r="I624" s="25">
        <f>ROUND(G624*H624,6)</f>
        <v>0</v>
      </c>
      <c r="L624" s="27">
        <v>0</v>
      </c>
      <c r="M624" s="22">
        <f>ROUND(ROUND(L624,2)*ROUND(G624,3),2)</f>
        <v>0</v>
      </c>
      <c r="N624" s="25" t="s">
        <v>126</v>
      </c>
      <c r="O624">
        <f>(M624*21)/100</f>
        <v>0</v>
      </c>
      <c r="P624" t="s">
        <v>27</v>
      </c>
    </row>
    <row r="625" spans="1:16" x14ac:dyDescent="0.2">
      <c r="A625" s="28" t="s">
        <v>57</v>
      </c>
      <c r="E625" s="29" t="s">
        <v>5</v>
      </c>
    </row>
    <row r="626" spans="1:16" x14ac:dyDescent="0.2">
      <c r="A626" s="28" t="s">
        <v>58</v>
      </c>
      <c r="E626" s="30" t="s">
        <v>5</v>
      </c>
    </row>
    <row r="627" spans="1:16" x14ac:dyDescent="0.2">
      <c r="E627" s="29" t="s">
        <v>5</v>
      </c>
    </row>
    <row r="628" spans="1:16" x14ac:dyDescent="0.2">
      <c r="A628" t="s">
        <v>51</v>
      </c>
      <c r="B628" s="5" t="s">
        <v>732</v>
      </c>
      <c r="C628" s="5" t="s">
        <v>5904</v>
      </c>
      <c r="D628" t="s">
        <v>5</v>
      </c>
      <c r="E628" s="24" t="s">
        <v>5905</v>
      </c>
      <c r="F628" s="25" t="s">
        <v>812</v>
      </c>
      <c r="G628" s="26">
        <v>8</v>
      </c>
      <c r="H628" s="25">
        <v>0</v>
      </c>
      <c r="I628" s="25">
        <f>ROUND(G628*H628,6)</f>
        <v>0</v>
      </c>
      <c r="L628" s="27">
        <v>0</v>
      </c>
      <c r="M628" s="22">
        <f>ROUND(ROUND(L628,2)*ROUND(G628,3),2)</f>
        <v>0</v>
      </c>
      <c r="N628" s="25" t="s">
        <v>126</v>
      </c>
      <c r="O628">
        <f>(M628*21)/100</f>
        <v>0</v>
      </c>
      <c r="P628" t="s">
        <v>27</v>
      </c>
    </row>
    <row r="629" spans="1:16" x14ac:dyDescent="0.2">
      <c r="A629" s="28" t="s">
        <v>57</v>
      </c>
      <c r="E629" s="29" t="s">
        <v>5</v>
      </c>
    </row>
    <row r="630" spans="1:16" x14ac:dyDescent="0.2">
      <c r="A630" s="28" t="s">
        <v>58</v>
      </c>
      <c r="E630" s="30" t="s">
        <v>5</v>
      </c>
    </row>
    <row r="631" spans="1:16" x14ac:dyDescent="0.2">
      <c r="E631" s="29" t="s">
        <v>5</v>
      </c>
    </row>
    <row r="632" spans="1:16" x14ac:dyDescent="0.2">
      <c r="A632" t="s">
        <v>51</v>
      </c>
      <c r="B632" s="5" t="s">
        <v>733</v>
      </c>
      <c r="C632" s="5" t="s">
        <v>5906</v>
      </c>
      <c r="D632" t="s">
        <v>5</v>
      </c>
      <c r="E632" s="24" t="s">
        <v>5907</v>
      </c>
      <c r="F632" s="25" t="s">
        <v>812</v>
      </c>
      <c r="G632" s="26">
        <v>8</v>
      </c>
      <c r="H632" s="25">
        <v>0</v>
      </c>
      <c r="I632" s="25">
        <f>ROUND(G632*H632,6)</f>
        <v>0</v>
      </c>
      <c r="L632" s="27">
        <v>0</v>
      </c>
      <c r="M632" s="22">
        <f>ROUND(ROUND(L632,2)*ROUND(G632,3),2)</f>
        <v>0</v>
      </c>
      <c r="N632" s="25" t="s">
        <v>126</v>
      </c>
      <c r="O632">
        <f>(M632*21)/100</f>
        <v>0</v>
      </c>
      <c r="P632" t="s">
        <v>27</v>
      </c>
    </row>
    <row r="633" spans="1:16" x14ac:dyDescent="0.2">
      <c r="A633" s="28" t="s">
        <v>57</v>
      </c>
      <c r="E633" s="29" t="s">
        <v>5</v>
      </c>
    </row>
    <row r="634" spans="1:16" x14ac:dyDescent="0.2">
      <c r="A634" s="28" t="s">
        <v>58</v>
      </c>
      <c r="E634" s="30" t="s">
        <v>5</v>
      </c>
    </row>
    <row r="635" spans="1:16" x14ac:dyDescent="0.2">
      <c r="E635" s="29" t="s">
        <v>5</v>
      </c>
    </row>
    <row r="636" spans="1:16" x14ac:dyDescent="0.2">
      <c r="A636" t="s">
        <v>51</v>
      </c>
      <c r="B636" s="5" t="s">
        <v>734</v>
      </c>
      <c r="C636" s="5" t="s">
        <v>5908</v>
      </c>
      <c r="D636" t="s">
        <v>5</v>
      </c>
      <c r="E636" s="24" t="s">
        <v>5909</v>
      </c>
      <c r="F636" s="25" t="s">
        <v>812</v>
      </c>
      <c r="G636" s="26">
        <v>70</v>
      </c>
      <c r="H636" s="25">
        <v>0</v>
      </c>
      <c r="I636" s="25">
        <f>ROUND(G636*H636,6)</f>
        <v>0</v>
      </c>
      <c r="L636" s="27">
        <v>0</v>
      </c>
      <c r="M636" s="22">
        <f>ROUND(ROUND(L636,2)*ROUND(G636,3),2)</f>
        <v>0</v>
      </c>
      <c r="N636" s="25" t="s">
        <v>126</v>
      </c>
      <c r="O636">
        <f>(M636*21)/100</f>
        <v>0</v>
      </c>
      <c r="P636" t="s">
        <v>27</v>
      </c>
    </row>
    <row r="637" spans="1:16" x14ac:dyDescent="0.2">
      <c r="A637" s="28" t="s">
        <v>57</v>
      </c>
      <c r="E637" s="29" t="s">
        <v>5</v>
      </c>
    </row>
    <row r="638" spans="1:16" x14ac:dyDescent="0.2">
      <c r="A638" s="28" t="s">
        <v>58</v>
      </c>
      <c r="E638" s="30" t="s">
        <v>5</v>
      </c>
    </row>
    <row r="639" spans="1:16" x14ac:dyDescent="0.2">
      <c r="E639" s="29" t="s">
        <v>5</v>
      </c>
    </row>
    <row r="640" spans="1:16" x14ac:dyDescent="0.2">
      <c r="A640" t="s">
        <v>51</v>
      </c>
      <c r="B640" s="5" t="s">
        <v>735</v>
      </c>
      <c r="C640" s="5" t="s">
        <v>5910</v>
      </c>
      <c r="D640" t="s">
        <v>5</v>
      </c>
      <c r="E640" s="24" t="s">
        <v>5911</v>
      </c>
      <c r="F640" s="25" t="s">
        <v>812</v>
      </c>
      <c r="G640" s="26">
        <v>20</v>
      </c>
      <c r="H640" s="25">
        <v>0</v>
      </c>
      <c r="I640" s="25">
        <f>ROUND(G640*H640,6)</f>
        <v>0</v>
      </c>
      <c r="L640" s="27">
        <v>0</v>
      </c>
      <c r="M640" s="22">
        <f>ROUND(ROUND(L640,2)*ROUND(G640,3),2)</f>
        <v>0</v>
      </c>
      <c r="N640" s="25" t="s">
        <v>126</v>
      </c>
      <c r="O640">
        <f>(M640*21)/100</f>
        <v>0</v>
      </c>
      <c r="P640" t="s">
        <v>27</v>
      </c>
    </row>
    <row r="641" spans="1:16" x14ac:dyDescent="0.2">
      <c r="A641" s="28" t="s">
        <v>57</v>
      </c>
      <c r="E641" s="29" t="s">
        <v>5</v>
      </c>
    </row>
    <row r="642" spans="1:16" x14ac:dyDescent="0.2">
      <c r="A642" s="28" t="s">
        <v>58</v>
      </c>
      <c r="E642" s="30" t="s">
        <v>5</v>
      </c>
    </row>
    <row r="643" spans="1:16" x14ac:dyDescent="0.2">
      <c r="E643" s="29" t="s">
        <v>5</v>
      </c>
    </row>
    <row r="644" spans="1:16" x14ac:dyDescent="0.2">
      <c r="A644" t="s">
        <v>51</v>
      </c>
      <c r="B644" s="5" t="s">
        <v>736</v>
      </c>
      <c r="C644" s="5" t="s">
        <v>5912</v>
      </c>
      <c r="D644" t="s">
        <v>5</v>
      </c>
      <c r="E644" s="24" t="s">
        <v>5913</v>
      </c>
      <c r="F644" s="25" t="s">
        <v>812</v>
      </c>
      <c r="G644" s="26">
        <v>60</v>
      </c>
      <c r="H644" s="25">
        <v>0</v>
      </c>
      <c r="I644" s="25">
        <f>ROUND(G644*H644,6)</f>
        <v>0</v>
      </c>
      <c r="L644" s="27">
        <v>0</v>
      </c>
      <c r="M644" s="22">
        <f>ROUND(ROUND(L644,2)*ROUND(G644,3),2)</f>
        <v>0</v>
      </c>
      <c r="N644" s="25" t="s">
        <v>126</v>
      </c>
      <c r="O644">
        <f>(M644*21)/100</f>
        <v>0</v>
      </c>
      <c r="P644" t="s">
        <v>27</v>
      </c>
    </row>
    <row r="645" spans="1:16" x14ac:dyDescent="0.2">
      <c r="A645" s="28" t="s">
        <v>57</v>
      </c>
      <c r="E645" s="29" t="s">
        <v>5</v>
      </c>
    </row>
    <row r="646" spans="1:16" x14ac:dyDescent="0.2">
      <c r="A646" s="28" t="s">
        <v>58</v>
      </c>
      <c r="E646" s="30" t="s">
        <v>5</v>
      </c>
    </row>
    <row r="647" spans="1:16" x14ac:dyDescent="0.2">
      <c r="E647" s="29" t="s">
        <v>5</v>
      </c>
    </row>
    <row r="648" spans="1:16" x14ac:dyDescent="0.2">
      <c r="A648" t="s">
        <v>51</v>
      </c>
      <c r="B648" s="5" t="s">
        <v>737</v>
      </c>
      <c r="C648" s="5" t="s">
        <v>5914</v>
      </c>
      <c r="D648" t="s">
        <v>5</v>
      </c>
      <c r="E648" s="24" t="s">
        <v>5915</v>
      </c>
      <c r="F648" s="25" t="s">
        <v>812</v>
      </c>
      <c r="G648" s="26">
        <v>15</v>
      </c>
      <c r="H648" s="25">
        <v>0</v>
      </c>
      <c r="I648" s="25">
        <f>ROUND(G648*H648,6)</f>
        <v>0</v>
      </c>
      <c r="L648" s="27">
        <v>0</v>
      </c>
      <c r="M648" s="22">
        <f>ROUND(ROUND(L648,2)*ROUND(G648,3),2)</f>
        <v>0</v>
      </c>
      <c r="N648" s="25" t="s">
        <v>126</v>
      </c>
      <c r="O648">
        <f>(M648*21)/100</f>
        <v>0</v>
      </c>
      <c r="P648" t="s">
        <v>27</v>
      </c>
    </row>
    <row r="649" spans="1:16" x14ac:dyDescent="0.2">
      <c r="A649" s="28" t="s">
        <v>57</v>
      </c>
      <c r="E649" s="29" t="s">
        <v>5</v>
      </c>
    </row>
    <row r="650" spans="1:16" x14ac:dyDescent="0.2">
      <c r="A650" s="28" t="s">
        <v>58</v>
      </c>
      <c r="E650" s="30" t="s">
        <v>5</v>
      </c>
    </row>
    <row r="651" spans="1:16" x14ac:dyDescent="0.2">
      <c r="E651" s="29" t="s">
        <v>5</v>
      </c>
    </row>
    <row r="652" spans="1:16" x14ac:dyDescent="0.2">
      <c r="A652" t="s">
        <v>51</v>
      </c>
      <c r="B652" s="5" t="s">
        <v>738</v>
      </c>
      <c r="C652" s="5" t="s">
        <v>5916</v>
      </c>
      <c r="D652" t="s">
        <v>5</v>
      </c>
      <c r="E652" s="24" t="s">
        <v>5917</v>
      </c>
      <c r="F652" s="25" t="s">
        <v>812</v>
      </c>
      <c r="G652" s="26">
        <v>20</v>
      </c>
      <c r="H652" s="25">
        <v>0</v>
      </c>
      <c r="I652" s="25">
        <f>ROUND(G652*H652,6)</f>
        <v>0</v>
      </c>
      <c r="L652" s="27">
        <v>0</v>
      </c>
      <c r="M652" s="22">
        <f>ROUND(ROUND(L652,2)*ROUND(G652,3),2)</f>
        <v>0</v>
      </c>
      <c r="N652" s="25" t="s">
        <v>126</v>
      </c>
      <c r="O652">
        <f>(M652*21)/100</f>
        <v>0</v>
      </c>
      <c r="P652" t="s">
        <v>27</v>
      </c>
    </row>
    <row r="653" spans="1:16" x14ac:dyDescent="0.2">
      <c r="A653" s="28" t="s">
        <v>57</v>
      </c>
      <c r="E653" s="29" t="s">
        <v>5</v>
      </c>
    </row>
    <row r="654" spans="1:16" x14ac:dyDescent="0.2">
      <c r="A654" s="28" t="s">
        <v>58</v>
      </c>
      <c r="E654" s="30" t="s">
        <v>5</v>
      </c>
    </row>
    <row r="655" spans="1:16" x14ac:dyDescent="0.2">
      <c r="E655"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T625"/>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149</v>
      </c>
      <c r="M3" s="31">
        <f>Rekapitulace!C13</f>
        <v>0</v>
      </c>
      <c r="N3" s="14" t="s">
        <v>15</v>
      </c>
      <c r="O3" t="s">
        <v>23</v>
      </c>
      <c r="P3" t="s">
        <v>27</v>
      </c>
    </row>
    <row r="4" spans="1:20" ht="15" x14ac:dyDescent="0.25">
      <c r="A4" s="17" t="s">
        <v>20</v>
      </c>
      <c r="B4" s="18" t="s">
        <v>28</v>
      </c>
      <c r="C4" s="36" t="s">
        <v>149</v>
      </c>
      <c r="D4" s="32"/>
      <c r="E4" s="18" t="s">
        <v>150</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COUNTIFS(L8:L622,"=0",A8:A622,"P")+COUNTIFS(L8:L622,"",A8:A622,"P")+SUM(Q8:Q622)</f>
        <v>151</v>
      </c>
    </row>
    <row r="8" spans="1:20" x14ac:dyDescent="0.2">
      <c r="A8" t="s">
        <v>45</v>
      </c>
      <c r="C8" s="19" t="s">
        <v>153</v>
      </c>
      <c r="E8" s="21" t="s">
        <v>154</v>
      </c>
      <c r="J8" s="20">
        <f>0+J9+J82+J143+J204+J241+J278+J371+J396+J437+J470+J527+J572+J597</f>
        <v>0</v>
      </c>
      <c r="K8" s="20">
        <f>0+K9+K82+K143+K204+K241+K278+K371+K396+K437+K470+K527+K572+K597</f>
        <v>0</v>
      </c>
      <c r="L8" s="20">
        <f>0+L9+L82+L143+L204+L241+L278+L371+L396+L437+L470+L527+L572+L597</f>
        <v>0</v>
      </c>
      <c r="M8" s="20">
        <f>0+M9+M82+M143+M204+M241+M278+M371+M396+M437+M470+M527+M572+M597</f>
        <v>0</v>
      </c>
    </row>
    <row r="9" spans="1:20" x14ac:dyDescent="0.2">
      <c r="A9" t="s">
        <v>48</v>
      </c>
      <c r="C9" s="6" t="s">
        <v>155</v>
      </c>
      <c r="E9" s="23" t="s">
        <v>156</v>
      </c>
      <c r="J9" s="22">
        <f>0</f>
        <v>0</v>
      </c>
      <c r="K9" s="22">
        <f>0</f>
        <v>0</v>
      </c>
      <c r="L9" s="22">
        <f>0+L10+L14+L18+L22+L26+L30+L34+L38+L42+L46+L50+L54+L58+L62+L66+L70+L74+L78</f>
        <v>0</v>
      </c>
      <c r="M9" s="22">
        <f>0+M10+M14+M18+M22+M26+M30+M34+M38+M42+M46+M50+M54+M58+M62+M66+M70+M74+M78</f>
        <v>0</v>
      </c>
    </row>
    <row r="10" spans="1:20" ht="25.5" x14ac:dyDescent="0.2">
      <c r="A10" t="s">
        <v>51</v>
      </c>
      <c r="B10" s="5" t="s">
        <v>52</v>
      </c>
      <c r="C10" s="5" t="s">
        <v>157</v>
      </c>
      <c r="D10" t="s">
        <v>5</v>
      </c>
      <c r="E10" s="24" t="s">
        <v>158</v>
      </c>
      <c r="F10" s="25" t="s">
        <v>73</v>
      </c>
      <c r="G10" s="26">
        <v>4</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x14ac:dyDescent="0.2">
      <c r="E13" s="29" t="s">
        <v>159</v>
      </c>
    </row>
    <row r="14" spans="1:20" ht="25.5" x14ac:dyDescent="0.2">
      <c r="A14" t="s">
        <v>51</v>
      </c>
      <c r="B14" s="5" t="s">
        <v>27</v>
      </c>
      <c r="C14" s="5" t="s">
        <v>160</v>
      </c>
      <c r="D14" t="s">
        <v>5</v>
      </c>
      <c r="E14" s="24" t="s">
        <v>161</v>
      </c>
      <c r="F14" s="25" t="s">
        <v>73</v>
      </c>
      <c r="G14" s="26">
        <v>4</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x14ac:dyDescent="0.2">
      <c r="E17" s="29" t="s">
        <v>159</v>
      </c>
    </row>
    <row r="18" spans="1:16" ht="25.5" x14ac:dyDescent="0.2">
      <c r="A18" t="s">
        <v>51</v>
      </c>
      <c r="B18" s="5" t="s">
        <v>26</v>
      </c>
      <c r="C18" s="5" t="s">
        <v>162</v>
      </c>
      <c r="D18" t="s">
        <v>5</v>
      </c>
      <c r="E18" s="24" t="s">
        <v>163</v>
      </c>
      <c r="F18" s="25" t="s">
        <v>73</v>
      </c>
      <c r="G18" s="26">
        <v>4</v>
      </c>
      <c r="H18" s="25">
        <v>0</v>
      </c>
      <c r="I18" s="25">
        <f>ROUND(G18*H18,6)</f>
        <v>0</v>
      </c>
      <c r="L18" s="27">
        <v>0</v>
      </c>
      <c r="M18" s="22">
        <f>ROUND(ROUND(L18,2)*ROUND(G18,3),2)</f>
        <v>0</v>
      </c>
      <c r="N18" s="25" t="s">
        <v>56</v>
      </c>
      <c r="O18">
        <f>(M18*21)/100</f>
        <v>0</v>
      </c>
      <c r="P18" t="s">
        <v>27</v>
      </c>
    </row>
    <row r="19" spans="1:16" x14ac:dyDescent="0.2">
      <c r="A19" s="28" t="s">
        <v>57</v>
      </c>
      <c r="E19" s="29" t="s">
        <v>5</v>
      </c>
    </row>
    <row r="20" spans="1:16" x14ac:dyDescent="0.2">
      <c r="A20" s="28" t="s">
        <v>58</v>
      </c>
      <c r="E20" s="30" t="s">
        <v>5</v>
      </c>
    </row>
    <row r="21" spans="1:16" x14ac:dyDescent="0.2">
      <c r="E21" s="29" t="s">
        <v>159</v>
      </c>
    </row>
    <row r="22" spans="1:16" x14ac:dyDescent="0.2">
      <c r="A22" t="s">
        <v>51</v>
      </c>
      <c r="B22" s="5" t="s">
        <v>144</v>
      </c>
      <c r="C22" s="5" t="s">
        <v>164</v>
      </c>
      <c r="D22" t="s">
        <v>52</v>
      </c>
      <c r="E22" s="24" t="s">
        <v>165</v>
      </c>
      <c r="F22" s="25" t="s">
        <v>73</v>
      </c>
      <c r="G22" s="26">
        <v>2</v>
      </c>
      <c r="H22" s="25">
        <v>0</v>
      </c>
      <c r="I22" s="25">
        <f>ROUND(G22*H22,6)</f>
        <v>0</v>
      </c>
      <c r="L22" s="27">
        <v>0</v>
      </c>
      <c r="M22" s="22">
        <f>ROUND(ROUND(L22,2)*ROUND(G22,3),2)</f>
        <v>0</v>
      </c>
      <c r="N22" s="25" t="s">
        <v>56</v>
      </c>
      <c r="O22">
        <f>(M22*21)/100</f>
        <v>0</v>
      </c>
      <c r="P22" t="s">
        <v>27</v>
      </c>
    </row>
    <row r="23" spans="1:16" x14ac:dyDescent="0.2">
      <c r="A23" s="28" t="s">
        <v>57</v>
      </c>
      <c r="E23" s="29" t="s">
        <v>5</v>
      </c>
    </row>
    <row r="24" spans="1:16" x14ac:dyDescent="0.2">
      <c r="A24" s="28" t="s">
        <v>58</v>
      </c>
      <c r="E24" s="30" t="s">
        <v>5</v>
      </c>
    </row>
    <row r="25" spans="1:16" x14ac:dyDescent="0.2">
      <c r="E25" s="29" t="s">
        <v>159</v>
      </c>
    </row>
    <row r="26" spans="1:16" x14ac:dyDescent="0.2">
      <c r="A26" t="s">
        <v>51</v>
      </c>
      <c r="B26" s="5" t="s">
        <v>64</v>
      </c>
      <c r="C26" s="5" t="s">
        <v>166</v>
      </c>
      <c r="D26" t="s">
        <v>52</v>
      </c>
      <c r="E26" s="24" t="s">
        <v>167</v>
      </c>
      <c r="F26" s="25" t="s">
        <v>73</v>
      </c>
      <c r="G26" s="26">
        <v>2</v>
      </c>
      <c r="H26" s="25">
        <v>0</v>
      </c>
      <c r="I26" s="25">
        <f>ROUND(G26*H26,6)</f>
        <v>0</v>
      </c>
      <c r="L26" s="27">
        <v>0</v>
      </c>
      <c r="M26" s="22">
        <f>ROUND(ROUND(L26,2)*ROUND(G26,3),2)</f>
        <v>0</v>
      </c>
      <c r="N26" s="25" t="s">
        <v>56</v>
      </c>
      <c r="O26">
        <f>(M26*21)/100</f>
        <v>0</v>
      </c>
      <c r="P26" t="s">
        <v>27</v>
      </c>
    </row>
    <row r="27" spans="1:16" x14ac:dyDescent="0.2">
      <c r="A27" s="28" t="s">
        <v>57</v>
      </c>
      <c r="E27" s="29" t="s">
        <v>5</v>
      </c>
    </row>
    <row r="28" spans="1:16" x14ac:dyDescent="0.2">
      <c r="A28" s="28" t="s">
        <v>58</v>
      </c>
      <c r="E28" s="30" t="s">
        <v>5</v>
      </c>
    </row>
    <row r="29" spans="1:16" x14ac:dyDescent="0.2">
      <c r="E29" s="29" t="s">
        <v>159</v>
      </c>
    </row>
    <row r="30" spans="1:16" x14ac:dyDescent="0.2">
      <c r="A30" t="s">
        <v>51</v>
      </c>
      <c r="B30" s="5" t="s">
        <v>62</v>
      </c>
      <c r="C30" s="5" t="s">
        <v>168</v>
      </c>
      <c r="D30" t="s">
        <v>52</v>
      </c>
      <c r="E30" s="24" t="s">
        <v>169</v>
      </c>
      <c r="F30" s="25" t="s">
        <v>73</v>
      </c>
      <c r="G30" s="26">
        <v>2</v>
      </c>
      <c r="H30" s="25">
        <v>0</v>
      </c>
      <c r="I30" s="25">
        <f>ROUND(G30*H30,6)</f>
        <v>0</v>
      </c>
      <c r="L30" s="27">
        <v>0</v>
      </c>
      <c r="M30" s="22">
        <f>ROUND(ROUND(L30,2)*ROUND(G30,3),2)</f>
        <v>0</v>
      </c>
      <c r="N30" s="25" t="s">
        <v>56</v>
      </c>
      <c r="O30">
        <f>(M30*21)/100</f>
        <v>0</v>
      </c>
      <c r="P30" t="s">
        <v>27</v>
      </c>
    </row>
    <row r="31" spans="1:16" x14ac:dyDescent="0.2">
      <c r="A31" s="28" t="s">
        <v>57</v>
      </c>
      <c r="E31" s="29" t="s">
        <v>5</v>
      </c>
    </row>
    <row r="32" spans="1:16" x14ac:dyDescent="0.2">
      <c r="A32" s="28" t="s">
        <v>58</v>
      </c>
      <c r="E32" s="30" t="s">
        <v>5</v>
      </c>
    </row>
    <row r="33" spans="1:16" x14ac:dyDescent="0.2">
      <c r="E33" s="29" t="s">
        <v>159</v>
      </c>
    </row>
    <row r="34" spans="1:16" ht="25.5" x14ac:dyDescent="0.2">
      <c r="A34" t="s">
        <v>51</v>
      </c>
      <c r="B34" s="5" t="s">
        <v>69</v>
      </c>
      <c r="C34" s="5" t="s">
        <v>170</v>
      </c>
      <c r="D34" t="s">
        <v>5</v>
      </c>
      <c r="E34" s="24" t="s">
        <v>171</v>
      </c>
      <c r="F34" s="25" t="s">
        <v>73</v>
      </c>
      <c r="G34" s="26">
        <v>4</v>
      </c>
      <c r="H34" s="25">
        <v>0</v>
      </c>
      <c r="I34" s="25">
        <f>ROUND(G34*H34,6)</f>
        <v>0</v>
      </c>
      <c r="L34" s="27">
        <v>0</v>
      </c>
      <c r="M34" s="22">
        <f>ROUND(ROUND(L34,2)*ROUND(G34,3),2)</f>
        <v>0</v>
      </c>
      <c r="N34" s="25" t="s">
        <v>56</v>
      </c>
      <c r="O34">
        <f>(M34*21)/100</f>
        <v>0</v>
      </c>
      <c r="P34" t="s">
        <v>27</v>
      </c>
    </row>
    <row r="35" spans="1:16" x14ac:dyDescent="0.2">
      <c r="A35" s="28" t="s">
        <v>57</v>
      </c>
      <c r="E35" s="29" t="s">
        <v>5</v>
      </c>
    </row>
    <row r="36" spans="1:16" x14ac:dyDescent="0.2">
      <c r="A36" s="28" t="s">
        <v>58</v>
      </c>
      <c r="E36" s="30" t="s">
        <v>5</v>
      </c>
    </row>
    <row r="37" spans="1:16" x14ac:dyDescent="0.2">
      <c r="E37" s="29" t="s">
        <v>159</v>
      </c>
    </row>
    <row r="38" spans="1:16" ht="25.5" x14ac:dyDescent="0.2">
      <c r="A38" t="s">
        <v>51</v>
      </c>
      <c r="B38" s="5" t="s">
        <v>79</v>
      </c>
      <c r="C38" s="5" t="s">
        <v>172</v>
      </c>
      <c r="D38" t="s">
        <v>5</v>
      </c>
      <c r="E38" s="24" t="s">
        <v>173</v>
      </c>
      <c r="F38" s="25" t="s">
        <v>73</v>
      </c>
      <c r="G38" s="26">
        <v>4</v>
      </c>
      <c r="H38" s="25">
        <v>0</v>
      </c>
      <c r="I38" s="25">
        <f>ROUND(G38*H38,6)</f>
        <v>0</v>
      </c>
      <c r="L38" s="27">
        <v>0</v>
      </c>
      <c r="M38" s="22">
        <f>ROUND(ROUND(L38,2)*ROUND(G38,3),2)</f>
        <v>0</v>
      </c>
      <c r="N38" s="25" t="s">
        <v>56</v>
      </c>
      <c r="O38">
        <f>(M38*21)/100</f>
        <v>0</v>
      </c>
      <c r="P38" t="s">
        <v>27</v>
      </c>
    </row>
    <row r="39" spans="1:16" x14ac:dyDescent="0.2">
      <c r="A39" s="28" t="s">
        <v>57</v>
      </c>
      <c r="E39" s="29" t="s">
        <v>5</v>
      </c>
    </row>
    <row r="40" spans="1:16" x14ac:dyDescent="0.2">
      <c r="A40" s="28" t="s">
        <v>58</v>
      </c>
      <c r="E40" s="30" t="s">
        <v>5</v>
      </c>
    </row>
    <row r="41" spans="1:16" x14ac:dyDescent="0.2">
      <c r="E41" s="29" t="s">
        <v>159</v>
      </c>
    </row>
    <row r="42" spans="1:16" ht="25.5" x14ac:dyDescent="0.2">
      <c r="A42" t="s">
        <v>51</v>
      </c>
      <c r="B42" s="5" t="s">
        <v>83</v>
      </c>
      <c r="C42" s="5" t="s">
        <v>174</v>
      </c>
      <c r="D42" t="s">
        <v>5</v>
      </c>
      <c r="E42" s="24" t="s">
        <v>175</v>
      </c>
      <c r="F42" s="25" t="s">
        <v>73</v>
      </c>
      <c r="G42" s="26">
        <v>4</v>
      </c>
      <c r="H42" s="25">
        <v>0</v>
      </c>
      <c r="I42" s="25">
        <f>ROUND(G42*H42,6)</f>
        <v>0</v>
      </c>
      <c r="L42" s="27">
        <v>0</v>
      </c>
      <c r="M42" s="22">
        <f>ROUND(ROUND(L42,2)*ROUND(G42,3),2)</f>
        <v>0</v>
      </c>
      <c r="N42" s="25" t="s">
        <v>56</v>
      </c>
      <c r="O42">
        <f>(M42*21)/100</f>
        <v>0</v>
      </c>
      <c r="P42" t="s">
        <v>27</v>
      </c>
    </row>
    <row r="43" spans="1:16" x14ac:dyDescent="0.2">
      <c r="A43" s="28" t="s">
        <v>57</v>
      </c>
      <c r="E43" s="29" t="s">
        <v>5</v>
      </c>
    </row>
    <row r="44" spans="1:16" x14ac:dyDescent="0.2">
      <c r="A44" s="28" t="s">
        <v>58</v>
      </c>
      <c r="E44" s="30" t="s">
        <v>5</v>
      </c>
    </row>
    <row r="45" spans="1:16" x14ac:dyDescent="0.2">
      <c r="E45" s="29" t="s">
        <v>159</v>
      </c>
    </row>
    <row r="46" spans="1:16" x14ac:dyDescent="0.2">
      <c r="A46" t="s">
        <v>51</v>
      </c>
      <c r="B46" s="5" t="s">
        <v>88</v>
      </c>
      <c r="C46" s="5" t="s">
        <v>176</v>
      </c>
      <c r="D46" t="s">
        <v>5</v>
      </c>
      <c r="E46" s="24" t="s">
        <v>177</v>
      </c>
      <c r="F46" s="25" t="s">
        <v>73</v>
      </c>
      <c r="G46" s="26">
        <v>1</v>
      </c>
      <c r="H46" s="25">
        <v>0</v>
      </c>
      <c r="I46" s="25">
        <f>ROUND(G46*H46,6)</f>
        <v>0</v>
      </c>
      <c r="L46" s="27">
        <v>0</v>
      </c>
      <c r="M46" s="22">
        <f>ROUND(ROUND(L46,2)*ROUND(G46,3),2)</f>
        <v>0</v>
      </c>
      <c r="N46" s="25" t="s">
        <v>56</v>
      </c>
      <c r="O46">
        <f>(M46*21)/100</f>
        <v>0</v>
      </c>
      <c r="P46" t="s">
        <v>27</v>
      </c>
    </row>
    <row r="47" spans="1:16" x14ac:dyDescent="0.2">
      <c r="A47" s="28" t="s">
        <v>57</v>
      </c>
      <c r="E47" s="29" t="s">
        <v>5</v>
      </c>
    </row>
    <row r="48" spans="1:16" x14ac:dyDescent="0.2">
      <c r="A48" s="28" t="s">
        <v>58</v>
      </c>
      <c r="E48" s="30" t="s">
        <v>5</v>
      </c>
    </row>
    <row r="49" spans="1:16" x14ac:dyDescent="0.2">
      <c r="E49" s="29" t="s">
        <v>159</v>
      </c>
    </row>
    <row r="50" spans="1:16" x14ac:dyDescent="0.2">
      <c r="A50" t="s">
        <v>51</v>
      </c>
      <c r="B50" s="5" t="s">
        <v>178</v>
      </c>
      <c r="C50" s="5" t="s">
        <v>179</v>
      </c>
      <c r="D50" t="s">
        <v>5</v>
      </c>
      <c r="E50" s="24" t="s">
        <v>180</v>
      </c>
      <c r="F50" s="25" t="s">
        <v>73</v>
      </c>
      <c r="G50" s="26">
        <v>1</v>
      </c>
      <c r="H50" s="25">
        <v>0</v>
      </c>
      <c r="I50" s="25">
        <f>ROUND(G50*H50,6)</f>
        <v>0</v>
      </c>
      <c r="L50" s="27">
        <v>0</v>
      </c>
      <c r="M50" s="22">
        <f>ROUND(ROUND(L50,2)*ROUND(G50,3),2)</f>
        <v>0</v>
      </c>
      <c r="N50" s="25" t="s">
        <v>56</v>
      </c>
      <c r="O50">
        <f>(M50*21)/100</f>
        <v>0</v>
      </c>
      <c r="P50" t="s">
        <v>27</v>
      </c>
    </row>
    <row r="51" spans="1:16" x14ac:dyDescent="0.2">
      <c r="A51" s="28" t="s">
        <v>57</v>
      </c>
      <c r="E51" s="29" t="s">
        <v>5</v>
      </c>
    </row>
    <row r="52" spans="1:16" x14ac:dyDescent="0.2">
      <c r="A52" s="28" t="s">
        <v>58</v>
      </c>
      <c r="E52" s="30" t="s">
        <v>5</v>
      </c>
    </row>
    <row r="53" spans="1:16" x14ac:dyDescent="0.2">
      <c r="E53" s="29" t="s">
        <v>159</v>
      </c>
    </row>
    <row r="54" spans="1:16" x14ac:dyDescent="0.2">
      <c r="A54" t="s">
        <v>51</v>
      </c>
      <c r="B54" s="5" t="s">
        <v>92</v>
      </c>
      <c r="C54" s="5" t="s">
        <v>181</v>
      </c>
      <c r="D54" t="s">
        <v>5</v>
      </c>
      <c r="E54" s="24" t="s">
        <v>182</v>
      </c>
      <c r="F54" s="25" t="s">
        <v>73</v>
      </c>
      <c r="G54" s="26">
        <v>1</v>
      </c>
      <c r="H54" s="25">
        <v>0</v>
      </c>
      <c r="I54" s="25">
        <f>ROUND(G54*H54,6)</f>
        <v>0</v>
      </c>
      <c r="L54" s="27">
        <v>0</v>
      </c>
      <c r="M54" s="22">
        <f>ROUND(ROUND(L54,2)*ROUND(G54,3),2)</f>
        <v>0</v>
      </c>
      <c r="N54" s="25" t="s">
        <v>56</v>
      </c>
      <c r="O54">
        <f>(M54*21)/100</f>
        <v>0</v>
      </c>
      <c r="P54" t="s">
        <v>27</v>
      </c>
    </row>
    <row r="55" spans="1:16" x14ac:dyDescent="0.2">
      <c r="A55" s="28" t="s">
        <v>57</v>
      </c>
      <c r="E55" s="29" t="s">
        <v>5</v>
      </c>
    </row>
    <row r="56" spans="1:16" x14ac:dyDescent="0.2">
      <c r="A56" s="28" t="s">
        <v>58</v>
      </c>
      <c r="E56" s="30" t="s">
        <v>5</v>
      </c>
    </row>
    <row r="57" spans="1:16" x14ac:dyDescent="0.2">
      <c r="E57" s="29" t="s">
        <v>159</v>
      </c>
    </row>
    <row r="58" spans="1:16" x14ac:dyDescent="0.2">
      <c r="A58" t="s">
        <v>51</v>
      </c>
      <c r="B58" s="5" t="s">
        <v>96</v>
      </c>
      <c r="C58" s="5" t="s">
        <v>183</v>
      </c>
      <c r="D58" t="s">
        <v>5</v>
      </c>
      <c r="E58" s="24" t="s">
        <v>184</v>
      </c>
      <c r="F58" s="25" t="s">
        <v>73</v>
      </c>
      <c r="G58" s="26">
        <v>1</v>
      </c>
      <c r="H58" s="25">
        <v>0</v>
      </c>
      <c r="I58" s="25">
        <f>ROUND(G58*H58,6)</f>
        <v>0</v>
      </c>
      <c r="L58" s="27">
        <v>0</v>
      </c>
      <c r="M58" s="22">
        <f>ROUND(ROUND(L58,2)*ROUND(G58,3),2)</f>
        <v>0</v>
      </c>
      <c r="N58" s="25" t="s">
        <v>56</v>
      </c>
      <c r="O58">
        <f>(M58*21)/100</f>
        <v>0</v>
      </c>
      <c r="P58" t="s">
        <v>27</v>
      </c>
    </row>
    <row r="59" spans="1:16" x14ac:dyDescent="0.2">
      <c r="A59" s="28" t="s">
        <v>57</v>
      </c>
      <c r="E59" s="29" t="s">
        <v>5</v>
      </c>
    </row>
    <row r="60" spans="1:16" x14ac:dyDescent="0.2">
      <c r="A60" s="28" t="s">
        <v>58</v>
      </c>
      <c r="E60" s="30" t="s">
        <v>5</v>
      </c>
    </row>
    <row r="61" spans="1:16" x14ac:dyDescent="0.2">
      <c r="E61" s="29" t="s">
        <v>159</v>
      </c>
    </row>
    <row r="62" spans="1:16" x14ac:dyDescent="0.2">
      <c r="A62" t="s">
        <v>51</v>
      </c>
      <c r="B62" s="5" t="s">
        <v>100</v>
      </c>
      <c r="C62" s="5" t="s">
        <v>185</v>
      </c>
      <c r="D62" t="s">
        <v>5</v>
      </c>
      <c r="E62" s="24" t="s">
        <v>186</v>
      </c>
      <c r="F62" s="25" t="s">
        <v>73</v>
      </c>
      <c r="G62" s="26">
        <v>1</v>
      </c>
      <c r="H62" s="25">
        <v>0</v>
      </c>
      <c r="I62" s="25">
        <f>ROUND(G62*H62,6)</f>
        <v>0</v>
      </c>
      <c r="L62" s="27">
        <v>0</v>
      </c>
      <c r="M62" s="22">
        <f>ROUND(ROUND(L62,2)*ROUND(G62,3),2)</f>
        <v>0</v>
      </c>
      <c r="N62" s="25" t="s">
        <v>56</v>
      </c>
      <c r="O62">
        <f>(M62*21)/100</f>
        <v>0</v>
      </c>
      <c r="P62" t="s">
        <v>27</v>
      </c>
    </row>
    <row r="63" spans="1:16" x14ac:dyDescent="0.2">
      <c r="A63" s="28" t="s">
        <v>57</v>
      </c>
      <c r="E63" s="29" t="s">
        <v>5</v>
      </c>
    </row>
    <row r="64" spans="1:16" x14ac:dyDescent="0.2">
      <c r="A64" s="28" t="s">
        <v>58</v>
      </c>
      <c r="E64" s="30" t="s">
        <v>5</v>
      </c>
    </row>
    <row r="65" spans="1:16" x14ac:dyDescent="0.2">
      <c r="E65" s="29" t="s">
        <v>159</v>
      </c>
    </row>
    <row r="66" spans="1:16" x14ac:dyDescent="0.2">
      <c r="A66" t="s">
        <v>51</v>
      </c>
      <c r="B66" s="5" t="s">
        <v>105</v>
      </c>
      <c r="C66" s="5" t="s">
        <v>187</v>
      </c>
      <c r="D66" t="s">
        <v>5</v>
      </c>
      <c r="E66" s="24" t="s">
        <v>188</v>
      </c>
      <c r="F66" s="25" t="s">
        <v>73</v>
      </c>
      <c r="G66" s="26">
        <v>1</v>
      </c>
      <c r="H66" s="25">
        <v>0</v>
      </c>
      <c r="I66" s="25">
        <f>ROUND(G66*H66,6)</f>
        <v>0</v>
      </c>
      <c r="L66" s="27">
        <v>0</v>
      </c>
      <c r="M66" s="22">
        <f>ROUND(ROUND(L66,2)*ROUND(G66,3),2)</f>
        <v>0</v>
      </c>
      <c r="N66" s="25" t="s">
        <v>56</v>
      </c>
      <c r="O66">
        <f>(M66*21)/100</f>
        <v>0</v>
      </c>
      <c r="P66" t="s">
        <v>27</v>
      </c>
    </row>
    <row r="67" spans="1:16" x14ac:dyDescent="0.2">
      <c r="A67" s="28" t="s">
        <v>57</v>
      </c>
      <c r="E67" s="29" t="s">
        <v>5</v>
      </c>
    </row>
    <row r="68" spans="1:16" x14ac:dyDescent="0.2">
      <c r="A68" s="28" t="s">
        <v>58</v>
      </c>
      <c r="E68" s="30" t="s">
        <v>5</v>
      </c>
    </row>
    <row r="69" spans="1:16" x14ac:dyDescent="0.2">
      <c r="E69" s="29" t="s">
        <v>159</v>
      </c>
    </row>
    <row r="70" spans="1:16" x14ac:dyDescent="0.2">
      <c r="A70" t="s">
        <v>51</v>
      </c>
      <c r="B70" s="5" t="s">
        <v>110</v>
      </c>
      <c r="C70" s="5" t="s">
        <v>189</v>
      </c>
      <c r="D70" t="s">
        <v>5</v>
      </c>
      <c r="E70" s="24" t="s">
        <v>190</v>
      </c>
      <c r="F70" s="25" t="s">
        <v>73</v>
      </c>
      <c r="G70" s="26">
        <v>1</v>
      </c>
      <c r="H70" s="25">
        <v>0</v>
      </c>
      <c r="I70" s="25">
        <f>ROUND(G70*H70,6)</f>
        <v>0</v>
      </c>
      <c r="L70" s="27">
        <v>0</v>
      </c>
      <c r="M70" s="22">
        <f>ROUND(ROUND(L70,2)*ROUND(G70,3),2)</f>
        <v>0</v>
      </c>
      <c r="N70" s="25" t="s">
        <v>56</v>
      </c>
      <c r="O70">
        <f>(M70*21)/100</f>
        <v>0</v>
      </c>
      <c r="P70" t="s">
        <v>27</v>
      </c>
    </row>
    <row r="71" spans="1:16" x14ac:dyDescent="0.2">
      <c r="A71" s="28" t="s">
        <v>57</v>
      </c>
      <c r="E71" s="29" t="s">
        <v>5</v>
      </c>
    </row>
    <row r="72" spans="1:16" x14ac:dyDescent="0.2">
      <c r="A72" s="28" t="s">
        <v>58</v>
      </c>
      <c r="E72" s="30" t="s">
        <v>5</v>
      </c>
    </row>
    <row r="73" spans="1:16" x14ac:dyDescent="0.2">
      <c r="E73" s="29" t="s">
        <v>159</v>
      </c>
    </row>
    <row r="74" spans="1:16" x14ac:dyDescent="0.2">
      <c r="A74" t="s">
        <v>51</v>
      </c>
      <c r="B74" s="5" t="s">
        <v>114</v>
      </c>
      <c r="C74" s="5" t="s">
        <v>191</v>
      </c>
      <c r="D74" t="s">
        <v>5</v>
      </c>
      <c r="E74" s="24" t="s">
        <v>192</v>
      </c>
      <c r="F74" s="25" t="s">
        <v>73</v>
      </c>
      <c r="G74" s="26">
        <v>1</v>
      </c>
      <c r="H74" s="25">
        <v>0</v>
      </c>
      <c r="I74" s="25">
        <f>ROUND(G74*H74,6)</f>
        <v>0</v>
      </c>
      <c r="L74" s="27">
        <v>0</v>
      </c>
      <c r="M74" s="22">
        <f>ROUND(ROUND(L74,2)*ROUND(G74,3),2)</f>
        <v>0</v>
      </c>
      <c r="N74" s="25" t="s">
        <v>56</v>
      </c>
      <c r="O74">
        <f>(M74*21)/100</f>
        <v>0</v>
      </c>
      <c r="P74" t="s">
        <v>27</v>
      </c>
    </row>
    <row r="75" spans="1:16" x14ac:dyDescent="0.2">
      <c r="A75" s="28" t="s">
        <v>57</v>
      </c>
      <c r="E75" s="29" t="s">
        <v>5</v>
      </c>
    </row>
    <row r="76" spans="1:16" x14ac:dyDescent="0.2">
      <c r="A76" s="28" t="s">
        <v>58</v>
      </c>
      <c r="E76" s="30" t="s">
        <v>5</v>
      </c>
    </row>
    <row r="77" spans="1:16" x14ac:dyDescent="0.2">
      <c r="E77" s="29" t="s">
        <v>159</v>
      </c>
    </row>
    <row r="78" spans="1:16" x14ac:dyDescent="0.2">
      <c r="A78" t="s">
        <v>51</v>
      </c>
      <c r="B78" s="5" t="s">
        <v>118</v>
      </c>
      <c r="C78" s="5" t="s">
        <v>193</v>
      </c>
      <c r="D78" t="s">
        <v>5</v>
      </c>
      <c r="E78" s="24" t="s">
        <v>194</v>
      </c>
      <c r="F78" s="25" t="s">
        <v>73</v>
      </c>
      <c r="G78" s="26">
        <v>1</v>
      </c>
      <c r="H78" s="25">
        <v>0</v>
      </c>
      <c r="I78" s="25">
        <f>ROUND(G78*H78,6)</f>
        <v>0</v>
      </c>
      <c r="L78" s="27">
        <v>0</v>
      </c>
      <c r="M78" s="22">
        <f>ROUND(ROUND(L78,2)*ROUND(G78,3),2)</f>
        <v>0</v>
      </c>
      <c r="N78" s="25" t="s">
        <v>56</v>
      </c>
      <c r="O78">
        <f>(M78*21)/100</f>
        <v>0</v>
      </c>
      <c r="P78" t="s">
        <v>27</v>
      </c>
    </row>
    <row r="79" spans="1:16" x14ac:dyDescent="0.2">
      <c r="A79" s="28" t="s">
        <v>57</v>
      </c>
      <c r="E79" s="29" t="s">
        <v>5</v>
      </c>
    </row>
    <row r="80" spans="1:16" x14ac:dyDescent="0.2">
      <c r="A80" s="28" t="s">
        <v>58</v>
      </c>
      <c r="E80" s="30" t="s">
        <v>5</v>
      </c>
    </row>
    <row r="81" spans="1:16" x14ac:dyDescent="0.2">
      <c r="E81" s="29" t="s">
        <v>159</v>
      </c>
    </row>
    <row r="82" spans="1:16" x14ac:dyDescent="0.2">
      <c r="A82" t="s">
        <v>48</v>
      </c>
      <c r="C82" s="6" t="s">
        <v>195</v>
      </c>
      <c r="E82" s="23" t="s">
        <v>196</v>
      </c>
      <c r="J82" s="22">
        <f>0</f>
        <v>0</v>
      </c>
      <c r="K82" s="22">
        <f>0</f>
        <v>0</v>
      </c>
      <c r="L82" s="22">
        <f>0+L83+L87+L91+L95+L99+L103+L107+L111+L115+L119+L123+L127+L131+L135+L139</f>
        <v>0</v>
      </c>
      <c r="M82" s="22">
        <f>0+M83+M87+M91+M95+M99+M103+M107+M111+M115+M119+M123+M127+M131+M135+M139</f>
        <v>0</v>
      </c>
    </row>
    <row r="83" spans="1:16" ht="25.5" x14ac:dyDescent="0.2">
      <c r="A83" t="s">
        <v>51</v>
      </c>
      <c r="B83" s="5" t="s">
        <v>123</v>
      </c>
      <c r="C83" s="5" t="s">
        <v>157</v>
      </c>
      <c r="D83" t="s">
        <v>5</v>
      </c>
      <c r="E83" s="24" t="s">
        <v>158</v>
      </c>
      <c r="F83" s="25" t="s">
        <v>73</v>
      </c>
      <c r="G83" s="26">
        <v>2</v>
      </c>
      <c r="H83" s="25">
        <v>0</v>
      </c>
      <c r="I83" s="25">
        <f>ROUND(G83*H83,6)</f>
        <v>0</v>
      </c>
      <c r="L83" s="27">
        <v>0</v>
      </c>
      <c r="M83" s="22">
        <f>ROUND(ROUND(L83,2)*ROUND(G83,3),2)</f>
        <v>0</v>
      </c>
      <c r="N83" s="25" t="s">
        <v>56</v>
      </c>
      <c r="O83">
        <f>(M83*21)/100</f>
        <v>0</v>
      </c>
      <c r="P83" t="s">
        <v>27</v>
      </c>
    </row>
    <row r="84" spans="1:16" x14ac:dyDescent="0.2">
      <c r="A84" s="28" t="s">
        <v>57</v>
      </c>
      <c r="E84" s="29" t="s">
        <v>5</v>
      </c>
    </row>
    <row r="85" spans="1:16" x14ac:dyDescent="0.2">
      <c r="A85" s="28" t="s">
        <v>58</v>
      </c>
      <c r="E85" s="30" t="s">
        <v>5</v>
      </c>
    </row>
    <row r="86" spans="1:16" x14ac:dyDescent="0.2">
      <c r="E86" s="29" t="s">
        <v>159</v>
      </c>
    </row>
    <row r="87" spans="1:16" ht="25.5" x14ac:dyDescent="0.2">
      <c r="A87" t="s">
        <v>51</v>
      </c>
      <c r="B87" s="5" t="s">
        <v>128</v>
      </c>
      <c r="C87" s="5" t="s">
        <v>160</v>
      </c>
      <c r="D87" t="s">
        <v>5</v>
      </c>
      <c r="E87" s="24" t="s">
        <v>161</v>
      </c>
      <c r="F87" s="25" t="s">
        <v>73</v>
      </c>
      <c r="G87" s="26">
        <v>2</v>
      </c>
      <c r="H87" s="25">
        <v>0</v>
      </c>
      <c r="I87" s="25">
        <f>ROUND(G87*H87,6)</f>
        <v>0</v>
      </c>
      <c r="L87" s="27">
        <v>0</v>
      </c>
      <c r="M87" s="22">
        <f>ROUND(ROUND(L87,2)*ROUND(G87,3),2)</f>
        <v>0</v>
      </c>
      <c r="N87" s="25" t="s">
        <v>56</v>
      </c>
      <c r="O87">
        <f>(M87*21)/100</f>
        <v>0</v>
      </c>
      <c r="P87" t="s">
        <v>27</v>
      </c>
    </row>
    <row r="88" spans="1:16" x14ac:dyDescent="0.2">
      <c r="A88" s="28" t="s">
        <v>57</v>
      </c>
      <c r="E88" s="29" t="s">
        <v>5</v>
      </c>
    </row>
    <row r="89" spans="1:16" x14ac:dyDescent="0.2">
      <c r="A89" s="28" t="s">
        <v>58</v>
      </c>
      <c r="E89" s="30" t="s">
        <v>5</v>
      </c>
    </row>
    <row r="90" spans="1:16" x14ac:dyDescent="0.2">
      <c r="E90" s="29" t="s">
        <v>159</v>
      </c>
    </row>
    <row r="91" spans="1:16" ht="25.5" x14ac:dyDescent="0.2">
      <c r="A91" t="s">
        <v>51</v>
      </c>
      <c r="B91" s="5" t="s">
        <v>133</v>
      </c>
      <c r="C91" s="5" t="s">
        <v>162</v>
      </c>
      <c r="D91" t="s">
        <v>5</v>
      </c>
      <c r="E91" s="24" t="s">
        <v>163</v>
      </c>
      <c r="F91" s="25" t="s">
        <v>73</v>
      </c>
      <c r="G91" s="26">
        <v>2</v>
      </c>
      <c r="H91" s="25">
        <v>0</v>
      </c>
      <c r="I91" s="25">
        <f>ROUND(G91*H91,6)</f>
        <v>0</v>
      </c>
      <c r="L91" s="27">
        <v>0</v>
      </c>
      <c r="M91" s="22">
        <f>ROUND(ROUND(L91,2)*ROUND(G91,3),2)</f>
        <v>0</v>
      </c>
      <c r="N91" s="25" t="s">
        <v>56</v>
      </c>
      <c r="O91">
        <f>(M91*21)/100</f>
        <v>0</v>
      </c>
      <c r="P91" t="s">
        <v>27</v>
      </c>
    </row>
    <row r="92" spans="1:16" x14ac:dyDescent="0.2">
      <c r="A92" s="28" t="s">
        <v>57</v>
      </c>
      <c r="E92" s="29" t="s">
        <v>5</v>
      </c>
    </row>
    <row r="93" spans="1:16" x14ac:dyDescent="0.2">
      <c r="A93" s="28" t="s">
        <v>58</v>
      </c>
      <c r="E93" s="30" t="s">
        <v>5</v>
      </c>
    </row>
    <row r="94" spans="1:16" x14ac:dyDescent="0.2">
      <c r="E94" s="29" t="s">
        <v>159</v>
      </c>
    </row>
    <row r="95" spans="1:16" x14ac:dyDescent="0.2">
      <c r="A95" t="s">
        <v>51</v>
      </c>
      <c r="B95" s="5" t="s">
        <v>197</v>
      </c>
      <c r="C95" s="5" t="s">
        <v>164</v>
      </c>
      <c r="D95" t="s">
        <v>27</v>
      </c>
      <c r="E95" s="24" t="s">
        <v>165</v>
      </c>
      <c r="F95" s="25" t="s">
        <v>73</v>
      </c>
      <c r="G95" s="26">
        <v>2</v>
      </c>
      <c r="H95" s="25">
        <v>0</v>
      </c>
      <c r="I95" s="25">
        <f>ROUND(G95*H95,6)</f>
        <v>0</v>
      </c>
      <c r="L95" s="27">
        <v>0</v>
      </c>
      <c r="M95" s="22">
        <f>ROUND(ROUND(L95,2)*ROUND(G95,3),2)</f>
        <v>0</v>
      </c>
      <c r="N95" s="25" t="s">
        <v>56</v>
      </c>
      <c r="O95">
        <f>(M95*21)/100</f>
        <v>0</v>
      </c>
      <c r="P95" t="s">
        <v>27</v>
      </c>
    </row>
    <row r="96" spans="1:16" x14ac:dyDescent="0.2">
      <c r="A96" s="28" t="s">
        <v>57</v>
      </c>
      <c r="E96" s="29" t="s">
        <v>5</v>
      </c>
    </row>
    <row r="97" spans="1:16" x14ac:dyDescent="0.2">
      <c r="A97" s="28" t="s">
        <v>58</v>
      </c>
      <c r="E97" s="30" t="s">
        <v>5</v>
      </c>
    </row>
    <row r="98" spans="1:16" x14ac:dyDescent="0.2">
      <c r="E98" s="29" t="s">
        <v>159</v>
      </c>
    </row>
    <row r="99" spans="1:16" x14ac:dyDescent="0.2">
      <c r="A99" t="s">
        <v>51</v>
      </c>
      <c r="B99" s="5" t="s">
        <v>198</v>
      </c>
      <c r="C99" s="5" t="s">
        <v>166</v>
      </c>
      <c r="D99" t="s">
        <v>27</v>
      </c>
      <c r="E99" s="24" t="s">
        <v>167</v>
      </c>
      <c r="F99" s="25" t="s">
        <v>73</v>
      </c>
      <c r="G99" s="26">
        <v>2</v>
      </c>
      <c r="H99" s="25">
        <v>0</v>
      </c>
      <c r="I99" s="25">
        <f>ROUND(G99*H99,6)</f>
        <v>0</v>
      </c>
      <c r="L99" s="27">
        <v>0</v>
      </c>
      <c r="M99" s="22">
        <f>ROUND(ROUND(L99,2)*ROUND(G99,3),2)</f>
        <v>0</v>
      </c>
      <c r="N99" s="25" t="s">
        <v>56</v>
      </c>
      <c r="O99">
        <f>(M99*21)/100</f>
        <v>0</v>
      </c>
      <c r="P99" t="s">
        <v>27</v>
      </c>
    </row>
    <row r="100" spans="1:16" x14ac:dyDescent="0.2">
      <c r="A100" s="28" t="s">
        <v>57</v>
      </c>
      <c r="E100" s="29" t="s">
        <v>5</v>
      </c>
    </row>
    <row r="101" spans="1:16" x14ac:dyDescent="0.2">
      <c r="A101" s="28" t="s">
        <v>58</v>
      </c>
      <c r="E101" s="30" t="s">
        <v>5</v>
      </c>
    </row>
    <row r="102" spans="1:16" x14ac:dyDescent="0.2">
      <c r="E102" s="29" t="s">
        <v>159</v>
      </c>
    </row>
    <row r="103" spans="1:16" x14ac:dyDescent="0.2">
      <c r="A103" t="s">
        <v>51</v>
      </c>
      <c r="B103" s="5" t="s">
        <v>199</v>
      </c>
      <c r="C103" s="5" t="s">
        <v>168</v>
      </c>
      <c r="D103" t="s">
        <v>27</v>
      </c>
      <c r="E103" s="24" t="s">
        <v>169</v>
      </c>
      <c r="F103" s="25" t="s">
        <v>73</v>
      </c>
      <c r="G103" s="26">
        <v>2</v>
      </c>
      <c r="H103" s="25">
        <v>0</v>
      </c>
      <c r="I103" s="25">
        <f>ROUND(G103*H103,6)</f>
        <v>0</v>
      </c>
      <c r="L103" s="27">
        <v>0</v>
      </c>
      <c r="M103" s="22">
        <f>ROUND(ROUND(L103,2)*ROUND(G103,3),2)</f>
        <v>0</v>
      </c>
      <c r="N103" s="25" t="s">
        <v>56</v>
      </c>
      <c r="O103">
        <f>(M103*21)/100</f>
        <v>0</v>
      </c>
      <c r="P103" t="s">
        <v>27</v>
      </c>
    </row>
    <row r="104" spans="1:16" x14ac:dyDescent="0.2">
      <c r="A104" s="28" t="s">
        <v>57</v>
      </c>
      <c r="E104" s="29" t="s">
        <v>5</v>
      </c>
    </row>
    <row r="105" spans="1:16" x14ac:dyDescent="0.2">
      <c r="A105" s="28" t="s">
        <v>58</v>
      </c>
      <c r="E105" s="30" t="s">
        <v>5</v>
      </c>
    </row>
    <row r="106" spans="1:16" x14ac:dyDescent="0.2">
      <c r="E106" s="29" t="s">
        <v>159</v>
      </c>
    </row>
    <row r="107" spans="1:16" ht="25.5" x14ac:dyDescent="0.2">
      <c r="A107" t="s">
        <v>51</v>
      </c>
      <c r="B107" s="5" t="s">
        <v>200</v>
      </c>
      <c r="C107" s="5" t="s">
        <v>170</v>
      </c>
      <c r="D107" t="s">
        <v>5</v>
      </c>
      <c r="E107" s="24" t="s">
        <v>171</v>
      </c>
      <c r="F107" s="25" t="s">
        <v>73</v>
      </c>
      <c r="G107" s="26">
        <v>2</v>
      </c>
      <c r="H107" s="25">
        <v>0</v>
      </c>
      <c r="I107" s="25">
        <f>ROUND(G107*H107,6)</f>
        <v>0</v>
      </c>
      <c r="L107" s="27">
        <v>0</v>
      </c>
      <c r="M107" s="22">
        <f>ROUND(ROUND(L107,2)*ROUND(G107,3),2)</f>
        <v>0</v>
      </c>
      <c r="N107" s="25" t="s">
        <v>56</v>
      </c>
      <c r="O107">
        <f>(M107*21)/100</f>
        <v>0</v>
      </c>
      <c r="P107" t="s">
        <v>27</v>
      </c>
    </row>
    <row r="108" spans="1:16" x14ac:dyDescent="0.2">
      <c r="A108" s="28" t="s">
        <v>57</v>
      </c>
      <c r="E108" s="29" t="s">
        <v>5</v>
      </c>
    </row>
    <row r="109" spans="1:16" x14ac:dyDescent="0.2">
      <c r="A109" s="28" t="s">
        <v>58</v>
      </c>
      <c r="E109" s="30" t="s">
        <v>5</v>
      </c>
    </row>
    <row r="110" spans="1:16" x14ac:dyDescent="0.2">
      <c r="E110" s="29" t="s">
        <v>159</v>
      </c>
    </row>
    <row r="111" spans="1:16" ht="25.5" x14ac:dyDescent="0.2">
      <c r="A111" t="s">
        <v>51</v>
      </c>
      <c r="B111" s="5" t="s">
        <v>201</v>
      </c>
      <c r="C111" s="5" t="s">
        <v>172</v>
      </c>
      <c r="D111" t="s">
        <v>5</v>
      </c>
      <c r="E111" s="24" t="s">
        <v>173</v>
      </c>
      <c r="F111" s="25" t="s">
        <v>73</v>
      </c>
      <c r="G111" s="26">
        <v>2</v>
      </c>
      <c r="H111" s="25">
        <v>0</v>
      </c>
      <c r="I111" s="25">
        <f>ROUND(G111*H111,6)</f>
        <v>0</v>
      </c>
      <c r="L111" s="27">
        <v>0</v>
      </c>
      <c r="M111" s="22">
        <f>ROUND(ROUND(L111,2)*ROUND(G111,3),2)</f>
        <v>0</v>
      </c>
      <c r="N111" s="25" t="s">
        <v>56</v>
      </c>
      <c r="O111">
        <f>(M111*21)/100</f>
        <v>0</v>
      </c>
      <c r="P111" t="s">
        <v>27</v>
      </c>
    </row>
    <row r="112" spans="1:16" x14ac:dyDescent="0.2">
      <c r="A112" s="28" t="s">
        <v>57</v>
      </c>
      <c r="E112" s="29" t="s">
        <v>5</v>
      </c>
    </row>
    <row r="113" spans="1:16" x14ac:dyDescent="0.2">
      <c r="A113" s="28" t="s">
        <v>58</v>
      </c>
      <c r="E113" s="30" t="s">
        <v>5</v>
      </c>
    </row>
    <row r="114" spans="1:16" x14ac:dyDescent="0.2">
      <c r="E114" s="29" t="s">
        <v>159</v>
      </c>
    </row>
    <row r="115" spans="1:16" ht="25.5" x14ac:dyDescent="0.2">
      <c r="A115" t="s">
        <v>51</v>
      </c>
      <c r="B115" s="5" t="s">
        <v>202</v>
      </c>
      <c r="C115" s="5" t="s">
        <v>174</v>
      </c>
      <c r="D115" t="s">
        <v>5</v>
      </c>
      <c r="E115" s="24" t="s">
        <v>175</v>
      </c>
      <c r="F115" s="25" t="s">
        <v>73</v>
      </c>
      <c r="G115" s="26">
        <v>2</v>
      </c>
      <c r="H115" s="25">
        <v>0</v>
      </c>
      <c r="I115" s="25">
        <f>ROUND(G115*H115,6)</f>
        <v>0</v>
      </c>
      <c r="L115" s="27">
        <v>0</v>
      </c>
      <c r="M115" s="22">
        <f>ROUND(ROUND(L115,2)*ROUND(G115,3),2)</f>
        <v>0</v>
      </c>
      <c r="N115" s="25" t="s">
        <v>56</v>
      </c>
      <c r="O115">
        <f>(M115*21)/100</f>
        <v>0</v>
      </c>
      <c r="P115" t="s">
        <v>27</v>
      </c>
    </row>
    <row r="116" spans="1:16" x14ac:dyDescent="0.2">
      <c r="A116" s="28" t="s">
        <v>57</v>
      </c>
      <c r="E116" s="29" t="s">
        <v>5</v>
      </c>
    </row>
    <row r="117" spans="1:16" x14ac:dyDescent="0.2">
      <c r="A117" s="28" t="s">
        <v>58</v>
      </c>
      <c r="E117" s="30" t="s">
        <v>5</v>
      </c>
    </row>
    <row r="118" spans="1:16" x14ac:dyDescent="0.2">
      <c r="E118" s="29" t="s">
        <v>159</v>
      </c>
    </row>
    <row r="119" spans="1:16" x14ac:dyDescent="0.2">
      <c r="A119" t="s">
        <v>51</v>
      </c>
      <c r="B119" s="5" t="s">
        <v>203</v>
      </c>
      <c r="C119" s="5" t="s">
        <v>183</v>
      </c>
      <c r="D119" t="s">
        <v>5</v>
      </c>
      <c r="E119" s="24" t="s">
        <v>184</v>
      </c>
      <c r="F119" s="25" t="s">
        <v>73</v>
      </c>
      <c r="G119" s="26">
        <v>1</v>
      </c>
      <c r="H119" s="25">
        <v>0</v>
      </c>
      <c r="I119" s="25">
        <f>ROUND(G119*H119,6)</f>
        <v>0</v>
      </c>
      <c r="L119" s="27">
        <v>0</v>
      </c>
      <c r="M119" s="22">
        <f>ROUND(ROUND(L119,2)*ROUND(G119,3),2)</f>
        <v>0</v>
      </c>
      <c r="N119" s="25" t="s">
        <v>56</v>
      </c>
      <c r="O119">
        <f>(M119*21)/100</f>
        <v>0</v>
      </c>
      <c r="P119" t="s">
        <v>27</v>
      </c>
    </row>
    <row r="120" spans="1:16" x14ac:dyDescent="0.2">
      <c r="A120" s="28" t="s">
        <v>57</v>
      </c>
      <c r="E120" s="29" t="s">
        <v>5</v>
      </c>
    </row>
    <row r="121" spans="1:16" x14ac:dyDescent="0.2">
      <c r="A121" s="28" t="s">
        <v>58</v>
      </c>
      <c r="E121" s="30" t="s">
        <v>5</v>
      </c>
    </row>
    <row r="122" spans="1:16" x14ac:dyDescent="0.2">
      <c r="E122" s="29" t="s">
        <v>159</v>
      </c>
    </row>
    <row r="123" spans="1:16" x14ac:dyDescent="0.2">
      <c r="A123" t="s">
        <v>51</v>
      </c>
      <c r="B123" s="5" t="s">
        <v>204</v>
      </c>
      <c r="C123" s="5" t="s">
        <v>185</v>
      </c>
      <c r="D123" t="s">
        <v>5</v>
      </c>
      <c r="E123" s="24" t="s">
        <v>186</v>
      </c>
      <c r="F123" s="25" t="s">
        <v>73</v>
      </c>
      <c r="G123" s="26">
        <v>1</v>
      </c>
      <c r="H123" s="25">
        <v>0</v>
      </c>
      <c r="I123" s="25">
        <f>ROUND(G123*H123,6)</f>
        <v>0</v>
      </c>
      <c r="L123" s="27">
        <v>0</v>
      </c>
      <c r="M123" s="22">
        <f>ROUND(ROUND(L123,2)*ROUND(G123,3),2)</f>
        <v>0</v>
      </c>
      <c r="N123" s="25" t="s">
        <v>56</v>
      </c>
      <c r="O123">
        <f>(M123*21)/100</f>
        <v>0</v>
      </c>
      <c r="P123" t="s">
        <v>27</v>
      </c>
    </row>
    <row r="124" spans="1:16" x14ac:dyDescent="0.2">
      <c r="A124" s="28" t="s">
        <v>57</v>
      </c>
      <c r="E124" s="29" t="s">
        <v>5</v>
      </c>
    </row>
    <row r="125" spans="1:16" x14ac:dyDescent="0.2">
      <c r="A125" s="28" t="s">
        <v>58</v>
      </c>
      <c r="E125" s="30" t="s">
        <v>5</v>
      </c>
    </row>
    <row r="126" spans="1:16" x14ac:dyDescent="0.2">
      <c r="E126" s="29" t="s">
        <v>159</v>
      </c>
    </row>
    <row r="127" spans="1:16" x14ac:dyDescent="0.2">
      <c r="A127" t="s">
        <v>51</v>
      </c>
      <c r="B127" s="5" t="s">
        <v>205</v>
      </c>
      <c r="C127" s="5" t="s">
        <v>187</v>
      </c>
      <c r="D127" t="s">
        <v>5</v>
      </c>
      <c r="E127" s="24" t="s">
        <v>188</v>
      </c>
      <c r="F127" s="25" t="s">
        <v>73</v>
      </c>
      <c r="G127" s="26">
        <v>1</v>
      </c>
      <c r="H127" s="25">
        <v>0</v>
      </c>
      <c r="I127" s="25">
        <f>ROUND(G127*H127,6)</f>
        <v>0</v>
      </c>
      <c r="L127" s="27">
        <v>0</v>
      </c>
      <c r="M127" s="22">
        <f>ROUND(ROUND(L127,2)*ROUND(G127,3),2)</f>
        <v>0</v>
      </c>
      <c r="N127" s="25" t="s">
        <v>56</v>
      </c>
      <c r="O127">
        <f>(M127*21)/100</f>
        <v>0</v>
      </c>
      <c r="P127" t="s">
        <v>27</v>
      </c>
    </row>
    <row r="128" spans="1:16" x14ac:dyDescent="0.2">
      <c r="A128" s="28" t="s">
        <v>57</v>
      </c>
      <c r="E128" s="29" t="s">
        <v>5</v>
      </c>
    </row>
    <row r="129" spans="1:16" x14ac:dyDescent="0.2">
      <c r="A129" s="28" t="s">
        <v>58</v>
      </c>
      <c r="E129" s="30" t="s">
        <v>5</v>
      </c>
    </row>
    <row r="130" spans="1:16" x14ac:dyDescent="0.2">
      <c r="E130" s="29" t="s">
        <v>159</v>
      </c>
    </row>
    <row r="131" spans="1:16" x14ac:dyDescent="0.2">
      <c r="A131" t="s">
        <v>51</v>
      </c>
      <c r="B131" s="5" t="s">
        <v>206</v>
      </c>
      <c r="C131" s="5" t="s">
        <v>189</v>
      </c>
      <c r="D131" t="s">
        <v>5</v>
      </c>
      <c r="E131" s="24" t="s">
        <v>190</v>
      </c>
      <c r="F131" s="25" t="s">
        <v>73</v>
      </c>
      <c r="G131" s="26">
        <v>1</v>
      </c>
      <c r="H131" s="25">
        <v>0</v>
      </c>
      <c r="I131" s="25">
        <f>ROUND(G131*H131,6)</f>
        <v>0</v>
      </c>
      <c r="L131" s="27">
        <v>0</v>
      </c>
      <c r="M131" s="22">
        <f>ROUND(ROUND(L131,2)*ROUND(G131,3),2)</f>
        <v>0</v>
      </c>
      <c r="N131" s="25" t="s">
        <v>56</v>
      </c>
      <c r="O131">
        <f>(M131*21)/100</f>
        <v>0</v>
      </c>
      <c r="P131" t="s">
        <v>27</v>
      </c>
    </row>
    <row r="132" spans="1:16" x14ac:dyDescent="0.2">
      <c r="A132" s="28" t="s">
        <v>57</v>
      </c>
      <c r="E132" s="29" t="s">
        <v>5</v>
      </c>
    </row>
    <row r="133" spans="1:16" x14ac:dyDescent="0.2">
      <c r="A133" s="28" t="s">
        <v>58</v>
      </c>
      <c r="E133" s="30" t="s">
        <v>5</v>
      </c>
    </row>
    <row r="134" spans="1:16" x14ac:dyDescent="0.2">
      <c r="E134" s="29" t="s">
        <v>159</v>
      </c>
    </row>
    <row r="135" spans="1:16" x14ac:dyDescent="0.2">
      <c r="A135" t="s">
        <v>51</v>
      </c>
      <c r="B135" s="5" t="s">
        <v>207</v>
      </c>
      <c r="C135" s="5" t="s">
        <v>191</v>
      </c>
      <c r="D135" t="s">
        <v>5</v>
      </c>
      <c r="E135" s="24" t="s">
        <v>192</v>
      </c>
      <c r="F135" s="25" t="s">
        <v>73</v>
      </c>
      <c r="G135" s="26">
        <v>1</v>
      </c>
      <c r="H135" s="25">
        <v>0</v>
      </c>
      <c r="I135" s="25">
        <f>ROUND(G135*H135,6)</f>
        <v>0</v>
      </c>
      <c r="L135" s="27">
        <v>0</v>
      </c>
      <c r="M135" s="22">
        <f>ROUND(ROUND(L135,2)*ROUND(G135,3),2)</f>
        <v>0</v>
      </c>
      <c r="N135" s="25" t="s">
        <v>56</v>
      </c>
      <c r="O135">
        <f>(M135*21)/100</f>
        <v>0</v>
      </c>
      <c r="P135" t="s">
        <v>27</v>
      </c>
    </row>
    <row r="136" spans="1:16" x14ac:dyDescent="0.2">
      <c r="A136" s="28" t="s">
        <v>57</v>
      </c>
      <c r="E136" s="29" t="s">
        <v>5</v>
      </c>
    </row>
    <row r="137" spans="1:16" x14ac:dyDescent="0.2">
      <c r="A137" s="28" t="s">
        <v>58</v>
      </c>
      <c r="E137" s="30" t="s">
        <v>5</v>
      </c>
    </row>
    <row r="138" spans="1:16" x14ac:dyDescent="0.2">
      <c r="E138" s="29" t="s">
        <v>159</v>
      </c>
    </row>
    <row r="139" spans="1:16" x14ac:dyDescent="0.2">
      <c r="A139" t="s">
        <v>51</v>
      </c>
      <c r="B139" s="5" t="s">
        <v>208</v>
      </c>
      <c r="C139" s="5" t="s">
        <v>193</v>
      </c>
      <c r="D139" t="s">
        <v>5</v>
      </c>
      <c r="E139" s="24" t="s">
        <v>194</v>
      </c>
      <c r="F139" s="25" t="s">
        <v>73</v>
      </c>
      <c r="G139" s="26">
        <v>1</v>
      </c>
      <c r="H139" s="25">
        <v>0</v>
      </c>
      <c r="I139" s="25">
        <f>ROUND(G139*H139,6)</f>
        <v>0</v>
      </c>
      <c r="L139" s="27">
        <v>0</v>
      </c>
      <c r="M139" s="22">
        <f>ROUND(ROUND(L139,2)*ROUND(G139,3),2)</f>
        <v>0</v>
      </c>
      <c r="N139" s="25" t="s">
        <v>56</v>
      </c>
      <c r="O139">
        <f>(M139*21)/100</f>
        <v>0</v>
      </c>
      <c r="P139" t="s">
        <v>27</v>
      </c>
    </row>
    <row r="140" spans="1:16" x14ac:dyDescent="0.2">
      <c r="A140" s="28" t="s">
        <v>57</v>
      </c>
      <c r="E140" s="29" t="s">
        <v>5</v>
      </c>
    </row>
    <row r="141" spans="1:16" x14ac:dyDescent="0.2">
      <c r="A141" s="28" t="s">
        <v>58</v>
      </c>
      <c r="E141" s="30" t="s">
        <v>5</v>
      </c>
    </row>
    <row r="142" spans="1:16" x14ac:dyDescent="0.2">
      <c r="E142" s="29" t="s">
        <v>159</v>
      </c>
    </row>
    <row r="143" spans="1:16" x14ac:dyDescent="0.2">
      <c r="A143" t="s">
        <v>48</v>
      </c>
      <c r="C143" s="6" t="s">
        <v>209</v>
      </c>
      <c r="E143" s="23" t="s">
        <v>210</v>
      </c>
      <c r="J143" s="22">
        <f>0</f>
        <v>0</v>
      </c>
      <c r="K143" s="22">
        <f>0</f>
        <v>0</v>
      </c>
      <c r="L143" s="22">
        <f>0+L144+L148+L152+L156+L160+L164+L168+L172+L176+L180+L184+L188+L192+L196+L200</f>
        <v>0</v>
      </c>
      <c r="M143" s="22">
        <f>0+M144+M148+M152+M156+M160+M164+M168+M172+M176+M180+M184+M188+M192+M196+M200</f>
        <v>0</v>
      </c>
    </row>
    <row r="144" spans="1:16" ht="25.5" x14ac:dyDescent="0.2">
      <c r="A144" t="s">
        <v>51</v>
      </c>
      <c r="B144" s="5" t="s">
        <v>211</v>
      </c>
      <c r="C144" s="5" t="s">
        <v>157</v>
      </c>
      <c r="D144" t="s">
        <v>5</v>
      </c>
      <c r="E144" s="24" t="s">
        <v>158</v>
      </c>
      <c r="F144" s="25" t="s">
        <v>73</v>
      </c>
      <c r="G144" s="26">
        <v>2</v>
      </c>
      <c r="H144" s="25">
        <v>0</v>
      </c>
      <c r="I144" s="25">
        <f>ROUND(G144*H144,6)</f>
        <v>0</v>
      </c>
      <c r="L144" s="27">
        <v>0</v>
      </c>
      <c r="M144" s="22">
        <f>ROUND(ROUND(L144,2)*ROUND(G144,3),2)</f>
        <v>0</v>
      </c>
      <c r="N144" s="25" t="s">
        <v>56</v>
      </c>
      <c r="O144">
        <f>(M144*21)/100</f>
        <v>0</v>
      </c>
      <c r="P144" t="s">
        <v>27</v>
      </c>
    </row>
    <row r="145" spans="1:16" x14ac:dyDescent="0.2">
      <c r="A145" s="28" t="s">
        <v>57</v>
      </c>
      <c r="E145" s="29" t="s">
        <v>5</v>
      </c>
    </row>
    <row r="146" spans="1:16" x14ac:dyDescent="0.2">
      <c r="A146" s="28" t="s">
        <v>58</v>
      </c>
      <c r="E146" s="30" t="s">
        <v>5</v>
      </c>
    </row>
    <row r="147" spans="1:16" x14ac:dyDescent="0.2">
      <c r="E147" s="29" t="s">
        <v>159</v>
      </c>
    </row>
    <row r="148" spans="1:16" ht="25.5" x14ac:dyDescent="0.2">
      <c r="A148" t="s">
        <v>51</v>
      </c>
      <c r="B148" s="5" t="s">
        <v>212</v>
      </c>
      <c r="C148" s="5" t="s">
        <v>160</v>
      </c>
      <c r="D148" t="s">
        <v>5</v>
      </c>
      <c r="E148" s="24" t="s">
        <v>161</v>
      </c>
      <c r="F148" s="25" t="s">
        <v>73</v>
      </c>
      <c r="G148" s="26">
        <v>2</v>
      </c>
      <c r="H148" s="25">
        <v>0</v>
      </c>
      <c r="I148" s="25">
        <f>ROUND(G148*H148,6)</f>
        <v>0</v>
      </c>
      <c r="L148" s="27">
        <v>0</v>
      </c>
      <c r="M148" s="22">
        <f>ROUND(ROUND(L148,2)*ROUND(G148,3),2)</f>
        <v>0</v>
      </c>
      <c r="N148" s="25" t="s">
        <v>56</v>
      </c>
      <c r="O148">
        <f>(M148*21)/100</f>
        <v>0</v>
      </c>
      <c r="P148" t="s">
        <v>27</v>
      </c>
    </row>
    <row r="149" spans="1:16" x14ac:dyDescent="0.2">
      <c r="A149" s="28" t="s">
        <v>57</v>
      </c>
      <c r="E149" s="29" t="s">
        <v>5</v>
      </c>
    </row>
    <row r="150" spans="1:16" x14ac:dyDescent="0.2">
      <c r="A150" s="28" t="s">
        <v>58</v>
      </c>
      <c r="E150" s="30" t="s">
        <v>5</v>
      </c>
    </row>
    <row r="151" spans="1:16" x14ac:dyDescent="0.2">
      <c r="E151" s="29" t="s">
        <v>159</v>
      </c>
    </row>
    <row r="152" spans="1:16" ht="25.5" x14ac:dyDescent="0.2">
      <c r="A152" t="s">
        <v>51</v>
      </c>
      <c r="B152" s="5" t="s">
        <v>213</v>
      </c>
      <c r="C152" s="5" t="s">
        <v>162</v>
      </c>
      <c r="D152" t="s">
        <v>5</v>
      </c>
      <c r="E152" s="24" t="s">
        <v>163</v>
      </c>
      <c r="F152" s="25" t="s">
        <v>73</v>
      </c>
      <c r="G152" s="26">
        <v>2</v>
      </c>
      <c r="H152" s="25">
        <v>0</v>
      </c>
      <c r="I152" s="25">
        <f>ROUND(G152*H152,6)</f>
        <v>0</v>
      </c>
      <c r="L152" s="27">
        <v>0</v>
      </c>
      <c r="M152" s="22">
        <f>ROUND(ROUND(L152,2)*ROUND(G152,3),2)</f>
        <v>0</v>
      </c>
      <c r="N152" s="25" t="s">
        <v>56</v>
      </c>
      <c r="O152">
        <f>(M152*21)/100</f>
        <v>0</v>
      </c>
      <c r="P152" t="s">
        <v>27</v>
      </c>
    </row>
    <row r="153" spans="1:16" x14ac:dyDescent="0.2">
      <c r="A153" s="28" t="s">
        <v>57</v>
      </c>
      <c r="E153" s="29" t="s">
        <v>5</v>
      </c>
    </row>
    <row r="154" spans="1:16" x14ac:dyDescent="0.2">
      <c r="A154" s="28" t="s">
        <v>58</v>
      </c>
      <c r="E154" s="30" t="s">
        <v>5</v>
      </c>
    </row>
    <row r="155" spans="1:16" x14ac:dyDescent="0.2">
      <c r="E155" s="29" t="s">
        <v>159</v>
      </c>
    </row>
    <row r="156" spans="1:16" x14ac:dyDescent="0.2">
      <c r="A156" t="s">
        <v>51</v>
      </c>
      <c r="B156" s="5" t="s">
        <v>214</v>
      </c>
      <c r="C156" s="5" t="s">
        <v>164</v>
      </c>
      <c r="D156" t="s">
        <v>26</v>
      </c>
      <c r="E156" s="24" t="s">
        <v>165</v>
      </c>
      <c r="F156" s="25" t="s">
        <v>73</v>
      </c>
      <c r="G156" s="26">
        <v>2</v>
      </c>
      <c r="H156" s="25">
        <v>0</v>
      </c>
      <c r="I156" s="25">
        <f>ROUND(G156*H156,6)</f>
        <v>0</v>
      </c>
      <c r="L156" s="27">
        <v>0</v>
      </c>
      <c r="M156" s="22">
        <f>ROUND(ROUND(L156,2)*ROUND(G156,3),2)</f>
        <v>0</v>
      </c>
      <c r="N156" s="25" t="s">
        <v>56</v>
      </c>
      <c r="O156">
        <f>(M156*21)/100</f>
        <v>0</v>
      </c>
      <c r="P156" t="s">
        <v>27</v>
      </c>
    </row>
    <row r="157" spans="1:16" x14ac:dyDescent="0.2">
      <c r="A157" s="28" t="s">
        <v>57</v>
      </c>
      <c r="E157" s="29" t="s">
        <v>5</v>
      </c>
    </row>
    <row r="158" spans="1:16" x14ac:dyDescent="0.2">
      <c r="A158" s="28" t="s">
        <v>58</v>
      </c>
      <c r="E158" s="30" t="s">
        <v>5</v>
      </c>
    </row>
    <row r="159" spans="1:16" x14ac:dyDescent="0.2">
      <c r="E159" s="29" t="s">
        <v>159</v>
      </c>
    </row>
    <row r="160" spans="1:16" x14ac:dyDescent="0.2">
      <c r="A160" t="s">
        <v>51</v>
      </c>
      <c r="B160" s="5" t="s">
        <v>215</v>
      </c>
      <c r="C160" s="5" t="s">
        <v>166</v>
      </c>
      <c r="D160" t="s">
        <v>26</v>
      </c>
      <c r="E160" s="24" t="s">
        <v>167</v>
      </c>
      <c r="F160" s="25" t="s">
        <v>73</v>
      </c>
      <c r="G160" s="26">
        <v>2</v>
      </c>
      <c r="H160" s="25">
        <v>0</v>
      </c>
      <c r="I160" s="25">
        <f>ROUND(G160*H160,6)</f>
        <v>0</v>
      </c>
      <c r="L160" s="27">
        <v>0</v>
      </c>
      <c r="M160" s="22">
        <f>ROUND(ROUND(L160,2)*ROUND(G160,3),2)</f>
        <v>0</v>
      </c>
      <c r="N160" s="25" t="s">
        <v>56</v>
      </c>
      <c r="O160">
        <f>(M160*21)/100</f>
        <v>0</v>
      </c>
      <c r="P160" t="s">
        <v>27</v>
      </c>
    </row>
    <row r="161" spans="1:16" x14ac:dyDescent="0.2">
      <c r="A161" s="28" t="s">
        <v>57</v>
      </c>
      <c r="E161" s="29" t="s">
        <v>5</v>
      </c>
    </row>
    <row r="162" spans="1:16" x14ac:dyDescent="0.2">
      <c r="A162" s="28" t="s">
        <v>58</v>
      </c>
      <c r="E162" s="30" t="s">
        <v>5</v>
      </c>
    </row>
    <row r="163" spans="1:16" x14ac:dyDescent="0.2">
      <c r="E163" s="29" t="s">
        <v>159</v>
      </c>
    </row>
    <row r="164" spans="1:16" x14ac:dyDescent="0.2">
      <c r="A164" t="s">
        <v>51</v>
      </c>
      <c r="B164" s="5" t="s">
        <v>216</v>
      </c>
      <c r="C164" s="5" t="s">
        <v>168</v>
      </c>
      <c r="D164" t="s">
        <v>26</v>
      </c>
      <c r="E164" s="24" t="s">
        <v>169</v>
      </c>
      <c r="F164" s="25" t="s">
        <v>73</v>
      </c>
      <c r="G164" s="26">
        <v>2</v>
      </c>
      <c r="H164" s="25">
        <v>0</v>
      </c>
      <c r="I164" s="25">
        <f>ROUND(G164*H164,6)</f>
        <v>0</v>
      </c>
      <c r="L164" s="27">
        <v>0</v>
      </c>
      <c r="M164" s="22">
        <f>ROUND(ROUND(L164,2)*ROUND(G164,3),2)</f>
        <v>0</v>
      </c>
      <c r="N164" s="25" t="s">
        <v>56</v>
      </c>
      <c r="O164">
        <f>(M164*21)/100</f>
        <v>0</v>
      </c>
      <c r="P164" t="s">
        <v>27</v>
      </c>
    </row>
    <row r="165" spans="1:16" x14ac:dyDescent="0.2">
      <c r="A165" s="28" t="s">
        <v>57</v>
      </c>
      <c r="E165" s="29" t="s">
        <v>5</v>
      </c>
    </row>
    <row r="166" spans="1:16" x14ac:dyDescent="0.2">
      <c r="A166" s="28" t="s">
        <v>58</v>
      </c>
      <c r="E166" s="30" t="s">
        <v>5</v>
      </c>
    </row>
    <row r="167" spans="1:16" x14ac:dyDescent="0.2">
      <c r="E167" s="29" t="s">
        <v>159</v>
      </c>
    </row>
    <row r="168" spans="1:16" ht="25.5" x14ac:dyDescent="0.2">
      <c r="A168" t="s">
        <v>51</v>
      </c>
      <c r="B168" s="5" t="s">
        <v>217</v>
      </c>
      <c r="C168" s="5" t="s">
        <v>170</v>
      </c>
      <c r="D168" t="s">
        <v>5</v>
      </c>
      <c r="E168" s="24" t="s">
        <v>171</v>
      </c>
      <c r="F168" s="25" t="s">
        <v>73</v>
      </c>
      <c r="G168" s="26">
        <v>1</v>
      </c>
      <c r="H168" s="25">
        <v>0</v>
      </c>
      <c r="I168" s="25">
        <f>ROUND(G168*H168,6)</f>
        <v>0</v>
      </c>
      <c r="L168" s="27">
        <v>0</v>
      </c>
      <c r="M168" s="22">
        <f>ROUND(ROUND(L168,2)*ROUND(G168,3),2)</f>
        <v>0</v>
      </c>
      <c r="N168" s="25" t="s">
        <v>56</v>
      </c>
      <c r="O168">
        <f>(M168*21)/100</f>
        <v>0</v>
      </c>
      <c r="P168" t="s">
        <v>27</v>
      </c>
    </row>
    <row r="169" spans="1:16" x14ac:dyDescent="0.2">
      <c r="A169" s="28" t="s">
        <v>57</v>
      </c>
      <c r="E169" s="29" t="s">
        <v>5</v>
      </c>
    </row>
    <row r="170" spans="1:16" x14ac:dyDescent="0.2">
      <c r="A170" s="28" t="s">
        <v>58</v>
      </c>
      <c r="E170" s="30" t="s">
        <v>5</v>
      </c>
    </row>
    <row r="171" spans="1:16" x14ac:dyDescent="0.2">
      <c r="E171" s="29" t="s">
        <v>159</v>
      </c>
    </row>
    <row r="172" spans="1:16" ht="25.5" x14ac:dyDescent="0.2">
      <c r="A172" t="s">
        <v>51</v>
      </c>
      <c r="B172" s="5" t="s">
        <v>218</v>
      </c>
      <c r="C172" s="5" t="s">
        <v>172</v>
      </c>
      <c r="D172" t="s">
        <v>5</v>
      </c>
      <c r="E172" s="24" t="s">
        <v>173</v>
      </c>
      <c r="F172" s="25" t="s">
        <v>73</v>
      </c>
      <c r="G172" s="26">
        <v>1</v>
      </c>
      <c r="H172" s="25">
        <v>0</v>
      </c>
      <c r="I172" s="25">
        <f>ROUND(G172*H172,6)</f>
        <v>0</v>
      </c>
      <c r="L172" s="27">
        <v>0</v>
      </c>
      <c r="M172" s="22">
        <f>ROUND(ROUND(L172,2)*ROUND(G172,3),2)</f>
        <v>0</v>
      </c>
      <c r="N172" s="25" t="s">
        <v>56</v>
      </c>
      <c r="O172">
        <f>(M172*21)/100</f>
        <v>0</v>
      </c>
      <c r="P172" t="s">
        <v>27</v>
      </c>
    </row>
    <row r="173" spans="1:16" x14ac:dyDescent="0.2">
      <c r="A173" s="28" t="s">
        <v>57</v>
      </c>
      <c r="E173" s="29" t="s">
        <v>5</v>
      </c>
    </row>
    <row r="174" spans="1:16" x14ac:dyDescent="0.2">
      <c r="A174" s="28" t="s">
        <v>58</v>
      </c>
      <c r="E174" s="30" t="s">
        <v>5</v>
      </c>
    </row>
    <row r="175" spans="1:16" x14ac:dyDescent="0.2">
      <c r="E175" s="29" t="s">
        <v>159</v>
      </c>
    </row>
    <row r="176" spans="1:16" ht="25.5" x14ac:dyDescent="0.2">
      <c r="A176" t="s">
        <v>51</v>
      </c>
      <c r="B176" s="5" t="s">
        <v>219</v>
      </c>
      <c r="C176" s="5" t="s">
        <v>174</v>
      </c>
      <c r="D176" t="s">
        <v>5</v>
      </c>
      <c r="E176" s="24" t="s">
        <v>175</v>
      </c>
      <c r="F176" s="25" t="s">
        <v>73</v>
      </c>
      <c r="G176" s="26">
        <v>1</v>
      </c>
      <c r="H176" s="25">
        <v>0</v>
      </c>
      <c r="I176" s="25">
        <f>ROUND(G176*H176,6)</f>
        <v>0</v>
      </c>
      <c r="L176" s="27">
        <v>0</v>
      </c>
      <c r="M176" s="22">
        <f>ROUND(ROUND(L176,2)*ROUND(G176,3),2)</f>
        <v>0</v>
      </c>
      <c r="N176" s="25" t="s">
        <v>56</v>
      </c>
      <c r="O176">
        <f>(M176*21)/100</f>
        <v>0</v>
      </c>
      <c r="P176" t="s">
        <v>27</v>
      </c>
    </row>
    <row r="177" spans="1:16" x14ac:dyDescent="0.2">
      <c r="A177" s="28" t="s">
        <v>57</v>
      </c>
      <c r="E177" s="29" t="s">
        <v>5</v>
      </c>
    </row>
    <row r="178" spans="1:16" x14ac:dyDescent="0.2">
      <c r="A178" s="28" t="s">
        <v>58</v>
      </c>
      <c r="E178" s="30" t="s">
        <v>5</v>
      </c>
    </row>
    <row r="179" spans="1:16" x14ac:dyDescent="0.2">
      <c r="E179" s="29" t="s">
        <v>159</v>
      </c>
    </row>
    <row r="180" spans="1:16" x14ac:dyDescent="0.2">
      <c r="A180" t="s">
        <v>51</v>
      </c>
      <c r="B180" s="5" t="s">
        <v>220</v>
      </c>
      <c r="C180" s="5" t="s">
        <v>221</v>
      </c>
      <c r="D180" t="s">
        <v>5</v>
      </c>
      <c r="E180" s="24" t="s">
        <v>222</v>
      </c>
      <c r="F180" s="25" t="s">
        <v>73</v>
      </c>
      <c r="G180" s="26">
        <v>1</v>
      </c>
      <c r="H180" s="25">
        <v>0</v>
      </c>
      <c r="I180" s="25">
        <f>ROUND(G180*H180,6)</f>
        <v>0</v>
      </c>
      <c r="L180" s="27">
        <v>0</v>
      </c>
      <c r="M180" s="22">
        <f>ROUND(ROUND(L180,2)*ROUND(G180,3),2)</f>
        <v>0</v>
      </c>
      <c r="N180" s="25" t="s">
        <v>56</v>
      </c>
      <c r="O180">
        <f>(M180*21)/100</f>
        <v>0</v>
      </c>
      <c r="P180" t="s">
        <v>27</v>
      </c>
    </row>
    <row r="181" spans="1:16" x14ac:dyDescent="0.2">
      <c r="A181" s="28" t="s">
        <v>57</v>
      </c>
      <c r="E181" s="29" t="s">
        <v>5</v>
      </c>
    </row>
    <row r="182" spans="1:16" x14ac:dyDescent="0.2">
      <c r="A182" s="28" t="s">
        <v>58</v>
      </c>
      <c r="E182" s="30" t="s">
        <v>5</v>
      </c>
    </row>
    <row r="183" spans="1:16" x14ac:dyDescent="0.2">
      <c r="E183" s="29" t="s">
        <v>159</v>
      </c>
    </row>
    <row r="184" spans="1:16" x14ac:dyDescent="0.2">
      <c r="A184" t="s">
        <v>51</v>
      </c>
      <c r="B184" s="5" t="s">
        <v>223</v>
      </c>
      <c r="C184" s="5" t="s">
        <v>185</v>
      </c>
      <c r="D184" t="s">
        <v>5</v>
      </c>
      <c r="E184" s="24" t="s">
        <v>186</v>
      </c>
      <c r="F184" s="25" t="s">
        <v>73</v>
      </c>
      <c r="G184" s="26">
        <v>1</v>
      </c>
      <c r="H184" s="25">
        <v>0</v>
      </c>
      <c r="I184" s="25">
        <f>ROUND(G184*H184,6)</f>
        <v>0</v>
      </c>
      <c r="L184" s="27">
        <v>0</v>
      </c>
      <c r="M184" s="22">
        <f>ROUND(ROUND(L184,2)*ROUND(G184,3),2)</f>
        <v>0</v>
      </c>
      <c r="N184" s="25" t="s">
        <v>56</v>
      </c>
      <c r="O184">
        <f>(M184*21)/100</f>
        <v>0</v>
      </c>
      <c r="P184" t="s">
        <v>27</v>
      </c>
    </row>
    <row r="185" spans="1:16" x14ac:dyDescent="0.2">
      <c r="A185" s="28" t="s">
        <v>57</v>
      </c>
      <c r="E185" s="29" t="s">
        <v>5</v>
      </c>
    </row>
    <row r="186" spans="1:16" x14ac:dyDescent="0.2">
      <c r="A186" s="28" t="s">
        <v>58</v>
      </c>
      <c r="E186" s="30" t="s">
        <v>5</v>
      </c>
    </row>
    <row r="187" spans="1:16" x14ac:dyDescent="0.2">
      <c r="E187" s="29" t="s">
        <v>159</v>
      </c>
    </row>
    <row r="188" spans="1:16" x14ac:dyDescent="0.2">
      <c r="A188" t="s">
        <v>51</v>
      </c>
      <c r="B188" s="5" t="s">
        <v>224</v>
      </c>
      <c r="C188" s="5" t="s">
        <v>187</v>
      </c>
      <c r="D188" t="s">
        <v>5</v>
      </c>
      <c r="E188" s="24" t="s">
        <v>188</v>
      </c>
      <c r="F188" s="25" t="s">
        <v>73</v>
      </c>
      <c r="G188" s="26">
        <v>1</v>
      </c>
      <c r="H188" s="25">
        <v>0</v>
      </c>
      <c r="I188" s="25">
        <f>ROUND(G188*H188,6)</f>
        <v>0</v>
      </c>
      <c r="L188" s="27">
        <v>0</v>
      </c>
      <c r="M188" s="22">
        <f>ROUND(ROUND(L188,2)*ROUND(G188,3),2)</f>
        <v>0</v>
      </c>
      <c r="N188" s="25" t="s">
        <v>56</v>
      </c>
      <c r="O188">
        <f>(M188*21)/100</f>
        <v>0</v>
      </c>
      <c r="P188" t="s">
        <v>27</v>
      </c>
    </row>
    <row r="189" spans="1:16" x14ac:dyDescent="0.2">
      <c r="A189" s="28" t="s">
        <v>57</v>
      </c>
      <c r="E189" s="29" t="s">
        <v>5</v>
      </c>
    </row>
    <row r="190" spans="1:16" x14ac:dyDescent="0.2">
      <c r="A190" s="28" t="s">
        <v>58</v>
      </c>
      <c r="E190" s="30" t="s">
        <v>5</v>
      </c>
    </row>
    <row r="191" spans="1:16" x14ac:dyDescent="0.2">
      <c r="E191" s="29" t="s">
        <v>159</v>
      </c>
    </row>
    <row r="192" spans="1:16" x14ac:dyDescent="0.2">
      <c r="A192" t="s">
        <v>51</v>
      </c>
      <c r="B192" s="5" t="s">
        <v>225</v>
      </c>
      <c r="C192" s="5" t="s">
        <v>189</v>
      </c>
      <c r="D192" t="s">
        <v>5</v>
      </c>
      <c r="E192" s="24" t="s">
        <v>190</v>
      </c>
      <c r="F192" s="25" t="s">
        <v>73</v>
      </c>
      <c r="G192" s="26">
        <v>1</v>
      </c>
      <c r="H192" s="25">
        <v>0</v>
      </c>
      <c r="I192" s="25">
        <f>ROUND(G192*H192,6)</f>
        <v>0</v>
      </c>
      <c r="L192" s="27">
        <v>0</v>
      </c>
      <c r="M192" s="22">
        <f>ROUND(ROUND(L192,2)*ROUND(G192,3),2)</f>
        <v>0</v>
      </c>
      <c r="N192" s="25" t="s">
        <v>56</v>
      </c>
      <c r="O192">
        <f>(M192*21)/100</f>
        <v>0</v>
      </c>
      <c r="P192" t="s">
        <v>27</v>
      </c>
    </row>
    <row r="193" spans="1:16" x14ac:dyDescent="0.2">
      <c r="A193" s="28" t="s">
        <v>57</v>
      </c>
      <c r="E193" s="29" t="s">
        <v>5</v>
      </c>
    </row>
    <row r="194" spans="1:16" x14ac:dyDescent="0.2">
      <c r="A194" s="28" t="s">
        <v>58</v>
      </c>
      <c r="E194" s="30" t="s">
        <v>5</v>
      </c>
    </row>
    <row r="195" spans="1:16" x14ac:dyDescent="0.2">
      <c r="E195" s="29" t="s">
        <v>159</v>
      </c>
    </row>
    <row r="196" spans="1:16" x14ac:dyDescent="0.2">
      <c r="A196" t="s">
        <v>51</v>
      </c>
      <c r="B196" s="5" t="s">
        <v>226</v>
      </c>
      <c r="C196" s="5" t="s">
        <v>191</v>
      </c>
      <c r="D196" t="s">
        <v>5</v>
      </c>
      <c r="E196" s="24" t="s">
        <v>192</v>
      </c>
      <c r="F196" s="25" t="s">
        <v>73</v>
      </c>
      <c r="G196" s="26">
        <v>1</v>
      </c>
      <c r="H196" s="25">
        <v>0</v>
      </c>
      <c r="I196" s="25">
        <f>ROUND(G196*H196,6)</f>
        <v>0</v>
      </c>
      <c r="L196" s="27">
        <v>0</v>
      </c>
      <c r="M196" s="22">
        <f>ROUND(ROUND(L196,2)*ROUND(G196,3),2)</f>
        <v>0</v>
      </c>
      <c r="N196" s="25" t="s">
        <v>56</v>
      </c>
      <c r="O196">
        <f>(M196*21)/100</f>
        <v>0</v>
      </c>
      <c r="P196" t="s">
        <v>27</v>
      </c>
    </row>
    <row r="197" spans="1:16" x14ac:dyDescent="0.2">
      <c r="A197" s="28" t="s">
        <v>57</v>
      </c>
      <c r="E197" s="29" t="s">
        <v>5</v>
      </c>
    </row>
    <row r="198" spans="1:16" x14ac:dyDescent="0.2">
      <c r="A198" s="28" t="s">
        <v>58</v>
      </c>
      <c r="E198" s="30" t="s">
        <v>5</v>
      </c>
    </row>
    <row r="199" spans="1:16" x14ac:dyDescent="0.2">
      <c r="E199" s="29" t="s">
        <v>159</v>
      </c>
    </row>
    <row r="200" spans="1:16" x14ac:dyDescent="0.2">
      <c r="A200" t="s">
        <v>51</v>
      </c>
      <c r="B200" s="5" t="s">
        <v>227</v>
      </c>
      <c r="C200" s="5" t="s">
        <v>228</v>
      </c>
      <c r="D200" t="s">
        <v>5</v>
      </c>
      <c r="E200" s="24" t="s">
        <v>229</v>
      </c>
      <c r="F200" s="25" t="s">
        <v>73</v>
      </c>
      <c r="G200" s="26">
        <v>1</v>
      </c>
      <c r="H200" s="25">
        <v>0</v>
      </c>
      <c r="I200" s="25">
        <f>ROUND(G200*H200,6)</f>
        <v>0</v>
      </c>
      <c r="L200" s="27">
        <v>0</v>
      </c>
      <c r="M200" s="22">
        <f>ROUND(ROUND(L200,2)*ROUND(G200,3),2)</f>
        <v>0</v>
      </c>
      <c r="N200" s="25" t="s">
        <v>56</v>
      </c>
      <c r="O200">
        <f>(M200*21)/100</f>
        <v>0</v>
      </c>
      <c r="P200" t="s">
        <v>27</v>
      </c>
    </row>
    <row r="201" spans="1:16" x14ac:dyDescent="0.2">
      <c r="A201" s="28" t="s">
        <v>57</v>
      </c>
      <c r="E201" s="29" t="s">
        <v>5</v>
      </c>
    </row>
    <row r="202" spans="1:16" x14ac:dyDescent="0.2">
      <c r="A202" s="28" t="s">
        <v>58</v>
      </c>
      <c r="E202" s="30" t="s">
        <v>5</v>
      </c>
    </row>
    <row r="203" spans="1:16" x14ac:dyDescent="0.2">
      <c r="E203" s="29" t="s">
        <v>159</v>
      </c>
    </row>
    <row r="204" spans="1:16" x14ac:dyDescent="0.2">
      <c r="A204" t="s">
        <v>48</v>
      </c>
      <c r="C204" s="6" t="s">
        <v>230</v>
      </c>
      <c r="E204" s="23" t="s">
        <v>231</v>
      </c>
      <c r="J204" s="22">
        <f>0</f>
        <v>0</v>
      </c>
      <c r="K204" s="22">
        <f>0</f>
        <v>0</v>
      </c>
      <c r="L204" s="22">
        <f>0+L205+L209+L213+L217+L221+L225+L229+L233+L237</f>
        <v>0</v>
      </c>
      <c r="M204" s="22">
        <f>0+M205+M209+M213+M217+M221+M225+M229+M233+M237</f>
        <v>0</v>
      </c>
    </row>
    <row r="205" spans="1:16" ht="25.5" x14ac:dyDescent="0.2">
      <c r="A205" t="s">
        <v>51</v>
      </c>
      <c r="B205" s="5" t="s">
        <v>232</v>
      </c>
      <c r="C205" s="5" t="s">
        <v>233</v>
      </c>
      <c r="D205" t="s">
        <v>5</v>
      </c>
      <c r="E205" s="24" t="s">
        <v>234</v>
      </c>
      <c r="F205" s="25" t="s">
        <v>73</v>
      </c>
      <c r="G205" s="26">
        <v>1</v>
      </c>
      <c r="H205" s="25">
        <v>0</v>
      </c>
      <c r="I205" s="25">
        <f>ROUND(G205*H205,6)</f>
        <v>0</v>
      </c>
      <c r="L205" s="27">
        <v>0</v>
      </c>
      <c r="M205" s="22">
        <f>ROUND(ROUND(L205,2)*ROUND(G205,3),2)</f>
        <v>0</v>
      </c>
      <c r="N205" s="25" t="s">
        <v>56</v>
      </c>
      <c r="O205">
        <f>(M205*21)/100</f>
        <v>0</v>
      </c>
      <c r="P205" t="s">
        <v>27</v>
      </c>
    </row>
    <row r="206" spans="1:16" x14ac:dyDescent="0.2">
      <c r="A206" s="28" t="s">
        <v>57</v>
      </c>
      <c r="E206" s="29" t="s">
        <v>5</v>
      </c>
    </row>
    <row r="207" spans="1:16" x14ac:dyDescent="0.2">
      <c r="A207" s="28" t="s">
        <v>58</v>
      </c>
      <c r="E207" s="30" t="s">
        <v>5</v>
      </c>
    </row>
    <row r="208" spans="1:16" x14ac:dyDescent="0.2">
      <c r="E208" s="29" t="s">
        <v>159</v>
      </c>
    </row>
    <row r="209" spans="1:16" x14ac:dyDescent="0.2">
      <c r="A209" t="s">
        <v>51</v>
      </c>
      <c r="B209" s="5" t="s">
        <v>235</v>
      </c>
      <c r="C209" s="5" t="s">
        <v>236</v>
      </c>
      <c r="D209" t="s">
        <v>5</v>
      </c>
      <c r="E209" s="24" t="s">
        <v>237</v>
      </c>
      <c r="F209" s="25" t="s">
        <v>77</v>
      </c>
      <c r="G209" s="26">
        <v>50</v>
      </c>
      <c r="H209" s="25">
        <v>0</v>
      </c>
      <c r="I209" s="25">
        <f>ROUND(G209*H209,6)</f>
        <v>0</v>
      </c>
      <c r="L209" s="27">
        <v>0</v>
      </c>
      <c r="M209" s="22">
        <f>ROUND(ROUND(L209,2)*ROUND(G209,3),2)</f>
        <v>0</v>
      </c>
      <c r="N209" s="25" t="s">
        <v>56</v>
      </c>
      <c r="O209">
        <f>(M209*21)/100</f>
        <v>0</v>
      </c>
      <c r="P209" t="s">
        <v>27</v>
      </c>
    </row>
    <row r="210" spans="1:16" x14ac:dyDescent="0.2">
      <c r="A210" s="28" t="s">
        <v>57</v>
      </c>
      <c r="E210" s="29" t="s">
        <v>5</v>
      </c>
    </row>
    <row r="211" spans="1:16" x14ac:dyDescent="0.2">
      <c r="A211" s="28" t="s">
        <v>58</v>
      </c>
      <c r="E211" s="30" t="s">
        <v>5</v>
      </c>
    </row>
    <row r="212" spans="1:16" x14ac:dyDescent="0.2">
      <c r="E212" s="29" t="s">
        <v>159</v>
      </c>
    </row>
    <row r="213" spans="1:16" x14ac:dyDescent="0.2">
      <c r="A213" t="s">
        <v>51</v>
      </c>
      <c r="B213" s="5" t="s">
        <v>238</v>
      </c>
      <c r="C213" s="5" t="s">
        <v>221</v>
      </c>
      <c r="D213" t="s">
        <v>5</v>
      </c>
      <c r="E213" s="24" t="s">
        <v>222</v>
      </c>
      <c r="F213" s="25" t="s">
        <v>73</v>
      </c>
      <c r="G213" s="26">
        <v>1</v>
      </c>
      <c r="H213" s="25">
        <v>0</v>
      </c>
      <c r="I213" s="25">
        <f>ROUND(G213*H213,6)</f>
        <v>0</v>
      </c>
      <c r="L213" s="27">
        <v>0</v>
      </c>
      <c r="M213" s="22">
        <f>ROUND(ROUND(L213,2)*ROUND(G213,3),2)</f>
        <v>0</v>
      </c>
      <c r="N213" s="25" t="s">
        <v>56</v>
      </c>
      <c r="O213">
        <f>(M213*21)/100</f>
        <v>0</v>
      </c>
      <c r="P213" t="s">
        <v>27</v>
      </c>
    </row>
    <row r="214" spans="1:16" x14ac:dyDescent="0.2">
      <c r="A214" s="28" t="s">
        <v>57</v>
      </c>
      <c r="E214" s="29" t="s">
        <v>5</v>
      </c>
    </row>
    <row r="215" spans="1:16" x14ac:dyDescent="0.2">
      <c r="A215" s="28" t="s">
        <v>58</v>
      </c>
      <c r="E215" s="30" t="s">
        <v>5</v>
      </c>
    </row>
    <row r="216" spans="1:16" x14ac:dyDescent="0.2">
      <c r="E216" s="29" t="s">
        <v>159</v>
      </c>
    </row>
    <row r="217" spans="1:16" x14ac:dyDescent="0.2">
      <c r="A217" t="s">
        <v>51</v>
      </c>
      <c r="B217" s="5" t="s">
        <v>239</v>
      </c>
      <c r="C217" s="5" t="s">
        <v>185</v>
      </c>
      <c r="D217" t="s">
        <v>5</v>
      </c>
      <c r="E217" s="24" t="s">
        <v>186</v>
      </c>
      <c r="F217" s="25" t="s">
        <v>73</v>
      </c>
      <c r="G217" s="26">
        <v>1</v>
      </c>
      <c r="H217" s="25">
        <v>0</v>
      </c>
      <c r="I217" s="25">
        <f>ROUND(G217*H217,6)</f>
        <v>0</v>
      </c>
      <c r="L217" s="27">
        <v>0</v>
      </c>
      <c r="M217" s="22">
        <f>ROUND(ROUND(L217,2)*ROUND(G217,3),2)</f>
        <v>0</v>
      </c>
      <c r="N217" s="25" t="s">
        <v>56</v>
      </c>
      <c r="O217">
        <f>(M217*21)/100</f>
        <v>0</v>
      </c>
      <c r="P217" t="s">
        <v>27</v>
      </c>
    </row>
    <row r="218" spans="1:16" x14ac:dyDescent="0.2">
      <c r="A218" s="28" t="s">
        <v>57</v>
      </c>
      <c r="E218" s="29" t="s">
        <v>5</v>
      </c>
    </row>
    <row r="219" spans="1:16" x14ac:dyDescent="0.2">
      <c r="A219" s="28" t="s">
        <v>58</v>
      </c>
      <c r="E219" s="30" t="s">
        <v>5</v>
      </c>
    </row>
    <row r="220" spans="1:16" x14ac:dyDescent="0.2">
      <c r="E220" s="29" t="s">
        <v>159</v>
      </c>
    </row>
    <row r="221" spans="1:16" x14ac:dyDescent="0.2">
      <c r="A221" t="s">
        <v>51</v>
      </c>
      <c r="B221" s="5" t="s">
        <v>240</v>
      </c>
      <c r="C221" s="5" t="s">
        <v>187</v>
      </c>
      <c r="D221" t="s">
        <v>5</v>
      </c>
      <c r="E221" s="24" t="s">
        <v>188</v>
      </c>
      <c r="F221" s="25" t="s">
        <v>73</v>
      </c>
      <c r="G221" s="26">
        <v>1</v>
      </c>
      <c r="H221" s="25">
        <v>0</v>
      </c>
      <c r="I221" s="25">
        <f>ROUND(G221*H221,6)</f>
        <v>0</v>
      </c>
      <c r="L221" s="27">
        <v>0</v>
      </c>
      <c r="M221" s="22">
        <f>ROUND(ROUND(L221,2)*ROUND(G221,3),2)</f>
        <v>0</v>
      </c>
      <c r="N221" s="25" t="s">
        <v>56</v>
      </c>
      <c r="O221">
        <f>(M221*21)/100</f>
        <v>0</v>
      </c>
      <c r="P221" t="s">
        <v>27</v>
      </c>
    </row>
    <row r="222" spans="1:16" x14ac:dyDescent="0.2">
      <c r="A222" s="28" t="s">
        <v>57</v>
      </c>
      <c r="E222" s="29" t="s">
        <v>5</v>
      </c>
    </row>
    <row r="223" spans="1:16" x14ac:dyDescent="0.2">
      <c r="A223" s="28" t="s">
        <v>58</v>
      </c>
      <c r="E223" s="30" t="s">
        <v>5</v>
      </c>
    </row>
    <row r="224" spans="1:16" x14ac:dyDescent="0.2">
      <c r="E224" s="29" t="s">
        <v>159</v>
      </c>
    </row>
    <row r="225" spans="1:16" x14ac:dyDescent="0.2">
      <c r="A225" t="s">
        <v>51</v>
      </c>
      <c r="B225" s="5" t="s">
        <v>241</v>
      </c>
      <c r="C225" s="5" t="s">
        <v>189</v>
      </c>
      <c r="D225" t="s">
        <v>5</v>
      </c>
      <c r="E225" s="24" t="s">
        <v>190</v>
      </c>
      <c r="F225" s="25" t="s">
        <v>73</v>
      </c>
      <c r="G225" s="26">
        <v>1</v>
      </c>
      <c r="H225" s="25">
        <v>0</v>
      </c>
      <c r="I225" s="25">
        <f>ROUND(G225*H225,6)</f>
        <v>0</v>
      </c>
      <c r="L225" s="27">
        <v>0</v>
      </c>
      <c r="M225" s="22">
        <f>ROUND(ROUND(L225,2)*ROUND(G225,3),2)</f>
        <v>0</v>
      </c>
      <c r="N225" s="25" t="s">
        <v>56</v>
      </c>
      <c r="O225">
        <f>(M225*21)/100</f>
        <v>0</v>
      </c>
      <c r="P225" t="s">
        <v>27</v>
      </c>
    </row>
    <row r="226" spans="1:16" x14ac:dyDescent="0.2">
      <c r="A226" s="28" t="s">
        <v>57</v>
      </c>
      <c r="E226" s="29" t="s">
        <v>5</v>
      </c>
    </row>
    <row r="227" spans="1:16" x14ac:dyDescent="0.2">
      <c r="A227" s="28" t="s">
        <v>58</v>
      </c>
      <c r="E227" s="30" t="s">
        <v>5</v>
      </c>
    </row>
    <row r="228" spans="1:16" x14ac:dyDescent="0.2">
      <c r="E228" s="29" t="s">
        <v>159</v>
      </c>
    </row>
    <row r="229" spans="1:16" x14ac:dyDescent="0.2">
      <c r="A229" t="s">
        <v>51</v>
      </c>
      <c r="B229" s="5" t="s">
        <v>242</v>
      </c>
      <c r="C229" s="5" t="s">
        <v>191</v>
      </c>
      <c r="D229" t="s">
        <v>5</v>
      </c>
      <c r="E229" s="24" t="s">
        <v>192</v>
      </c>
      <c r="F229" s="25" t="s">
        <v>73</v>
      </c>
      <c r="G229" s="26">
        <v>1</v>
      </c>
      <c r="H229" s="25">
        <v>0</v>
      </c>
      <c r="I229" s="25">
        <f>ROUND(G229*H229,6)</f>
        <v>0</v>
      </c>
      <c r="L229" s="27">
        <v>0</v>
      </c>
      <c r="M229" s="22">
        <f>ROUND(ROUND(L229,2)*ROUND(G229,3),2)</f>
        <v>0</v>
      </c>
      <c r="N229" s="25" t="s">
        <v>56</v>
      </c>
      <c r="O229">
        <f>(M229*21)/100</f>
        <v>0</v>
      </c>
      <c r="P229" t="s">
        <v>27</v>
      </c>
    </row>
    <row r="230" spans="1:16" x14ac:dyDescent="0.2">
      <c r="A230" s="28" t="s">
        <v>57</v>
      </c>
      <c r="E230" s="29" t="s">
        <v>5</v>
      </c>
    </row>
    <row r="231" spans="1:16" x14ac:dyDescent="0.2">
      <c r="A231" s="28" t="s">
        <v>58</v>
      </c>
      <c r="E231" s="30" t="s">
        <v>5</v>
      </c>
    </row>
    <row r="232" spans="1:16" x14ac:dyDescent="0.2">
      <c r="E232" s="29" t="s">
        <v>159</v>
      </c>
    </row>
    <row r="233" spans="1:16" x14ac:dyDescent="0.2">
      <c r="A233" t="s">
        <v>51</v>
      </c>
      <c r="B233" s="5" t="s">
        <v>243</v>
      </c>
      <c r="C233" s="5" t="s">
        <v>228</v>
      </c>
      <c r="D233" t="s">
        <v>5</v>
      </c>
      <c r="E233" s="24" t="s">
        <v>229</v>
      </c>
      <c r="F233" s="25" t="s">
        <v>73</v>
      </c>
      <c r="G233" s="26">
        <v>2</v>
      </c>
      <c r="H233" s="25">
        <v>0</v>
      </c>
      <c r="I233" s="25">
        <f>ROUND(G233*H233,6)</f>
        <v>0</v>
      </c>
      <c r="L233" s="27">
        <v>0</v>
      </c>
      <c r="M233" s="22">
        <f>ROUND(ROUND(L233,2)*ROUND(G233,3),2)</f>
        <v>0</v>
      </c>
      <c r="N233" s="25" t="s">
        <v>56</v>
      </c>
      <c r="O233">
        <f>(M233*21)/100</f>
        <v>0</v>
      </c>
      <c r="P233" t="s">
        <v>27</v>
      </c>
    </row>
    <row r="234" spans="1:16" x14ac:dyDescent="0.2">
      <c r="A234" s="28" t="s">
        <v>57</v>
      </c>
      <c r="E234" s="29" t="s">
        <v>5</v>
      </c>
    </row>
    <row r="235" spans="1:16" x14ac:dyDescent="0.2">
      <c r="A235" s="28" t="s">
        <v>58</v>
      </c>
      <c r="E235" s="30" t="s">
        <v>5</v>
      </c>
    </row>
    <row r="236" spans="1:16" x14ac:dyDescent="0.2">
      <c r="E236" s="29" t="s">
        <v>159</v>
      </c>
    </row>
    <row r="237" spans="1:16" x14ac:dyDescent="0.2">
      <c r="A237" t="s">
        <v>51</v>
      </c>
      <c r="B237" s="5" t="s">
        <v>244</v>
      </c>
      <c r="C237" s="5" t="s">
        <v>245</v>
      </c>
      <c r="D237" t="s">
        <v>5</v>
      </c>
      <c r="E237" s="24" t="s">
        <v>246</v>
      </c>
      <c r="F237" s="25" t="s">
        <v>73</v>
      </c>
      <c r="G237" s="26">
        <v>1</v>
      </c>
      <c r="H237" s="25">
        <v>0</v>
      </c>
      <c r="I237" s="25">
        <f>ROUND(G237*H237,6)</f>
        <v>0</v>
      </c>
      <c r="L237" s="27">
        <v>0</v>
      </c>
      <c r="M237" s="22">
        <f>ROUND(ROUND(L237,2)*ROUND(G237,3),2)</f>
        <v>0</v>
      </c>
      <c r="N237" s="25" t="s">
        <v>56</v>
      </c>
      <c r="O237">
        <f>(M237*21)/100</f>
        <v>0</v>
      </c>
      <c r="P237" t="s">
        <v>27</v>
      </c>
    </row>
    <row r="238" spans="1:16" x14ac:dyDescent="0.2">
      <c r="A238" s="28" t="s">
        <v>57</v>
      </c>
      <c r="E238" s="29" t="s">
        <v>5</v>
      </c>
    </row>
    <row r="239" spans="1:16" x14ac:dyDescent="0.2">
      <c r="A239" s="28" t="s">
        <v>58</v>
      </c>
      <c r="E239" s="30" t="s">
        <v>5</v>
      </c>
    </row>
    <row r="240" spans="1:16" x14ac:dyDescent="0.2">
      <c r="E240" s="29" t="s">
        <v>159</v>
      </c>
    </row>
    <row r="241" spans="1:16" x14ac:dyDescent="0.2">
      <c r="A241" t="s">
        <v>48</v>
      </c>
      <c r="C241" s="6" t="s">
        <v>247</v>
      </c>
      <c r="E241" s="23" t="s">
        <v>248</v>
      </c>
      <c r="J241" s="22">
        <f>0</f>
        <v>0</v>
      </c>
      <c r="K241" s="22">
        <f>0</f>
        <v>0</v>
      </c>
      <c r="L241" s="22">
        <f>0+L242+L246+L250+L254+L258+L262+L266+L270+L274</f>
        <v>0</v>
      </c>
      <c r="M241" s="22">
        <f>0+M242+M246+M250+M254+M258+M262+M266+M270+M274</f>
        <v>0</v>
      </c>
    </row>
    <row r="242" spans="1:16" x14ac:dyDescent="0.2">
      <c r="A242" t="s">
        <v>51</v>
      </c>
      <c r="B242" s="5" t="s">
        <v>249</v>
      </c>
      <c r="C242" s="5" t="s">
        <v>250</v>
      </c>
      <c r="D242" t="s">
        <v>5</v>
      </c>
      <c r="E242" s="24" t="s">
        <v>251</v>
      </c>
      <c r="F242" s="25" t="s">
        <v>252</v>
      </c>
      <c r="G242" s="26">
        <v>1</v>
      </c>
      <c r="H242" s="25">
        <v>0</v>
      </c>
      <c r="I242" s="25">
        <f>ROUND(G242*H242,6)</f>
        <v>0</v>
      </c>
      <c r="L242" s="27">
        <v>0</v>
      </c>
      <c r="M242" s="22">
        <f>ROUND(ROUND(L242,2)*ROUND(G242,3),2)</f>
        <v>0</v>
      </c>
      <c r="N242" s="25" t="s">
        <v>56</v>
      </c>
      <c r="O242">
        <f>(M242*21)/100</f>
        <v>0</v>
      </c>
      <c r="P242" t="s">
        <v>27</v>
      </c>
    </row>
    <row r="243" spans="1:16" x14ac:dyDescent="0.2">
      <c r="A243" s="28" t="s">
        <v>57</v>
      </c>
      <c r="E243" s="29" t="s">
        <v>5</v>
      </c>
    </row>
    <row r="244" spans="1:16" ht="25.5" x14ac:dyDescent="0.2">
      <c r="A244" s="28" t="s">
        <v>58</v>
      </c>
      <c r="E244" s="30" t="s">
        <v>253</v>
      </c>
    </row>
    <row r="245" spans="1:16" x14ac:dyDescent="0.2">
      <c r="E245" s="29" t="s">
        <v>159</v>
      </c>
    </row>
    <row r="246" spans="1:16" x14ac:dyDescent="0.2">
      <c r="A246" t="s">
        <v>51</v>
      </c>
      <c r="B246" s="5" t="s">
        <v>254</v>
      </c>
      <c r="C246" s="5" t="s">
        <v>255</v>
      </c>
      <c r="D246" t="s">
        <v>5</v>
      </c>
      <c r="E246" s="24" t="s">
        <v>256</v>
      </c>
      <c r="F246" s="25" t="s">
        <v>77</v>
      </c>
      <c r="G246" s="26">
        <v>150</v>
      </c>
      <c r="H246" s="25">
        <v>0</v>
      </c>
      <c r="I246" s="25">
        <f>ROUND(G246*H246,6)</f>
        <v>0</v>
      </c>
      <c r="L246" s="27">
        <v>0</v>
      </c>
      <c r="M246" s="22">
        <f>ROUND(ROUND(L246,2)*ROUND(G246,3),2)</f>
        <v>0</v>
      </c>
      <c r="N246" s="25" t="s">
        <v>56</v>
      </c>
      <c r="O246">
        <f>(M246*21)/100</f>
        <v>0</v>
      </c>
      <c r="P246" t="s">
        <v>27</v>
      </c>
    </row>
    <row r="247" spans="1:16" x14ac:dyDescent="0.2">
      <c r="A247" s="28" t="s">
        <v>57</v>
      </c>
      <c r="E247" s="29" t="s">
        <v>5</v>
      </c>
    </row>
    <row r="248" spans="1:16" ht="25.5" x14ac:dyDescent="0.2">
      <c r="A248" s="28" t="s">
        <v>58</v>
      </c>
      <c r="E248" s="30" t="s">
        <v>257</v>
      </c>
    </row>
    <row r="249" spans="1:16" x14ac:dyDescent="0.2">
      <c r="E249" s="29" t="s">
        <v>159</v>
      </c>
    </row>
    <row r="250" spans="1:16" x14ac:dyDescent="0.2">
      <c r="A250" t="s">
        <v>51</v>
      </c>
      <c r="B250" s="5" t="s">
        <v>258</v>
      </c>
      <c r="C250" s="5" t="s">
        <v>259</v>
      </c>
      <c r="D250" t="s">
        <v>5</v>
      </c>
      <c r="E250" s="24" t="s">
        <v>260</v>
      </c>
      <c r="F250" s="25" t="s">
        <v>77</v>
      </c>
      <c r="G250" s="26">
        <v>150</v>
      </c>
      <c r="H250" s="25">
        <v>0</v>
      </c>
      <c r="I250" s="25">
        <f>ROUND(G250*H250,6)</f>
        <v>0</v>
      </c>
      <c r="L250" s="27">
        <v>0</v>
      </c>
      <c r="M250" s="22">
        <f>ROUND(ROUND(L250,2)*ROUND(G250,3),2)</f>
        <v>0</v>
      </c>
      <c r="N250" s="25" t="s">
        <v>56</v>
      </c>
      <c r="O250">
        <f>(M250*21)/100</f>
        <v>0</v>
      </c>
      <c r="P250" t="s">
        <v>27</v>
      </c>
    </row>
    <row r="251" spans="1:16" x14ac:dyDescent="0.2">
      <c r="A251" s="28" t="s">
        <v>57</v>
      </c>
      <c r="E251" s="29" t="s">
        <v>5</v>
      </c>
    </row>
    <row r="252" spans="1:16" ht="25.5" x14ac:dyDescent="0.2">
      <c r="A252" s="28" t="s">
        <v>58</v>
      </c>
      <c r="E252" s="30" t="s">
        <v>261</v>
      </c>
    </row>
    <row r="253" spans="1:16" x14ac:dyDescent="0.2">
      <c r="E253" s="29" t="s">
        <v>159</v>
      </c>
    </row>
    <row r="254" spans="1:16" x14ac:dyDescent="0.2">
      <c r="A254" t="s">
        <v>51</v>
      </c>
      <c r="B254" s="5" t="s">
        <v>262</v>
      </c>
      <c r="C254" s="5" t="s">
        <v>221</v>
      </c>
      <c r="D254" t="s">
        <v>5</v>
      </c>
      <c r="E254" s="24" t="s">
        <v>222</v>
      </c>
      <c r="F254" s="25" t="s">
        <v>73</v>
      </c>
      <c r="G254" s="26">
        <v>1</v>
      </c>
      <c r="H254" s="25">
        <v>0</v>
      </c>
      <c r="I254" s="25">
        <f>ROUND(G254*H254,6)</f>
        <v>0</v>
      </c>
      <c r="L254" s="27">
        <v>0</v>
      </c>
      <c r="M254" s="22">
        <f>ROUND(ROUND(L254,2)*ROUND(G254,3),2)</f>
        <v>0</v>
      </c>
      <c r="N254" s="25" t="s">
        <v>56</v>
      </c>
      <c r="O254">
        <f>(M254*21)/100</f>
        <v>0</v>
      </c>
      <c r="P254" t="s">
        <v>27</v>
      </c>
    </row>
    <row r="255" spans="1:16" x14ac:dyDescent="0.2">
      <c r="A255" s="28" t="s">
        <v>57</v>
      </c>
      <c r="E255" s="29" t="s">
        <v>5</v>
      </c>
    </row>
    <row r="256" spans="1:16" x14ac:dyDescent="0.2">
      <c r="A256" s="28" t="s">
        <v>58</v>
      </c>
      <c r="E256" s="30" t="s">
        <v>5</v>
      </c>
    </row>
    <row r="257" spans="1:16" x14ac:dyDescent="0.2">
      <c r="E257" s="29" t="s">
        <v>159</v>
      </c>
    </row>
    <row r="258" spans="1:16" x14ac:dyDescent="0.2">
      <c r="A258" t="s">
        <v>51</v>
      </c>
      <c r="B258" s="5" t="s">
        <v>263</v>
      </c>
      <c r="C258" s="5" t="s">
        <v>185</v>
      </c>
      <c r="D258" t="s">
        <v>5</v>
      </c>
      <c r="E258" s="24" t="s">
        <v>186</v>
      </c>
      <c r="F258" s="25" t="s">
        <v>73</v>
      </c>
      <c r="G258" s="26">
        <v>1</v>
      </c>
      <c r="H258" s="25">
        <v>0</v>
      </c>
      <c r="I258" s="25">
        <f>ROUND(G258*H258,6)</f>
        <v>0</v>
      </c>
      <c r="L258" s="27">
        <v>0</v>
      </c>
      <c r="M258" s="22">
        <f>ROUND(ROUND(L258,2)*ROUND(G258,3),2)</f>
        <v>0</v>
      </c>
      <c r="N258" s="25" t="s">
        <v>56</v>
      </c>
      <c r="O258">
        <f>(M258*21)/100</f>
        <v>0</v>
      </c>
      <c r="P258" t="s">
        <v>27</v>
      </c>
    </row>
    <row r="259" spans="1:16" x14ac:dyDescent="0.2">
      <c r="A259" s="28" t="s">
        <v>57</v>
      </c>
      <c r="E259" s="29" t="s">
        <v>5</v>
      </c>
    </row>
    <row r="260" spans="1:16" x14ac:dyDescent="0.2">
      <c r="A260" s="28" t="s">
        <v>58</v>
      </c>
      <c r="E260" s="30" t="s">
        <v>5</v>
      </c>
    </row>
    <row r="261" spans="1:16" x14ac:dyDescent="0.2">
      <c r="E261" s="29" t="s">
        <v>159</v>
      </c>
    </row>
    <row r="262" spans="1:16" x14ac:dyDescent="0.2">
      <c r="A262" t="s">
        <v>51</v>
      </c>
      <c r="B262" s="5" t="s">
        <v>264</v>
      </c>
      <c r="C262" s="5" t="s">
        <v>187</v>
      </c>
      <c r="D262" t="s">
        <v>5</v>
      </c>
      <c r="E262" s="24" t="s">
        <v>188</v>
      </c>
      <c r="F262" s="25" t="s">
        <v>73</v>
      </c>
      <c r="G262" s="26">
        <v>1</v>
      </c>
      <c r="H262" s="25">
        <v>0</v>
      </c>
      <c r="I262" s="25">
        <f>ROUND(G262*H262,6)</f>
        <v>0</v>
      </c>
      <c r="L262" s="27">
        <v>0</v>
      </c>
      <c r="M262" s="22">
        <f>ROUND(ROUND(L262,2)*ROUND(G262,3),2)</f>
        <v>0</v>
      </c>
      <c r="N262" s="25" t="s">
        <v>56</v>
      </c>
      <c r="O262">
        <f>(M262*21)/100</f>
        <v>0</v>
      </c>
      <c r="P262" t="s">
        <v>27</v>
      </c>
    </row>
    <row r="263" spans="1:16" x14ac:dyDescent="0.2">
      <c r="A263" s="28" t="s">
        <v>57</v>
      </c>
      <c r="E263" s="29" t="s">
        <v>5</v>
      </c>
    </row>
    <row r="264" spans="1:16" x14ac:dyDescent="0.2">
      <c r="A264" s="28" t="s">
        <v>58</v>
      </c>
      <c r="E264" s="30" t="s">
        <v>5</v>
      </c>
    </row>
    <row r="265" spans="1:16" x14ac:dyDescent="0.2">
      <c r="E265" s="29" t="s">
        <v>159</v>
      </c>
    </row>
    <row r="266" spans="1:16" x14ac:dyDescent="0.2">
      <c r="A266" t="s">
        <v>51</v>
      </c>
      <c r="B266" s="5" t="s">
        <v>265</v>
      </c>
      <c r="C266" s="5" t="s">
        <v>189</v>
      </c>
      <c r="D266" t="s">
        <v>5</v>
      </c>
      <c r="E266" s="24" t="s">
        <v>190</v>
      </c>
      <c r="F266" s="25" t="s">
        <v>73</v>
      </c>
      <c r="G266" s="26">
        <v>1</v>
      </c>
      <c r="H266" s="25">
        <v>0</v>
      </c>
      <c r="I266" s="25">
        <f>ROUND(G266*H266,6)</f>
        <v>0</v>
      </c>
      <c r="L266" s="27">
        <v>0</v>
      </c>
      <c r="M266" s="22">
        <f>ROUND(ROUND(L266,2)*ROUND(G266,3),2)</f>
        <v>0</v>
      </c>
      <c r="N266" s="25" t="s">
        <v>56</v>
      </c>
      <c r="O266">
        <f>(M266*21)/100</f>
        <v>0</v>
      </c>
      <c r="P266" t="s">
        <v>27</v>
      </c>
    </row>
    <row r="267" spans="1:16" x14ac:dyDescent="0.2">
      <c r="A267" s="28" t="s">
        <v>57</v>
      </c>
      <c r="E267" s="29" t="s">
        <v>5</v>
      </c>
    </row>
    <row r="268" spans="1:16" x14ac:dyDescent="0.2">
      <c r="A268" s="28" t="s">
        <v>58</v>
      </c>
      <c r="E268" s="30" t="s">
        <v>5</v>
      </c>
    </row>
    <row r="269" spans="1:16" x14ac:dyDescent="0.2">
      <c r="E269" s="29" t="s">
        <v>159</v>
      </c>
    </row>
    <row r="270" spans="1:16" x14ac:dyDescent="0.2">
      <c r="A270" t="s">
        <v>51</v>
      </c>
      <c r="B270" s="5" t="s">
        <v>266</v>
      </c>
      <c r="C270" s="5" t="s">
        <v>191</v>
      </c>
      <c r="D270" t="s">
        <v>5</v>
      </c>
      <c r="E270" s="24" t="s">
        <v>192</v>
      </c>
      <c r="F270" s="25" t="s">
        <v>73</v>
      </c>
      <c r="G270" s="26">
        <v>1</v>
      </c>
      <c r="H270" s="25">
        <v>0</v>
      </c>
      <c r="I270" s="25">
        <f>ROUND(G270*H270,6)</f>
        <v>0</v>
      </c>
      <c r="L270" s="27">
        <v>0</v>
      </c>
      <c r="M270" s="22">
        <f>ROUND(ROUND(L270,2)*ROUND(G270,3),2)</f>
        <v>0</v>
      </c>
      <c r="N270" s="25" t="s">
        <v>56</v>
      </c>
      <c r="O270">
        <f>(M270*21)/100</f>
        <v>0</v>
      </c>
      <c r="P270" t="s">
        <v>27</v>
      </c>
    </row>
    <row r="271" spans="1:16" x14ac:dyDescent="0.2">
      <c r="A271" s="28" t="s">
        <v>57</v>
      </c>
      <c r="E271" s="29" t="s">
        <v>5</v>
      </c>
    </row>
    <row r="272" spans="1:16" x14ac:dyDescent="0.2">
      <c r="A272" s="28" t="s">
        <v>58</v>
      </c>
      <c r="E272" s="30" t="s">
        <v>5</v>
      </c>
    </row>
    <row r="273" spans="1:16" x14ac:dyDescent="0.2">
      <c r="E273" s="29" t="s">
        <v>159</v>
      </c>
    </row>
    <row r="274" spans="1:16" x14ac:dyDescent="0.2">
      <c r="A274" t="s">
        <v>51</v>
      </c>
      <c r="B274" s="5" t="s">
        <v>267</v>
      </c>
      <c r="C274" s="5" t="s">
        <v>228</v>
      </c>
      <c r="D274" t="s">
        <v>5</v>
      </c>
      <c r="E274" s="24" t="s">
        <v>229</v>
      </c>
      <c r="F274" s="25" t="s">
        <v>73</v>
      </c>
      <c r="G274" s="26">
        <v>1</v>
      </c>
      <c r="H274" s="25">
        <v>0</v>
      </c>
      <c r="I274" s="25">
        <f>ROUND(G274*H274,6)</f>
        <v>0</v>
      </c>
      <c r="L274" s="27">
        <v>0</v>
      </c>
      <c r="M274" s="22">
        <f>ROUND(ROUND(L274,2)*ROUND(G274,3),2)</f>
        <v>0</v>
      </c>
      <c r="N274" s="25" t="s">
        <v>56</v>
      </c>
      <c r="O274">
        <f>(M274*21)/100</f>
        <v>0</v>
      </c>
      <c r="P274" t="s">
        <v>27</v>
      </c>
    </row>
    <row r="275" spans="1:16" x14ac:dyDescent="0.2">
      <c r="A275" s="28" t="s">
        <v>57</v>
      </c>
      <c r="E275" s="29" t="s">
        <v>5</v>
      </c>
    </row>
    <row r="276" spans="1:16" x14ac:dyDescent="0.2">
      <c r="A276" s="28" t="s">
        <v>58</v>
      </c>
      <c r="E276" s="30" t="s">
        <v>5</v>
      </c>
    </row>
    <row r="277" spans="1:16" x14ac:dyDescent="0.2">
      <c r="E277" s="29" t="s">
        <v>159</v>
      </c>
    </row>
    <row r="278" spans="1:16" x14ac:dyDescent="0.2">
      <c r="A278" t="s">
        <v>48</v>
      </c>
      <c r="C278" s="6" t="s">
        <v>268</v>
      </c>
      <c r="E278" s="23" t="s">
        <v>269</v>
      </c>
      <c r="J278" s="22">
        <f>0</f>
        <v>0</v>
      </c>
      <c r="K278" s="22">
        <f>0</f>
        <v>0</v>
      </c>
      <c r="L278" s="22">
        <f>0+L279+L283+L287+L291+L295+L299+L303+L307+L311+L315+L319+L323+L327+L331+L335+L339+L343+L347+L351+L355+L359+L363+L367</f>
        <v>0</v>
      </c>
      <c r="M278" s="22">
        <f>0+M279+M283+M287+M291+M295+M299+M303+M307+M311+M315+M319+M323+M327+M331+M335+M339+M343+M347+M351+M355+M359+M363+M367</f>
        <v>0</v>
      </c>
    </row>
    <row r="279" spans="1:16" ht="25.5" x14ac:dyDescent="0.2">
      <c r="A279" t="s">
        <v>51</v>
      </c>
      <c r="B279" s="5" t="s">
        <v>270</v>
      </c>
      <c r="C279" s="5" t="s">
        <v>271</v>
      </c>
      <c r="D279" t="s">
        <v>5</v>
      </c>
      <c r="E279" s="24" t="s">
        <v>272</v>
      </c>
      <c r="F279" s="25" t="s">
        <v>77</v>
      </c>
      <c r="G279" s="26">
        <v>508</v>
      </c>
      <c r="H279" s="25">
        <v>0</v>
      </c>
      <c r="I279" s="25">
        <f>ROUND(G279*H279,6)</f>
        <v>0</v>
      </c>
      <c r="L279" s="27">
        <v>0</v>
      </c>
      <c r="M279" s="22">
        <f>ROUND(ROUND(L279,2)*ROUND(G279,3),2)</f>
        <v>0</v>
      </c>
      <c r="N279" s="25" t="s">
        <v>56</v>
      </c>
      <c r="O279">
        <f>(M279*21)/100</f>
        <v>0</v>
      </c>
      <c r="P279" t="s">
        <v>27</v>
      </c>
    </row>
    <row r="280" spans="1:16" x14ac:dyDescent="0.2">
      <c r="A280" s="28" t="s">
        <v>57</v>
      </c>
      <c r="E280" s="29" t="s">
        <v>5</v>
      </c>
    </row>
    <row r="281" spans="1:16" x14ac:dyDescent="0.2">
      <c r="A281" s="28" t="s">
        <v>58</v>
      </c>
      <c r="E281" s="30" t="s">
        <v>5</v>
      </c>
    </row>
    <row r="282" spans="1:16" x14ac:dyDescent="0.2">
      <c r="E282" s="29" t="s">
        <v>159</v>
      </c>
    </row>
    <row r="283" spans="1:16" x14ac:dyDescent="0.2">
      <c r="A283" t="s">
        <v>51</v>
      </c>
      <c r="B283" s="5" t="s">
        <v>273</v>
      </c>
      <c r="C283" s="5" t="s">
        <v>274</v>
      </c>
      <c r="D283" t="s">
        <v>5</v>
      </c>
      <c r="E283" s="24" t="s">
        <v>275</v>
      </c>
      <c r="F283" s="25" t="s">
        <v>131</v>
      </c>
      <c r="G283" s="26">
        <v>10.199999999999999</v>
      </c>
      <c r="H283" s="25">
        <v>0</v>
      </c>
      <c r="I283" s="25">
        <f>ROUND(G283*H283,6)</f>
        <v>0</v>
      </c>
      <c r="L283" s="27">
        <v>0</v>
      </c>
      <c r="M283" s="22">
        <f>ROUND(ROUND(L283,2)*ROUND(G283,3),2)</f>
        <v>0</v>
      </c>
      <c r="N283" s="25" t="s">
        <v>56</v>
      </c>
      <c r="O283">
        <f>(M283*21)/100</f>
        <v>0</v>
      </c>
      <c r="P283" t="s">
        <v>27</v>
      </c>
    </row>
    <row r="284" spans="1:16" x14ac:dyDescent="0.2">
      <c r="A284" s="28" t="s">
        <v>57</v>
      </c>
      <c r="E284" s="29" t="s">
        <v>5</v>
      </c>
    </row>
    <row r="285" spans="1:16" x14ac:dyDescent="0.2">
      <c r="A285" s="28" t="s">
        <v>58</v>
      </c>
      <c r="E285" s="30" t="s">
        <v>5</v>
      </c>
    </row>
    <row r="286" spans="1:16" x14ac:dyDescent="0.2">
      <c r="E286" s="29" t="s">
        <v>159</v>
      </c>
    </row>
    <row r="287" spans="1:16" x14ac:dyDescent="0.2">
      <c r="A287" t="s">
        <v>51</v>
      </c>
      <c r="B287" s="5" t="s">
        <v>276</v>
      </c>
      <c r="C287" s="5" t="s">
        <v>277</v>
      </c>
      <c r="D287" t="s">
        <v>5</v>
      </c>
      <c r="E287" s="24" t="s">
        <v>278</v>
      </c>
      <c r="F287" s="25" t="s">
        <v>131</v>
      </c>
      <c r="G287" s="26">
        <v>10.199999999999999</v>
      </c>
      <c r="H287" s="25">
        <v>0</v>
      </c>
      <c r="I287" s="25">
        <f>ROUND(G287*H287,6)</f>
        <v>0</v>
      </c>
      <c r="L287" s="27">
        <v>0</v>
      </c>
      <c r="M287" s="22">
        <f>ROUND(ROUND(L287,2)*ROUND(G287,3),2)</f>
        <v>0</v>
      </c>
      <c r="N287" s="25" t="s">
        <v>56</v>
      </c>
      <c r="O287">
        <f>(M287*21)/100</f>
        <v>0</v>
      </c>
      <c r="P287" t="s">
        <v>27</v>
      </c>
    </row>
    <row r="288" spans="1:16" x14ac:dyDescent="0.2">
      <c r="A288" s="28" t="s">
        <v>57</v>
      </c>
      <c r="E288" s="29" t="s">
        <v>5</v>
      </c>
    </row>
    <row r="289" spans="1:16" x14ac:dyDescent="0.2">
      <c r="A289" s="28" t="s">
        <v>58</v>
      </c>
      <c r="E289" s="30" t="s">
        <v>5</v>
      </c>
    </row>
    <row r="290" spans="1:16" x14ac:dyDescent="0.2">
      <c r="E290" s="29" t="s">
        <v>159</v>
      </c>
    </row>
    <row r="291" spans="1:16" x14ac:dyDescent="0.2">
      <c r="A291" t="s">
        <v>51</v>
      </c>
      <c r="B291" s="5" t="s">
        <v>279</v>
      </c>
      <c r="C291" s="5" t="s">
        <v>280</v>
      </c>
      <c r="D291" t="s">
        <v>5</v>
      </c>
      <c r="E291" s="24" t="s">
        <v>281</v>
      </c>
      <c r="F291" s="25" t="s">
        <v>131</v>
      </c>
      <c r="G291" s="26">
        <v>10.199999999999999</v>
      </c>
      <c r="H291" s="25">
        <v>0</v>
      </c>
      <c r="I291" s="25">
        <f>ROUND(G291*H291,6)</f>
        <v>0</v>
      </c>
      <c r="L291" s="27">
        <v>0</v>
      </c>
      <c r="M291" s="22">
        <f>ROUND(ROUND(L291,2)*ROUND(G291,3),2)</f>
        <v>0</v>
      </c>
      <c r="N291" s="25" t="s">
        <v>56</v>
      </c>
      <c r="O291">
        <f>(M291*21)/100</f>
        <v>0</v>
      </c>
      <c r="P291" t="s">
        <v>27</v>
      </c>
    </row>
    <row r="292" spans="1:16" x14ac:dyDescent="0.2">
      <c r="A292" s="28" t="s">
        <v>57</v>
      </c>
      <c r="E292" s="29" t="s">
        <v>5</v>
      </c>
    </row>
    <row r="293" spans="1:16" x14ac:dyDescent="0.2">
      <c r="A293" s="28" t="s">
        <v>58</v>
      </c>
      <c r="E293" s="30" t="s">
        <v>5</v>
      </c>
    </row>
    <row r="294" spans="1:16" x14ac:dyDescent="0.2">
      <c r="E294" s="29" t="s">
        <v>159</v>
      </c>
    </row>
    <row r="295" spans="1:16" ht="25.5" x14ac:dyDescent="0.2">
      <c r="A295" t="s">
        <v>51</v>
      </c>
      <c r="B295" s="5" t="s">
        <v>282</v>
      </c>
      <c r="C295" s="5" t="s">
        <v>283</v>
      </c>
      <c r="D295" t="s">
        <v>5</v>
      </c>
      <c r="E295" s="24" t="s">
        <v>284</v>
      </c>
      <c r="F295" s="25" t="s">
        <v>73</v>
      </c>
      <c r="G295" s="26">
        <v>6</v>
      </c>
      <c r="H295" s="25">
        <v>0</v>
      </c>
      <c r="I295" s="25">
        <f>ROUND(G295*H295,6)</f>
        <v>0</v>
      </c>
      <c r="L295" s="27">
        <v>0</v>
      </c>
      <c r="M295" s="22">
        <f>ROUND(ROUND(L295,2)*ROUND(G295,3),2)</f>
        <v>0</v>
      </c>
      <c r="N295" s="25" t="s">
        <v>56</v>
      </c>
      <c r="O295">
        <f>(M295*21)/100</f>
        <v>0</v>
      </c>
      <c r="P295" t="s">
        <v>27</v>
      </c>
    </row>
    <row r="296" spans="1:16" x14ac:dyDescent="0.2">
      <c r="A296" s="28" t="s">
        <v>57</v>
      </c>
      <c r="E296" s="29" t="s">
        <v>5</v>
      </c>
    </row>
    <row r="297" spans="1:16" x14ac:dyDescent="0.2">
      <c r="A297" s="28" t="s">
        <v>58</v>
      </c>
      <c r="E297" s="30" t="s">
        <v>5</v>
      </c>
    </row>
    <row r="298" spans="1:16" x14ac:dyDescent="0.2">
      <c r="E298" s="29" t="s">
        <v>159</v>
      </c>
    </row>
    <row r="299" spans="1:16" x14ac:dyDescent="0.2">
      <c r="A299" t="s">
        <v>51</v>
      </c>
      <c r="B299" s="5" t="s">
        <v>282</v>
      </c>
      <c r="C299" s="5" t="s">
        <v>285</v>
      </c>
      <c r="D299" t="s">
        <v>5</v>
      </c>
      <c r="E299" s="24" t="s">
        <v>286</v>
      </c>
      <c r="F299" s="25" t="s">
        <v>252</v>
      </c>
      <c r="G299" s="26">
        <v>2.4</v>
      </c>
      <c r="H299" s="25">
        <v>0</v>
      </c>
      <c r="I299" s="25">
        <f>ROUND(G299*H299,6)</f>
        <v>0</v>
      </c>
      <c r="L299" s="27">
        <v>0</v>
      </c>
      <c r="M299" s="22">
        <f>ROUND(ROUND(L299,2)*ROUND(G299,3),2)</f>
        <v>0</v>
      </c>
      <c r="N299" s="25" t="s">
        <v>56</v>
      </c>
      <c r="O299">
        <f>(M299*21)/100</f>
        <v>0</v>
      </c>
      <c r="P299" t="s">
        <v>27</v>
      </c>
    </row>
    <row r="300" spans="1:16" x14ac:dyDescent="0.2">
      <c r="A300" s="28" t="s">
        <v>57</v>
      </c>
      <c r="E300" s="29" t="s">
        <v>5</v>
      </c>
    </row>
    <row r="301" spans="1:16" x14ac:dyDescent="0.2">
      <c r="A301" s="28" t="s">
        <v>58</v>
      </c>
      <c r="E301" s="30" t="s">
        <v>5</v>
      </c>
    </row>
    <row r="302" spans="1:16" x14ac:dyDescent="0.2">
      <c r="E302" s="29" t="s">
        <v>159</v>
      </c>
    </row>
    <row r="303" spans="1:16" x14ac:dyDescent="0.2">
      <c r="A303" t="s">
        <v>51</v>
      </c>
      <c r="B303" s="5" t="s">
        <v>287</v>
      </c>
      <c r="C303" s="5" t="s">
        <v>255</v>
      </c>
      <c r="D303" t="s">
        <v>5</v>
      </c>
      <c r="E303" s="24" t="s">
        <v>256</v>
      </c>
      <c r="F303" s="25" t="s">
        <v>77</v>
      </c>
      <c r="G303" s="26">
        <v>100</v>
      </c>
      <c r="H303" s="25">
        <v>0</v>
      </c>
      <c r="I303" s="25">
        <f>ROUND(G303*H303,6)</f>
        <v>0</v>
      </c>
      <c r="L303" s="27">
        <v>0</v>
      </c>
      <c r="M303" s="22">
        <f>ROUND(ROUND(L303,2)*ROUND(G303,3),2)</f>
        <v>0</v>
      </c>
      <c r="N303" s="25" t="s">
        <v>56</v>
      </c>
      <c r="O303">
        <f>(M303*21)/100</f>
        <v>0</v>
      </c>
      <c r="P303" t="s">
        <v>27</v>
      </c>
    </row>
    <row r="304" spans="1:16" x14ac:dyDescent="0.2">
      <c r="A304" s="28" t="s">
        <v>57</v>
      </c>
      <c r="E304" s="29" t="s">
        <v>5</v>
      </c>
    </row>
    <row r="305" spans="1:16" x14ac:dyDescent="0.2">
      <c r="A305" s="28" t="s">
        <v>58</v>
      </c>
      <c r="E305" s="30" t="s">
        <v>5</v>
      </c>
    </row>
    <row r="306" spans="1:16" x14ac:dyDescent="0.2">
      <c r="E306" s="29" t="s">
        <v>159</v>
      </c>
    </row>
    <row r="307" spans="1:16" x14ac:dyDescent="0.2">
      <c r="A307" t="s">
        <v>51</v>
      </c>
      <c r="B307" s="5" t="s">
        <v>288</v>
      </c>
      <c r="C307" s="5" t="s">
        <v>259</v>
      </c>
      <c r="D307" t="s">
        <v>5</v>
      </c>
      <c r="E307" s="24" t="s">
        <v>260</v>
      </c>
      <c r="F307" s="25" t="s">
        <v>77</v>
      </c>
      <c r="G307" s="26">
        <v>100</v>
      </c>
      <c r="H307" s="25">
        <v>0</v>
      </c>
      <c r="I307" s="25">
        <f>ROUND(G307*H307,6)</f>
        <v>0</v>
      </c>
      <c r="L307" s="27">
        <v>0</v>
      </c>
      <c r="M307" s="22">
        <f>ROUND(ROUND(L307,2)*ROUND(G307,3),2)</f>
        <v>0</v>
      </c>
      <c r="N307" s="25" t="s">
        <v>56</v>
      </c>
      <c r="O307">
        <f>(M307*21)/100</f>
        <v>0</v>
      </c>
      <c r="P307" t="s">
        <v>27</v>
      </c>
    </row>
    <row r="308" spans="1:16" x14ac:dyDescent="0.2">
      <c r="A308" s="28" t="s">
        <v>57</v>
      </c>
      <c r="E308" s="29" t="s">
        <v>5</v>
      </c>
    </row>
    <row r="309" spans="1:16" x14ac:dyDescent="0.2">
      <c r="A309" s="28" t="s">
        <v>58</v>
      </c>
      <c r="E309" s="30" t="s">
        <v>5</v>
      </c>
    </row>
    <row r="310" spans="1:16" x14ac:dyDescent="0.2">
      <c r="E310" s="29" t="s">
        <v>159</v>
      </c>
    </row>
    <row r="311" spans="1:16" x14ac:dyDescent="0.2">
      <c r="A311" t="s">
        <v>51</v>
      </c>
      <c r="B311" s="5" t="s">
        <v>289</v>
      </c>
      <c r="C311" s="5" t="s">
        <v>290</v>
      </c>
      <c r="D311" t="s">
        <v>5</v>
      </c>
      <c r="E311" s="24" t="s">
        <v>291</v>
      </c>
      <c r="F311" s="25" t="s">
        <v>252</v>
      </c>
      <c r="G311" s="26">
        <v>2.4</v>
      </c>
      <c r="H311" s="25">
        <v>0</v>
      </c>
      <c r="I311" s="25">
        <f>ROUND(G311*H311,6)</f>
        <v>0</v>
      </c>
      <c r="L311" s="27">
        <v>0</v>
      </c>
      <c r="M311" s="22">
        <f>ROUND(ROUND(L311,2)*ROUND(G311,3),2)</f>
        <v>0</v>
      </c>
      <c r="N311" s="25" t="s">
        <v>56</v>
      </c>
      <c r="O311">
        <f>(M311*21)/100</f>
        <v>0</v>
      </c>
      <c r="P311" t="s">
        <v>27</v>
      </c>
    </row>
    <row r="312" spans="1:16" x14ac:dyDescent="0.2">
      <c r="A312" s="28" t="s">
        <v>57</v>
      </c>
      <c r="E312" s="29" t="s">
        <v>5</v>
      </c>
    </row>
    <row r="313" spans="1:16" x14ac:dyDescent="0.2">
      <c r="A313" s="28" t="s">
        <v>58</v>
      </c>
      <c r="E313" s="30" t="s">
        <v>5</v>
      </c>
    </row>
    <row r="314" spans="1:16" x14ac:dyDescent="0.2">
      <c r="E314" s="29" t="s">
        <v>159</v>
      </c>
    </row>
    <row r="315" spans="1:16" x14ac:dyDescent="0.2">
      <c r="A315" t="s">
        <v>51</v>
      </c>
      <c r="B315" s="5" t="s">
        <v>292</v>
      </c>
      <c r="C315" s="5" t="s">
        <v>293</v>
      </c>
      <c r="D315" t="s">
        <v>5</v>
      </c>
      <c r="E315" s="24" t="s">
        <v>294</v>
      </c>
      <c r="F315" s="25" t="s">
        <v>77</v>
      </c>
      <c r="G315" s="26">
        <v>200</v>
      </c>
      <c r="H315" s="25">
        <v>0</v>
      </c>
      <c r="I315" s="25">
        <f>ROUND(G315*H315,6)</f>
        <v>0</v>
      </c>
      <c r="L315" s="27">
        <v>0</v>
      </c>
      <c r="M315" s="22">
        <f>ROUND(ROUND(L315,2)*ROUND(G315,3),2)</f>
        <v>0</v>
      </c>
      <c r="N315" s="25" t="s">
        <v>56</v>
      </c>
      <c r="O315">
        <f>(M315*21)/100</f>
        <v>0</v>
      </c>
      <c r="P315" t="s">
        <v>27</v>
      </c>
    </row>
    <row r="316" spans="1:16" x14ac:dyDescent="0.2">
      <c r="A316" s="28" t="s">
        <v>57</v>
      </c>
      <c r="E316" s="29" t="s">
        <v>5</v>
      </c>
    </row>
    <row r="317" spans="1:16" x14ac:dyDescent="0.2">
      <c r="A317" s="28" t="s">
        <v>58</v>
      </c>
      <c r="E317" s="30" t="s">
        <v>5</v>
      </c>
    </row>
    <row r="318" spans="1:16" x14ac:dyDescent="0.2">
      <c r="E318" s="29" t="s">
        <v>159</v>
      </c>
    </row>
    <row r="319" spans="1:16" x14ac:dyDescent="0.2">
      <c r="A319" t="s">
        <v>51</v>
      </c>
      <c r="B319" s="5" t="s">
        <v>295</v>
      </c>
      <c r="C319" s="5" t="s">
        <v>296</v>
      </c>
      <c r="D319" t="s">
        <v>5</v>
      </c>
      <c r="E319" s="24" t="s">
        <v>297</v>
      </c>
      <c r="F319" s="25" t="s">
        <v>77</v>
      </c>
      <c r="G319" s="26">
        <v>200</v>
      </c>
      <c r="H319" s="25">
        <v>0</v>
      </c>
      <c r="I319" s="25">
        <f>ROUND(G319*H319,6)</f>
        <v>0</v>
      </c>
      <c r="L319" s="27">
        <v>0</v>
      </c>
      <c r="M319" s="22">
        <f>ROUND(ROUND(L319,2)*ROUND(G319,3),2)</f>
        <v>0</v>
      </c>
      <c r="N319" s="25" t="s">
        <v>56</v>
      </c>
      <c r="O319">
        <f>(M319*21)/100</f>
        <v>0</v>
      </c>
      <c r="P319" t="s">
        <v>27</v>
      </c>
    </row>
    <row r="320" spans="1:16" x14ac:dyDescent="0.2">
      <c r="A320" s="28" t="s">
        <v>57</v>
      </c>
      <c r="E320" s="29" t="s">
        <v>5</v>
      </c>
    </row>
    <row r="321" spans="1:16" x14ac:dyDescent="0.2">
      <c r="A321" s="28" t="s">
        <v>58</v>
      </c>
      <c r="E321" s="30" t="s">
        <v>5</v>
      </c>
    </row>
    <row r="322" spans="1:16" x14ac:dyDescent="0.2">
      <c r="E322" s="29" t="s">
        <v>159</v>
      </c>
    </row>
    <row r="323" spans="1:16" x14ac:dyDescent="0.2">
      <c r="A323" t="s">
        <v>51</v>
      </c>
      <c r="B323" s="5" t="s">
        <v>298</v>
      </c>
      <c r="C323" s="5" t="s">
        <v>299</v>
      </c>
      <c r="D323" t="s">
        <v>5</v>
      </c>
      <c r="E323" s="24" t="s">
        <v>300</v>
      </c>
      <c r="F323" s="25" t="s">
        <v>77</v>
      </c>
      <c r="G323" s="26">
        <v>300</v>
      </c>
      <c r="H323" s="25">
        <v>0</v>
      </c>
      <c r="I323" s="25">
        <f>ROUND(G323*H323,6)</f>
        <v>0</v>
      </c>
      <c r="L323" s="27">
        <v>0</v>
      </c>
      <c r="M323" s="22">
        <f>ROUND(ROUND(L323,2)*ROUND(G323,3),2)</f>
        <v>0</v>
      </c>
      <c r="N323" s="25" t="s">
        <v>56</v>
      </c>
      <c r="O323">
        <f>(M323*21)/100</f>
        <v>0</v>
      </c>
      <c r="P323" t="s">
        <v>27</v>
      </c>
    </row>
    <row r="324" spans="1:16" x14ac:dyDescent="0.2">
      <c r="A324" s="28" t="s">
        <v>57</v>
      </c>
      <c r="E324" s="29" t="s">
        <v>5</v>
      </c>
    </row>
    <row r="325" spans="1:16" x14ac:dyDescent="0.2">
      <c r="A325" s="28" t="s">
        <v>58</v>
      </c>
      <c r="E325" s="30" t="s">
        <v>5</v>
      </c>
    </row>
    <row r="326" spans="1:16" x14ac:dyDescent="0.2">
      <c r="E326" s="29" t="s">
        <v>159</v>
      </c>
    </row>
    <row r="327" spans="1:16" x14ac:dyDescent="0.2">
      <c r="A327" t="s">
        <v>51</v>
      </c>
      <c r="B327" s="5" t="s">
        <v>301</v>
      </c>
      <c r="C327" s="5" t="s">
        <v>302</v>
      </c>
      <c r="D327" t="s">
        <v>5</v>
      </c>
      <c r="E327" s="24" t="s">
        <v>303</v>
      </c>
      <c r="F327" s="25" t="s">
        <v>77</v>
      </c>
      <c r="G327" s="26">
        <v>300</v>
      </c>
      <c r="H327" s="25">
        <v>0</v>
      </c>
      <c r="I327" s="25">
        <f>ROUND(G327*H327,6)</f>
        <v>0</v>
      </c>
      <c r="L327" s="27">
        <v>0</v>
      </c>
      <c r="M327" s="22">
        <f>ROUND(ROUND(L327,2)*ROUND(G327,3),2)</f>
        <v>0</v>
      </c>
      <c r="N327" s="25" t="s">
        <v>56</v>
      </c>
      <c r="O327">
        <f>(M327*21)/100</f>
        <v>0</v>
      </c>
      <c r="P327" t="s">
        <v>27</v>
      </c>
    </row>
    <row r="328" spans="1:16" x14ac:dyDescent="0.2">
      <c r="A328" s="28" t="s">
        <v>57</v>
      </c>
      <c r="E328" s="29" t="s">
        <v>5</v>
      </c>
    </row>
    <row r="329" spans="1:16" x14ac:dyDescent="0.2">
      <c r="A329" s="28" t="s">
        <v>58</v>
      </c>
      <c r="E329" s="30" t="s">
        <v>5</v>
      </c>
    </row>
    <row r="330" spans="1:16" x14ac:dyDescent="0.2">
      <c r="E330" s="29" t="s">
        <v>159</v>
      </c>
    </row>
    <row r="331" spans="1:16" x14ac:dyDescent="0.2">
      <c r="A331" t="s">
        <v>51</v>
      </c>
      <c r="B331" s="5" t="s">
        <v>304</v>
      </c>
      <c r="C331" s="5" t="s">
        <v>305</v>
      </c>
      <c r="D331" t="s">
        <v>5</v>
      </c>
      <c r="E331" s="24" t="s">
        <v>306</v>
      </c>
      <c r="F331" s="25" t="s">
        <v>77</v>
      </c>
      <c r="G331" s="26">
        <v>300</v>
      </c>
      <c r="H331" s="25">
        <v>0</v>
      </c>
      <c r="I331" s="25">
        <f>ROUND(G331*H331,6)</f>
        <v>0</v>
      </c>
      <c r="L331" s="27">
        <v>0</v>
      </c>
      <c r="M331" s="22">
        <f>ROUND(ROUND(L331,2)*ROUND(G331,3),2)</f>
        <v>0</v>
      </c>
      <c r="N331" s="25" t="s">
        <v>56</v>
      </c>
      <c r="O331">
        <f>(M331*21)/100</f>
        <v>0</v>
      </c>
      <c r="P331" t="s">
        <v>27</v>
      </c>
    </row>
    <row r="332" spans="1:16" x14ac:dyDescent="0.2">
      <c r="A332" s="28" t="s">
        <v>57</v>
      </c>
      <c r="E332" s="29" t="s">
        <v>5</v>
      </c>
    </row>
    <row r="333" spans="1:16" x14ac:dyDescent="0.2">
      <c r="A333" s="28" t="s">
        <v>58</v>
      </c>
      <c r="E333" s="30" t="s">
        <v>5</v>
      </c>
    </row>
    <row r="334" spans="1:16" x14ac:dyDescent="0.2">
      <c r="E334" s="29" t="s">
        <v>159</v>
      </c>
    </row>
    <row r="335" spans="1:16" x14ac:dyDescent="0.2">
      <c r="A335" t="s">
        <v>51</v>
      </c>
      <c r="B335" s="5" t="s">
        <v>307</v>
      </c>
      <c r="C335" s="5" t="s">
        <v>308</v>
      </c>
      <c r="D335" t="s">
        <v>5</v>
      </c>
      <c r="E335" s="24" t="s">
        <v>309</v>
      </c>
      <c r="F335" s="25" t="s">
        <v>310</v>
      </c>
      <c r="G335" s="26">
        <v>3</v>
      </c>
      <c r="H335" s="25">
        <v>0</v>
      </c>
      <c r="I335" s="25">
        <f>ROUND(G335*H335,6)</f>
        <v>0</v>
      </c>
      <c r="L335" s="27">
        <v>0</v>
      </c>
      <c r="M335" s="22">
        <f>ROUND(ROUND(L335,2)*ROUND(G335,3),2)</f>
        <v>0</v>
      </c>
      <c r="N335" s="25" t="s">
        <v>56</v>
      </c>
      <c r="O335">
        <f>(M335*21)/100</f>
        <v>0</v>
      </c>
      <c r="P335" t="s">
        <v>27</v>
      </c>
    </row>
    <row r="336" spans="1:16" x14ac:dyDescent="0.2">
      <c r="A336" s="28" t="s">
        <v>57</v>
      </c>
      <c r="E336" s="29" t="s">
        <v>5</v>
      </c>
    </row>
    <row r="337" spans="1:16" x14ac:dyDescent="0.2">
      <c r="A337" s="28" t="s">
        <v>58</v>
      </c>
      <c r="E337" s="30" t="s">
        <v>5</v>
      </c>
    </row>
    <row r="338" spans="1:16" x14ac:dyDescent="0.2">
      <c r="E338" s="29" t="s">
        <v>159</v>
      </c>
    </row>
    <row r="339" spans="1:16" x14ac:dyDescent="0.2">
      <c r="A339" t="s">
        <v>51</v>
      </c>
      <c r="B339" s="5" t="s">
        <v>311</v>
      </c>
      <c r="C339" s="5" t="s">
        <v>312</v>
      </c>
      <c r="D339" t="s">
        <v>5</v>
      </c>
      <c r="E339" s="24" t="s">
        <v>313</v>
      </c>
      <c r="F339" s="25" t="s">
        <v>77</v>
      </c>
      <c r="G339" s="26">
        <v>300</v>
      </c>
      <c r="H339" s="25">
        <v>0</v>
      </c>
      <c r="I339" s="25">
        <f>ROUND(G339*H339,6)</f>
        <v>0</v>
      </c>
      <c r="L339" s="27">
        <v>0</v>
      </c>
      <c r="M339" s="22">
        <f>ROUND(ROUND(L339,2)*ROUND(G339,3),2)</f>
        <v>0</v>
      </c>
      <c r="N339" s="25" t="s">
        <v>56</v>
      </c>
      <c r="O339">
        <f>(M339*21)/100</f>
        <v>0</v>
      </c>
      <c r="P339" t="s">
        <v>27</v>
      </c>
    </row>
    <row r="340" spans="1:16" x14ac:dyDescent="0.2">
      <c r="A340" s="28" t="s">
        <v>57</v>
      </c>
      <c r="E340" s="29" t="s">
        <v>5</v>
      </c>
    </row>
    <row r="341" spans="1:16" x14ac:dyDescent="0.2">
      <c r="A341" s="28" t="s">
        <v>58</v>
      </c>
      <c r="E341" s="30" t="s">
        <v>5</v>
      </c>
    </row>
    <row r="342" spans="1:16" x14ac:dyDescent="0.2">
      <c r="E342" s="29" t="s">
        <v>159</v>
      </c>
    </row>
    <row r="343" spans="1:16" x14ac:dyDescent="0.2">
      <c r="A343" t="s">
        <v>51</v>
      </c>
      <c r="B343" s="5" t="s">
        <v>314</v>
      </c>
      <c r="C343" s="5" t="s">
        <v>315</v>
      </c>
      <c r="D343" t="s">
        <v>5</v>
      </c>
      <c r="E343" s="24" t="s">
        <v>316</v>
      </c>
      <c r="F343" s="25" t="s">
        <v>73</v>
      </c>
      <c r="G343" s="26">
        <v>3</v>
      </c>
      <c r="H343" s="25">
        <v>0</v>
      </c>
      <c r="I343" s="25">
        <f>ROUND(G343*H343,6)</f>
        <v>0</v>
      </c>
      <c r="L343" s="27">
        <v>0</v>
      </c>
      <c r="M343" s="22">
        <f>ROUND(ROUND(L343,2)*ROUND(G343,3),2)</f>
        <v>0</v>
      </c>
      <c r="N343" s="25" t="s">
        <v>56</v>
      </c>
      <c r="O343">
        <f>(M343*21)/100</f>
        <v>0</v>
      </c>
      <c r="P343" t="s">
        <v>27</v>
      </c>
    </row>
    <row r="344" spans="1:16" x14ac:dyDescent="0.2">
      <c r="A344" s="28" t="s">
        <v>57</v>
      </c>
      <c r="E344" s="29" t="s">
        <v>5</v>
      </c>
    </row>
    <row r="345" spans="1:16" x14ac:dyDescent="0.2">
      <c r="A345" s="28" t="s">
        <v>58</v>
      </c>
      <c r="E345" s="30" t="s">
        <v>5</v>
      </c>
    </row>
    <row r="346" spans="1:16" x14ac:dyDescent="0.2">
      <c r="E346" s="29" t="s">
        <v>159</v>
      </c>
    </row>
    <row r="347" spans="1:16" x14ac:dyDescent="0.2">
      <c r="A347" t="s">
        <v>51</v>
      </c>
      <c r="B347" s="5" t="s">
        <v>317</v>
      </c>
      <c r="C347" s="5" t="s">
        <v>318</v>
      </c>
      <c r="D347" t="s">
        <v>5</v>
      </c>
      <c r="E347" s="24" t="s">
        <v>319</v>
      </c>
      <c r="F347" s="25" t="s">
        <v>73</v>
      </c>
      <c r="G347" s="26">
        <v>3</v>
      </c>
      <c r="H347" s="25">
        <v>0</v>
      </c>
      <c r="I347" s="25">
        <f>ROUND(G347*H347,6)</f>
        <v>0</v>
      </c>
      <c r="L347" s="27">
        <v>0</v>
      </c>
      <c r="M347" s="22">
        <f>ROUND(ROUND(L347,2)*ROUND(G347,3),2)</f>
        <v>0</v>
      </c>
      <c r="N347" s="25" t="s">
        <v>56</v>
      </c>
      <c r="O347">
        <f>(M347*21)/100</f>
        <v>0</v>
      </c>
      <c r="P347" t="s">
        <v>27</v>
      </c>
    </row>
    <row r="348" spans="1:16" x14ac:dyDescent="0.2">
      <c r="A348" s="28" t="s">
        <v>57</v>
      </c>
      <c r="E348" s="29" t="s">
        <v>5</v>
      </c>
    </row>
    <row r="349" spans="1:16" x14ac:dyDescent="0.2">
      <c r="A349" s="28" t="s">
        <v>58</v>
      </c>
      <c r="E349" s="30" t="s">
        <v>5</v>
      </c>
    </row>
    <row r="350" spans="1:16" x14ac:dyDescent="0.2">
      <c r="E350" s="29" t="s">
        <v>159</v>
      </c>
    </row>
    <row r="351" spans="1:16" x14ac:dyDescent="0.2">
      <c r="A351" t="s">
        <v>51</v>
      </c>
      <c r="B351" s="5" t="s">
        <v>320</v>
      </c>
      <c r="C351" s="5" t="s">
        <v>321</v>
      </c>
      <c r="D351" t="s">
        <v>5</v>
      </c>
      <c r="E351" s="24" t="s">
        <v>322</v>
      </c>
      <c r="F351" s="25" t="s">
        <v>73</v>
      </c>
      <c r="G351" s="26">
        <v>3</v>
      </c>
      <c r="H351" s="25">
        <v>0</v>
      </c>
      <c r="I351" s="25">
        <f>ROUND(G351*H351,6)</f>
        <v>0</v>
      </c>
      <c r="L351" s="27">
        <v>0</v>
      </c>
      <c r="M351" s="22">
        <f>ROUND(ROUND(L351,2)*ROUND(G351,3),2)</f>
        <v>0</v>
      </c>
      <c r="N351" s="25" t="s">
        <v>56</v>
      </c>
      <c r="O351">
        <f>(M351*21)/100</f>
        <v>0</v>
      </c>
      <c r="P351" t="s">
        <v>27</v>
      </c>
    </row>
    <row r="352" spans="1:16" x14ac:dyDescent="0.2">
      <c r="A352" s="28" t="s">
        <v>57</v>
      </c>
      <c r="E352" s="29" t="s">
        <v>5</v>
      </c>
    </row>
    <row r="353" spans="1:16" x14ac:dyDescent="0.2">
      <c r="A353" s="28" t="s">
        <v>58</v>
      </c>
      <c r="E353" s="30" t="s">
        <v>5</v>
      </c>
    </row>
    <row r="354" spans="1:16" x14ac:dyDescent="0.2">
      <c r="E354" s="29" t="s">
        <v>159</v>
      </c>
    </row>
    <row r="355" spans="1:16" x14ac:dyDescent="0.2">
      <c r="A355" t="s">
        <v>51</v>
      </c>
      <c r="B355" s="5" t="s">
        <v>323</v>
      </c>
      <c r="C355" s="5" t="s">
        <v>324</v>
      </c>
      <c r="D355" t="s">
        <v>5</v>
      </c>
      <c r="E355" s="24" t="s">
        <v>325</v>
      </c>
      <c r="F355" s="25" t="s">
        <v>73</v>
      </c>
      <c r="G355" s="26">
        <v>3</v>
      </c>
      <c r="H355" s="25">
        <v>0</v>
      </c>
      <c r="I355" s="25">
        <f>ROUND(G355*H355,6)</f>
        <v>0</v>
      </c>
      <c r="L355" s="27">
        <v>0</v>
      </c>
      <c r="M355" s="22">
        <f>ROUND(ROUND(L355,2)*ROUND(G355,3),2)</f>
        <v>0</v>
      </c>
      <c r="N355" s="25" t="s">
        <v>56</v>
      </c>
      <c r="O355">
        <f>(M355*21)/100</f>
        <v>0</v>
      </c>
      <c r="P355" t="s">
        <v>27</v>
      </c>
    </row>
    <row r="356" spans="1:16" x14ac:dyDescent="0.2">
      <c r="A356" s="28" t="s">
        <v>57</v>
      </c>
      <c r="E356" s="29" t="s">
        <v>5</v>
      </c>
    </row>
    <row r="357" spans="1:16" x14ac:dyDescent="0.2">
      <c r="A357" s="28" t="s">
        <v>58</v>
      </c>
      <c r="E357" s="30" t="s">
        <v>5</v>
      </c>
    </row>
    <row r="358" spans="1:16" x14ac:dyDescent="0.2">
      <c r="E358" s="29" t="s">
        <v>159</v>
      </c>
    </row>
    <row r="359" spans="1:16" x14ac:dyDescent="0.2">
      <c r="A359" t="s">
        <v>51</v>
      </c>
      <c r="B359" s="5" t="s">
        <v>326</v>
      </c>
      <c r="C359" s="5" t="s">
        <v>327</v>
      </c>
      <c r="D359" t="s">
        <v>5</v>
      </c>
      <c r="E359" s="24" t="s">
        <v>328</v>
      </c>
      <c r="F359" s="25" t="s">
        <v>73</v>
      </c>
      <c r="G359" s="26">
        <v>4</v>
      </c>
      <c r="H359" s="25">
        <v>0</v>
      </c>
      <c r="I359" s="25">
        <f>ROUND(G359*H359,6)</f>
        <v>0</v>
      </c>
      <c r="L359" s="27">
        <v>0</v>
      </c>
      <c r="M359" s="22">
        <f>ROUND(ROUND(L359,2)*ROUND(G359,3),2)</f>
        <v>0</v>
      </c>
      <c r="N359" s="25" t="s">
        <v>56</v>
      </c>
      <c r="O359">
        <f>(M359*21)/100</f>
        <v>0</v>
      </c>
      <c r="P359" t="s">
        <v>27</v>
      </c>
    </row>
    <row r="360" spans="1:16" x14ac:dyDescent="0.2">
      <c r="A360" s="28" t="s">
        <v>57</v>
      </c>
      <c r="E360" s="29" t="s">
        <v>5</v>
      </c>
    </row>
    <row r="361" spans="1:16" x14ac:dyDescent="0.2">
      <c r="A361" s="28" t="s">
        <v>58</v>
      </c>
      <c r="E361" s="30" t="s">
        <v>5</v>
      </c>
    </row>
    <row r="362" spans="1:16" x14ac:dyDescent="0.2">
      <c r="E362" s="29" t="s">
        <v>159</v>
      </c>
    </row>
    <row r="363" spans="1:16" x14ac:dyDescent="0.2">
      <c r="A363" t="s">
        <v>51</v>
      </c>
      <c r="B363" s="5" t="s">
        <v>329</v>
      </c>
      <c r="C363" s="5" t="s">
        <v>330</v>
      </c>
      <c r="D363" t="s">
        <v>5</v>
      </c>
      <c r="E363" s="24" t="s">
        <v>331</v>
      </c>
      <c r="F363" s="25" t="s">
        <v>73</v>
      </c>
      <c r="G363" s="26">
        <v>4</v>
      </c>
      <c r="H363" s="25">
        <v>0</v>
      </c>
      <c r="I363" s="25">
        <f>ROUND(G363*H363,6)</f>
        <v>0</v>
      </c>
      <c r="L363" s="27">
        <v>0</v>
      </c>
      <c r="M363" s="22">
        <f>ROUND(ROUND(L363,2)*ROUND(G363,3),2)</f>
        <v>0</v>
      </c>
      <c r="N363" s="25" t="s">
        <v>56</v>
      </c>
      <c r="O363">
        <f>(M363*21)/100</f>
        <v>0</v>
      </c>
      <c r="P363" t="s">
        <v>27</v>
      </c>
    </row>
    <row r="364" spans="1:16" x14ac:dyDescent="0.2">
      <c r="A364" s="28" t="s">
        <v>57</v>
      </c>
      <c r="E364" s="29" t="s">
        <v>5</v>
      </c>
    </row>
    <row r="365" spans="1:16" x14ac:dyDescent="0.2">
      <c r="A365" s="28" t="s">
        <v>58</v>
      </c>
      <c r="E365" s="30" t="s">
        <v>5</v>
      </c>
    </row>
    <row r="366" spans="1:16" x14ac:dyDescent="0.2">
      <c r="E366" s="29" t="s">
        <v>159</v>
      </c>
    </row>
    <row r="367" spans="1:16" x14ac:dyDescent="0.2">
      <c r="A367" t="s">
        <v>51</v>
      </c>
      <c r="B367" s="5" t="s">
        <v>332</v>
      </c>
      <c r="C367" s="5" t="s">
        <v>333</v>
      </c>
      <c r="D367" t="s">
        <v>5</v>
      </c>
      <c r="E367" s="24" t="s">
        <v>334</v>
      </c>
      <c r="F367" s="25" t="s">
        <v>73</v>
      </c>
      <c r="G367" s="26">
        <v>2</v>
      </c>
      <c r="H367" s="25">
        <v>0</v>
      </c>
      <c r="I367" s="25">
        <f>ROUND(G367*H367,6)</f>
        <v>0</v>
      </c>
      <c r="L367" s="27">
        <v>0</v>
      </c>
      <c r="M367" s="22">
        <f>ROUND(ROUND(L367,2)*ROUND(G367,3),2)</f>
        <v>0</v>
      </c>
      <c r="N367" s="25" t="s">
        <v>56</v>
      </c>
      <c r="O367">
        <f>(M367*21)/100</f>
        <v>0</v>
      </c>
      <c r="P367" t="s">
        <v>27</v>
      </c>
    </row>
    <row r="368" spans="1:16" x14ac:dyDescent="0.2">
      <c r="A368" s="28" t="s">
        <v>57</v>
      </c>
      <c r="E368" s="29" t="s">
        <v>5</v>
      </c>
    </row>
    <row r="369" spans="1:16" x14ac:dyDescent="0.2">
      <c r="A369" s="28" t="s">
        <v>58</v>
      </c>
      <c r="E369" s="30" t="s">
        <v>5</v>
      </c>
    </row>
    <row r="370" spans="1:16" x14ac:dyDescent="0.2">
      <c r="E370" s="29" t="s">
        <v>159</v>
      </c>
    </row>
    <row r="371" spans="1:16" x14ac:dyDescent="0.2">
      <c r="A371" t="s">
        <v>48</v>
      </c>
      <c r="C371" s="6" t="s">
        <v>335</v>
      </c>
      <c r="E371" s="23" t="s">
        <v>336</v>
      </c>
      <c r="J371" s="22">
        <f>0</f>
        <v>0</v>
      </c>
      <c r="K371" s="22">
        <f>0</f>
        <v>0</v>
      </c>
      <c r="L371" s="22">
        <f>0+L372+L376+L380+L384+L388+L392</f>
        <v>0</v>
      </c>
      <c r="M371" s="22">
        <f>0+M372+M376+M380+M384+M388+M392</f>
        <v>0</v>
      </c>
    </row>
    <row r="372" spans="1:16" x14ac:dyDescent="0.2">
      <c r="A372" t="s">
        <v>51</v>
      </c>
      <c r="B372" s="5" t="s">
        <v>337</v>
      </c>
      <c r="C372" s="5" t="s">
        <v>338</v>
      </c>
      <c r="D372" t="s">
        <v>5</v>
      </c>
      <c r="E372" s="24" t="s">
        <v>339</v>
      </c>
      <c r="F372" s="25" t="s">
        <v>77</v>
      </c>
      <c r="G372" s="26">
        <v>200</v>
      </c>
      <c r="H372" s="25">
        <v>0</v>
      </c>
      <c r="I372" s="25">
        <f>ROUND(G372*H372,6)</f>
        <v>0</v>
      </c>
      <c r="L372" s="27">
        <v>0</v>
      </c>
      <c r="M372" s="22">
        <f>ROUND(ROUND(L372,2)*ROUND(G372,3),2)</f>
        <v>0</v>
      </c>
      <c r="N372" s="25" t="s">
        <v>56</v>
      </c>
      <c r="O372">
        <f>(M372*21)/100</f>
        <v>0</v>
      </c>
      <c r="P372" t="s">
        <v>27</v>
      </c>
    </row>
    <row r="373" spans="1:16" x14ac:dyDescent="0.2">
      <c r="A373" s="28" t="s">
        <v>57</v>
      </c>
      <c r="E373" s="29" t="s">
        <v>5</v>
      </c>
    </row>
    <row r="374" spans="1:16" x14ac:dyDescent="0.2">
      <c r="A374" s="28" t="s">
        <v>58</v>
      </c>
      <c r="E374" s="30" t="s">
        <v>5</v>
      </c>
    </row>
    <row r="375" spans="1:16" x14ac:dyDescent="0.2">
      <c r="E375" s="29" t="s">
        <v>159</v>
      </c>
    </row>
    <row r="376" spans="1:16" ht="25.5" x14ac:dyDescent="0.2">
      <c r="A376" t="s">
        <v>51</v>
      </c>
      <c r="B376" s="5" t="s">
        <v>340</v>
      </c>
      <c r="C376" s="5" t="s">
        <v>341</v>
      </c>
      <c r="D376" t="s">
        <v>5</v>
      </c>
      <c r="E376" s="24" t="s">
        <v>342</v>
      </c>
      <c r="F376" s="25" t="s">
        <v>77</v>
      </c>
      <c r="G376" s="26">
        <v>100</v>
      </c>
      <c r="H376" s="25">
        <v>0</v>
      </c>
      <c r="I376" s="25">
        <f>ROUND(G376*H376,6)</f>
        <v>0</v>
      </c>
      <c r="L376" s="27">
        <v>0</v>
      </c>
      <c r="M376" s="22">
        <f>ROUND(ROUND(L376,2)*ROUND(G376,3),2)</f>
        <v>0</v>
      </c>
      <c r="N376" s="25" t="s">
        <v>56</v>
      </c>
      <c r="O376">
        <f>(M376*21)/100</f>
        <v>0</v>
      </c>
      <c r="P376" t="s">
        <v>27</v>
      </c>
    </row>
    <row r="377" spans="1:16" x14ac:dyDescent="0.2">
      <c r="A377" s="28" t="s">
        <v>57</v>
      </c>
      <c r="E377" s="29" t="s">
        <v>5</v>
      </c>
    </row>
    <row r="378" spans="1:16" x14ac:dyDescent="0.2">
      <c r="A378" s="28" t="s">
        <v>58</v>
      </c>
      <c r="E378" s="30" t="s">
        <v>5</v>
      </c>
    </row>
    <row r="379" spans="1:16" x14ac:dyDescent="0.2">
      <c r="E379" s="29" t="s">
        <v>159</v>
      </c>
    </row>
    <row r="380" spans="1:16" ht="25.5" x14ac:dyDescent="0.2">
      <c r="A380" t="s">
        <v>51</v>
      </c>
      <c r="B380" s="5" t="s">
        <v>343</v>
      </c>
      <c r="C380" s="5" t="s">
        <v>344</v>
      </c>
      <c r="D380" t="s">
        <v>5</v>
      </c>
      <c r="E380" s="24" t="s">
        <v>345</v>
      </c>
      <c r="F380" s="25" t="s">
        <v>73</v>
      </c>
      <c r="G380" s="26">
        <v>7</v>
      </c>
      <c r="H380" s="25">
        <v>0</v>
      </c>
      <c r="I380" s="25">
        <f>ROUND(G380*H380,6)</f>
        <v>0</v>
      </c>
      <c r="L380" s="27">
        <v>0</v>
      </c>
      <c r="M380" s="22">
        <f>ROUND(ROUND(L380,2)*ROUND(G380,3),2)</f>
        <v>0</v>
      </c>
      <c r="N380" s="25" t="s">
        <v>56</v>
      </c>
      <c r="O380">
        <f>(M380*21)/100</f>
        <v>0</v>
      </c>
      <c r="P380" t="s">
        <v>27</v>
      </c>
    </row>
    <row r="381" spans="1:16" x14ac:dyDescent="0.2">
      <c r="A381" s="28" t="s">
        <v>57</v>
      </c>
      <c r="E381" s="29" t="s">
        <v>5</v>
      </c>
    </row>
    <row r="382" spans="1:16" x14ac:dyDescent="0.2">
      <c r="A382" s="28" t="s">
        <v>58</v>
      </c>
      <c r="E382" s="30" t="s">
        <v>5</v>
      </c>
    </row>
    <row r="383" spans="1:16" x14ac:dyDescent="0.2">
      <c r="E383" s="29" t="s">
        <v>159</v>
      </c>
    </row>
    <row r="384" spans="1:16" x14ac:dyDescent="0.2">
      <c r="A384" t="s">
        <v>51</v>
      </c>
      <c r="B384" s="5" t="s">
        <v>346</v>
      </c>
      <c r="C384" s="5" t="s">
        <v>347</v>
      </c>
      <c r="D384" t="s">
        <v>5</v>
      </c>
      <c r="E384" s="24" t="s">
        <v>348</v>
      </c>
      <c r="F384" s="25" t="s">
        <v>77</v>
      </c>
      <c r="G384" s="26">
        <v>300</v>
      </c>
      <c r="H384" s="25">
        <v>0</v>
      </c>
      <c r="I384" s="25">
        <f>ROUND(G384*H384,6)</f>
        <v>0</v>
      </c>
      <c r="L384" s="27">
        <v>0</v>
      </c>
      <c r="M384" s="22">
        <f>ROUND(ROUND(L384,2)*ROUND(G384,3),2)</f>
        <v>0</v>
      </c>
      <c r="N384" s="25" t="s">
        <v>56</v>
      </c>
      <c r="O384">
        <f>(M384*21)/100</f>
        <v>0</v>
      </c>
      <c r="P384" t="s">
        <v>27</v>
      </c>
    </row>
    <row r="385" spans="1:16" x14ac:dyDescent="0.2">
      <c r="A385" s="28" t="s">
        <v>57</v>
      </c>
      <c r="E385" s="29" t="s">
        <v>5</v>
      </c>
    </row>
    <row r="386" spans="1:16" x14ac:dyDescent="0.2">
      <c r="A386" s="28" t="s">
        <v>58</v>
      </c>
      <c r="E386" s="30" t="s">
        <v>5</v>
      </c>
    </row>
    <row r="387" spans="1:16" x14ac:dyDescent="0.2">
      <c r="E387" s="29" t="s">
        <v>159</v>
      </c>
    </row>
    <row r="388" spans="1:16" x14ac:dyDescent="0.2">
      <c r="A388" t="s">
        <v>51</v>
      </c>
      <c r="B388" s="5" t="s">
        <v>349</v>
      </c>
      <c r="C388" s="5" t="s">
        <v>350</v>
      </c>
      <c r="D388" t="s">
        <v>5</v>
      </c>
      <c r="E388" s="24" t="s">
        <v>351</v>
      </c>
      <c r="F388" s="25" t="s">
        <v>73</v>
      </c>
      <c r="G388" s="26">
        <v>1</v>
      </c>
      <c r="H388" s="25">
        <v>0</v>
      </c>
      <c r="I388" s="25">
        <f>ROUND(G388*H388,6)</f>
        <v>0</v>
      </c>
      <c r="L388" s="27">
        <v>0</v>
      </c>
      <c r="M388" s="22">
        <f>ROUND(ROUND(L388,2)*ROUND(G388,3),2)</f>
        <v>0</v>
      </c>
      <c r="N388" s="25" t="s">
        <v>56</v>
      </c>
      <c r="O388">
        <f>(M388*21)/100</f>
        <v>0</v>
      </c>
      <c r="P388" t="s">
        <v>27</v>
      </c>
    </row>
    <row r="389" spans="1:16" x14ac:dyDescent="0.2">
      <c r="A389" s="28" t="s">
        <v>57</v>
      </c>
      <c r="E389" s="29" t="s">
        <v>5</v>
      </c>
    </row>
    <row r="390" spans="1:16" x14ac:dyDescent="0.2">
      <c r="A390" s="28" t="s">
        <v>58</v>
      </c>
      <c r="E390" s="30" t="s">
        <v>5</v>
      </c>
    </row>
    <row r="391" spans="1:16" x14ac:dyDescent="0.2">
      <c r="E391" s="29" t="s">
        <v>159</v>
      </c>
    </row>
    <row r="392" spans="1:16" ht="25.5" x14ac:dyDescent="0.2">
      <c r="A392" t="s">
        <v>51</v>
      </c>
      <c r="B392" s="5" t="s">
        <v>352</v>
      </c>
      <c r="C392" s="5" t="s">
        <v>353</v>
      </c>
      <c r="D392" t="s">
        <v>5</v>
      </c>
      <c r="E392" s="24" t="s">
        <v>354</v>
      </c>
      <c r="F392" s="25" t="s">
        <v>73</v>
      </c>
      <c r="G392" s="26">
        <v>1</v>
      </c>
      <c r="H392" s="25">
        <v>0</v>
      </c>
      <c r="I392" s="25">
        <f>ROUND(G392*H392,6)</f>
        <v>0</v>
      </c>
      <c r="L392" s="27">
        <v>0</v>
      </c>
      <c r="M392" s="22">
        <f>ROUND(ROUND(L392,2)*ROUND(G392,3),2)</f>
        <v>0</v>
      </c>
      <c r="N392" s="25" t="s">
        <v>56</v>
      </c>
      <c r="O392">
        <f>(M392*21)/100</f>
        <v>0</v>
      </c>
      <c r="P392" t="s">
        <v>27</v>
      </c>
    </row>
    <row r="393" spans="1:16" x14ac:dyDescent="0.2">
      <c r="A393" s="28" t="s">
        <v>57</v>
      </c>
      <c r="E393" s="29" t="s">
        <v>5</v>
      </c>
    </row>
    <row r="394" spans="1:16" x14ac:dyDescent="0.2">
      <c r="A394" s="28" t="s">
        <v>58</v>
      </c>
      <c r="E394" s="30" t="s">
        <v>5</v>
      </c>
    </row>
    <row r="395" spans="1:16" x14ac:dyDescent="0.2">
      <c r="E395" s="29" t="s">
        <v>159</v>
      </c>
    </row>
    <row r="396" spans="1:16" x14ac:dyDescent="0.2">
      <c r="A396" t="s">
        <v>48</v>
      </c>
      <c r="C396" s="6" t="s">
        <v>355</v>
      </c>
      <c r="E396" s="23" t="s">
        <v>356</v>
      </c>
      <c r="J396" s="22">
        <f>0</f>
        <v>0</v>
      </c>
      <c r="K396" s="22">
        <f>0</f>
        <v>0</v>
      </c>
      <c r="L396" s="22">
        <f>0+L397+L401+L405+L409+L413+L417+L421+L425+L429+L433</f>
        <v>0</v>
      </c>
      <c r="M396" s="22">
        <f>0+M397+M401+M405+M409+M413+M417+M421+M425+M429+M433</f>
        <v>0</v>
      </c>
    </row>
    <row r="397" spans="1:16" ht="25.5" x14ac:dyDescent="0.2">
      <c r="A397" t="s">
        <v>51</v>
      </c>
      <c r="B397" s="5" t="s">
        <v>357</v>
      </c>
      <c r="C397" s="5" t="s">
        <v>157</v>
      </c>
      <c r="D397" t="s">
        <v>5</v>
      </c>
      <c r="E397" s="24" t="s">
        <v>158</v>
      </c>
      <c r="F397" s="25" t="s">
        <v>73</v>
      </c>
      <c r="G397" s="26">
        <v>4</v>
      </c>
      <c r="H397" s="25">
        <v>0</v>
      </c>
      <c r="I397" s="25">
        <f>ROUND(G397*H397,6)</f>
        <v>0</v>
      </c>
      <c r="L397" s="27">
        <v>0</v>
      </c>
      <c r="M397" s="22">
        <f>ROUND(ROUND(L397,2)*ROUND(G397,3),2)</f>
        <v>0</v>
      </c>
      <c r="N397" s="25" t="s">
        <v>56</v>
      </c>
      <c r="O397">
        <f>(M397*21)/100</f>
        <v>0</v>
      </c>
      <c r="P397" t="s">
        <v>27</v>
      </c>
    </row>
    <row r="398" spans="1:16" x14ac:dyDescent="0.2">
      <c r="A398" s="28" t="s">
        <v>57</v>
      </c>
      <c r="E398" s="29" t="s">
        <v>5</v>
      </c>
    </row>
    <row r="399" spans="1:16" x14ac:dyDescent="0.2">
      <c r="A399" s="28" t="s">
        <v>58</v>
      </c>
      <c r="E399" s="30" t="s">
        <v>5</v>
      </c>
    </row>
    <row r="400" spans="1:16" x14ac:dyDescent="0.2">
      <c r="E400" s="29" t="s">
        <v>159</v>
      </c>
    </row>
    <row r="401" spans="1:16" ht="25.5" x14ac:dyDescent="0.2">
      <c r="A401" t="s">
        <v>51</v>
      </c>
      <c r="B401" s="5" t="s">
        <v>358</v>
      </c>
      <c r="C401" s="5" t="s">
        <v>160</v>
      </c>
      <c r="D401" t="s">
        <v>5</v>
      </c>
      <c r="E401" s="24" t="s">
        <v>161</v>
      </c>
      <c r="F401" s="25" t="s">
        <v>73</v>
      </c>
      <c r="G401" s="26">
        <v>4</v>
      </c>
      <c r="H401" s="25">
        <v>0</v>
      </c>
      <c r="I401" s="25">
        <f>ROUND(G401*H401,6)</f>
        <v>0</v>
      </c>
      <c r="L401" s="27">
        <v>0</v>
      </c>
      <c r="M401" s="22">
        <f>ROUND(ROUND(L401,2)*ROUND(G401,3),2)</f>
        <v>0</v>
      </c>
      <c r="N401" s="25" t="s">
        <v>56</v>
      </c>
      <c r="O401">
        <f>(M401*21)/100</f>
        <v>0</v>
      </c>
      <c r="P401" t="s">
        <v>27</v>
      </c>
    </row>
    <row r="402" spans="1:16" x14ac:dyDescent="0.2">
      <c r="A402" s="28" t="s">
        <v>57</v>
      </c>
      <c r="E402" s="29" t="s">
        <v>5</v>
      </c>
    </row>
    <row r="403" spans="1:16" x14ac:dyDescent="0.2">
      <c r="A403" s="28" t="s">
        <v>58</v>
      </c>
      <c r="E403" s="30" t="s">
        <v>5</v>
      </c>
    </row>
    <row r="404" spans="1:16" x14ac:dyDescent="0.2">
      <c r="E404" s="29" t="s">
        <v>159</v>
      </c>
    </row>
    <row r="405" spans="1:16" ht="25.5" x14ac:dyDescent="0.2">
      <c r="A405" t="s">
        <v>51</v>
      </c>
      <c r="B405" s="5" t="s">
        <v>359</v>
      </c>
      <c r="C405" s="5" t="s">
        <v>162</v>
      </c>
      <c r="D405" t="s">
        <v>5</v>
      </c>
      <c r="E405" s="24" t="s">
        <v>163</v>
      </c>
      <c r="F405" s="25" t="s">
        <v>73</v>
      </c>
      <c r="G405" s="26">
        <v>4</v>
      </c>
      <c r="H405" s="25">
        <v>0</v>
      </c>
      <c r="I405" s="25">
        <f>ROUND(G405*H405,6)</f>
        <v>0</v>
      </c>
      <c r="L405" s="27">
        <v>0</v>
      </c>
      <c r="M405" s="22">
        <f>ROUND(ROUND(L405,2)*ROUND(G405,3),2)</f>
        <v>0</v>
      </c>
      <c r="N405" s="25" t="s">
        <v>56</v>
      </c>
      <c r="O405">
        <f>(M405*21)/100</f>
        <v>0</v>
      </c>
      <c r="P405" t="s">
        <v>27</v>
      </c>
    </row>
    <row r="406" spans="1:16" x14ac:dyDescent="0.2">
      <c r="A406" s="28" t="s">
        <v>57</v>
      </c>
      <c r="E406" s="29" t="s">
        <v>5</v>
      </c>
    </row>
    <row r="407" spans="1:16" x14ac:dyDescent="0.2">
      <c r="A407" s="28" t="s">
        <v>58</v>
      </c>
      <c r="E407" s="30" t="s">
        <v>5</v>
      </c>
    </row>
    <row r="408" spans="1:16" x14ac:dyDescent="0.2">
      <c r="E408" s="29" t="s">
        <v>159</v>
      </c>
    </row>
    <row r="409" spans="1:16" x14ac:dyDescent="0.2">
      <c r="A409" t="s">
        <v>51</v>
      </c>
      <c r="B409" s="5" t="s">
        <v>360</v>
      </c>
      <c r="C409" s="5" t="s">
        <v>168</v>
      </c>
      <c r="D409" t="s">
        <v>144</v>
      </c>
      <c r="E409" s="24" t="s">
        <v>169</v>
      </c>
      <c r="F409" s="25" t="s">
        <v>73</v>
      </c>
      <c r="G409" s="26">
        <v>2</v>
      </c>
      <c r="H409" s="25">
        <v>0</v>
      </c>
      <c r="I409" s="25">
        <f>ROUND(G409*H409,6)</f>
        <v>0</v>
      </c>
      <c r="L409" s="27">
        <v>0</v>
      </c>
      <c r="M409" s="22">
        <f>ROUND(ROUND(L409,2)*ROUND(G409,3),2)</f>
        <v>0</v>
      </c>
      <c r="N409" s="25" t="s">
        <v>56</v>
      </c>
      <c r="O409">
        <f>(M409*21)/100</f>
        <v>0</v>
      </c>
      <c r="P409" t="s">
        <v>27</v>
      </c>
    </row>
    <row r="410" spans="1:16" x14ac:dyDescent="0.2">
      <c r="A410" s="28" t="s">
        <v>57</v>
      </c>
      <c r="E410" s="29" t="s">
        <v>5</v>
      </c>
    </row>
    <row r="411" spans="1:16" x14ac:dyDescent="0.2">
      <c r="A411" s="28" t="s">
        <v>58</v>
      </c>
      <c r="E411" s="30" t="s">
        <v>5</v>
      </c>
    </row>
    <row r="412" spans="1:16" x14ac:dyDescent="0.2">
      <c r="E412" s="29" t="s">
        <v>159</v>
      </c>
    </row>
    <row r="413" spans="1:16" x14ac:dyDescent="0.2">
      <c r="A413" t="s">
        <v>51</v>
      </c>
      <c r="B413" s="5" t="s">
        <v>361</v>
      </c>
      <c r="C413" s="5" t="s">
        <v>166</v>
      </c>
      <c r="D413" t="s">
        <v>144</v>
      </c>
      <c r="E413" s="24" t="s">
        <v>167</v>
      </c>
      <c r="F413" s="25" t="s">
        <v>73</v>
      </c>
      <c r="G413" s="26">
        <v>2</v>
      </c>
      <c r="H413" s="25">
        <v>0</v>
      </c>
      <c r="I413" s="25">
        <f>ROUND(G413*H413,6)</f>
        <v>0</v>
      </c>
      <c r="L413" s="27">
        <v>0</v>
      </c>
      <c r="M413" s="22">
        <f>ROUND(ROUND(L413,2)*ROUND(G413,3),2)</f>
        <v>0</v>
      </c>
      <c r="N413" s="25" t="s">
        <v>56</v>
      </c>
      <c r="O413">
        <f>(M413*21)/100</f>
        <v>0</v>
      </c>
      <c r="P413" t="s">
        <v>27</v>
      </c>
    </row>
    <row r="414" spans="1:16" x14ac:dyDescent="0.2">
      <c r="A414" s="28" t="s">
        <v>57</v>
      </c>
      <c r="E414" s="29" t="s">
        <v>5</v>
      </c>
    </row>
    <row r="415" spans="1:16" x14ac:dyDescent="0.2">
      <c r="A415" s="28" t="s">
        <v>58</v>
      </c>
      <c r="E415" s="30" t="s">
        <v>5</v>
      </c>
    </row>
    <row r="416" spans="1:16" x14ac:dyDescent="0.2">
      <c r="E416" s="29" t="s">
        <v>159</v>
      </c>
    </row>
    <row r="417" spans="1:16" ht="25.5" x14ac:dyDescent="0.2">
      <c r="A417" t="s">
        <v>51</v>
      </c>
      <c r="B417" s="5" t="s">
        <v>362</v>
      </c>
      <c r="C417" s="5" t="s">
        <v>170</v>
      </c>
      <c r="D417" t="s">
        <v>5</v>
      </c>
      <c r="E417" s="24" t="s">
        <v>171</v>
      </c>
      <c r="F417" s="25" t="s">
        <v>73</v>
      </c>
      <c r="G417" s="26">
        <v>4</v>
      </c>
      <c r="H417" s="25">
        <v>0</v>
      </c>
      <c r="I417" s="25">
        <f>ROUND(G417*H417,6)</f>
        <v>0</v>
      </c>
      <c r="L417" s="27">
        <v>0</v>
      </c>
      <c r="M417" s="22">
        <f>ROUND(ROUND(L417,2)*ROUND(G417,3),2)</f>
        <v>0</v>
      </c>
      <c r="N417" s="25" t="s">
        <v>56</v>
      </c>
      <c r="O417">
        <f>(M417*21)/100</f>
        <v>0</v>
      </c>
      <c r="P417" t="s">
        <v>27</v>
      </c>
    </row>
    <row r="418" spans="1:16" x14ac:dyDescent="0.2">
      <c r="A418" s="28" t="s">
        <v>57</v>
      </c>
      <c r="E418" s="29" t="s">
        <v>5</v>
      </c>
    </row>
    <row r="419" spans="1:16" x14ac:dyDescent="0.2">
      <c r="A419" s="28" t="s">
        <v>58</v>
      </c>
      <c r="E419" s="30" t="s">
        <v>5</v>
      </c>
    </row>
    <row r="420" spans="1:16" x14ac:dyDescent="0.2">
      <c r="E420" s="29" t="s">
        <v>159</v>
      </c>
    </row>
    <row r="421" spans="1:16" ht="25.5" x14ac:dyDescent="0.2">
      <c r="A421" t="s">
        <v>51</v>
      </c>
      <c r="B421" s="5" t="s">
        <v>363</v>
      </c>
      <c r="C421" s="5" t="s">
        <v>172</v>
      </c>
      <c r="D421" t="s">
        <v>5</v>
      </c>
      <c r="E421" s="24" t="s">
        <v>173</v>
      </c>
      <c r="F421" s="25" t="s">
        <v>73</v>
      </c>
      <c r="G421" s="26">
        <v>4</v>
      </c>
      <c r="H421" s="25">
        <v>0</v>
      </c>
      <c r="I421" s="25">
        <f>ROUND(G421*H421,6)</f>
        <v>0</v>
      </c>
      <c r="L421" s="27">
        <v>0</v>
      </c>
      <c r="M421" s="22">
        <f>ROUND(ROUND(L421,2)*ROUND(G421,3),2)</f>
        <v>0</v>
      </c>
      <c r="N421" s="25" t="s">
        <v>56</v>
      </c>
      <c r="O421">
        <f>(M421*21)/100</f>
        <v>0</v>
      </c>
      <c r="P421" t="s">
        <v>27</v>
      </c>
    </row>
    <row r="422" spans="1:16" x14ac:dyDescent="0.2">
      <c r="A422" s="28" t="s">
        <v>57</v>
      </c>
      <c r="E422" s="29" t="s">
        <v>5</v>
      </c>
    </row>
    <row r="423" spans="1:16" x14ac:dyDescent="0.2">
      <c r="A423" s="28" t="s">
        <v>58</v>
      </c>
      <c r="E423" s="30" t="s">
        <v>5</v>
      </c>
    </row>
    <row r="424" spans="1:16" x14ac:dyDescent="0.2">
      <c r="E424" s="29" t="s">
        <v>159</v>
      </c>
    </row>
    <row r="425" spans="1:16" ht="25.5" x14ac:dyDescent="0.2">
      <c r="A425" t="s">
        <v>51</v>
      </c>
      <c r="B425" s="5" t="s">
        <v>364</v>
      </c>
      <c r="C425" s="5" t="s">
        <v>174</v>
      </c>
      <c r="D425" t="s">
        <v>5</v>
      </c>
      <c r="E425" s="24" t="s">
        <v>175</v>
      </c>
      <c r="F425" s="25" t="s">
        <v>73</v>
      </c>
      <c r="G425" s="26">
        <v>4</v>
      </c>
      <c r="H425" s="25">
        <v>0</v>
      </c>
      <c r="I425" s="25">
        <f>ROUND(G425*H425,6)</f>
        <v>0</v>
      </c>
      <c r="L425" s="27">
        <v>0</v>
      </c>
      <c r="M425" s="22">
        <f>ROUND(ROUND(L425,2)*ROUND(G425,3),2)</f>
        <v>0</v>
      </c>
      <c r="N425" s="25" t="s">
        <v>56</v>
      </c>
      <c r="O425">
        <f>(M425*21)/100</f>
        <v>0</v>
      </c>
      <c r="P425" t="s">
        <v>27</v>
      </c>
    </row>
    <row r="426" spans="1:16" x14ac:dyDescent="0.2">
      <c r="A426" s="28" t="s">
        <v>57</v>
      </c>
      <c r="E426" s="29" t="s">
        <v>5</v>
      </c>
    </row>
    <row r="427" spans="1:16" x14ac:dyDescent="0.2">
      <c r="A427" s="28" t="s">
        <v>58</v>
      </c>
      <c r="E427" s="30" t="s">
        <v>5</v>
      </c>
    </row>
    <row r="428" spans="1:16" x14ac:dyDescent="0.2">
      <c r="E428" s="29" t="s">
        <v>159</v>
      </c>
    </row>
    <row r="429" spans="1:16" x14ac:dyDescent="0.2">
      <c r="A429" t="s">
        <v>51</v>
      </c>
      <c r="B429" s="5" t="s">
        <v>365</v>
      </c>
      <c r="C429" s="5" t="s">
        <v>179</v>
      </c>
      <c r="D429" t="s">
        <v>5</v>
      </c>
      <c r="E429" s="24" t="s">
        <v>180</v>
      </c>
      <c r="F429" s="25" t="s">
        <v>73</v>
      </c>
      <c r="G429" s="26">
        <v>1</v>
      </c>
      <c r="H429" s="25">
        <v>0</v>
      </c>
      <c r="I429" s="25">
        <f>ROUND(G429*H429,6)</f>
        <v>0</v>
      </c>
      <c r="L429" s="27">
        <v>0</v>
      </c>
      <c r="M429" s="22">
        <f>ROUND(ROUND(L429,2)*ROUND(G429,3),2)</f>
        <v>0</v>
      </c>
      <c r="N429" s="25" t="s">
        <v>56</v>
      </c>
      <c r="O429">
        <f>(M429*21)/100</f>
        <v>0</v>
      </c>
      <c r="P429" t="s">
        <v>27</v>
      </c>
    </row>
    <row r="430" spans="1:16" x14ac:dyDescent="0.2">
      <c r="A430" s="28" t="s">
        <v>57</v>
      </c>
      <c r="E430" s="29" t="s">
        <v>5</v>
      </c>
    </row>
    <row r="431" spans="1:16" x14ac:dyDescent="0.2">
      <c r="A431" s="28" t="s">
        <v>58</v>
      </c>
      <c r="E431" s="30" t="s">
        <v>5</v>
      </c>
    </row>
    <row r="432" spans="1:16" x14ac:dyDescent="0.2">
      <c r="E432" s="29" t="s">
        <v>159</v>
      </c>
    </row>
    <row r="433" spans="1:16" x14ac:dyDescent="0.2">
      <c r="A433" t="s">
        <v>51</v>
      </c>
      <c r="B433" s="5" t="s">
        <v>366</v>
      </c>
      <c r="C433" s="5" t="s">
        <v>181</v>
      </c>
      <c r="D433" t="s">
        <v>5</v>
      </c>
      <c r="E433" s="24" t="s">
        <v>182</v>
      </c>
      <c r="F433" s="25" t="s">
        <v>73</v>
      </c>
      <c r="G433" s="26">
        <v>1</v>
      </c>
      <c r="H433" s="25">
        <v>0</v>
      </c>
      <c r="I433" s="25">
        <f>ROUND(G433*H433,6)</f>
        <v>0</v>
      </c>
      <c r="L433" s="27">
        <v>0</v>
      </c>
      <c r="M433" s="22">
        <f>ROUND(ROUND(L433,2)*ROUND(G433,3),2)</f>
        <v>0</v>
      </c>
      <c r="N433" s="25" t="s">
        <v>56</v>
      </c>
      <c r="O433">
        <f>(M433*21)/100</f>
        <v>0</v>
      </c>
      <c r="P433" t="s">
        <v>27</v>
      </c>
    </row>
    <row r="434" spans="1:16" x14ac:dyDescent="0.2">
      <c r="A434" s="28" t="s">
        <v>57</v>
      </c>
      <c r="E434" s="29" t="s">
        <v>5</v>
      </c>
    </row>
    <row r="435" spans="1:16" x14ac:dyDescent="0.2">
      <c r="A435" s="28" t="s">
        <v>58</v>
      </c>
      <c r="E435" s="30" t="s">
        <v>5</v>
      </c>
    </row>
    <row r="436" spans="1:16" x14ac:dyDescent="0.2">
      <c r="E436" s="29" t="s">
        <v>159</v>
      </c>
    </row>
    <row r="437" spans="1:16" x14ac:dyDescent="0.2">
      <c r="A437" t="s">
        <v>48</v>
      </c>
      <c r="C437" s="6" t="s">
        <v>367</v>
      </c>
      <c r="E437" s="23" t="s">
        <v>368</v>
      </c>
      <c r="J437" s="22">
        <f>0</f>
        <v>0</v>
      </c>
      <c r="K437" s="22">
        <f>0</f>
        <v>0</v>
      </c>
      <c r="L437" s="22">
        <f>0+L438+L442+L446+L450+L454+L458+L462+L466</f>
        <v>0</v>
      </c>
      <c r="M437" s="22">
        <f>0+M438+M442+M446+M450+M454+M458+M462+M466</f>
        <v>0</v>
      </c>
    </row>
    <row r="438" spans="1:16" ht="25.5" x14ac:dyDescent="0.2">
      <c r="A438" t="s">
        <v>51</v>
      </c>
      <c r="B438" s="5" t="s">
        <v>369</v>
      </c>
      <c r="C438" s="5" t="s">
        <v>157</v>
      </c>
      <c r="D438" t="s">
        <v>5</v>
      </c>
      <c r="E438" s="24" t="s">
        <v>158</v>
      </c>
      <c r="F438" s="25" t="s">
        <v>73</v>
      </c>
      <c r="G438" s="26">
        <v>4</v>
      </c>
      <c r="H438" s="25">
        <v>0</v>
      </c>
      <c r="I438" s="25">
        <f>ROUND(G438*H438,6)</f>
        <v>0</v>
      </c>
      <c r="L438" s="27">
        <v>0</v>
      </c>
      <c r="M438" s="22">
        <f>ROUND(ROUND(L438,2)*ROUND(G438,3),2)</f>
        <v>0</v>
      </c>
      <c r="N438" s="25" t="s">
        <v>56</v>
      </c>
      <c r="O438">
        <f>(M438*21)/100</f>
        <v>0</v>
      </c>
      <c r="P438" t="s">
        <v>27</v>
      </c>
    </row>
    <row r="439" spans="1:16" x14ac:dyDescent="0.2">
      <c r="A439" s="28" t="s">
        <v>57</v>
      </c>
      <c r="E439" s="29" t="s">
        <v>5</v>
      </c>
    </row>
    <row r="440" spans="1:16" x14ac:dyDescent="0.2">
      <c r="A440" s="28" t="s">
        <v>58</v>
      </c>
      <c r="E440" s="30" t="s">
        <v>5</v>
      </c>
    </row>
    <row r="441" spans="1:16" x14ac:dyDescent="0.2">
      <c r="E441" s="29" t="s">
        <v>159</v>
      </c>
    </row>
    <row r="442" spans="1:16" ht="25.5" x14ac:dyDescent="0.2">
      <c r="A442" t="s">
        <v>51</v>
      </c>
      <c r="B442" s="5" t="s">
        <v>370</v>
      </c>
      <c r="C442" s="5" t="s">
        <v>160</v>
      </c>
      <c r="D442" t="s">
        <v>5</v>
      </c>
      <c r="E442" s="24" t="s">
        <v>161</v>
      </c>
      <c r="F442" s="25" t="s">
        <v>73</v>
      </c>
      <c r="G442" s="26">
        <v>4</v>
      </c>
      <c r="H442" s="25">
        <v>0</v>
      </c>
      <c r="I442" s="25">
        <f>ROUND(G442*H442,6)</f>
        <v>0</v>
      </c>
      <c r="L442" s="27">
        <v>0</v>
      </c>
      <c r="M442" s="22">
        <f>ROUND(ROUND(L442,2)*ROUND(G442,3),2)</f>
        <v>0</v>
      </c>
      <c r="N442" s="25" t="s">
        <v>56</v>
      </c>
      <c r="O442">
        <f>(M442*21)/100</f>
        <v>0</v>
      </c>
      <c r="P442" t="s">
        <v>27</v>
      </c>
    </row>
    <row r="443" spans="1:16" x14ac:dyDescent="0.2">
      <c r="A443" s="28" t="s">
        <v>57</v>
      </c>
      <c r="E443" s="29" t="s">
        <v>5</v>
      </c>
    </row>
    <row r="444" spans="1:16" x14ac:dyDescent="0.2">
      <c r="A444" s="28" t="s">
        <v>58</v>
      </c>
      <c r="E444" s="30" t="s">
        <v>5</v>
      </c>
    </row>
    <row r="445" spans="1:16" x14ac:dyDescent="0.2">
      <c r="E445" s="29" t="s">
        <v>159</v>
      </c>
    </row>
    <row r="446" spans="1:16" ht="25.5" x14ac:dyDescent="0.2">
      <c r="A446" t="s">
        <v>51</v>
      </c>
      <c r="B446" s="5" t="s">
        <v>371</v>
      </c>
      <c r="C446" s="5" t="s">
        <v>162</v>
      </c>
      <c r="D446" t="s">
        <v>5</v>
      </c>
      <c r="E446" s="24" t="s">
        <v>163</v>
      </c>
      <c r="F446" s="25" t="s">
        <v>73</v>
      </c>
      <c r="G446" s="26">
        <v>4</v>
      </c>
      <c r="H446" s="25">
        <v>0</v>
      </c>
      <c r="I446" s="25">
        <f>ROUND(G446*H446,6)</f>
        <v>0</v>
      </c>
      <c r="L446" s="27">
        <v>0</v>
      </c>
      <c r="M446" s="22">
        <f>ROUND(ROUND(L446,2)*ROUND(G446,3),2)</f>
        <v>0</v>
      </c>
      <c r="N446" s="25" t="s">
        <v>56</v>
      </c>
      <c r="O446">
        <f>(M446*21)/100</f>
        <v>0</v>
      </c>
      <c r="P446" t="s">
        <v>27</v>
      </c>
    </row>
    <row r="447" spans="1:16" x14ac:dyDescent="0.2">
      <c r="A447" s="28" t="s">
        <v>57</v>
      </c>
      <c r="E447" s="29" t="s">
        <v>5</v>
      </c>
    </row>
    <row r="448" spans="1:16" x14ac:dyDescent="0.2">
      <c r="A448" s="28" t="s">
        <v>58</v>
      </c>
      <c r="E448" s="30" t="s">
        <v>5</v>
      </c>
    </row>
    <row r="449" spans="1:16" x14ac:dyDescent="0.2">
      <c r="E449" s="29" t="s">
        <v>159</v>
      </c>
    </row>
    <row r="450" spans="1:16" x14ac:dyDescent="0.2">
      <c r="A450" t="s">
        <v>51</v>
      </c>
      <c r="B450" s="5" t="s">
        <v>372</v>
      </c>
      <c r="C450" s="5" t="s">
        <v>168</v>
      </c>
      <c r="D450" t="s">
        <v>64</v>
      </c>
      <c r="E450" s="24" t="s">
        <v>169</v>
      </c>
      <c r="F450" s="25" t="s">
        <v>73</v>
      </c>
      <c r="G450" s="26">
        <v>4</v>
      </c>
      <c r="H450" s="25">
        <v>0</v>
      </c>
      <c r="I450" s="25">
        <f>ROUND(G450*H450,6)</f>
        <v>0</v>
      </c>
      <c r="L450" s="27">
        <v>0</v>
      </c>
      <c r="M450" s="22">
        <f>ROUND(ROUND(L450,2)*ROUND(G450,3),2)</f>
        <v>0</v>
      </c>
      <c r="N450" s="25" t="s">
        <v>56</v>
      </c>
      <c r="O450">
        <f>(M450*21)/100</f>
        <v>0</v>
      </c>
      <c r="P450" t="s">
        <v>27</v>
      </c>
    </row>
    <row r="451" spans="1:16" x14ac:dyDescent="0.2">
      <c r="A451" s="28" t="s">
        <v>57</v>
      </c>
      <c r="E451" s="29" t="s">
        <v>5</v>
      </c>
    </row>
    <row r="452" spans="1:16" x14ac:dyDescent="0.2">
      <c r="A452" s="28" t="s">
        <v>58</v>
      </c>
      <c r="E452" s="30" t="s">
        <v>5</v>
      </c>
    </row>
    <row r="453" spans="1:16" x14ac:dyDescent="0.2">
      <c r="E453" s="29" t="s">
        <v>159</v>
      </c>
    </row>
    <row r="454" spans="1:16" x14ac:dyDescent="0.2">
      <c r="A454" t="s">
        <v>51</v>
      </c>
      <c r="B454" s="5" t="s">
        <v>373</v>
      </c>
      <c r="C454" s="5" t="s">
        <v>166</v>
      </c>
      <c r="D454" t="s">
        <v>64</v>
      </c>
      <c r="E454" s="24" t="s">
        <v>167</v>
      </c>
      <c r="F454" s="25" t="s">
        <v>73</v>
      </c>
      <c r="G454" s="26">
        <v>4</v>
      </c>
      <c r="H454" s="25">
        <v>0</v>
      </c>
      <c r="I454" s="25">
        <f>ROUND(G454*H454,6)</f>
        <v>0</v>
      </c>
      <c r="L454" s="27">
        <v>0</v>
      </c>
      <c r="M454" s="22">
        <f>ROUND(ROUND(L454,2)*ROUND(G454,3),2)</f>
        <v>0</v>
      </c>
      <c r="N454" s="25" t="s">
        <v>56</v>
      </c>
      <c r="O454">
        <f>(M454*21)/100</f>
        <v>0</v>
      </c>
      <c r="P454" t="s">
        <v>27</v>
      </c>
    </row>
    <row r="455" spans="1:16" x14ac:dyDescent="0.2">
      <c r="A455" s="28" t="s">
        <v>57</v>
      </c>
      <c r="E455" s="29" t="s">
        <v>5</v>
      </c>
    </row>
    <row r="456" spans="1:16" x14ac:dyDescent="0.2">
      <c r="A456" s="28" t="s">
        <v>58</v>
      </c>
      <c r="E456" s="30" t="s">
        <v>5</v>
      </c>
    </row>
    <row r="457" spans="1:16" x14ac:dyDescent="0.2">
      <c r="E457" s="29" t="s">
        <v>159</v>
      </c>
    </row>
    <row r="458" spans="1:16" ht="25.5" x14ac:dyDescent="0.2">
      <c r="A458" t="s">
        <v>51</v>
      </c>
      <c r="B458" s="5" t="s">
        <v>374</v>
      </c>
      <c r="C458" s="5" t="s">
        <v>170</v>
      </c>
      <c r="D458" t="s">
        <v>5</v>
      </c>
      <c r="E458" s="24" t="s">
        <v>171</v>
      </c>
      <c r="F458" s="25" t="s">
        <v>73</v>
      </c>
      <c r="G458" s="26">
        <v>4</v>
      </c>
      <c r="H458" s="25">
        <v>0</v>
      </c>
      <c r="I458" s="25">
        <f>ROUND(G458*H458,6)</f>
        <v>0</v>
      </c>
      <c r="L458" s="27">
        <v>0</v>
      </c>
      <c r="M458" s="22">
        <f>ROUND(ROUND(L458,2)*ROUND(G458,3),2)</f>
        <v>0</v>
      </c>
      <c r="N458" s="25" t="s">
        <v>56</v>
      </c>
      <c r="O458">
        <f>(M458*21)/100</f>
        <v>0</v>
      </c>
      <c r="P458" t="s">
        <v>27</v>
      </c>
    </row>
    <row r="459" spans="1:16" x14ac:dyDescent="0.2">
      <c r="A459" s="28" t="s">
        <v>57</v>
      </c>
      <c r="E459" s="29" t="s">
        <v>5</v>
      </c>
    </row>
    <row r="460" spans="1:16" x14ac:dyDescent="0.2">
      <c r="A460" s="28" t="s">
        <v>58</v>
      </c>
      <c r="E460" s="30" t="s">
        <v>5</v>
      </c>
    </row>
    <row r="461" spans="1:16" x14ac:dyDescent="0.2">
      <c r="E461" s="29" t="s">
        <v>159</v>
      </c>
    </row>
    <row r="462" spans="1:16" ht="25.5" x14ac:dyDescent="0.2">
      <c r="A462" t="s">
        <v>51</v>
      </c>
      <c r="B462" s="5" t="s">
        <v>375</v>
      </c>
      <c r="C462" s="5" t="s">
        <v>172</v>
      </c>
      <c r="D462" t="s">
        <v>5</v>
      </c>
      <c r="E462" s="24" t="s">
        <v>173</v>
      </c>
      <c r="F462" s="25" t="s">
        <v>73</v>
      </c>
      <c r="G462" s="26">
        <v>4</v>
      </c>
      <c r="H462" s="25">
        <v>0</v>
      </c>
      <c r="I462" s="25">
        <f>ROUND(G462*H462,6)</f>
        <v>0</v>
      </c>
      <c r="L462" s="27">
        <v>0</v>
      </c>
      <c r="M462" s="22">
        <f>ROUND(ROUND(L462,2)*ROUND(G462,3),2)</f>
        <v>0</v>
      </c>
      <c r="N462" s="25" t="s">
        <v>56</v>
      </c>
      <c r="O462">
        <f>(M462*21)/100</f>
        <v>0</v>
      </c>
      <c r="P462" t="s">
        <v>27</v>
      </c>
    </row>
    <row r="463" spans="1:16" x14ac:dyDescent="0.2">
      <c r="A463" s="28" t="s">
        <v>57</v>
      </c>
      <c r="E463" s="29" t="s">
        <v>5</v>
      </c>
    </row>
    <row r="464" spans="1:16" x14ac:dyDescent="0.2">
      <c r="A464" s="28" t="s">
        <v>58</v>
      </c>
      <c r="E464" s="30" t="s">
        <v>5</v>
      </c>
    </row>
    <row r="465" spans="1:16" x14ac:dyDescent="0.2">
      <c r="E465" s="29" t="s">
        <v>159</v>
      </c>
    </row>
    <row r="466" spans="1:16" ht="25.5" x14ac:dyDescent="0.2">
      <c r="A466" t="s">
        <v>51</v>
      </c>
      <c r="B466" s="5" t="s">
        <v>376</v>
      </c>
      <c r="C466" s="5" t="s">
        <v>174</v>
      </c>
      <c r="D466" t="s">
        <v>5</v>
      </c>
      <c r="E466" s="24" t="s">
        <v>175</v>
      </c>
      <c r="F466" s="25" t="s">
        <v>73</v>
      </c>
      <c r="G466" s="26">
        <v>4</v>
      </c>
      <c r="H466" s="25">
        <v>0</v>
      </c>
      <c r="I466" s="25">
        <f>ROUND(G466*H466,6)</f>
        <v>0</v>
      </c>
      <c r="L466" s="27">
        <v>0</v>
      </c>
      <c r="M466" s="22">
        <f>ROUND(ROUND(L466,2)*ROUND(G466,3),2)</f>
        <v>0</v>
      </c>
      <c r="N466" s="25" t="s">
        <v>56</v>
      </c>
      <c r="O466">
        <f>(M466*21)/100</f>
        <v>0</v>
      </c>
      <c r="P466" t="s">
        <v>27</v>
      </c>
    </row>
    <row r="467" spans="1:16" x14ac:dyDescent="0.2">
      <c r="A467" s="28" t="s">
        <v>57</v>
      </c>
      <c r="E467" s="29" t="s">
        <v>5</v>
      </c>
    </row>
    <row r="468" spans="1:16" x14ac:dyDescent="0.2">
      <c r="A468" s="28" t="s">
        <v>58</v>
      </c>
      <c r="E468" s="30" t="s">
        <v>5</v>
      </c>
    </row>
    <row r="469" spans="1:16" x14ac:dyDescent="0.2">
      <c r="E469" s="29" t="s">
        <v>159</v>
      </c>
    </row>
    <row r="470" spans="1:16" x14ac:dyDescent="0.2">
      <c r="A470" t="s">
        <v>48</v>
      </c>
      <c r="C470" s="6" t="s">
        <v>88</v>
      </c>
      <c r="E470" s="23" t="s">
        <v>377</v>
      </c>
      <c r="J470" s="22">
        <f>0</f>
        <v>0</v>
      </c>
      <c r="K470" s="22">
        <f>0</f>
        <v>0</v>
      </c>
      <c r="L470" s="22">
        <f>0+L471+L475+L479+L483+L487+L491+L495+L499+L503+L507+L511+L515+L519+L523</f>
        <v>0</v>
      </c>
      <c r="M470" s="22">
        <f>0+M471+M475+M479+M483+M487+M491+M495+M499+M503+M507+M511+M515+M519+M523</f>
        <v>0</v>
      </c>
    </row>
    <row r="471" spans="1:16" ht="25.5" x14ac:dyDescent="0.2">
      <c r="A471" t="s">
        <v>51</v>
      </c>
      <c r="B471" s="5" t="s">
        <v>378</v>
      </c>
      <c r="C471" s="5" t="s">
        <v>379</v>
      </c>
      <c r="D471" t="s">
        <v>5</v>
      </c>
      <c r="E471" s="24" t="s">
        <v>380</v>
      </c>
      <c r="F471" s="25" t="s">
        <v>73</v>
      </c>
      <c r="G471" s="26">
        <v>100</v>
      </c>
      <c r="H471" s="25">
        <v>0</v>
      </c>
      <c r="I471" s="25">
        <f>ROUND(G471*H471,6)</f>
        <v>0</v>
      </c>
      <c r="L471" s="27">
        <v>0</v>
      </c>
      <c r="M471" s="22">
        <f>ROUND(ROUND(L471,2)*ROUND(G471,3),2)</f>
        <v>0</v>
      </c>
      <c r="N471" s="25" t="s">
        <v>56</v>
      </c>
      <c r="O471">
        <f>(M471*21)/100</f>
        <v>0</v>
      </c>
      <c r="P471" t="s">
        <v>27</v>
      </c>
    </row>
    <row r="472" spans="1:16" x14ac:dyDescent="0.2">
      <c r="A472" s="28" t="s">
        <v>57</v>
      </c>
      <c r="E472" s="29" t="s">
        <v>5</v>
      </c>
    </row>
    <row r="473" spans="1:16" x14ac:dyDescent="0.2">
      <c r="A473" s="28" t="s">
        <v>58</v>
      </c>
      <c r="E473" s="30" t="s">
        <v>5</v>
      </c>
    </row>
    <row r="474" spans="1:16" x14ac:dyDescent="0.2">
      <c r="E474" s="29" t="s">
        <v>159</v>
      </c>
    </row>
    <row r="475" spans="1:16" ht="25.5" x14ac:dyDescent="0.2">
      <c r="A475" t="s">
        <v>51</v>
      </c>
      <c r="B475" s="5" t="s">
        <v>381</v>
      </c>
      <c r="C475" s="5" t="s">
        <v>382</v>
      </c>
      <c r="D475" t="s">
        <v>5</v>
      </c>
      <c r="E475" s="24" t="s">
        <v>383</v>
      </c>
      <c r="F475" s="25" t="s">
        <v>67</v>
      </c>
      <c r="G475" s="26">
        <v>350</v>
      </c>
      <c r="H475" s="25">
        <v>0</v>
      </c>
      <c r="I475" s="25">
        <f>ROUND(G475*H475,6)</f>
        <v>0</v>
      </c>
      <c r="L475" s="27">
        <v>0</v>
      </c>
      <c r="M475" s="22">
        <f>ROUND(ROUND(L475,2)*ROUND(G475,3),2)</f>
        <v>0</v>
      </c>
      <c r="N475" s="25" t="s">
        <v>56</v>
      </c>
      <c r="O475">
        <f>(M475*21)/100</f>
        <v>0</v>
      </c>
      <c r="P475" t="s">
        <v>27</v>
      </c>
    </row>
    <row r="476" spans="1:16" x14ac:dyDescent="0.2">
      <c r="A476" s="28" t="s">
        <v>57</v>
      </c>
      <c r="E476" s="29" t="s">
        <v>5</v>
      </c>
    </row>
    <row r="477" spans="1:16" x14ac:dyDescent="0.2">
      <c r="A477" s="28" t="s">
        <v>58</v>
      </c>
      <c r="E477" s="30" t="s">
        <v>5</v>
      </c>
    </row>
    <row r="478" spans="1:16" x14ac:dyDescent="0.2">
      <c r="E478" s="29" t="s">
        <v>159</v>
      </c>
    </row>
    <row r="479" spans="1:16" x14ac:dyDescent="0.2">
      <c r="A479" t="s">
        <v>51</v>
      </c>
      <c r="B479" s="5" t="s">
        <v>384</v>
      </c>
      <c r="C479" s="5" t="s">
        <v>80</v>
      </c>
      <c r="D479" t="s">
        <v>5</v>
      </c>
      <c r="E479" s="24" t="s">
        <v>81</v>
      </c>
      <c r="F479" s="25" t="s">
        <v>77</v>
      </c>
      <c r="G479" s="26">
        <v>2500</v>
      </c>
      <c r="H479" s="25">
        <v>0</v>
      </c>
      <c r="I479" s="25">
        <f>ROUND(G479*H479,6)</f>
        <v>0</v>
      </c>
      <c r="L479" s="27">
        <v>0</v>
      </c>
      <c r="M479" s="22">
        <f>ROUND(ROUND(L479,2)*ROUND(G479,3),2)</f>
        <v>0</v>
      </c>
      <c r="N479" s="25" t="s">
        <v>56</v>
      </c>
      <c r="O479">
        <f>(M479*21)/100</f>
        <v>0</v>
      </c>
      <c r="P479" t="s">
        <v>27</v>
      </c>
    </row>
    <row r="480" spans="1:16" x14ac:dyDescent="0.2">
      <c r="A480" s="28" t="s">
        <v>57</v>
      </c>
      <c r="E480" s="29" t="s">
        <v>5</v>
      </c>
    </row>
    <row r="481" spans="1:16" x14ac:dyDescent="0.2">
      <c r="A481" s="28" t="s">
        <v>58</v>
      </c>
      <c r="E481" s="30" t="s">
        <v>5</v>
      </c>
    </row>
    <row r="482" spans="1:16" x14ac:dyDescent="0.2">
      <c r="E482" s="29" t="s">
        <v>159</v>
      </c>
    </row>
    <row r="483" spans="1:16" ht="25.5" x14ac:dyDescent="0.2">
      <c r="A483" t="s">
        <v>51</v>
      </c>
      <c r="B483" s="5" t="s">
        <v>385</v>
      </c>
      <c r="C483" s="5" t="s">
        <v>386</v>
      </c>
      <c r="D483" t="s">
        <v>5</v>
      </c>
      <c r="E483" s="24" t="s">
        <v>387</v>
      </c>
      <c r="F483" s="25" t="s">
        <v>73</v>
      </c>
      <c r="G483" s="26">
        <v>100</v>
      </c>
      <c r="H483" s="25">
        <v>0</v>
      </c>
      <c r="I483" s="25">
        <f>ROUND(G483*H483,6)</f>
        <v>0</v>
      </c>
      <c r="L483" s="27">
        <v>0</v>
      </c>
      <c r="M483" s="22">
        <f>ROUND(ROUND(L483,2)*ROUND(G483,3),2)</f>
        <v>0</v>
      </c>
      <c r="N483" s="25" t="s">
        <v>56</v>
      </c>
      <c r="O483">
        <f>(M483*21)/100</f>
        <v>0</v>
      </c>
      <c r="P483" t="s">
        <v>27</v>
      </c>
    </row>
    <row r="484" spans="1:16" x14ac:dyDescent="0.2">
      <c r="A484" s="28" t="s">
        <v>57</v>
      </c>
      <c r="E484" s="29" t="s">
        <v>5</v>
      </c>
    </row>
    <row r="485" spans="1:16" x14ac:dyDescent="0.2">
      <c r="A485" s="28" t="s">
        <v>58</v>
      </c>
      <c r="E485" s="30" t="s">
        <v>5</v>
      </c>
    </row>
    <row r="486" spans="1:16" x14ac:dyDescent="0.2">
      <c r="E486" s="29" t="s">
        <v>159</v>
      </c>
    </row>
    <row r="487" spans="1:16" x14ac:dyDescent="0.2">
      <c r="A487" t="s">
        <v>51</v>
      </c>
      <c r="B487" s="5" t="s">
        <v>388</v>
      </c>
      <c r="C487" s="5" t="s">
        <v>389</v>
      </c>
      <c r="D487" t="s">
        <v>5</v>
      </c>
      <c r="E487" s="24" t="s">
        <v>390</v>
      </c>
      <c r="F487" s="25" t="s">
        <v>73</v>
      </c>
      <c r="G487" s="26">
        <v>100</v>
      </c>
      <c r="H487" s="25">
        <v>0</v>
      </c>
      <c r="I487" s="25">
        <f>ROUND(G487*H487,6)</f>
        <v>0</v>
      </c>
      <c r="L487" s="27">
        <v>0</v>
      </c>
      <c r="M487" s="22">
        <f>ROUND(ROUND(L487,2)*ROUND(G487,3),2)</f>
        <v>0</v>
      </c>
      <c r="N487" s="25" t="s">
        <v>56</v>
      </c>
      <c r="O487">
        <f>(M487*21)/100</f>
        <v>0</v>
      </c>
      <c r="P487" t="s">
        <v>27</v>
      </c>
    </row>
    <row r="488" spans="1:16" x14ac:dyDescent="0.2">
      <c r="A488" s="28" t="s">
        <v>57</v>
      </c>
      <c r="E488" s="29" t="s">
        <v>5</v>
      </c>
    </row>
    <row r="489" spans="1:16" x14ac:dyDescent="0.2">
      <c r="A489" s="28" t="s">
        <v>58</v>
      </c>
      <c r="E489" s="30" t="s">
        <v>5</v>
      </c>
    </row>
    <row r="490" spans="1:16" x14ac:dyDescent="0.2">
      <c r="E490" s="29" t="s">
        <v>159</v>
      </c>
    </row>
    <row r="491" spans="1:16" x14ac:dyDescent="0.2">
      <c r="A491" t="s">
        <v>51</v>
      </c>
      <c r="B491" s="5" t="s">
        <v>391</v>
      </c>
      <c r="C491" s="5" t="s">
        <v>392</v>
      </c>
      <c r="D491" t="s">
        <v>5</v>
      </c>
      <c r="E491" s="24" t="s">
        <v>393</v>
      </c>
      <c r="F491" s="25" t="s">
        <v>73</v>
      </c>
      <c r="G491" s="26">
        <v>2</v>
      </c>
      <c r="H491" s="25">
        <v>0</v>
      </c>
      <c r="I491" s="25">
        <f>ROUND(G491*H491,6)</f>
        <v>0</v>
      </c>
      <c r="L491" s="27">
        <v>0</v>
      </c>
      <c r="M491" s="22">
        <f>ROUND(ROUND(L491,2)*ROUND(G491,3),2)</f>
        <v>0</v>
      </c>
      <c r="N491" s="25" t="s">
        <v>56</v>
      </c>
      <c r="O491">
        <f>(M491*21)/100</f>
        <v>0</v>
      </c>
      <c r="P491" t="s">
        <v>27</v>
      </c>
    </row>
    <row r="492" spans="1:16" x14ac:dyDescent="0.2">
      <c r="A492" s="28" t="s">
        <v>57</v>
      </c>
      <c r="E492" s="29" t="s">
        <v>5</v>
      </c>
    </row>
    <row r="493" spans="1:16" x14ac:dyDescent="0.2">
      <c r="A493" s="28" t="s">
        <v>58</v>
      </c>
      <c r="E493" s="30" t="s">
        <v>5</v>
      </c>
    </row>
    <row r="494" spans="1:16" x14ac:dyDescent="0.2">
      <c r="E494" s="29" t="s">
        <v>159</v>
      </c>
    </row>
    <row r="495" spans="1:16" x14ac:dyDescent="0.2">
      <c r="A495" t="s">
        <v>51</v>
      </c>
      <c r="B495" s="5" t="s">
        <v>394</v>
      </c>
      <c r="C495" s="5" t="s">
        <v>395</v>
      </c>
      <c r="D495" t="s">
        <v>5</v>
      </c>
      <c r="E495" s="24" t="s">
        <v>396</v>
      </c>
      <c r="F495" s="25" t="s">
        <v>73</v>
      </c>
      <c r="G495" s="26">
        <v>4</v>
      </c>
      <c r="H495" s="25">
        <v>0</v>
      </c>
      <c r="I495" s="25">
        <f>ROUND(G495*H495,6)</f>
        <v>0</v>
      </c>
      <c r="L495" s="27">
        <v>0</v>
      </c>
      <c r="M495" s="22">
        <f>ROUND(ROUND(L495,2)*ROUND(G495,3),2)</f>
        <v>0</v>
      </c>
      <c r="N495" s="25" t="s">
        <v>56</v>
      </c>
      <c r="O495">
        <f>(M495*21)/100</f>
        <v>0</v>
      </c>
      <c r="P495" t="s">
        <v>27</v>
      </c>
    </row>
    <row r="496" spans="1:16" x14ac:dyDescent="0.2">
      <c r="A496" s="28" t="s">
        <v>57</v>
      </c>
      <c r="E496" s="29" t="s">
        <v>5</v>
      </c>
    </row>
    <row r="497" spans="1:16" x14ac:dyDescent="0.2">
      <c r="A497" s="28" t="s">
        <v>58</v>
      </c>
      <c r="E497" s="30" t="s">
        <v>5</v>
      </c>
    </row>
    <row r="498" spans="1:16" x14ac:dyDescent="0.2">
      <c r="E498" s="29" t="s">
        <v>159</v>
      </c>
    </row>
    <row r="499" spans="1:16" x14ac:dyDescent="0.2">
      <c r="A499" t="s">
        <v>51</v>
      </c>
      <c r="B499" s="5" t="s">
        <v>397</v>
      </c>
      <c r="C499" s="5" t="s">
        <v>398</v>
      </c>
      <c r="D499" t="s">
        <v>5</v>
      </c>
      <c r="E499" s="24" t="s">
        <v>399</v>
      </c>
      <c r="F499" s="25" t="s">
        <v>73</v>
      </c>
      <c r="G499" s="26">
        <v>46</v>
      </c>
      <c r="H499" s="25">
        <v>0</v>
      </c>
      <c r="I499" s="25">
        <f>ROUND(G499*H499,6)</f>
        <v>0</v>
      </c>
      <c r="L499" s="27">
        <v>0</v>
      </c>
      <c r="M499" s="22">
        <f>ROUND(ROUND(L499,2)*ROUND(G499,3),2)</f>
        <v>0</v>
      </c>
      <c r="N499" s="25" t="s">
        <v>56</v>
      </c>
      <c r="O499">
        <f>(M499*21)/100</f>
        <v>0</v>
      </c>
      <c r="P499" t="s">
        <v>27</v>
      </c>
    </row>
    <row r="500" spans="1:16" x14ac:dyDescent="0.2">
      <c r="A500" s="28" t="s">
        <v>57</v>
      </c>
      <c r="E500" s="29" t="s">
        <v>5</v>
      </c>
    </row>
    <row r="501" spans="1:16" x14ac:dyDescent="0.2">
      <c r="A501" s="28" t="s">
        <v>58</v>
      </c>
      <c r="E501" s="30" t="s">
        <v>5</v>
      </c>
    </row>
    <row r="502" spans="1:16" x14ac:dyDescent="0.2">
      <c r="E502" s="29" t="s">
        <v>159</v>
      </c>
    </row>
    <row r="503" spans="1:16" x14ac:dyDescent="0.2">
      <c r="A503" t="s">
        <v>51</v>
      </c>
      <c r="B503" s="5" t="s">
        <v>400</v>
      </c>
      <c r="C503" s="5" t="s">
        <v>401</v>
      </c>
      <c r="D503" t="s">
        <v>5</v>
      </c>
      <c r="E503" s="24" t="s">
        <v>402</v>
      </c>
      <c r="F503" s="25" t="s">
        <v>73</v>
      </c>
      <c r="G503" s="26">
        <v>1</v>
      </c>
      <c r="H503" s="25">
        <v>0</v>
      </c>
      <c r="I503" s="25">
        <f>ROUND(G503*H503,6)</f>
        <v>0</v>
      </c>
      <c r="L503" s="27">
        <v>0</v>
      </c>
      <c r="M503" s="22">
        <f>ROUND(ROUND(L503,2)*ROUND(G503,3),2)</f>
        <v>0</v>
      </c>
      <c r="N503" s="25" t="s">
        <v>56</v>
      </c>
      <c r="O503">
        <f>(M503*21)/100</f>
        <v>0</v>
      </c>
      <c r="P503" t="s">
        <v>27</v>
      </c>
    </row>
    <row r="504" spans="1:16" x14ac:dyDescent="0.2">
      <c r="A504" s="28" t="s">
        <v>57</v>
      </c>
      <c r="E504" s="29" t="s">
        <v>5</v>
      </c>
    </row>
    <row r="505" spans="1:16" x14ac:dyDescent="0.2">
      <c r="A505" s="28" t="s">
        <v>58</v>
      </c>
      <c r="E505" s="30" t="s">
        <v>5</v>
      </c>
    </row>
    <row r="506" spans="1:16" x14ac:dyDescent="0.2">
      <c r="E506" s="29" t="s">
        <v>159</v>
      </c>
    </row>
    <row r="507" spans="1:16" x14ac:dyDescent="0.2">
      <c r="A507" t="s">
        <v>51</v>
      </c>
      <c r="B507" s="5" t="s">
        <v>403</v>
      </c>
      <c r="C507" s="5" t="s">
        <v>404</v>
      </c>
      <c r="D507" t="s">
        <v>5</v>
      </c>
      <c r="E507" s="24" t="s">
        <v>405</v>
      </c>
      <c r="F507" s="25" t="s">
        <v>73</v>
      </c>
      <c r="G507" s="26">
        <v>2</v>
      </c>
      <c r="H507" s="25">
        <v>0</v>
      </c>
      <c r="I507" s="25">
        <f>ROUND(G507*H507,6)</f>
        <v>0</v>
      </c>
      <c r="L507" s="27">
        <v>0</v>
      </c>
      <c r="M507" s="22">
        <f>ROUND(ROUND(L507,2)*ROUND(G507,3),2)</f>
        <v>0</v>
      </c>
      <c r="N507" s="25" t="s">
        <v>56</v>
      </c>
      <c r="O507">
        <f>(M507*21)/100</f>
        <v>0</v>
      </c>
      <c r="P507" t="s">
        <v>27</v>
      </c>
    </row>
    <row r="508" spans="1:16" x14ac:dyDescent="0.2">
      <c r="A508" s="28" t="s">
        <v>57</v>
      </c>
      <c r="E508" s="29" t="s">
        <v>5</v>
      </c>
    </row>
    <row r="509" spans="1:16" x14ac:dyDescent="0.2">
      <c r="A509" s="28" t="s">
        <v>58</v>
      </c>
      <c r="E509" s="30" t="s">
        <v>5</v>
      </c>
    </row>
    <row r="510" spans="1:16" x14ac:dyDescent="0.2">
      <c r="E510" s="29" t="s">
        <v>159</v>
      </c>
    </row>
    <row r="511" spans="1:16" x14ac:dyDescent="0.2">
      <c r="A511" t="s">
        <v>51</v>
      </c>
      <c r="B511" s="5" t="s">
        <v>406</v>
      </c>
      <c r="C511" s="5" t="s">
        <v>407</v>
      </c>
      <c r="D511" t="s">
        <v>5</v>
      </c>
      <c r="E511" s="24" t="s">
        <v>408</v>
      </c>
      <c r="F511" s="25" t="s">
        <v>73</v>
      </c>
      <c r="G511" s="26">
        <v>6</v>
      </c>
      <c r="H511" s="25">
        <v>0</v>
      </c>
      <c r="I511" s="25">
        <f>ROUND(G511*H511,6)</f>
        <v>0</v>
      </c>
      <c r="L511" s="27">
        <v>0</v>
      </c>
      <c r="M511" s="22">
        <f>ROUND(ROUND(L511,2)*ROUND(G511,3),2)</f>
        <v>0</v>
      </c>
      <c r="N511" s="25" t="s">
        <v>56</v>
      </c>
      <c r="O511">
        <f>(M511*21)/100</f>
        <v>0</v>
      </c>
      <c r="P511" t="s">
        <v>27</v>
      </c>
    </row>
    <row r="512" spans="1:16" x14ac:dyDescent="0.2">
      <c r="A512" s="28" t="s">
        <v>57</v>
      </c>
      <c r="E512" s="29" t="s">
        <v>5</v>
      </c>
    </row>
    <row r="513" spans="1:16" x14ac:dyDescent="0.2">
      <c r="A513" s="28" t="s">
        <v>58</v>
      </c>
      <c r="E513" s="30" t="s">
        <v>5</v>
      </c>
    </row>
    <row r="514" spans="1:16" x14ac:dyDescent="0.2">
      <c r="E514" s="29" t="s">
        <v>159</v>
      </c>
    </row>
    <row r="515" spans="1:16" ht="25.5" x14ac:dyDescent="0.2">
      <c r="A515" t="s">
        <v>51</v>
      </c>
      <c r="B515" s="5" t="s">
        <v>409</v>
      </c>
      <c r="C515" s="5" t="s">
        <v>410</v>
      </c>
      <c r="D515" t="s">
        <v>5</v>
      </c>
      <c r="E515" s="24" t="s">
        <v>411</v>
      </c>
      <c r="F515" s="25" t="s">
        <v>73</v>
      </c>
      <c r="G515" s="26">
        <v>2</v>
      </c>
      <c r="H515" s="25">
        <v>0</v>
      </c>
      <c r="I515" s="25">
        <f>ROUND(G515*H515,6)</f>
        <v>0</v>
      </c>
      <c r="L515" s="27">
        <v>0</v>
      </c>
      <c r="M515" s="22">
        <f>ROUND(ROUND(L515,2)*ROUND(G515,3),2)</f>
        <v>0</v>
      </c>
      <c r="N515" s="25" t="s">
        <v>56</v>
      </c>
      <c r="O515">
        <f>(M515*21)/100</f>
        <v>0</v>
      </c>
      <c r="P515" t="s">
        <v>27</v>
      </c>
    </row>
    <row r="516" spans="1:16" x14ac:dyDescent="0.2">
      <c r="A516" s="28" t="s">
        <v>57</v>
      </c>
      <c r="E516" s="29" t="s">
        <v>5</v>
      </c>
    </row>
    <row r="517" spans="1:16" x14ac:dyDescent="0.2">
      <c r="A517" s="28" t="s">
        <v>58</v>
      </c>
      <c r="E517" s="30" t="s">
        <v>5</v>
      </c>
    </row>
    <row r="518" spans="1:16" x14ac:dyDescent="0.2">
      <c r="E518" s="29" t="s">
        <v>159</v>
      </c>
    </row>
    <row r="519" spans="1:16" ht="25.5" x14ac:dyDescent="0.2">
      <c r="A519" t="s">
        <v>51</v>
      </c>
      <c r="B519" s="5" t="s">
        <v>412</v>
      </c>
      <c r="C519" s="5" t="s">
        <v>413</v>
      </c>
      <c r="D519" t="s">
        <v>5</v>
      </c>
      <c r="E519" s="24" t="s">
        <v>414</v>
      </c>
      <c r="F519" s="25" t="s">
        <v>73</v>
      </c>
      <c r="G519" s="26">
        <v>2</v>
      </c>
      <c r="H519" s="25">
        <v>0</v>
      </c>
      <c r="I519" s="25">
        <f>ROUND(G519*H519,6)</f>
        <v>0</v>
      </c>
      <c r="L519" s="27">
        <v>0</v>
      </c>
      <c r="M519" s="22">
        <f>ROUND(ROUND(L519,2)*ROUND(G519,3),2)</f>
        <v>0</v>
      </c>
      <c r="N519" s="25" t="s">
        <v>56</v>
      </c>
      <c r="O519">
        <f>(M519*21)/100</f>
        <v>0</v>
      </c>
      <c r="P519" t="s">
        <v>27</v>
      </c>
    </row>
    <row r="520" spans="1:16" x14ac:dyDescent="0.2">
      <c r="A520" s="28" t="s">
        <v>57</v>
      </c>
      <c r="E520" s="29" t="s">
        <v>5</v>
      </c>
    </row>
    <row r="521" spans="1:16" ht="25.5" x14ac:dyDescent="0.2">
      <c r="A521" s="28" t="s">
        <v>58</v>
      </c>
      <c r="E521" s="30" t="s">
        <v>415</v>
      </c>
    </row>
    <row r="522" spans="1:16" x14ac:dyDescent="0.2">
      <c r="E522" s="29" t="s">
        <v>159</v>
      </c>
    </row>
    <row r="523" spans="1:16" x14ac:dyDescent="0.2">
      <c r="A523" t="s">
        <v>51</v>
      </c>
      <c r="B523" s="5" t="s">
        <v>416</v>
      </c>
      <c r="C523" s="5" t="s">
        <v>417</v>
      </c>
      <c r="D523" t="s">
        <v>5</v>
      </c>
      <c r="E523" s="24" t="s">
        <v>418</v>
      </c>
      <c r="F523" s="25" t="s">
        <v>108</v>
      </c>
      <c r="G523" s="26">
        <v>2</v>
      </c>
      <c r="H523" s="25">
        <v>0</v>
      </c>
      <c r="I523" s="25">
        <f>ROUND(G523*H523,6)</f>
        <v>0</v>
      </c>
      <c r="L523" s="27">
        <v>0</v>
      </c>
      <c r="M523" s="22">
        <f>ROUND(ROUND(L523,2)*ROUND(G523,3),2)</f>
        <v>0</v>
      </c>
      <c r="N523" s="25" t="s">
        <v>126</v>
      </c>
      <c r="O523">
        <f>(M523*21)/100</f>
        <v>0</v>
      </c>
      <c r="P523" t="s">
        <v>27</v>
      </c>
    </row>
    <row r="524" spans="1:16" x14ac:dyDescent="0.2">
      <c r="A524" s="28" t="s">
        <v>57</v>
      </c>
      <c r="E524" s="29" t="s">
        <v>5</v>
      </c>
    </row>
    <row r="525" spans="1:16" ht="38.25" x14ac:dyDescent="0.2">
      <c r="A525" s="28" t="s">
        <v>58</v>
      </c>
      <c r="E525" s="30" t="s">
        <v>419</v>
      </c>
    </row>
    <row r="526" spans="1:16" x14ac:dyDescent="0.2">
      <c r="E526" s="29" t="s">
        <v>5</v>
      </c>
    </row>
    <row r="527" spans="1:16" x14ac:dyDescent="0.2">
      <c r="A527" t="s">
        <v>48</v>
      </c>
      <c r="C527" s="6" t="s">
        <v>178</v>
      </c>
      <c r="E527" s="23" t="s">
        <v>420</v>
      </c>
      <c r="J527" s="22">
        <f>0</f>
        <v>0</v>
      </c>
      <c r="K527" s="22">
        <f>0</f>
        <v>0</v>
      </c>
      <c r="L527" s="22">
        <f>0+L528+L532+L536+L540+L544+L548+L552+L556+L560+L564+L568</f>
        <v>0</v>
      </c>
      <c r="M527" s="22">
        <f>0+M528+M532+M536+M540+M544+M548+M552+M556+M560+M564+M568</f>
        <v>0</v>
      </c>
    </row>
    <row r="528" spans="1:16" ht="25.5" x14ac:dyDescent="0.2">
      <c r="A528" t="s">
        <v>51</v>
      </c>
      <c r="B528" s="5" t="s">
        <v>421</v>
      </c>
      <c r="C528" s="5" t="s">
        <v>379</v>
      </c>
      <c r="D528" t="s">
        <v>5</v>
      </c>
      <c r="E528" s="24" t="s">
        <v>380</v>
      </c>
      <c r="F528" s="25" t="s">
        <v>73</v>
      </c>
      <c r="G528" s="26">
        <v>100</v>
      </c>
      <c r="H528" s="25">
        <v>0</v>
      </c>
      <c r="I528" s="25">
        <f>ROUND(G528*H528,6)</f>
        <v>0</v>
      </c>
      <c r="L528" s="27">
        <v>0</v>
      </c>
      <c r="M528" s="22">
        <f>ROUND(ROUND(L528,2)*ROUND(G528,3),2)</f>
        <v>0</v>
      </c>
      <c r="N528" s="25" t="s">
        <v>56</v>
      </c>
      <c r="O528">
        <f>(M528*21)/100</f>
        <v>0</v>
      </c>
      <c r="P528" t="s">
        <v>27</v>
      </c>
    </row>
    <row r="529" spans="1:16" x14ac:dyDescent="0.2">
      <c r="A529" s="28" t="s">
        <v>57</v>
      </c>
      <c r="E529" s="29" t="s">
        <v>5</v>
      </c>
    </row>
    <row r="530" spans="1:16" x14ac:dyDescent="0.2">
      <c r="A530" s="28" t="s">
        <v>58</v>
      </c>
      <c r="E530" s="30" t="s">
        <v>5</v>
      </c>
    </row>
    <row r="531" spans="1:16" x14ac:dyDescent="0.2">
      <c r="E531" s="29" t="s">
        <v>159</v>
      </c>
    </row>
    <row r="532" spans="1:16" x14ac:dyDescent="0.2">
      <c r="A532" t="s">
        <v>51</v>
      </c>
      <c r="B532" s="5" t="s">
        <v>422</v>
      </c>
      <c r="C532" s="5" t="s">
        <v>80</v>
      </c>
      <c r="D532" t="s">
        <v>5</v>
      </c>
      <c r="E532" s="24" t="s">
        <v>81</v>
      </c>
      <c r="F532" s="25" t="s">
        <v>77</v>
      </c>
      <c r="G532" s="26">
        <v>750</v>
      </c>
      <c r="H532" s="25">
        <v>0</v>
      </c>
      <c r="I532" s="25">
        <f>ROUND(G532*H532,6)</f>
        <v>0</v>
      </c>
      <c r="L532" s="27">
        <v>0</v>
      </c>
      <c r="M532" s="22">
        <f>ROUND(ROUND(L532,2)*ROUND(G532,3),2)</f>
        <v>0</v>
      </c>
      <c r="N532" s="25" t="s">
        <v>56</v>
      </c>
      <c r="O532">
        <f>(M532*21)/100</f>
        <v>0</v>
      </c>
      <c r="P532" t="s">
        <v>27</v>
      </c>
    </row>
    <row r="533" spans="1:16" x14ac:dyDescent="0.2">
      <c r="A533" s="28" t="s">
        <v>57</v>
      </c>
      <c r="E533" s="29" t="s">
        <v>5</v>
      </c>
    </row>
    <row r="534" spans="1:16" x14ac:dyDescent="0.2">
      <c r="A534" s="28" t="s">
        <v>58</v>
      </c>
      <c r="E534" s="30" t="s">
        <v>5</v>
      </c>
    </row>
    <row r="535" spans="1:16" x14ac:dyDescent="0.2">
      <c r="E535" s="29" t="s">
        <v>159</v>
      </c>
    </row>
    <row r="536" spans="1:16" ht="25.5" x14ac:dyDescent="0.2">
      <c r="A536" t="s">
        <v>51</v>
      </c>
      <c r="B536" s="5" t="s">
        <v>423</v>
      </c>
      <c r="C536" s="5" t="s">
        <v>386</v>
      </c>
      <c r="D536" t="s">
        <v>5</v>
      </c>
      <c r="E536" s="24" t="s">
        <v>387</v>
      </c>
      <c r="F536" s="25" t="s">
        <v>73</v>
      </c>
      <c r="G536" s="26">
        <v>100</v>
      </c>
      <c r="H536" s="25">
        <v>0</v>
      </c>
      <c r="I536" s="25">
        <f>ROUND(G536*H536,6)</f>
        <v>0</v>
      </c>
      <c r="L536" s="27">
        <v>0</v>
      </c>
      <c r="M536" s="22">
        <f>ROUND(ROUND(L536,2)*ROUND(G536,3),2)</f>
        <v>0</v>
      </c>
      <c r="N536" s="25" t="s">
        <v>56</v>
      </c>
      <c r="O536">
        <f>(M536*21)/100</f>
        <v>0</v>
      </c>
      <c r="P536" t="s">
        <v>27</v>
      </c>
    </row>
    <row r="537" spans="1:16" x14ac:dyDescent="0.2">
      <c r="A537" s="28" t="s">
        <v>57</v>
      </c>
      <c r="E537" s="29" t="s">
        <v>5</v>
      </c>
    </row>
    <row r="538" spans="1:16" x14ac:dyDescent="0.2">
      <c r="A538" s="28" t="s">
        <v>58</v>
      </c>
      <c r="E538" s="30" t="s">
        <v>5</v>
      </c>
    </row>
    <row r="539" spans="1:16" x14ac:dyDescent="0.2">
      <c r="E539" s="29" t="s">
        <v>159</v>
      </c>
    </row>
    <row r="540" spans="1:16" x14ac:dyDescent="0.2">
      <c r="A540" t="s">
        <v>51</v>
      </c>
      <c r="B540" s="5" t="s">
        <v>424</v>
      </c>
      <c r="C540" s="5" t="s">
        <v>389</v>
      </c>
      <c r="D540" t="s">
        <v>5</v>
      </c>
      <c r="E540" s="24" t="s">
        <v>390</v>
      </c>
      <c r="F540" s="25" t="s">
        <v>73</v>
      </c>
      <c r="G540" s="26">
        <v>100</v>
      </c>
      <c r="H540" s="25">
        <v>0</v>
      </c>
      <c r="I540" s="25">
        <f>ROUND(G540*H540,6)</f>
        <v>0</v>
      </c>
      <c r="L540" s="27">
        <v>0</v>
      </c>
      <c r="M540" s="22">
        <f>ROUND(ROUND(L540,2)*ROUND(G540,3),2)</f>
        <v>0</v>
      </c>
      <c r="N540" s="25" t="s">
        <v>56</v>
      </c>
      <c r="O540">
        <f>(M540*21)/100</f>
        <v>0</v>
      </c>
      <c r="P540" t="s">
        <v>27</v>
      </c>
    </row>
    <row r="541" spans="1:16" x14ac:dyDescent="0.2">
      <c r="A541" s="28" t="s">
        <v>57</v>
      </c>
      <c r="E541" s="29" t="s">
        <v>5</v>
      </c>
    </row>
    <row r="542" spans="1:16" x14ac:dyDescent="0.2">
      <c r="A542" s="28" t="s">
        <v>58</v>
      </c>
      <c r="E542" s="30" t="s">
        <v>5</v>
      </c>
    </row>
    <row r="543" spans="1:16" x14ac:dyDescent="0.2">
      <c r="E543" s="29" t="s">
        <v>159</v>
      </c>
    </row>
    <row r="544" spans="1:16" x14ac:dyDescent="0.2">
      <c r="A544" t="s">
        <v>51</v>
      </c>
      <c r="B544" s="5" t="s">
        <v>425</v>
      </c>
      <c r="C544" s="5" t="s">
        <v>392</v>
      </c>
      <c r="D544" t="s">
        <v>5</v>
      </c>
      <c r="E544" s="24" t="s">
        <v>393</v>
      </c>
      <c r="F544" s="25" t="s">
        <v>73</v>
      </c>
      <c r="G544" s="26">
        <v>2</v>
      </c>
      <c r="H544" s="25">
        <v>0</v>
      </c>
      <c r="I544" s="25">
        <f>ROUND(G544*H544,6)</f>
        <v>0</v>
      </c>
      <c r="L544" s="27">
        <v>0</v>
      </c>
      <c r="M544" s="22">
        <f>ROUND(ROUND(L544,2)*ROUND(G544,3),2)</f>
        <v>0</v>
      </c>
      <c r="N544" s="25" t="s">
        <v>56</v>
      </c>
      <c r="O544">
        <f>(M544*21)/100</f>
        <v>0</v>
      </c>
      <c r="P544" t="s">
        <v>27</v>
      </c>
    </row>
    <row r="545" spans="1:16" x14ac:dyDescent="0.2">
      <c r="A545" s="28" t="s">
        <v>57</v>
      </c>
      <c r="E545" s="29" t="s">
        <v>5</v>
      </c>
    </row>
    <row r="546" spans="1:16" x14ac:dyDescent="0.2">
      <c r="A546" s="28" t="s">
        <v>58</v>
      </c>
      <c r="E546" s="30" t="s">
        <v>5</v>
      </c>
    </row>
    <row r="547" spans="1:16" x14ac:dyDescent="0.2">
      <c r="E547" s="29" t="s">
        <v>159</v>
      </c>
    </row>
    <row r="548" spans="1:16" x14ac:dyDescent="0.2">
      <c r="A548" t="s">
        <v>51</v>
      </c>
      <c r="B548" s="5" t="s">
        <v>426</v>
      </c>
      <c r="C548" s="5" t="s">
        <v>395</v>
      </c>
      <c r="D548" t="s">
        <v>5</v>
      </c>
      <c r="E548" s="24" t="s">
        <v>396</v>
      </c>
      <c r="F548" s="25" t="s">
        <v>73</v>
      </c>
      <c r="G548" s="26">
        <v>4</v>
      </c>
      <c r="H548" s="25">
        <v>0</v>
      </c>
      <c r="I548" s="25">
        <f>ROUND(G548*H548,6)</f>
        <v>0</v>
      </c>
      <c r="L548" s="27">
        <v>0</v>
      </c>
      <c r="M548" s="22">
        <f>ROUND(ROUND(L548,2)*ROUND(G548,3),2)</f>
        <v>0</v>
      </c>
      <c r="N548" s="25" t="s">
        <v>56</v>
      </c>
      <c r="O548">
        <f>(M548*21)/100</f>
        <v>0</v>
      </c>
      <c r="P548" t="s">
        <v>27</v>
      </c>
    </row>
    <row r="549" spans="1:16" x14ac:dyDescent="0.2">
      <c r="A549" s="28" t="s">
        <v>57</v>
      </c>
      <c r="E549" s="29" t="s">
        <v>5</v>
      </c>
    </row>
    <row r="550" spans="1:16" x14ac:dyDescent="0.2">
      <c r="A550" s="28" t="s">
        <v>58</v>
      </c>
      <c r="E550" s="30" t="s">
        <v>5</v>
      </c>
    </row>
    <row r="551" spans="1:16" x14ac:dyDescent="0.2">
      <c r="E551" s="29" t="s">
        <v>159</v>
      </c>
    </row>
    <row r="552" spans="1:16" x14ac:dyDescent="0.2">
      <c r="A552" t="s">
        <v>51</v>
      </c>
      <c r="B552" s="5" t="s">
        <v>427</v>
      </c>
      <c r="C552" s="5" t="s">
        <v>398</v>
      </c>
      <c r="D552" t="s">
        <v>5</v>
      </c>
      <c r="E552" s="24" t="s">
        <v>399</v>
      </c>
      <c r="F552" s="25" t="s">
        <v>73</v>
      </c>
      <c r="G552" s="26">
        <v>46</v>
      </c>
      <c r="H552" s="25">
        <v>0</v>
      </c>
      <c r="I552" s="25">
        <f>ROUND(G552*H552,6)</f>
        <v>0</v>
      </c>
      <c r="L552" s="27">
        <v>0</v>
      </c>
      <c r="M552" s="22">
        <f>ROUND(ROUND(L552,2)*ROUND(G552,3),2)</f>
        <v>0</v>
      </c>
      <c r="N552" s="25" t="s">
        <v>56</v>
      </c>
      <c r="O552">
        <f>(M552*21)/100</f>
        <v>0</v>
      </c>
      <c r="P552" t="s">
        <v>27</v>
      </c>
    </row>
    <row r="553" spans="1:16" x14ac:dyDescent="0.2">
      <c r="A553" s="28" t="s">
        <v>57</v>
      </c>
      <c r="E553" s="29" t="s">
        <v>5</v>
      </c>
    </row>
    <row r="554" spans="1:16" x14ac:dyDescent="0.2">
      <c r="A554" s="28" t="s">
        <v>58</v>
      </c>
      <c r="E554" s="30" t="s">
        <v>5</v>
      </c>
    </row>
    <row r="555" spans="1:16" x14ac:dyDescent="0.2">
      <c r="E555" s="29" t="s">
        <v>159</v>
      </c>
    </row>
    <row r="556" spans="1:16" x14ac:dyDescent="0.2">
      <c r="A556" t="s">
        <v>51</v>
      </c>
      <c r="B556" s="5" t="s">
        <v>428</v>
      </c>
      <c r="C556" s="5" t="s">
        <v>401</v>
      </c>
      <c r="D556" t="s">
        <v>5</v>
      </c>
      <c r="E556" s="24" t="s">
        <v>402</v>
      </c>
      <c r="F556" s="25" t="s">
        <v>73</v>
      </c>
      <c r="G556" s="26">
        <v>1</v>
      </c>
      <c r="H556" s="25">
        <v>0</v>
      </c>
      <c r="I556" s="25">
        <f>ROUND(G556*H556,6)</f>
        <v>0</v>
      </c>
      <c r="L556" s="27">
        <v>0</v>
      </c>
      <c r="M556" s="22">
        <f>ROUND(ROUND(L556,2)*ROUND(G556,3),2)</f>
        <v>0</v>
      </c>
      <c r="N556" s="25" t="s">
        <v>56</v>
      </c>
      <c r="O556">
        <f>(M556*21)/100</f>
        <v>0</v>
      </c>
      <c r="P556" t="s">
        <v>27</v>
      </c>
    </row>
    <row r="557" spans="1:16" x14ac:dyDescent="0.2">
      <c r="A557" s="28" t="s">
        <v>57</v>
      </c>
      <c r="E557" s="29" t="s">
        <v>5</v>
      </c>
    </row>
    <row r="558" spans="1:16" x14ac:dyDescent="0.2">
      <c r="A558" s="28" t="s">
        <v>58</v>
      </c>
      <c r="E558" s="30" t="s">
        <v>5</v>
      </c>
    </row>
    <row r="559" spans="1:16" x14ac:dyDescent="0.2">
      <c r="E559" s="29" t="s">
        <v>159</v>
      </c>
    </row>
    <row r="560" spans="1:16" ht="25.5" x14ac:dyDescent="0.2">
      <c r="A560" t="s">
        <v>51</v>
      </c>
      <c r="B560" s="5" t="s">
        <v>429</v>
      </c>
      <c r="C560" s="5" t="s">
        <v>410</v>
      </c>
      <c r="D560" t="s">
        <v>5</v>
      </c>
      <c r="E560" s="24" t="s">
        <v>411</v>
      </c>
      <c r="F560" s="25" t="s">
        <v>73</v>
      </c>
      <c r="G560" s="26">
        <v>2</v>
      </c>
      <c r="H560" s="25">
        <v>0</v>
      </c>
      <c r="I560" s="25">
        <f>ROUND(G560*H560,6)</f>
        <v>0</v>
      </c>
      <c r="L560" s="27">
        <v>0</v>
      </c>
      <c r="M560" s="22">
        <f>ROUND(ROUND(L560,2)*ROUND(G560,3),2)</f>
        <v>0</v>
      </c>
      <c r="N560" s="25" t="s">
        <v>56</v>
      </c>
      <c r="O560">
        <f>(M560*21)/100</f>
        <v>0</v>
      </c>
      <c r="P560" t="s">
        <v>27</v>
      </c>
    </row>
    <row r="561" spans="1:16" x14ac:dyDescent="0.2">
      <c r="A561" s="28" t="s">
        <v>57</v>
      </c>
      <c r="E561" s="29" t="s">
        <v>5</v>
      </c>
    </row>
    <row r="562" spans="1:16" x14ac:dyDescent="0.2">
      <c r="A562" s="28" t="s">
        <v>58</v>
      </c>
      <c r="E562" s="30" t="s">
        <v>5</v>
      </c>
    </row>
    <row r="563" spans="1:16" x14ac:dyDescent="0.2">
      <c r="E563" s="29" t="s">
        <v>159</v>
      </c>
    </row>
    <row r="564" spans="1:16" ht="25.5" x14ac:dyDescent="0.2">
      <c r="A564" t="s">
        <v>51</v>
      </c>
      <c r="B564" s="5" t="s">
        <v>430</v>
      </c>
      <c r="C564" s="5" t="s">
        <v>413</v>
      </c>
      <c r="D564" t="s">
        <v>5</v>
      </c>
      <c r="E564" s="24" t="s">
        <v>414</v>
      </c>
      <c r="F564" s="25" t="s">
        <v>73</v>
      </c>
      <c r="G564" s="26">
        <v>2</v>
      </c>
      <c r="H564" s="25">
        <v>0</v>
      </c>
      <c r="I564" s="25">
        <f>ROUND(G564*H564,6)</f>
        <v>0</v>
      </c>
      <c r="L564" s="27">
        <v>0</v>
      </c>
      <c r="M564" s="22">
        <f>ROUND(ROUND(L564,2)*ROUND(G564,3),2)</f>
        <v>0</v>
      </c>
      <c r="N564" s="25" t="s">
        <v>56</v>
      </c>
      <c r="O564">
        <f>(M564*21)/100</f>
        <v>0</v>
      </c>
      <c r="P564" t="s">
        <v>27</v>
      </c>
    </row>
    <row r="565" spans="1:16" x14ac:dyDescent="0.2">
      <c r="A565" s="28" t="s">
        <v>57</v>
      </c>
      <c r="E565" s="29" t="s">
        <v>5</v>
      </c>
    </row>
    <row r="566" spans="1:16" ht="25.5" x14ac:dyDescent="0.2">
      <c r="A566" s="28" t="s">
        <v>58</v>
      </c>
      <c r="E566" s="30" t="s">
        <v>431</v>
      </c>
    </row>
    <row r="567" spans="1:16" x14ac:dyDescent="0.2">
      <c r="E567" s="29" t="s">
        <v>159</v>
      </c>
    </row>
    <row r="568" spans="1:16" x14ac:dyDescent="0.2">
      <c r="A568" t="s">
        <v>51</v>
      </c>
      <c r="B568" s="5" t="s">
        <v>432</v>
      </c>
      <c r="C568" s="5" t="s">
        <v>433</v>
      </c>
      <c r="D568" t="s">
        <v>5</v>
      </c>
      <c r="E568" s="24" t="s">
        <v>418</v>
      </c>
      <c r="F568" s="25" t="s">
        <v>108</v>
      </c>
      <c r="G568" s="26">
        <v>2</v>
      </c>
      <c r="H568" s="25">
        <v>0</v>
      </c>
      <c r="I568" s="25">
        <f>ROUND(G568*H568,6)</f>
        <v>0</v>
      </c>
      <c r="L568" s="27">
        <v>0</v>
      </c>
      <c r="M568" s="22">
        <f>ROUND(ROUND(L568,2)*ROUND(G568,3),2)</f>
        <v>0</v>
      </c>
      <c r="N568" s="25" t="s">
        <v>126</v>
      </c>
      <c r="O568">
        <f>(M568*21)/100</f>
        <v>0</v>
      </c>
      <c r="P568" t="s">
        <v>27</v>
      </c>
    </row>
    <row r="569" spans="1:16" x14ac:dyDescent="0.2">
      <c r="A569" s="28" t="s">
        <v>57</v>
      </c>
      <c r="E569" s="29" t="s">
        <v>5</v>
      </c>
    </row>
    <row r="570" spans="1:16" ht="38.25" x14ac:dyDescent="0.2">
      <c r="A570" s="28" t="s">
        <v>58</v>
      </c>
      <c r="E570" s="30" t="s">
        <v>419</v>
      </c>
    </row>
    <row r="571" spans="1:16" x14ac:dyDescent="0.2">
      <c r="E571" s="29" t="s">
        <v>5</v>
      </c>
    </row>
    <row r="572" spans="1:16" x14ac:dyDescent="0.2">
      <c r="A572" t="s">
        <v>48</v>
      </c>
      <c r="C572" s="6" t="s">
        <v>92</v>
      </c>
      <c r="E572" s="23" t="s">
        <v>434</v>
      </c>
      <c r="J572" s="22">
        <f>0</f>
        <v>0</v>
      </c>
      <c r="K572" s="22">
        <f>0</f>
        <v>0</v>
      </c>
      <c r="L572" s="22">
        <f>0+L573+L577+L581+L585+L589+L593</f>
        <v>0</v>
      </c>
      <c r="M572" s="22">
        <f>0+M573+M577+M581+M585+M589+M593</f>
        <v>0</v>
      </c>
    </row>
    <row r="573" spans="1:16" ht="25.5" x14ac:dyDescent="0.2">
      <c r="A573" t="s">
        <v>51</v>
      </c>
      <c r="B573" s="5" t="s">
        <v>435</v>
      </c>
      <c r="C573" s="5" t="s">
        <v>413</v>
      </c>
      <c r="D573" t="s">
        <v>5</v>
      </c>
      <c r="E573" s="24" t="s">
        <v>414</v>
      </c>
      <c r="F573" s="25" t="s">
        <v>73</v>
      </c>
      <c r="G573" s="26">
        <v>3</v>
      </c>
      <c r="H573" s="25">
        <v>0</v>
      </c>
      <c r="I573" s="25">
        <f>ROUND(G573*H573,6)</f>
        <v>0</v>
      </c>
      <c r="L573" s="27">
        <v>0</v>
      </c>
      <c r="M573" s="22">
        <f>ROUND(ROUND(L573,2)*ROUND(G573,3),2)</f>
        <v>0</v>
      </c>
      <c r="N573" s="25" t="s">
        <v>56</v>
      </c>
      <c r="O573">
        <f>(M573*21)/100</f>
        <v>0</v>
      </c>
      <c r="P573" t="s">
        <v>27</v>
      </c>
    </row>
    <row r="574" spans="1:16" x14ac:dyDescent="0.2">
      <c r="A574" s="28" t="s">
        <v>57</v>
      </c>
      <c r="E574" s="29" t="s">
        <v>5</v>
      </c>
    </row>
    <row r="575" spans="1:16" x14ac:dyDescent="0.2">
      <c r="A575" s="28" t="s">
        <v>58</v>
      </c>
      <c r="E575" s="30" t="s">
        <v>5</v>
      </c>
    </row>
    <row r="576" spans="1:16" x14ac:dyDescent="0.2">
      <c r="E576" s="29" t="s">
        <v>159</v>
      </c>
    </row>
    <row r="577" spans="1:16" x14ac:dyDescent="0.2">
      <c r="A577" t="s">
        <v>51</v>
      </c>
      <c r="B577" s="5" t="s">
        <v>436</v>
      </c>
      <c r="C577" s="5" t="s">
        <v>437</v>
      </c>
      <c r="D577" t="s">
        <v>5</v>
      </c>
      <c r="E577" s="24" t="s">
        <v>438</v>
      </c>
      <c r="F577" s="25" t="s">
        <v>86</v>
      </c>
      <c r="G577" s="26">
        <v>80</v>
      </c>
      <c r="H577" s="25">
        <v>0</v>
      </c>
      <c r="I577" s="25">
        <f>ROUND(G577*H577,6)</f>
        <v>0</v>
      </c>
      <c r="L577" s="27">
        <v>0</v>
      </c>
      <c r="M577" s="22">
        <f>ROUND(ROUND(L577,2)*ROUND(G577,3),2)</f>
        <v>0</v>
      </c>
      <c r="N577" s="25" t="s">
        <v>56</v>
      </c>
      <c r="O577">
        <f>(M577*21)/100</f>
        <v>0</v>
      </c>
      <c r="P577" t="s">
        <v>27</v>
      </c>
    </row>
    <row r="578" spans="1:16" x14ac:dyDescent="0.2">
      <c r="A578" s="28" t="s">
        <v>57</v>
      </c>
      <c r="E578" s="29" t="s">
        <v>5</v>
      </c>
    </row>
    <row r="579" spans="1:16" x14ac:dyDescent="0.2">
      <c r="A579" s="28" t="s">
        <v>58</v>
      </c>
      <c r="E579" s="30" t="s">
        <v>5</v>
      </c>
    </row>
    <row r="580" spans="1:16" x14ac:dyDescent="0.2">
      <c r="E580" s="29" t="s">
        <v>159</v>
      </c>
    </row>
    <row r="581" spans="1:16" x14ac:dyDescent="0.2">
      <c r="A581" t="s">
        <v>51</v>
      </c>
      <c r="B581" s="5" t="s">
        <v>439</v>
      </c>
      <c r="C581" s="5" t="s">
        <v>440</v>
      </c>
      <c r="D581" t="s">
        <v>5</v>
      </c>
      <c r="E581" s="24" t="s">
        <v>441</v>
      </c>
      <c r="F581" s="25" t="s">
        <v>86</v>
      </c>
      <c r="G581" s="26">
        <v>160</v>
      </c>
      <c r="H581" s="25">
        <v>0</v>
      </c>
      <c r="I581" s="25">
        <f>ROUND(G581*H581,6)</f>
        <v>0</v>
      </c>
      <c r="L581" s="27">
        <v>0</v>
      </c>
      <c r="M581" s="22">
        <f>ROUND(ROUND(L581,2)*ROUND(G581,3),2)</f>
        <v>0</v>
      </c>
      <c r="N581" s="25" t="s">
        <v>56</v>
      </c>
      <c r="O581">
        <f>(M581*21)/100</f>
        <v>0</v>
      </c>
      <c r="P581" t="s">
        <v>27</v>
      </c>
    </row>
    <row r="582" spans="1:16" x14ac:dyDescent="0.2">
      <c r="A582" s="28" t="s">
        <v>57</v>
      </c>
      <c r="E582" s="29" t="s">
        <v>5</v>
      </c>
    </row>
    <row r="583" spans="1:16" x14ac:dyDescent="0.2">
      <c r="A583" s="28" t="s">
        <v>58</v>
      </c>
      <c r="E583" s="30" t="s">
        <v>5</v>
      </c>
    </row>
    <row r="584" spans="1:16" x14ac:dyDescent="0.2">
      <c r="E584" s="29" t="s">
        <v>159</v>
      </c>
    </row>
    <row r="585" spans="1:16" x14ac:dyDescent="0.2">
      <c r="A585" t="s">
        <v>51</v>
      </c>
      <c r="B585" s="5" t="s">
        <v>442</v>
      </c>
      <c r="C585" s="5" t="s">
        <v>443</v>
      </c>
      <c r="D585" t="s">
        <v>5</v>
      </c>
      <c r="E585" s="24" t="s">
        <v>444</v>
      </c>
      <c r="F585" s="25" t="s">
        <v>73</v>
      </c>
      <c r="G585" s="26">
        <v>3</v>
      </c>
      <c r="H585" s="25">
        <v>0</v>
      </c>
      <c r="I585" s="25">
        <f>ROUND(G585*H585,6)</f>
        <v>0</v>
      </c>
      <c r="L585" s="27">
        <v>0</v>
      </c>
      <c r="M585" s="22">
        <f>ROUND(ROUND(L585,2)*ROUND(G585,3),2)</f>
        <v>0</v>
      </c>
      <c r="N585" s="25" t="s">
        <v>56</v>
      </c>
      <c r="O585">
        <f>(M585*21)/100</f>
        <v>0</v>
      </c>
      <c r="P585" t="s">
        <v>27</v>
      </c>
    </row>
    <row r="586" spans="1:16" x14ac:dyDescent="0.2">
      <c r="A586" s="28" t="s">
        <v>57</v>
      </c>
      <c r="E586" s="29" t="s">
        <v>5</v>
      </c>
    </row>
    <row r="587" spans="1:16" x14ac:dyDescent="0.2">
      <c r="A587" s="28" t="s">
        <v>58</v>
      </c>
      <c r="E587" s="30" t="s">
        <v>5</v>
      </c>
    </row>
    <row r="588" spans="1:16" x14ac:dyDescent="0.2">
      <c r="E588" s="29" t="s">
        <v>159</v>
      </c>
    </row>
    <row r="589" spans="1:16" x14ac:dyDescent="0.2">
      <c r="A589" t="s">
        <v>51</v>
      </c>
      <c r="B589" s="5" t="s">
        <v>445</v>
      </c>
      <c r="C589" s="5" t="s">
        <v>446</v>
      </c>
      <c r="D589" t="s">
        <v>5</v>
      </c>
      <c r="E589" s="24" t="s">
        <v>447</v>
      </c>
      <c r="F589" s="25" t="s">
        <v>73</v>
      </c>
      <c r="G589" s="26">
        <v>120</v>
      </c>
      <c r="H589" s="25">
        <v>0</v>
      </c>
      <c r="I589" s="25">
        <f>ROUND(G589*H589,6)</f>
        <v>0</v>
      </c>
      <c r="L589" s="27">
        <v>0</v>
      </c>
      <c r="M589" s="22">
        <f>ROUND(ROUND(L589,2)*ROUND(G589,3),2)</f>
        <v>0</v>
      </c>
      <c r="N589" s="25" t="s">
        <v>56</v>
      </c>
      <c r="O589">
        <f>(M589*21)/100</f>
        <v>0</v>
      </c>
      <c r="P589" t="s">
        <v>27</v>
      </c>
    </row>
    <row r="590" spans="1:16" x14ac:dyDescent="0.2">
      <c r="A590" s="28" t="s">
        <v>57</v>
      </c>
      <c r="E590" s="29" t="s">
        <v>5</v>
      </c>
    </row>
    <row r="591" spans="1:16" x14ac:dyDescent="0.2">
      <c r="A591" s="28" t="s">
        <v>58</v>
      </c>
      <c r="E591" s="30" t="s">
        <v>5</v>
      </c>
    </row>
    <row r="592" spans="1:16" x14ac:dyDescent="0.2">
      <c r="E592" s="29" t="s">
        <v>159</v>
      </c>
    </row>
    <row r="593" spans="1:16" x14ac:dyDescent="0.2">
      <c r="A593" t="s">
        <v>51</v>
      </c>
      <c r="B593" s="5" t="s">
        <v>448</v>
      </c>
      <c r="C593" s="5" t="s">
        <v>449</v>
      </c>
      <c r="D593" t="s">
        <v>5</v>
      </c>
      <c r="E593" s="24" t="s">
        <v>450</v>
      </c>
      <c r="F593" s="25" t="s">
        <v>451</v>
      </c>
      <c r="G593" s="26">
        <v>96</v>
      </c>
      <c r="H593" s="25">
        <v>0</v>
      </c>
      <c r="I593" s="25">
        <f>ROUND(G593*H593,6)</f>
        <v>0</v>
      </c>
      <c r="L593" s="27">
        <v>0</v>
      </c>
      <c r="M593" s="22">
        <f>ROUND(ROUND(L593,2)*ROUND(G593,3),2)</f>
        <v>0</v>
      </c>
      <c r="N593" s="25" t="s">
        <v>56</v>
      </c>
      <c r="O593">
        <f>(M593*21)/100</f>
        <v>0</v>
      </c>
      <c r="P593" t="s">
        <v>27</v>
      </c>
    </row>
    <row r="594" spans="1:16" x14ac:dyDescent="0.2">
      <c r="A594" s="28" t="s">
        <v>57</v>
      </c>
      <c r="E594" s="29" t="s">
        <v>5</v>
      </c>
    </row>
    <row r="595" spans="1:16" ht="38.25" x14ac:dyDescent="0.2">
      <c r="A595" s="28" t="s">
        <v>58</v>
      </c>
      <c r="E595" s="30" t="s">
        <v>452</v>
      </c>
    </row>
    <row r="596" spans="1:16" x14ac:dyDescent="0.2">
      <c r="E596" s="29" t="s">
        <v>159</v>
      </c>
    </row>
    <row r="597" spans="1:16" x14ac:dyDescent="0.2">
      <c r="A597" t="s">
        <v>48</v>
      </c>
      <c r="C597" s="6" t="s">
        <v>128</v>
      </c>
      <c r="E597" s="23" t="s">
        <v>453</v>
      </c>
      <c r="J597" s="22">
        <f>0</f>
        <v>0</v>
      </c>
      <c r="K597" s="22">
        <f>0</f>
        <v>0</v>
      </c>
      <c r="L597" s="22">
        <f>0+L598+L602+L606+L610+L614+L618+L622</f>
        <v>0</v>
      </c>
      <c r="M597" s="22">
        <f>0+M598+M602+M606+M610+M614+M618+M622</f>
        <v>0</v>
      </c>
    </row>
    <row r="598" spans="1:16" x14ac:dyDescent="0.2">
      <c r="A598" t="s">
        <v>51</v>
      </c>
      <c r="B598" s="5" t="s">
        <v>454</v>
      </c>
      <c r="C598" s="5" t="s">
        <v>455</v>
      </c>
      <c r="D598" t="s">
        <v>5</v>
      </c>
      <c r="E598" s="24" t="s">
        <v>456</v>
      </c>
      <c r="F598" s="25" t="s">
        <v>73</v>
      </c>
      <c r="G598" s="26">
        <v>1</v>
      </c>
      <c r="H598" s="25">
        <v>0</v>
      </c>
      <c r="I598" s="25">
        <f>ROUND(G598*H598,6)</f>
        <v>0</v>
      </c>
      <c r="L598" s="27">
        <v>0</v>
      </c>
      <c r="M598" s="22">
        <f>ROUND(ROUND(L598,2)*ROUND(G598,3),2)</f>
        <v>0</v>
      </c>
      <c r="N598" s="25" t="s">
        <v>126</v>
      </c>
      <c r="O598">
        <f>(M598*21)/100</f>
        <v>0</v>
      </c>
      <c r="P598" t="s">
        <v>27</v>
      </c>
    </row>
    <row r="599" spans="1:16" x14ac:dyDescent="0.2">
      <c r="A599" s="28" t="s">
        <v>57</v>
      </c>
      <c r="E599" s="29" t="s">
        <v>5</v>
      </c>
    </row>
    <row r="600" spans="1:16" x14ac:dyDescent="0.2">
      <c r="A600" s="28" t="s">
        <v>58</v>
      </c>
      <c r="E600" s="30" t="s">
        <v>5</v>
      </c>
    </row>
    <row r="601" spans="1:16" ht="114.75" x14ac:dyDescent="0.2">
      <c r="E601" s="29" t="s">
        <v>457</v>
      </c>
    </row>
    <row r="602" spans="1:16" x14ac:dyDescent="0.2">
      <c r="A602" t="s">
        <v>51</v>
      </c>
      <c r="B602" s="5" t="s">
        <v>458</v>
      </c>
      <c r="C602" s="5" t="s">
        <v>459</v>
      </c>
      <c r="D602" t="s">
        <v>5</v>
      </c>
      <c r="E602" s="24" t="s">
        <v>460</v>
      </c>
      <c r="F602" s="25" t="s">
        <v>73</v>
      </c>
      <c r="G602" s="26">
        <v>1</v>
      </c>
      <c r="H602" s="25">
        <v>0</v>
      </c>
      <c r="I602" s="25">
        <f>ROUND(G602*H602,6)</f>
        <v>0</v>
      </c>
      <c r="L602" s="27">
        <v>0</v>
      </c>
      <c r="M602" s="22">
        <f>ROUND(ROUND(L602,2)*ROUND(G602,3),2)</f>
        <v>0</v>
      </c>
      <c r="N602" s="25" t="s">
        <v>126</v>
      </c>
      <c r="O602">
        <f>(M602*21)/100</f>
        <v>0</v>
      </c>
      <c r="P602" t="s">
        <v>27</v>
      </c>
    </row>
    <row r="603" spans="1:16" x14ac:dyDescent="0.2">
      <c r="A603" s="28" t="s">
        <v>57</v>
      </c>
      <c r="E603" s="29" t="s">
        <v>5</v>
      </c>
    </row>
    <row r="604" spans="1:16" x14ac:dyDescent="0.2">
      <c r="A604" s="28" t="s">
        <v>58</v>
      </c>
      <c r="E604" s="30" t="s">
        <v>5</v>
      </c>
    </row>
    <row r="605" spans="1:16" ht="76.5" x14ac:dyDescent="0.2">
      <c r="E605" s="29" t="s">
        <v>461</v>
      </c>
    </row>
    <row r="606" spans="1:16" x14ac:dyDescent="0.2">
      <c r="A606" t="s">
        <v>51</v>
      </c>
      <c r="B606" s="5" t="s">
        <v>462</v>
      </c>
      <c r="C606" s="5" t="s">
        <v>463</v>
      </c>
      <c r="D606" t="s">
        <v>5</v>
      </c>
      <c r="E606" s="24" t="s">
        <v>464</v>
      </c>
      <c r="F606" s="25" t="s">
        <v>73</v>
      </c>
      <c r="G606" s="26">
        <v>1</v>
      </c>
      <c r="H606" s="25">
        <v>0</v>
      </c>
      <c r="I606" s="25">
        <f>ROUND(G606*H606,6)</f>
        <v>0</v>
      </c>
      <c r="L606" s="27">
        <v>0</v>
      </c>
      <c r="M606" s="22">
        <f>ROUND(ROUND(L606,2)*ROUND(G606,3),2)</f>
        <v>0</v>
      </c>
      <c r="N606" s="25" t="s">
        <v>126</v>
      </c>
      <c r="O606">
        <f>(M606*21)/100</f>
        <v>0</v>
      </c>
      <c r="P606" t="s">
        <v>27</v>
      </c>
    </row>
    <row r="607" spans="1:16" x14ac:dyDescent="0.2">
      <c r="A607" s="28" t="s">
        <v>57</v>
      </c>
      <c r="E607" s="29" t="s">
        <v>5</v>
      </c>
    </row>
    <row r="608" spans="1:16" x14ac:dyDescent="0.2">
      <c r="A608" s="28" t="s">
        <v>58</v>
      </c>
      <c r="E608" s="30" t="s">
        <v>5</v>
      </c>
    </row>
    <row r="609" spans="1:16" ht="114.75" x14ac:dyDescent="0.2">
      <c r="E609" s="29" t="s">
        <v>465</v>
      </c>
    </row>
    <row r="610" spans="1:16" x14ac:dyDescent="0.2">
      <c r="A610" t="s">
        <v>51</v>
      </c>
      <c r="B610" s="5" t="s">
        <v>466</v>
      </c>
      <c r="C610" s="5" t="s">
        <v>467</v>
      </c>
      <c r="D610" t="s">
        <v>5</v>
      </c>
      <c r="E610" s="24" t="s">
        <v>468</v>
      </c>
      <c r="F610" s="25" t="s">
        <v>73</v>
      </c>
      <c r="G610" s="26">
        <v>1</v>
      </c>
      <c r="H610" s="25">
        <v>0</v>
      </c>
      <c r="I610" s="25">
        <f>ROUND(G610*H610,6)</f>
        <v>0</v>
      </c>
      <c r="L610" s="27">
        <v>0</v>
      </c>
      <c r="M610" s="22">
        <f>ROUND(ROUND(L610,2)*ROUND(G610,3),2)</f>
        <v>0</v>
      </c>
      <c r="N610" s="25" t="s">
        <v>126</v>
      </c>
      <c r="O610">
        <f>(M610*21)/100</f>
        <v>0</v>
      </c>
      <c r="P610" t="s">
        <v>27</v>
      </c>
    </row>
    <row r="611" spans="1:16" x14ac:dyDescent="0.2">
      <c r="A611" s="28" t="s">
        <v>57</v>
      </c>
      <c r="E611" s="29" t="s">
        <v>5</v>
      </c>
    </row>
    <row r="612" spans="1:16" x14ac:dyDescent="0.2">
      <c r="A612" s="28" t="s">
        <v>58</v>
      </c>
      <c r="E612" s="30" t="s">
        <v>5</v>
      </c>
    </row>
    <row r="613" spans="1:16" ht="102" x14ac:dyDescent="0.2">
      <c r="E613" s="29" t="s">
        <v>469</v>
      </c>
    </row>
    <row r="614" spans="1:16" x14ac:dyDescent="0.2">
      <c r="A614" t="s">
        <v>51</v>
      </c>
      <c r="B614" s="5" t="s">
        <v>470</v>
      </c>
      <c r="C614" s="5" t="s">
        <v>471</v>
      </c>
      <c r="D614" t="s">
        <v>5</v>
      </c>
      <c r="E614" s="24" t="s">
        <v>472</v>
      </c>
      <c r="F614" s="25" t="s">
        <v>73</v>
      </c>
      <c r="G614" s="26">
        <v>1</v>
      </c>
      <c r="H614" s="25">
        <v>0</v>
      </c>
      <c r="I614" s="25">
        <f>ROUND(G614*H614,6)</f>
        <v>0</v>
      </c>
      <c r="L614" s="27">
        <v>0</v>
      </c>
      <c r="M614" s="22">
        <f>ROUND(ROUND(L614,2)*ROUND(G614,3),2)</f>
        <v>0</v>
      </c>
      <c r="N614" s="25" t="s">
        <v>126</v>
      </c>
      <c r="O614">
        <f>(M614*21)/100</f>
        <v>0</v>
      </c>
      <c r="P614" t="s">
        <v>27</v>
      </c>
    </row>
    <row r="615" spans="1:16" x14ac:dyDescent="0.2">
      <c r="A615" s="28" t="s">
        <v>57</v>
      </c>
      <c r="E615" s="29" t="s">
        <v>5</v>
      </c>
    </row>
    <row r="616" spans="1:16" x14ac:dyDescent="0.2">
      <c r="A616" s="28" t="s">
        <v>58</v>
      </c>
      <c r="E616" s="30" t="s">
        <v>5</v>
      </c>
    </row>
    <row r="617" spans="1:16" ht="63.75" x14ac:dyDescent="0.2">
      <c r="E617" s="29" t="s">
        <v>473</v>
      </c>
    </row>
    <row r="618" spans="1:16" x14ac:dyDescent="0.2">
      <c r="A618" t="s">
        <v>51</v>
      </c>
      <c r="B618" s="5" t="s">
        <v>474</v>
      </c>
      <c r="C618" s="5" t="s">
        <v>475</v>
      </c>
      <c r="D618" t="s">
        <v>5</v>
      </c>
      <c r="E618" s="24" t="s">
        <v>476</v>
      </c>
      <c r="F618" s="25" t="s">
        <v>73</v>
      </c>
      <c r="G618" s="26">
        <v>2</v>
      </c>
      <c r="H618" s="25">
        <v>0</v>
      </c>
      <c r="I618" s="25">
        <f>ROUND(G618*H618,6)</f>
        <v>0</v>
      </c>
      <c r="L618" s="27">
        <v>0</v>
      </c>
      <c r="M618" s="22">
        <f>ROUND(ROUND(L618,2)*ROUND(G618,3),2)</f>
        <v>0</v>
      </c>
      <c r="N618" s="25" t="s">
        <v>126</v>
      </c>
      <c r="O618">
        <f>(M618*21)/100</f>
        <v>0</v>
      </c>
      <c r="P618" t="s">
        <v>27</v>
      </c>
    </row>
    <row r="619" spans="1:16" x14ac:dyDescent="0.2">
      <c r="A619" s="28" t="s">
        <v>57</v>
      </c>
      <c r="E619" s="29" t="s">
        <v>5</v>
      </c>
    </row>
    <row r="620" spans="1:16" x14ac:dyDescent="0.2">
      <c r="A620" s="28" t="s">
        <v>58</v>
      </c>
      <c r="E620" s="30" t="s">
        <v>5</v>
      </c>
    </row>
    <row r="621" spans="1:16" ht="63.75" x14ac:dyDescent="0.2">
      <c r="E621" s="29" t="s">
        <v>477</v>
      </c>
    </row>
    <row r="622" spans="1:16" x14ac:dyDescent="0.2">
      <c r="A622" t="s">
        <v>51</v>
      </c>
      <c r="B622" s="5" t="s">
        <v>478</v>
      </c>
      <c r="C622" s="5" t="s">
        <v>479</v>
      </c>
      <c r="D622" t="s">
        <v>5</v>
      </c>
      <c r="E622" s="24" t="s">
        <v>480</v>
      </c>
      <c r="F622" s="25" t="s">
        <v>73</v>
      </c>
      <c r="G622" s="26">
        <v>1</v>
      </c>
      <c r="H622" s="25">
        <v>0</v>
      </c>
      <c r="I622" s="25">
        <f>ROUND(G622*H622,6)</f>
        <v>0</v>
      </c>
      <c r="L622" s="27">
        <v>0</v>
      </c>
      <c r="M622" s="22">
        <f>ROUND(ROUND(L622,2)*ROUND(G622,3),2)</f>
        <v>0</v>
      </c>
      <c r="N622" s="25" t="s">
        <v>126</v>
      </c>
      <c r="O622">
        <f>(M622*21)/100</f>
        <v>0</v>
      </c>
      <c r="P622" t="s">
        <v>27</v>
      </c>
    </row>
    <row r="623" spans="1:16" x14ac:dyDescent="0.2">
      <c r="A623" s="28" t="s">
        <v>57</v>
      </c>
      <c r="E623" s="29" t="s">
        <v>5</v>
      </c>
    </row>
    <row r="624" spans="1:16" x14ac:dyDescent="0.2">
      <c r="A624" s="28" t="s">
        <v>58</v>
      </c>
      <c r="E624" s="30" t="s">
        <v>5</v>
      </c>
    </row>
    <row r="625" spans="5:5" ht="51" x14ac:dyDescent="0.2">
      <c r="E625" s="29" t="s">
        <v>481</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0"/>
  <dimension ref="A1:T924"/>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COUNTIFS(L8:L921,"=0",A8:A921,"P")+COUNTIFS(L8:L921,"",A8:A921,"P")+SUM(Q8:Q921)</f>
        <v>226</v>
      </c>
    </row>
    <row r="8" spans="1:20" x14ac:dyDescent="0.2">
      <c r="A8" t="s">
        <v>45</v>
      </c>
      <c r="C8" s="19" t="s">
        <v>5920</v>
      </c>
      <c r="E8" s="21" t="s">
        <v>5921</v>
      </c>
      <c r="J8" s="20">
        <f>0+J9+J54+J63+J100+J193+J254+J383+J468+J581+J646+J807+J916</f>
        <v>0</v>
      </c>
      <c r="K8" s="20">
        <f>0+K9+K54+K63+K100+K193+K254+K383+K468+K581+K646+K807+K916</f>
        <v>0</v>
      </c>
      <c r="L8" s="20">
        <f>0+L9+L54+L63+L100+L193+L254+L383+L468+L581+L646+L807+L916</f>
        <v>0</v>
      </c>
      <c r="M8" s="20">
        <f>0+M9+M54+M63+M100+M193+M254+M383+M468+M581+M646+M807+M916</f>
        <v>0</v>
      </c>
    </row>
    <row r="9" spans="1:20" x14ac:dyDescent="0.2">
      <c r="A9" t="s">
        <v>48</v>
      </c>
      <c r="C9" s="6" t="s">
        <v>52</v>
      </c>
      <c r="E9" s="23" t="s">
        <v>5922</v>
      </c>
      <c r="J9" s="22">
        <f>0</f>
        <v>0</v>
      </c>
      <c r="K9" s="22">
        <f>0</f>
        <v>0</v>
      </c>
      <c r="L9" s="22">
        <f>0+L10+L14+L18+L22+L26+L30+L34+L38+L42+L46+L50</f>
        <v>0</v>
      </c>
      <c r="M9" s="22">
        <f>0+M10+M14+M18+M22+M26+M30+M34+M38+M42+M46+M50</f>
        <v>0</v>
      </c>
    </row>
    <row r="10" spans="1:20" x14ac:dyDescent="0.2">
      <c r="A10" t="s">
        <v>51</v>
      </c>
      <c r="B10" s="5" t="s">
        <v>52</v>
      </c>
      <c r="C10" s="5" t="s">
        <v>5923</v>
      </c>
      <c r="D10" t="s">
        <v>5</v>
      </c>
      <c r="E10" s="24" t="s">
        <v>5924</v>
      </c>
      <c r="F10" s="25" t="s">
        <v>860</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x14ac:dyDescent="0.2">
      <c r="E13" s="29" t="s">
        <v>5</v>
      </c>
    </row>
    <row r="14" spans="1:20" x14ac:dyDescent="0.2">
      <c r="A14" t="s">
        <v>51</v>
      </c>
      <c r="B14" s="5" t="s">
        <v>27</v>
      </c>
      <c r="C14" s="5" t="s">
        <v>5925</v>
      </c>
      <c r="D14" t="s">
        <v>5</v>
      </c>
      <c r="E14" s="24" t="s">
        <v>5926</v>
      </c>
      <c r="F14" s="25" t="s">
        <v>77</v>
      </c>
      <c r="G14" s="26">
        <v>200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ht="25.5" x14ac:dyDescent="0.2">
      <c r="A18" t="s">
        <v>51</v>
      </c>
      <c r="B18" s="5" t="s">
        <v>26</v>
      </c>
      <c r="C18" s="5" t="s">
        <v>5927</v>
      </c>
      <c r="D18" t="s">
        <v>5</v>
      </c>
      <c r="E18" s="24" t="s">
        <v>5928</v>
      </c>
      <c r="F18" s="25" t="s">
        <v>77</v>
      </c>
      <c r="G18" s="26">
        <v>365</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ht="25.5" x14ac:dyDescent="0.2">
      <c r="A22" t="s">
        <v>51</v>
      </c>
      <c r="B22" s="5" t="s">
        <v>144</v>
      </c>
      <c r="C22" s="5" t="s">
        <v>5929</v>
      </c>
      <c r="D22" t="s">
        <v>5</v>
      </c>
      <c r="E22" s="24" t="s">
        <v>5930</v>
      </c>
      <c r="F22" s="25" t="s">
        <v>77</v>
      </c>
      <c r="G22" s="26">
        <v>4200</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5931</v>
      </c>
      <c r="D26" t="s">
        <v>5</v>
      </c>
      <c r="E26" s="24" t="s">
        <v>5932</v>
      </c>
      <c r="F26" s="25" t="s">
        <v>860</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5933</v>
      </c>
      <c r="D30" t="s">
        <v>5</v>
      </c>
      <c r="E30" s="24" t="s">
        <v>5934</v>
      </c>
      <c r="F30" s="25" t="s">
        <v>860</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x14ac:dyDescent="0.2">
      <c r="A34" t="s">
        <v>51</v>
      </c>
      <c r="B34" s="5" t="s">
        <v>69</v>
      </c>
      <c r="C34" s="5" t="s">
        <v>5935</v>
      </c>
      <c r="D34" t="s">
        <v>5</v>
      </c>
      <c r="E34" s="24" t="s">
        <v>5936</v>
      </c>
      <c r="F34" s="25" t="s">
        <v>860</v>
      </c>
      <c r="G34" s="26">
        <v>1</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x14ac:dyDescent="0.2">
      <c r="A38" t="s">
        <v>51</v>
      </c>
      <c r="B38" s="5" t="s">
        <v>79</v>
      </c>
      <c r="C38" s="5" t="s">
        <v>5937</v>
      </c>
      <c r="D38" t="s">
        <v>5</v>
      </c>
      <c r="E38" s="24" t="s">
        <v>5938</v>
      </c>
      <c r="F38" s="25" t="s">
        <v>67</v>
      </c>
      <c r="G38" s="26">
        <v>721</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51</v>
      </c>
      <c r="B42" s="5" t="s">
        <v>83</v>
      </c>
      <c r="C42" s="5" t="s">
        <v>5939</v>
      </c>
      <c r="D42" t="s">
        <v>5</v>
      </c>
      <c r="E42" s="24" t="s">
        <v>5940</v>
      </c>
      <c r="F42" s="25" t="s">
        <v>73</v>
      </c>
      <c r="G42" s="26">
        <v>11</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x14ac:dyDescent="0.2">
      <c r="E45" s="29" t="s">
        <v>5</v>
      </c>
    </row>
    <row r="46" spans="1:16" x14ac:dyDescent="0.2">
      <c r="A46" t="s">
        <v>51</v>
      </c>
      <c r="B46" s="5" t="s">
        <v>88</v>
      </c>
      <c r="C46" s="5" t="s">
        <v>5941</v>
      </c>
      <c r="D46" t="s">
        <v>5</v>
      </c>
      <c r="E46" s="24" t="s">
        <v>5942</v>
      </c>
      <c r="F46" s="25" t="s">
        <v>860</v>
      </c>
      <c r="G46" s="26">
        <v>1</v>
      </c>
      <c r="H46" s="25">
        <v>0</v>
      </c>
      <c r="I46" s="25">
        <f>ROUND(G46*H46,6)</f>
        <v>0</v>
      </c>
      <c r="L46" s="27">
        <v>0</v>
      </c>
      <c r="M46" s="22">
        <f>ROUND(ROUND(L46,2)*ROUND(G46,3),2)</f>
        <v>0</v>
      </c>
      <c r="N46" s="25" t="s">
        <v>126</v>
      </c>
      <c r="O46">
        <f>(M46*21)/100</f>
        <v>0</v>
      </c>
      <c r="P46" t="s">
        <v>27</v>
      </c>
    </row>
    <row r="47" spans="1:16" x14ac:dyDescent="0.2">
      <c r="A47" s="28" t="s">
        <v>57</v>
      </c>
      <c r="E47" s="29" t="s">
        <v>5</v>
      </c>
    </row>
    <row r="48" spans="1:16" x14ac:dyDescent="0.2">
      <c r="A48" s="28" t="s">
        <v>58</v>
      </c>
      <c r="E48" s="30" t="s">
        <v>5</v>
      </c>
    </row>
    <row r="49" spans="1:16" x14ac:dyDescent="0.2">
      <c r="E49" s="29" t="s">
        <v>5</v>
      </c>
    </row>
    <row r="50" spans="1:16" x14ac:dyDescent="0.2">
      <c r="A50" t="s">
        <v>51</v>
      </c>
      <c r="B50" s="5" t="s">
        <v>178</v>
      </c>
      <c r="C50" s="5" t="s">
        <v>5943</v>
      </c>
      <c r="D50" t="s">
        <v>5</v>
      </c>
      <c r="E50" s="24" t="s">
        <v>5944</v>
      </c>
      <c r="F50" s="25" t="s">
        <v>860</v>
      </c>
      <c r="G50" s="26">
        <v>1</v>
      </c>
      <c r="H50" s="25">
        <v>0</v>
      </c>
      <c r="I50" s="25">
        <f>ROUND(G50*H50,6)</f>
        <v>0</v>
      </c>
      <c r="L50" s="27">
        <v>0</v>
      </c>
      <c r="M50" s="22">
        <f>ROUND(ROUND(L50,2)*ROUND(G50,3),2)</f>
        <v>0</v>
      </c>
      <c r="N50" s="25" t="s">
        <v>126</v>
      </c>
      <c r="O50">
        <f>(M50*21)/100</f>
        <v>0</v>
      </c>
      <c r="P50" t="s">
        <v>27</v>
      </c>
    </row>
    <row r="51" spans="1:16" x14ac:dyDescent="0.2">
      <c r="A51" s="28" t="s">
        <v>57</v>
      </c>
      <c r="E51" s="29" t="s">
        <v>5</v>
      </c>
    </row>
    <row r="52" spans="1:16" x14ac:dyDescent="0.2">
      <c r="A52" s="28" t="s">
        <v>58</v>
      </c>
      <c r="E52" s="30" t="s">
        <v>5</v>
      </c>
    </row>
    <row r="53" spans="1:16" x14ac:dyDescent="0.2">
      <c r="E53" s="29" t="s">
        <v>5</v>
      </c>
    </row>
    <row r="54" spans="1:16" x14ac:dyDescent="0.2">
      <c r="A54" t="s">
        <v>48</v>
      </c>
      <c r="C54" s="6" t="s">
        <v>88</v>
      </c>
      <c r="E54" s="23" t="s">
        <v>5945</v>
      </c>
      <c r="J54" s="22">
        <f>0</f>
        <v>0</v>
      </c>
      <c r="K54" s="22">
        <f>0</f>
        <v>0</v>
      </c>
      <c r="L54" s="22">
        <f>0+L55+L59</f>
        <v>0</v>
      </c>
      <c r="M54" s="22">
        <f>0+M55+M59</f>
        <v>0</v>
      </c>
    </row>
    <row r="55" spans="1:16" ht="25.5" x14ac:dyDescent="0.2">
      <c r="A55" t="s">
        <v>51</v>
      </c>
      <c r="B55" s="5" t="s">
        <v>2860</v>
      </c>
      <c r="C55" s="5" t="s">
        <v>4482</v>
      </c>
      <c r="D55" t="s">
        <v>5</v>
      </c>
      <c r="E55" s="24" t="s">
        <v>5946</v>
      </c>
      <c r="F55" s="25" t="s">
        <v>73</v>
      </c>
      <c r="G55" s="26">
        <v>149</v>
      </c>
      <c r="H55" s="25">
        <v>0</v>
      </c>
      <c r="I55" s="25">
        <f>ROUND(G55*H55,6)</f>
        <v>0</v>
      </c>
      <c r="L55" s="27">
        <v>0</v>
      </c>
      <c r="M55" s="22">
        <f>ROUND(ROUND(L55,2)*ROUND(G55,3),2)</f>
        <v>0</v>
      </c>
      <c r="N55" s="25" t="s">
        <v>126</v>
      </c>
      <c r="O55">
        <f>(M55*21)/100</f>
        <v>0</v>
      </c>
      <c r="P55" t="s">
        <v>27</v>
      </c>
    </row>
    <row r="56" spans="1:16" x14ac:dyDescent="0.2">
      <c r="A56" s="28" t="s">
        <v>57</v>
      </c>
      <c r="E56" s="29" t="s">
        <v>5</v>
      </c>
    </row>
    <row r="57" spans="1:16" x14ac:dyDescent="0.2">
      <c r="A57" s="28" t="s">
        <v>58</v>
      </c>
      <c r="E57" s="30" t="s">
        <v>5</v>
      </c>
    </row>
    <row r="58" spans="1:16" x14ac:dyDescent="0.2">
      <c r="E58" s="29" t="s">
        <v>5</v>
      </c>
    </row>
    <row r="59" spans="1:16" x14ac:dyDescent="0.2">
      <c r="A59" t="s">
        <v>51</v>
      </c>
      <c r="B59" s="5" t="s">
        <v>2862</v>
      </c>
      <c r="C59" s="5" t="s">
        <v>4485</v>
      </c>
      <c r="D59" t="s">
        <v>5</v>
      </c>
      <c r="E59" s="24" t="s">
        <v>5947</v>
      </c>
      <c r="F59" s="25" t="s">
        <v>860</v>
      </c>
      <c r="G59" s="26">
        <v>1</v>
      </c>
      <c r="H59" s="25">
        <v>0</v>
      </c>
      <c r="I59" s="25">
        <f>ROUND(G59*H59,6)</f>
        <v>0</v>
      </c>
      <c r="L59" s="27">
        <v>0</v>
      </c>
      <c r="M59" s="22">
        <f>ROUND(ROUND(L59,2)*ROUND(G59,3),2)</f>
        <v>0</v>
      </c>
      <c r="N59" s="25" t="s">
        <v>126</v>
      </c>
      <c r="O59">
        <f>(M59*21)/100</f>
        <v>0</v>
      </c>
      <c r="P59" t="s">
        <v>27</v>
      </c>
    </row>
    <row r="60" spans="1:16" x14ac:dyDescent="0.2">
      <c r="A60" s="28" t="s">
        <v>57</v>
      </c>
      <c r="E60" s="29" t="s">
        <v>5</v>
      </c>
    </row>
    <row r="61" spans="1:16" x14ac:dyDescent="0.2">
      <c r="A61" s="28" t="s">
        <v>58</v>
      </c>
      <c r="E61" s="30" t="s">
        <v>5</v>
      </c>
    </row>
    <row r="62" spans="1:16" x14ac:dyDescent="0.2">
      <c r="E62" s="29" t="s">
        <v>5</v>
      </c>
    </row>
    <row r="63" spans="1:16" x14ac:dyDescent="0.2">
      <c r="A63" t="s">
        <v>48</v>
      </c>
      <c r="C63" s="6" t="s">
        <v>178</v>
      </c>
      <c r="E63" s="23" t="s">
        <v>5948</v>
      </c>
      <c r="J63" s="22">
        <f>0</f>
        <v>0</v>
      </c>
      <c r="K63" s="22">
        <f>0</f>
        <v>0</v>
      </c>
      <c r="L63" s="22">
        <f>0+L64+L68+L72+L76+L80+L84+L88+L92+L96</f>
        <v>0</v>
      </c>
      <c r="M63" s="22">
        <f>0+M64+M68+M72+M76+M80+M84+M88+M92+M96</f>
        <v>0</v>
      </c>
    </row>
    <row r="64" spans="1:16" x14ac:dyDescent="0.2">
      <c r="A64" t="s">
        <v>51</v>
      </c>
      <c r="B64" s="5" t="s">
        <v>2864</v>
      </c>
      <c r="C64" s="5" t="s">
        <v>4522</v>
      </c>
      <c r="D64" t="s">
        <v>5</v>
      </c>
      <c r="E64" s="24" t="s">
        <v>5949</v>
      </c>
      <c r="F64" s="25" t="s">
        <v>860</v>
      </c>
      <c r="G64" s="26">
        <v>1</v>
      </c>
      <c r="H64" s="25">
        <v>0</v>
      </c>
      <c r="I64" s="25">
        <f>ROUND(G64*H64,6)</f>
        <v>0</v>
      </c>
      <c r="L64" s="27">
        <v>0</v>
      </c>
      <c r="M64" s="22">
        <f>ROUND(ROUND(L64,2)*ROUND(G64,3),2)</f>
        <v>0</v>
      </c>
      <c r="N64" s="25" t="s">
        <v>126</v>
      </c>
      <c r="O64">
        <f>(M64*21)/100</f>
        <v>0</v>
      </c>
      <c r="P64" t="s">
        <v>27</v>
      </c>
    </row>
    <row r="65" spans="1:16" x14ac:dyDescent="0.2">
      <c r="A65" s="28" t="s">
        <v>57</v>
      </c>
      <c r="E65" s="29" t="s">
        <v>5</v>
      </c>
    </row>
    <row r="66" spans="1:16" x14ac:dyDescent="0.2">
      <c r="A66" s="28" t="s">
        <v>58</v>
      </c>
      <c r="E66" s="30" t="s">
        <v>5</v>
      </c>
    </row>
    <row r="67" spans="1:16" x14ac:dyDescent="0.2">
      <c r="E67" s="29" t="s">
        <v>5</v>
      </c>
    </row>
    <row r="68" spans="1:16" x14ac:dyDescent="0.2">
      <c r="A68" t="s">
        <v>51</v>
      </c>
      <c r="B68" s="5" t="s">
        <v>2866</v>
      </c>
      <c r="C68" s="5" t="s">
        <v>4523</v>
      </c>
      <c r="D68" t="s">
        <v>5</v>
      </c>
      <c r="E68" s="24" t="s">
        <v>5950</v>
      </c>
      <c r="F68" s="25" t="s">
        <v>860</v>
      </c>
      <c r="G68" s="26">
        <v>1</v>
      </c>
      <c r="H68" s="25">
        <v>0</v>
      </c>
      <c r="I68" s="25">
        <f>ROUND(G68*H68,6)</f>
        <v>0</v>
      </c>
      <c r="L68" s="27">
        <v>0</v>
      </c>
      <c r="M68" s="22">
        <f>ROUND(ROUND(L68,2)*ROUND(G68,3),2)</f>
        <v>0</v>
      </c>
      <c r="N68" s="25" t="s">
        <v>126</v>
      </c>
      <c r="O68">
        <f>(M68*21)/100</f>
        <v>0</v>
      </c>
      <c r="P68" t="s">
        <v>27</v>
      </c>
    </row>
    <row r="69" spans="1:16" x14ac:dyDescent="0.2">
      <c r="A69" s="28" t="s">
        <v>57</v>
      </c>
      <c r="E69" s="29" t="s">
        <v>5</v>
      </c>
    </row>
    <row r="70" spans="1:16" x14ac:dyDescent="0.2">
      <c r="A70" s="28" t="s">
        <v>58</v>
      </c>
      <c r="E70" s="30" t="s">
        <v>5</v>
      </c>
    </row>
    <row r="71" spans="1:16" x14ac:dyDescent="0.2">
      <c r="E71" s="29" t="s">
        <v>5</v>
      </c>
    </row>
    <row r="72" spans="1:16" x14ac:dyDescent="0.2">
      <c r="A72" t="s">
        <v>51</v>
      </c>
      <c r="B72" s="5" t="s">
        <v>2868</v>
      </c>
      <c r="C72" s="5" t="s">
        <v>4525</v>
      </c>
      <c r="D72" t="s">
        <v>5</v>
      </c>
      <c r="E72" s="24" t="s">
        <v>5951</v>
      </c>
      <c r="F72" s="25" t="s">
        <v>860</v>
      </c>
      <c r="G72" s="26">
        <v>1</v>
      </c>
      <c r="H72" s="25">
        <v>0</v>
      </c>
      <c r="I72" s="25">
        <f>ROUND(G72*H72,6)</f>
        <v>0</v>
      </c>
      <c r="L72" s="27">
        <v>0</v>
      </c>
      <c r="M72" s="22">
        <f>ROUND(ROUND(L72,2)*ROUND(G72,3),2)</f>
        <v>0</v>
      </c>
      <c r="N72" s="25" t="s">
        <v>126</v>
      </c>
      <c r="O72">
        <f>(M72*21)/100</f>
        <v>0</v>
      </c>
      <c r="P72" t="s">
        <v>27</v>
      </c>
    </row>
    <row r="73" spans="1:16" x14ac:dyDescent="0.2">
      <c r="A73" s="28" t="s">
        <v>57</v>
      </c>
      <c r="E73" s="29" t="s">
        <v>5</v>
      </c>
    </row>
    <row r="74" spans="1:16" x14ac:dyDescent="0.2">
      <c r="A74" s="28" t="s">
        <v>58</v>
      </c>
      <c r="E74" s="30" t="s">
        <v>5</v>
      </c>
    </row>
    <row r="75" spans="1:16" x14ac:dyDescent="0.2">
      <c r="E75" s="29" t="s">
        <v>5</v>
      </c>
    </row>
    <row r="76" spans="1:16" x14ac:dyDescent="0.2">
      <c r="A76" t="s">
        <v>51</v>
      </c>
      <c r="B76" s="5" t="s">
        <v>2870</v>
      </c>
      <c r="C76" s="5" t="s">
        <v>4527</v>
      </c>
      <c r="D76" t="s">
        <v>5</v>
      </c>
      <c r="E76" s="24" t="s">
        <v>5952</v>
      </c>
      <c r="F76" s="25" t="s">
        <v>860</v>
      </c>
      <c r="G76" s="26">
        <v>1</v>
      </c>
      <c r="H76" s="25">
        <v>0</v>
      </c>
      <c r="I76" s="25">
        <f>ROUND(G76*H76,6)</f>
        <v>0</v>
      </c>
      <c r="L76" s="27">
        <v>0</v>
      </c>
      <c r="M76" s="22">
        <f>ROUND(ROUND(L76,2)*ROUND(G76,3),2)</f>
        <v>0</v>
      </c>
      <c r="N76" s="25" t="s">
        <v>126</v>
      </c>
      <c r="O76">
        <f>(M76*21)/100</f>
        <v>0</v>
      </c>
      <c r="P76" t="s">
        <v>27</v>
      </c>
    </row>
    <row r="77" spans="1:16" x14ac:dyDescent="0.2">
      <c r="A77" s="28" t="s">
        <v>57</v>
      </c>
      <c r="E77" s="29" t="s">
        <v>5</v>
      </c>
    </row>
    <row r="78" spans="1:16" x14ac:dyDescent="0.2">
      <c r="A78" s="28" t="s">
        <v>58</v>
      </c>
      <c r="E78" s="30" t="s">
        <v>5</v>
      </c>
    </row>
    <row r="79" spans="1:16" x14ac:dyDescent="0.2">
      <c r="E79" s="29" t="s">
        <v>5</v>
      </c>
    </row>
    <row r="80" spans="1:16" x14ac:dyDescent="0.2">
      <c r="A80" t="s">
        <v>51</v>
      </c>
      <c r="B80" s="5" t="s">
        <v>2872</v>
      </c>
      <c r="C80" s="5" t="s">
        <v>4528</v>
      </c>
      <c r="D80" t="s">
        <v>5</v>
      </c>
      <c r="E80" s="24" t="s">
        <v>5953</v>
      </c>
      <c r="F80" s="25" t="s">
        <v>86</v>
      </c>
      <c r="G80" s="26">
        <v>72</v>
      </c>
      <c r="H80" s="25">
        <v>0</v>
      </c>
      <c r="I80" s="25">
        <f>ROUND(G80*H80,6)</f>
        <v>0</v>
      </c>
      <c r="L80" s="27">
        <v>0</v>
      </c>
      <c r="M80" s="22">
        <f>ROUND(ROUND(L80,2)*ROUND(G80,3),2)</f>
        <v>0</v>
      </c>
      <c r="N80" s="25" t="s">
        <v>126</v>
      </c>
      <c r="O80">
        <f>(M80*21)/100</f>
        <v>0</v>
      </c>
      <c r="P80" t="s">
        <v>27</v>
      </c>
    </row>
    <row r="81" spans="1:16" x14ac:dyDescent="0.2">
      <c r="A81" s="28" t="s">
        <v>57</v>
      </c>
      <c r="E81" s="29" t="s">
        <v>5</v>
      </c>
    </row>
    <row r="82" spans="1:16" x14ac:dyDescent="0.2">
      <c r="A82" s="28" t="s">
        <v>58</v>
      </c>
      <c r="E82" s="30" t="s">
        <v>5</v>
      </c>
    </row>
    <row r="83" spans="1:16" x14ac:dyDescent="0.2">
      <c r="E83" s="29" t="s">
        <v>5</v>
      </c>
    </row>
    <row r="84" spans="1:16" x14ac:dyDescent="0.2">
      <c r="A84" t="s">
        <v>51</v>
      </c>
      <c r="B84" s="5" t="s">
        <v>2874</v>
      </c>
      <c r="C84" s="5" t="s">
        <v>4530</v>
      </c>
      <c r="D84" t="s">
        <v>5</v>
      </c>
      <c r="E84" s="24" t="s">
        <v>5954</v>
      </c>
      <c r="F84" s="25" t="s">
        <v>860</v>
      </c>
      <c r="G84" s="26">
        <v>1</v>
      </c>
      <c r="H84" s="25">
        <v>0</v>
      </c>
      <c r="I84" s="25">
        <f>ROUND(G84*H84,6)</f>
        <v>0</v>
      </c>
      <c r="L84" s="27">
        <v>0</v>
      </c>
      <c r="M84" s="22">
        <f>ROUND(ROUND(L84,2)*ROUND(G84,3),2)</f>
        <v>0</v>
      </c>
      <c r="N84" s="25" t="s">
        <v>126</v>
      </c>
      <c r="O84">
        <f>(M84*21)/100</f>
        <v>0</v>
      </c>
      <c r="P84" t="s">
        <v>27</v>
      </c>
    </row>
    <row r="85" spans="1:16" x14ac:dyDescent="0.2">
      <c r="A85" s="28" t="s">
        <v>57</v>
      </c>
      <c r="E85" s="29" t="s">
        <v>5</v>
      </c>
    </row>
    <row r="86" spans="1:16" x14ac:dyDescent="0.2">
      <c r="A86" s="28" t="s">
        <v>58</v>
      </c>
      <c r="E86" s="30" t="s">
        <v>5</v>
      </c>
    </row>
    <row r="87" spans="1:16" x14ac:dyDescent="0.2">
      <c r="E87" s="29" t="s">
        <v>5</v>
      </c>
    </row>
    <row r="88" spans="1:16" x14ac:dyDescent="0.2">
      <c r="A88" t="s">
        <v>51</v>
      </c>
      <c r="B88" s="5" t="s">
        <v>2878</v>
      </c>
      <c r="C88" s="5" t="s">
        <v>4531</v>
      </c>
      <c r="D88" t="s">
        <v>5</v>
      </c>
      <c r="E88" s="24" t="s">
        <v>5955</v>
      </c>
      <c r="F88" s="25" t="s">
        <v>860</v>
      </c>
      <c r="G88" s="26">
        <v>1</v>
      </c>
      <c r="H88" s="25">
        <v>0</v>
      </c>
      <c r="I88" s="25">
        <f>ROUND(G88*H88,6)</f>
        <v>0</v>
      </c>
      <c r="L88" s="27">
        <v>0</v>
      </c>
      <c r="M88" s="22">
        <f>ROUND(ROUND(L88,2)*ROUND(G88,3),2)</f>
        <v>0</v>
      </c>
      <c r="N88" s="25" t="s">
        <v>126</v>
      </c>
      <c r="O88">
        <f>(M88*21)/100</f>
        <v>0</v>
      </c>
      <c r="P88" t="s">
        <v>27</v>
      </c>
    </row>
    <row r="89" spans="1:16" x14ac:dyDescent="0.2">
      <c r="A89" s="28" t="s">
        <v>57</v>
      </c>
      <c r="E89" s="29" t="s">
        <v>5</v>
      </c>
    </row>
    <row r="90" spans="1:16" x14ac:dyDescent="0.2">
      <c r="A90" s="28" t="s">
        <v>58</v>
      </c>
      <c r="E90" s="30" t="s">
        <v>5</v>
      </c>
    </row>
    <row r="91" spans="1:16" x14ac:dyDescent="0.2">
      <c r="E91" s="29" t="s">
        <v>5</v>
      </c>
    </row>
    <row r="92" spans="1:16" x14ac:dyDescent="0.2">
      <c r="A92" t="s">
        <v>51</v>
      </c>
      <c r="B92" s="5" t="s">
        <v>2880</v>
      </c>
      <c r="C92" s="5" t="s">
        <v>4532</v>
      </c>
      <c r="D92" t="s">
        <v>5</v>
      </c>
      <c r="E92" s="24" t="s">
        <v>5181</v>
      </c>
      <c r="F92" s="25" t="s">
        <v>67</v>
      </c>
      <c r="G92" s="26">
        <v>14</v>
      </c>
      <c r="H92" s="25">
        <v>0</v>
      </c>
      <c r="I92" s="25">
        <f>ROUND(G92*H92,6)</f>
        <v>0</v>
      </c>
      <c r="L92" s="27">
        <v>0</v>
      </c>
      <c r="M92" s="22">
        <f>ROUND(ROUND(L92,2)*ROUND(G92,3),2)</f>
        <v>0</v>
      </c>
      <c r="N92" s="25" t="s">
        <v>126</v>
      </c>
      <c r="O92">
        <f>(M92*21)/100</f>
        <v>0</v>
      </c>
      <c r="P92" t="s">
        <v>27</v>
      </c>
    </row>
    <row r="93" spans="1:16" x14ac:dyDescent="0.2">
      <c r="A93" s="28" t="s">
        <v>57</v>
      </c>
      <c r="E93" s="29" t="s">
        <v>5</v>
      </c>
    </row>
    <row r="94" spans="1:16" x14ac:dyDescent="0.2">
      <c r="A94" s="28" t="s">
        <v>58</v>
      </c>
      <c r="E94" s="30" t="s">
        <v>5</v>
      </c>
    </row>
    <row r="95" spans="1:16" ht="51" x14ac:dyDescent="0.2">
      <c r="E95" s="29" t="s">
        <v>5956</v>
      </c>
    </row>
    <row r="96" spans="1:16" x14ac:dyDescent="0.2">
      <c r="A96" t="s">
        <v>51</v>
      </c>
      <c r="B96" s="5" t="s">
        <v>2882</v>
      </c>
      <c r="C96" s="5" t="s">
        <v>5957</v>
      </c>
      <c r="D96" t="s">
        <v>5</v>
      </c>
      <c r="E96" s="24" t="s">
        <v>5958</v>
      </c>
      <c r="F96" s="25" t="s">
        <v>860</v>
      </c>
      <c r="G96" s="26">
        <v>150</v>
      </c>
      <c r="H96" s="25">
        <v>0</v>
      </c>
      <c r="I96" s="25">
        <f>ROUND(G96*H96,6)</f>
        <v>0</v>
      </c>
      <c r="L96" s="27">
        <v>0</v>
      </c>
      <c r="M96" s="22">
        <f>ROUND(ROUND(L96,2)*ROUND(G96,3),2)</f>
        <v>0</v>
      </c>
      <c r="N96" s="25" t="s">
        <v>126</v>
      </c>
      <c r="O96">
        <f>(M96*21)/100</f>
        <v>0</v>
      </c>
      <c r="P96" t="s">
        <v>27</v>
      </c>
    </row>
    <row r="97" spans="1:16" x14ac:dyDescent="0.2">
      <c r="A97" s="28" t="s">
        <v>57</v>
      </c>
      <c r="E97" s="29" t="s">
        <v>5</v>
      </c>
    </row>
    <row r="98" spans="1:16" x14ac:dyDescent="0.2">
      <c r="A98" s="28" t="s">
        <v>58</v>
      </c>
      <c r="E98" s="30" t="s">
        <v>5</v>
      </c>
    </row>
    <row r="99" spans="1:16" x14ac:dyDescent="0.2">
      <c r="E99" s="29" t="s">
        <v>5</v>
      </c>
    </row>
    <row r="100" spans="1:16" x14ac:dyDescent="0.2">
      <c r="A100" t="s">
        <v>48</v>
      </c>
      <c r="C100" s="6" t="s">
        <v>92</v>
      </c>
      <c r="E100" s="23" t="s">
        <v>5959</v>
      </c>
      <c r="J100" s="22">
        <f>0</f>
        <v>0</v>
      </c>
      <c r="K100" s="22">
        <f>0</f>
        <v>0</v>
      </c>
      <c r="L100" s="22">
        <f>0+L101+L105+L109+L113+L117+L121+L125+L129+L133+L137+L141+L145+L149+L153+L157+L161+L165+L169+L173+L177+L181+L185+L189</f>
        <v>0</v>
      </c>
      <c r="M100" s="22">
        <f>0+M101+M105+M109+M113+M117+M121+M125+M129+M133+M137+M141+M145+M149+M153+M157+M161+M165+M169+M173+M177+M181+M185+M189</f>
        <v>0</v>
      </c>
    </row>
    <row r="101" spans="1:16" x14ac:dyDescent="0.2">
      <c r="A101" t="s">
        <v>51</v>
      </c>
      <c r="B101" s="5" t="s">
        <v>92</v>
      </c>
      <c r="C101" s="5" t="s">
        <v>4534</v>
      </c>
      <c r="D101" t="s">
        <v>5</v>
      </c>
      <c r="E101" s="24" t="s">
        <v>5960</v>
      </c>
      <c r="F101" s="25" t="s">
        <v>73</v>
      </c>
      <c r="G101" s="26">
        <v>1</v>
      </c>
      <c r="H101" s="25">
        <v>0</v>
      </c>
      <c r="I101" s="25">
        <f>ROUND(G101*H101,6)</f>
        <v>0</v>
      </c>
      <c r="L101" s="27">
        <v>0</v>
      </c>
      <c r="M101" s="22">
        <f>ROUND(ROUND(L101,2)*ROUND(G101,3),2)</f>
        <v>0</v>
      </c>
      <c r="N101" s="25" t="s">
        <v>126</v>
      </c>
      <c r="O101">
        <f>(M101*21)/100</f>
        <v>0</v>
      </c>
      <c r="P101" t="s">
        <v>27</v>
      </c>
    </row>
    <row r="102" spans="1:16" x14ac:dyDescent="0.2">
      <c r="A102" s="28" t="s">
        <v>57</v>
      </c>
      <c r="E102" s="29" t="s">
        <v>5</v>
      </c>
    </row>
    <row r="103" spans="1:16" x14ac:dyDescent="0.2">
      <c r="A103" s="28" t="s">
        <v>58</v>
      </c>
      <c r="E103" s="30" t="s">
        <v>5</v>
      </c>
    </row>
    <row r="104" spans="1:16" x14ac:dyDescent="0.2">
      <c r="E104" s="29" t="s">
        <v>5</v>
      </c>
    </row>
    <row r="105" spans="1:16" x14ac:dyDescent="0.2">
      <c r="A105" t="s">
        <v>51</v>
      </c>
      <c r="B105" s="5" t="s">
        <v>96</v>
      </c>
      <c r="C105" s="5" t="s">
        <v>4536</v>
      </c>
      <c r="D105" t="s">
        <v>5</v>
      </c>
      <c r="E105" s="24" t="s">
        <v>5961</v>
      </c>
      <c r="F105" s="25" t="s">
        <v>73</v>
      </c>
      <c r="G105" s="26">
        <v>1</v>
      </c>
      <c r="H105" s="25">
        <v>0</v>
      </c>
      <c r="I105" s="25">
        <f>ROUND(G105*H105,6)</f>
        <v>0</v>
      </c>
      <c r="L105" s="27">
        <v>0</v>
      </c>
      <c r="M105" s="22">
        <f>ROUND(ROUND(L105,2)*ROUND(G105,3),2)</f>
        <v>0</v>
      </c>
      <c r="N105" s="25" t="s">
        <v>126</v>
      </c>
      <c r="O105">
        <f>(M105*21)/100</f>
        <v>0</v>
      </c>
      <c r="P105" t="s">
        <v>27</v>
      </c>
    </row>
    <row r="106" spans="1:16" x14ac:dyDescent="0.2">
      <c r="A106" s="28" t="s">
        <v>57</v>
      </c>
      <c r="E106" s="29" t="s">
        <v>5</v>
      </c>
    </row>
    <row r="107" spans="1:16" x14ac:dyDescent="0.2">
      <c r="A107" s="28" t="s">
        <v>58</v>
      </c>
      <c r="E107" s="30" t="s">
        <v>5</v>
      </c>
    </row>
    <row r="108" spans="1:16" x14ac:dyDescent="0.2">
      <c r="E108" s="29" t="s">
        <v>5</v>
      </c>
    </row>
    <row r="109" spans="1:16" ht="25.5" x14ac:dyDescent="0.2">
      <c r="A109" t="s">
        <v>51</v>
      </c>
      <c r="B109" s="5" t="s">
        <v>100</v>
      </c>
      <c r="C109" s="5" t="s">
        <v>4538</v>
      </c>
      <c r="D109" t="s">
        <v>5</v>
      </c>
      <c r="E109" s="24" t="s">
        <v>5962</v>
      </c>
      <c r="F109" s="25" t="s">
        <v>73</v>
      </c>
      <c r="G109" s="26">
        <v>1</v>
      </c>
      <c r="H109" s="25">
        <v>0</v>
      </c>
      <c r="I109" s="25">
        <f>ROUND(G109*H109,6)</f>
        <v>0</v>
      </c>
      <c r="L109" s="27">
        <v>0</v>
      </c>
      <c r="M109" s="22">
        <f>ROUND(ROUND(L109,2)*ROUND(G109,3),2)</f>
        <v>0</v>
      </c>
      <c r="N109" s="25" t="s">
        <v>126</v>
      </c>
      <c r="O109">
        <f>(M109*21)/100</f>
        <v>0</v>
      </c>
      <c r="P109" t="s">
        <v>27</v>
      </c>
    </row>
    <row r="110" spans="1:16" x14ac:dyDescent="0.2">
      <c r="A110" s="28" t="s">
        <v>57</v>
      </c>
      <c r="E110" s="29" t="s">
        <v>5</v>
      </c>
    </row>
    <row r="111" spans="1:16" x14ac:dyDescent="0.2">
      <c r="A111" s="28" t="s">
        <v>58</v>
      </c>
      <c r="E111" s="30" t="s">
        <v>5</v>
      </c>
    </row>
    <row r="112" spans="1:16" x14ac:dyDescent="0.2">
      <c r="E112" s="29" t="s">
        <v>5</v>
      </c>
    </row>
    <row r="113" spans="1:16" ht="25.5" x14ac:dyDescent="0.2">
      <c r="A113" t="s">
        <v>51</v>
      </c>
      <c r="B113" s="5" t="s">
        <v>105</v>
      </c>
      <c r="C113" s="5" t="s">
        <v>4540</v>
      </c>
      <c r="D113" t="s">
        <v>5</v>
      </c>
      <c r="E113" s="24" t="s">
        <v>5963</v>
      </c>
      <c r="F113" s="25" t="s">
        <v>73</v>
      </c>
      <c r="G113" s="26">
        <v>1</v>
      </c>
      <c r="H113" s="25">
        <v>0</v>
      </c>
      <c r="I113" s="25">
        <f>ROUND(G113*H113,6)</f>
        <v>0</v>
      </c>
      <c r="L113" s="27">
        <v>0</v>
      </c>
      <c r="M113" s="22">
        <f>ROUND(ROUND(L113,2)*ROUND(G113,3),2)</f>
        <v>0</v>
      </c>
      <c r="N113" s="25" t="s">
        <v>126</v>
      </c>
      <c r="O113">
        <f>(M113*21)/100</f>
        <v>0</v>
      </c>
      <c r="P113" t="s">
        <v>27</v>
      </c>
    </row>
    <row r="114" spans="1:16" x14ac:dyDescent="0.2">
      <c r="A114" s="28" t="s">
        <v>57</v>
      </c>
      <c r="E114" s="29" t="s">
        <v>5</v>
      </c>
    </row>
    <row r="115" spans="1:16" x14ac:dyDescent="0.2">
      <c r="A115" s="28" t="s">
        <v>58</v>
      </c>
      <c r="E115" s="30" t="s">
        <v>5</v>
      </c>
    </row>
    <row r="116" spans="1:16" x14ac:dyDescent="0.2">
      <c r="E116" s="29" t="s">
        <v>5</v>
      </c>
    </row>
    <row r="117" spans="1:16" x14ac:dyDescent="0.2">
      <c r="A117" t="s">
        <v>51</v>
      </c>
      <c r="B117" s="5" t="s">
        <v>110</v>
      </c>
      <c r="C117" s="5" t="s">
        <v>4542</v>
      </c>
      <c r="D117" t="s">
        <v>5</v>
      </c>
      <c r="E117" s="24" t="s">
        <v>5964</v>
      </c>
      <c r="F117" s="25" t="s">
        <v>73</v>
      </c>
      <c r="G117" s="26">
        <v>2</v>
      </c>
      <c r="H117" s="25">
        <v>0</v>
      </c>
      <c r="I117" s="25">
        <f>ROUND(G117*H117,6)</f>
        <v>0</v>
      </c>
      <c r="L117" s="27">
        <v>0</v>
      </c>
      <c r="M117" s="22">
        <f>ROUND(ROUND(L117,2)*ROUND(G117,3),2)</f>
        <v>0</v>
      </c>
      <c r="N117" s="25" t="s">
        <v>126</v>
      </c>
      <c r="O117">
        <f>(M117*21)/100</f>
        <v>0</v>
      </c>
      <c r="P117" t="s">
        <v>27</v>
      </c>
    </row>
    <row r="118" spans="1:16" x14ac:dyDescent="0.2">
      <c r="A118" s="28" t="s">
        <v>57</v>
      </c>
      <c r="E118" s="29" t="s">
        <v>5</v>
      </c>
    </row>
    <row r="119" spans="1:16" x14ac:dyDescent="0.2">
      <c r="A119" s="28" t="s">
        <v>58</v>
      </c>
      <c r="E119" s="30" t="s">
        <v>5</v>
      </c>
    </row>
    <row r="120" spans="1:16" x14ac:dyDescent="0.2">
      <c r="E120" s="29" t="s">
        <v>5</v>
      </c>
    </row>
    <row r="121" spans="1:16" x14ac:dyDescent="0.2">
      <c r="A121" t="s">
        <v>51</v>
      </c>
      <c r="B121" s="5" t="s">
        <v>114</v>
      </c>
      <c r="C121" s="5" t="s">
        <v>4543</v>
      </c>
      <c r="D121" t="s">
        <v>5</v>
      </c>
      <c r="E121" s="24" t="s">
        <v>5965</v>
      </c>
      <c r="F121" s="25" t="s">
        <v>73</v>
      </c>
      <c r="G121" s="26">
        <v>1</v>
      </c>
      <c r="H121" s="25">
        <v>0</v>
      </c>
      <c r="I121" s="25">
        <f>ROUND(G121*H121,6)</f>
        <v>0</v>
      </c>
      <c r="L121" s="27">
        <v>0</v>
      </c>
      <c r="M121" s="22">
        <f>ROUND(ROUND(L121,2)*ROUND(G121,3),2)</f>
        <v>0</v>
      </c>
      <c r="N121" s="25" t="s">
        <v>126</v>
      </c>
      <c r="O121">
        <f>(M121*21)/100</f>
        <v>0</v>
      </c>
      <c r="P121" t="s">
        <v>27</v>
      </c>
    </row>
    <row r="122" spans="1:16" x14ac:dyDescent="0.2">
      <c r="A122" s="28" t="s">
        <v>57</v>
      </c>
      <c r="E122" s="29" t="s">
        <v>5</v>
      </c>
    </row>
    <row r="123" spans="1:16" x14ac:dyDescent="0.2">
      <c r="A123" s="28" t="s">
        <v>58</v>
      </c>
      <c r="E123" s="30" t="s">
        <v>5</v>
      </c>
    </row>
    <row r="124" spans="1:16" x14ac:dyDescent="0.2">
      <c r="E124" s="29" t="s">
        <v>5</v>
      </c>
    </row>
    <row r="125" spans="1:16" ht="25.5" x14ac:dyDescent="0.2">
      <c r="A125" t="s">
        <v>51</v>
      </c>
      <c r="B125" s="5" t="s">
        <v>118</v>
      </c>
      <c r="C125" s="5" t="s">
        <v>4545</v>
      </c>
      <c r="D125" t="s">
        <v>5</v>
      </c>
      <c r="E125" s="24" t="s">
        <v>5966</v>
      </c>
      <c r="F125" s="25" t="s">
        <v>73</v>
      </c>
      <c r="G125" s="26">
        <v>1</v>
      </c>
      <c r="H125" s="25">
        <v>0</v>
      </c>
      <c r="I125" s="25">
        <f>ROUND(G125*H125,6)</f>
        <v>0</v>
      </c>
      <c r="L125" s="27">
        <v>0</v>
      </c>
      <c r="M125" s="22">
        <f>ROUND(ROUND(L125,2)*ROUND(G125,3),2)</f>
        <v>0</v>
      </c>
      <c r="N125" s="25" t="s">
        <v>126</v>
      </c>
      <c r="O125">
        <f>(M125*21)/100</f>
        <v>0</v>
      </c>
      <c r="P125" t="s">
        <v>27</v>
      </c>
    </row>
    <row r="126" spans="1:16" x14ac:dyDescent="0.2">
      <c r="A126" s="28" t="s">
        <v>57</v>
      </c>
      <c r="E126" s="29" t="s">
        <v>5</v>
      </c>
    </row>
    <row r="127" spans="1:16" x14ac:dyDescent="0.2">
      <c r="A127" s="28" t="s">
        <v>58</v>
      </c>
      <c r="E127" s="30" t="s">
        <v>5</v>
      </c>
    </row>
    <row r="128" spans="1:16" x14ac:dyDescent="0.2">
      <c r="E128" s="29" t="s">
        <v>5</v>
      </c>
    </row>
    <row r="129" spans="1:16" x14ac:dyDescent="0.2">
      <c r="A129" t="s">
        <v>51</v>
      </c>
      <c r="B129" s="5" t="s">
        <v>123</v>
      </c>
      <c r="C129" s="5" t="s">
        <v>4547</v>
      </c>
      <c r="D129" t="s">
        <v>5</v>
      </c>
      <c r="E129" s="24" t="s">
        <v>5967</v>
      </c>
      <c r="F129" s="25" t="s">
        <v>73</v>
      </c>
      <c r="G129" s="26">
        <v>2</v>
      </c>
      <c r="H129" s="25">
        <v>0</v>
      </c>
      <c r="I129" s="25">
        <f>ROUND(G129*H129,6)</f>
        <v>0</v>
      </c>
      <c r="L129" s="27">
        <v>0</v>
      </c>
      <c r="M129" s="22">
        <f>ROUND(ROUND(L129,2)*ROUND(G129,3),2)</f>
        <v>0</v>
      </c>
      <c r="N129" s="25" t="s">
        <v>126</v>
      </c>
      <c r="O129">
        <f>(M129*21)/100</f>
        <v>0</v>
      </c>
      <c r="P129" t="s">
        <v>27</v>
      </c>
    </row>
    <row r="130" spans="1:16" x14ac:dyDescent="0.2">
      <c r="A130" s="28" t="s">
        <v>57</v>
      </c>
      <c r="E130" s="29" t="s">
        <v>5</v>
      </c>
    </row>
    <row r="131" spans="1:16" x14ac:dyDescent="0.2">
      <c r="A131" s="28" t="s">
        <v>58</v>
      </c>
      <c r="E131" s="30" t="s">
        <v>5</v>
      </c>
    </row>
    <row r="132" spans="1:16" x14ac:dyDescent="0.2">
      <c r="E132" s="29" t="s">
        <v>5</v>
      </c>
    </row>
    <row r="133" spans="1:16" ht="25.5" x14ac:dyDescent="0.2">
      <c r="A133" t="s">
        <v>51</v>
      </c>
      <c r="B133" s="5" t="s">
        <v>128</v>
      </c>
      <c r="C133" s="5" t="s">
        <v>4549</v>
      </c>
      <c r="D133" t="s">
        <v>5</v>
      </c>
      <c r="E133" s="24" t="s">
        <v>5968</v>
      </c>
      <c r="F133" s="25" t="s">
        <v>77</v>
      </c>
      <c r="G133" s="26">
        <v>30</v>
      </c>
      <c r="H133" s="25">
        <v>0</v>
      </c>
      <c r="I133" s="25">
        <f>ROUND(G133*H133,6)</f>
        <v>0</v>
      </c>
      <c r="L133" s="27">
        <v>0</v>
      </c>
      <c r="M133" s="22">
        <f>ROUND(ROUND(L133,2)*ROUND(G133,3),2)</f>
        <v>0</v>
      </c>
      <c r="N133" s="25" t="s">
        <v>126</v>
      </c>
      <c r="O133">
        <f>(M133*21)/100</f>
        <v>0</v>
      </c>
      <c r="P133" t="s">
        <v>27</v>
      </c>
    </row>
    <row r="134" spans="1:16" x14ac:dyDescent="0.2">
      <c r="A134" s="28" t="s">
        <v>57</v>
      </c>
      <c r="E134" s="29" t="s">
        <v>5</v>
      </c>
    </row>
    <row r="135" spans="1:16" x14ac:dyDescent="0.2">
      <c r="A135" s="28" t="s">
        <v>58</v>
      </c>
      <c r="E135" s="30" t="s">
        <v>5</v>
      </c>
    </row>
    <row r="136" spans="1:16" x14ac:dyDescent="0.2">
      <c r="E136" s="29" t="s">
        <v>5</v>
      </c>
    </row>
    <row r="137" spans="1:16" x14ac:dyDescent="0.2">
      <c r="A137" t="s">
        <v>51</v>
      </c>
      <c r="B137" s="5" t="s">
        <v>133</v>
      </c>
      <c r="C137" s="5" t="s">
        <v>4550</v>
      </c>
      <c r="D137" t="s">
        <v>5</v>
      </c>
      <c r="E137" s="24" t="s">
        <v>5969</v>
      </c>
      <c r="F137" s="25" t="s">
        <v>860</v>
      </c>
      <c r="G137" s="26">
        <v>1</v>
      </c>
      <c r="H137" s="25">
        <v>0</v>
      </c>
      <c r="I137" s="25">
        <f>ROUND(G137*H137,6)</f>
        <v>0</v>
      </c>
      <c r="L137" s="27">
        <v>0</v>
      </c>
      <c r="M137" s="22">
        <f>ROUND(ROUND(L137,2)*ROUND(G137,3),2)</f>
        <v>0</v>
      </c>
      <c r="N137" s="25" t="s">
        <v>126</v>
      </c>
      <c r="O137">
        <f>(M137*21)/100</f>
        <v>0</v>
      </c>
      <c r="P137" t="s">
        <v>27</v>
      </c>
    </row>
    <row r="138" spans="1:16" x14ac:dyDescent="0.2">
      <c r="A138" s="28" t="s">
        <v>57</v>
      </c>
      <c r="E138" s="29" t="s">
        <v>5</v>
      </c>
    </row>
    <row r="139" spans="1:16" x14ac:dyDescent="0.2">
      <c r="A139" s="28" t="s">
        <v>58</v>
      </c>
      <c r="E139" s="30" t="s">
        <v>5</v>
      </c>
    </row>
    <row r="140" spans="1:16" x14ac:dyDescent="0.2">
      <c r="E140" s="29" t="s">
        <v>5</v>
      </c>
    </row>
    <row r="141" spans="1:16" x14ac:dyDescent="0.2">
      <c r="A141" t="s">
        <v>51</v>
      </c>
      <c r="B141" s="5" t="s">
        <v>197</v>
      </c>
      <c r="C141" s="5" t="s">
        <v>5970</v>
      </c>
      <c r="D141" t="s">
        <v>5</v>
      </c>
      <c r="E141" s="24" t="s">
        <v>5971</v>
      </c>
      <c r="F141" s="25" t="s">
        <v>860</v>
      </c>
      <c r="G141" s="26">
        <v>1</v>
      </c>
      <c r="H141" s="25">
        <v>0</v>
      </c>
      <c r="I141" s="25">
        <f>ROUND(G141*H141,6)</f>
        <v>0</v>
      </c>
      <c r="L141" s="27">
        <v>0</v>
      </c>
      <c r="M141" s="22">
        <f>ROUND(ROUND(L141,2)*ROUND(G141,3),2)</f>
        <v>0</v>
      </c>
      <c r="N141" s="25" t="s">
        <v>126</v>
      </c>
      <c r="O141">
        <f>(M141*21)/100</f>
        <v>0</v>
      </c>
      <c r="P141" t="s">
        <v>27</v>
      </c>
    </row>
    <row r="142" spans="1:16" x14ac:dyDescent="0.2">
      <c r="A142" s="28" t="s">
        <v>57</v>
      </c>
      <c r="E142" s="29" t="s">
        <v>5</v>
      </c>
    </row>
    <row r="143" spans="1:16" x14ac:dyDescent="0.2">
      <c r="A143" s="28" t="s">
        <v>58</v>
      </c>
      <c r="E143" s="30" t="s">
        <v>5</v>
      </c>
    </row>
    <row r="144" spans="1:16" x14ac:dyDescent="0.2">
      <c r="E144" s="29" t="s">
        <v>5</v>
      </c>
    </row>
    <row r="145" spans="1:16" x14ac:dyDescent="0.2">
      <c r="A145" t="s">
        <v>51</v>
      </c>
      <c r="B145" s="5" t="s">
        <v>198</v>
      </c>
      <c r="C145" s="5" t="s">
        <v>5972</v>
      </c>
      <c r="D145" t="s">
        <v>5</v>
      </c>
      <c r="E145" s="24" t="s">
        <v>5973</v>
      </c>
      <c r="F145" s="25" t="s">
        <v>73</v>
      </c>
      <c r="G145" s="26">
        <v>2</v>
      </c>
      <c r="H145" s="25">
        <v>0</v>
      </c>
      <c r="I145" s="25">
        <f>ROUND(G145*H145,6)</f>
        <v>0</v>
      </c>
      <c r="L145" s="27">
        <v>0</v>
      </c>
      <c r="M145" s="22">
        <f>ROUND(ROUND(L145,2)*ROUND(G145,3),2)</f>
        <v>0</v>
      </c>
      <c r="N145" s="25" t="s">
        <v>126</v>
      </c>
      <c r="O145">
        <f>(M145*21)/100</f>
        <v>0</v>
      </c>
      <c r="P145" t="s">
        <v>27</v>
      </c>
    </row>
    <row r="146" spans="1:16" x14ac:dyDescent="0.2">
      <c r="A146" s="28" t="s">
        <v>57</v>
      </c>
      <c r="E146" s="29" t="s">
        <v>5</v>
      </c>
    </row>
    <row r="147" spans="1:16" x14ac:dyDescent="0.2">
      <c r="A147" s="28" t="s">
        <v>58</v>
      </c>
      <c r="E147" s="30" t="s">
        <v>5</v>
      </c>
    </row>
    <row r="148" spans="1:16" x14ac:dyDescent="0.2">
      <c r="E148" s="29" t="s">
        <v>5</v>
      </c>
    </row>
    <row r="149" spans="1:16" x14ac:dyDescent="0.2">
      <c r="A149" t="s">
        <v>51</v>
      </c>
      <c r="B149" s="5" t="s">
        <v>199</v>
      </c>
      <c r="C149" s="5" t="s">
        <v>5974</v>
      </c>
      <c r="D149" t="s">
        <v>5</v>
      </c>
      <c r="E149" s="24" t="s">
        <v>5975</v>
      </c>
      <c r="F149" s="25" t="s">
        <v>77</v>
      </c>
      <c r="G149" s="26">
        <v>30</v>
      </c>
      <c r="H149" s="25">
        <v>0</v>
      </c>
      <c r="I149" s="25">
        <f>ROUND(G149*H149,6)</f>
        <v>0</v>
      </c>
      <c r="L149" s="27">
        <v>0</v>
      </c>
      <c r="M149" s="22">
        <f>ROUND(ROUND(L149,2)*ROUND(G149,3),2)</f>
        <v>0</v>
      </c>
      <c r="N149" s="25" t="s">
        <v>126</v>
      </c>
      <c r="O149">
        <f>(M149*21)/100</f>
        <v>0</v>
      </c>
      <c r="P149" t="s">
        <v>27</v>
      </c>
    </row>
    <row r="150" spans="1:16" x14ac:dyDescent="0.2">
      <c r="A150" s="28" t="s">
        <v>57</v>
      </c>
      <c r="E150" s="29" t="s">
        <v>5</v>
      </c>
    </row>
    <row r="151" spans="1:16" x14ac:dyDescent="0.2">
      <c r="A151" s="28" t="s">
        <v>58</v>
      </c>
      <c r="E151" s="30" t="s">
        <v>5</v>
      </c>
    </row>
    <row r="152" spans="1:16" x14ac:dyDescent="0.2">
      <c r="E152" s="29" t="s">
        <v>5</v>
      </c>
    </row>
    <row r="153" spans="1:16" ht="25.5" x14ac:dyDescent="0.2">
      <c r="A153" t="s">
        <v>51</v>
      </c>
      <c r="B153" s="5" t="s">
        <v>200</v>
      </c>
      <c r="C153" s="5" t="s">
        <v>5976</v>
      </c>
      <c r="D153" t="s">
        <v>5</v>
      </c>
      <c r="E153" s="24" t="s">
        <v>5977</v>
      </c>
      <c r="F153" s="25" t="s">
        <v>77</v>
      </c>
      <c r="G153" s="26">
        <v>30</v>
      </c>
      <c r="H153" s="25">
        <v>0</v>
      </c>
      <c r="I153" s="25">
        <f>ROUND(G153*H153,6)</f>
        <v>0</v>
      </c>
      <c r="L153" s="27">
        <v>0</v>
      </c>
      <c r="M153" s="22">
        <f>ROUND(ROUND(L153,2)*ROUND(G153,3),2)</f>
        <v>0</v>
      </c>
      <c r="N153" s="25" t="s">
        <v>126</v>
      </c>
      <c r="O153">
        <f>(M153*21)/100</f>
        <v>0</v>
      </c>
      <c r="P153" t="s">
        <v>27</v>
      </c>
    </row>
    <row r="154" spans="1:16" x14ac:dyDescent="0.2">
      <c r="A154" s="28" t="s">
        <v>57</v>
      </c>
      <c r="E154" s="29" t="s">
        <v>5</v>
      </c>
    </row>
    <row r="155" spans="1:16" x14ac:dyDescent="0.2">
      <c r="A155" s="28" t="s">
        <v>58</v>
      </c>
      <c r="E155" s="30" t="s">
        <v>5</v>
      </c>
    </row>
    <row r="156" spans="1:16" x14ac:dyDescent="0.2">
      <c r="E156" s="29" t="s">
        <v>5</v>
      </c>
    </row>
    <row r="157" spans="1:16" x14ac:dyDescent="0.2">
      <c r="A157" t="s">
        <v>51</v>
      </c>
      <c r="B157" s="5" t="s">
        <v>202</v>
      </c>
      <c r="C157" s="5" t="s">
        <v>5978</v>
      </c>
      <c r="D157" t="s">
        <v>5</v>
      </c>
      <c r="E157" s="24" t="s">
        <v>5979</v>
      </c>
      <c r="F157" s="25" t="s">
        <v>77</v>
      </c>
      <c r="G157" s="26">
        <v>30</v>
      </c>
      <c r="H157" s="25">
        <v>0</v>
      </c>
      <c r="I157" s="25">
        <f>ROUND(G157*H157,6)</f>
        <v>0</v>
      </c>
      <c r="L157" s="27">
        <v>0</v>
      </c>
      <c r="M157" s="22">
        <f>ROUND(ROUND(L157,2)*ROUND(G157,3),2)</f>
        <v>0</v>
      </c>
      <c r="N157" s="25" t="s">
        <v>126</v>
      </c>
      <c r="O157">
        <f>(M157*21)/100</f>
        <v>0</v>
      </c>
      <c r="P157" t="s">
        <v>27</v>
      </c>
    </row>
    <row r="158" spans="1:16" x14ac:dyDescent="0.2">
      <c r="A158" s="28" t="s">
        <v>57</v>
      </c>
      <c r="E158" s="29" t="s">
        <v>5</v>
      </c>
    </row>
    <row r="159" spans="1:16" x14ac:dyDescent="0.2">
      <c r="A159" s="28" t="s">
        <v>58</v>
      </c>
      <c r="E159" s="30" t="s">
        <v>5</v>
      </c>
    </row>
    <row r="160" spans="1:16" x14ac:dyDescent="0.2">
      <c r="E160" s="29" t="s">
        <v>5</v>
      </c>
    </row>
    <row r="161" spans="1:16" ht="25.5" x14ac:dyDescent="0.2">
      <c r="A161" t="s">
        <v>51</v>
      </c>
      <c r="B161" s="5" t="s">
        <v>203</v>
      </c>
      <c r="C161" s="5" t="s">
        <v>5980</v>
      </c>
      <c r="D161" t="s">
        <v>5</v>
      </c>
      <c r="E161" s="24" t="s">
        <v>5981</v>
      </c>
      <c r="F161" s="25" t="s">
        <v>73</v>
      </c>
      <c r="G161" s="26">
        <v>1</v>
      </c>
      <c r="H161" s="25">
        <v>0</v>
      </c>
      <c r="I161" s="25">
        <f>ROUND(G161*H161,6)</f>
        <v>0</v>
      </c>
      <c r="L161" s="27">
        <v>0</v>
      </c>
      <c r="M161" s="22">
        <f>ROUND(ROUND(L161,2)*ROUND(G161,3),2)</f>
        <v>0</v>
      </c>
      <c r="N161" s="25" t="s">
        <v>126</v>
      </c>
      <c r="O161">
        <f>(M161*21)/100</f>
        <v>0</v>
      </c>
      <c r="P161" t="s">
        <v>27</v>
      </c>
    </row>
    <row r="162" spans="1:16" x14ac:dyDescent="0.2">
      <c r="A162" s="28" t="s">
        <v>57</v>
      </c>
      <c r="E162" s="29" t="s">
        <v>5</v>
      </c>
    </row>
    <row r="163" spans="1:16" x14ac:dyDescent="0.2">
      <c r="A163" s="28" t="s">
        <v>58</v>
      </c>
      <c r="E163" s="30" t="s">
        <v>5</v>
      </c>
    </row>
    <row r="164" spans="1:16" x14ac:dyDescent="0.2">
      <c r="E164" s="29" t="s">
        <v>5</v>
      </c>
    </row>
    <row r="165" spans="1:16" x14ac:dyDescent="0.2">
      <c r="A165" t="s">
        <v>51</v>
      </c>
      <c r="B165" s="5" t="s">
        <v>204</v>
      </c>
      <c r="C165" s="5" t="s">
        <v>5982</v>
      </c>
      <c r="D165" t="s">
        <v>5</v>
      </c>
      <c r="E165" s="24" t="s">
        <v>5983</v>
      </c>
      <c r="F165" s="25" t="s">
        <v>73</v>
      </c>
      <c r="G165" s="26">
        <v>1</v>
      </c>
      <c r="H165" s="25">
        <v>0</v>
      </c>
      <c r="I165" s="25">
        <f>ROUND(G165*H165,6)</f>
        <v>0</v>
      </c>
      <c r="L165" s="27">
        <v>0</v>
      </c>
      <c r="M165" s="22">
        <f>ROUND(ROUND(L165,2)*ROUND(G165,3),2)</f>
        <v>0</v>
      </c>
      <c r="N165" s="25" t="s">
        <v>126</v>
      </c>
      <c r="O165">
        <f>(M165*21)/100</f>
        <v>0</v>
      </c>
      <c r="P165" t="s">
        <v>27</v>
      </c>
    </row>
    <row r="166" spans="1:16" x14ac:dyDescent="0.2">
      <c r="A166" s="28" t="s">
        <v>57</v>
      </c>
      <c r="E166" s="29" t="s">
        <v>5</v>
      </c>
    </row>
    <row r="167" spans="1:16" x14ac:dyDescent="0.2">
      <c r="A167" s="28" t="s">
        <v>58</v>
      </c>
      <c r="E167" s="30" t="s">
        <v>5</v>
      </c>
    </row>
    <row r="168" spans="1:16" x14ac:dyDescent="0.2">
      <c r="E168" s="29" t="s">
        <v>5</v>
      </c>
    </row>
    <row r="169" spans="1:16" x14ac:dyDescent="0.2">
      <c r="A169" t="s">
        <v>51</v>
      </c>
      <c r="B169" s="5" t="s">
        <v>205</v>
      </c>
      <c r="C169" s="5" t="s">
        <v>5984</v>
      </c>
      <c r="D169" t="s">
        <v>5</v>
      </c>
      <c r="E169" s="24" t="s">
        <v>5985</v>
      </c>
      <c r="F169" s="25" t="s">
        <v>860</v>
      </c>
      <c r="G169" s="26">
        <v>1</v>
      </c>
      <c r="H169" s="25">
        <v>0</v>
      </c>
      <c r="I169" s="25">
        <f>ROUND(G169*H169,6)</f>
        <v>0</v>
      </c>
      <c r="L169" s="27">
        <v>0</v>
      </c>
      <c r="M169" s="22">
        <f>ROUND(ROUND(L169,2)*ROUND(G169,3),2)</f>
        <v>0</v>
      </c>
      <c r="N169" s="25" t="s">
        <v>126</v>
      </c>
      <c r="O169">
        <f>(M169*21)/100</f>
        <v>0</v>
      </c>
      <c r="P169" t="s">
        <v>27</v>
      </c>
    </row>
    <row r="170" spans="1:16" x14ac:dyDescent="0.2">
      <c r="A170" s="28" t="s">
        <v>57</v>
      </c>
      <c r="E170" s="29" t="s">
        <v>5</v>
      </c>
    </row>
    <row r="171" spans="1:16" x14ac:dyDescent="0.2">
      <c r="A171" s="28" t="s">
        <v>58</v>
      </c>
      <c r="E171" s="30" t="s">
        <v>5</v>
      </c>
    </row>
    <row r="172" spans="1:16" x14ac:dyDescent="0.2">
      <c r="E172" s="29" t="s">
        <v>5</v>
      </c>
    </row>
    <row r="173" spans="1:16" x14ac:dyDescent="0.2">
      <c r="A173" t="s">
        <v>51</v>
      </c>
      <c r="B173" s="5" t="s">
        <v>206</v>
      </c>
      <c r="C173" s="5" t="s">
        <v>5986</v>
      </c>
      <c r="D173" t="s">
        <v>5</v>
      </c>
      <c r="E173" s="24" t="s">
        <v>5987</v>
      </c>
      <c r="F173" s="25" t="s">
        <v>860</v>
      </c>
      <c r="G173" s="26">
        <v>1</v>
      </c>
      <c r="H173" s="25">
        <v>0</v>
      </c>
      <c r="I173" s="25">
        <f>ROUND(G173*H173,6)</f>
        <v>0</v>
      </c>
      <c r="L173" s="27">
        <v>0</v>
      </c>
      <c r="M173" s="22">
        <f>ROUND(ROUND(L173,2)*ROUND(G173,3),2)</f>
        <v>0</v>
      </c>
      <c r="N173" s="25" t="s">
        <v>126</v>
      </c>
      <c r="O173">
        <f>(M173*21)/100</f>
        <v>0</v>
      </c>
      <c r="P173" t="s">
        <v>27</v>
      </c>
    </row>
    <row r="174" spans="1:16" x14ac:dyDescent="0.2">
      <c r="A174" s="28" t="s">
        <v>57</v>
      </c>
      <c r="E174" s="29" t="s">
        <v>5</v>
      </c>
    </row>
    <row r="175" spans="1:16" x14ac:dyDescent="0.2">
      <c r="A175" s="28" t="s">
        <v>58</v>
      </c>
      <c r="E175" s="30" t="s">
        <v>5</v>
      </c>
    </row>
    <row r="176" spans="1:16" x14ac:dyDescent="0.2">
      <c r="E176" s="29" t="s">
        <v>5</v>
      </c>
    </row>
    <row r="177" spans="1:16" x14ac:dyDescent="0.2">
      <c r="A177" t="s">
        <v>51</v>
      </c>
      <c r="B177" s="5" t="s">
        <v>207</v>
      </c>
      <c r="C177" s="5" t="s">
        <v>5988</v>
      </c>
      <c r="D177" t="s">
        <v>5</v>
      </c>
      <c r="E177" s="24" t="s">
        <v>5952</v>
      </c>
      <c r="F177" s="25" t="s">
        <v>860</v>
      </c>
      <c r="G177" s="26">
        <v>1</v>
      </c>
      <c r="H177" s="25">
        <v>0</v>
      </c>
      <c r="I177" s="25">
        <f>ROUND(G177*H177,6)</f>
        <v>0</v>
      </c>
      <c r="L177" s="27">
        <v>0</v>
      </c>
      <c r="M177" s="22">
        <f>ROUND(ROUND(L177,2)*ROUND(G177,3),2)</f>
        <v>0</v>
      </c>
      <c r="N177" s="25" t="s">
        <v>126</v>
      </c>
      <c r="O177">
        <f>(M177*21)/100</f>
        <v>0</v>
      </c>
      <c r="P177" t="s">
        <v>27</v>
      </c>
    </row>
    <row r="178" spans="1:16" x14ac:dyDescent="0.2">
      <c r="A178" s="28" t="s">
        <v>57</v>
      </c>
      <c r="E178" s="29" t="s">
        <v>5</v>
      </c>
    </row>
    <row r="179" spans="1:16" x14ac:dyDescent="0.2">
      <c r="A179" s="28" t="s">
        <v>58</v>
      </c>
      <c r="E179" s="30" t="s">
        <v>5</v>
      </c>
    </row>
    <row r="180" spans="1:16" x14ac:dyDescent="0.2">
      <c r="E180" s="29" t="s">
        <v>5</v>
      </c>
    </row>
    <row r="181" spans="1:16" x14ac:dyDescent="0.2">
      <c r="A181" t="s">
        <v>51</v>
      </c>
      <c r="B181" s="5" t="s">
        <v>208</v>
      </c>
      <c r="C181" s="5" t="s">
        <v>5989</v>
      </c>
      <c r="D181" t="s">
        <v>5</v>
      </c>
      <c r="E181" s="24" t="s">
        <v>5990</v>
      </c>
      <c r="F181" s="25" t="s">
        <v>86</v>
      </c>
      <c r="G181" s="26">
        <v>72</v>
      </c>
      <c r="H181" s="25">
        <v>0</v>
      </c>
      <c r="I181" s="25">
        <f>ROUND(G181*H181,6)</f>
        <v>0</v>
      </c>
      <c r="L181" s="27">
        <v>0</v>
      </c>
      <c r="M181" s="22">
        <f>ROUND(ROUND(L181,2)*ROUND(G181,3),2)</f>
        <v>0</v>
      </c>
      <c r="N181" s="25" t="s">
        <v>126</v>
      </c>
      <c r="O181">
        <f>(M181*21)/100</f>
        <v>0</v>
      </c>
      <c r="P181" t="s">
        <v>27</v>
      </c>
    </row>
    <row r="182" spans="1:16" x14ac:dyDescent="0.2">
      <c r="A182" s="28" t="s">
        <v>57</v>
      </c>
      <c r="E182" s="29" t="s">
        <v>5</v>
      </c>
    </row>
    <row r="183" spans="1:16" x14ac:dyDescent="0.2">
      <c r="A183" s="28" t="s">
        <v>58</v>
      </c>
      <c r="E183" s="30" t="s">
        <v>5</v>
      </c>
    </row>
    <row r="184" spans="1:16" x14ac:dyDescent="0.2">
      <c r="E184" s="29" t="s">
        <v>5</v>
      </c>
    </row>
    <row r="185" spans="1:16" x14ac:dyDescent="0.2">
      <c r="A185" t="s">
        <v>51</v>
      </c>
      <c r="B185" s="5" t="s">
        <v>211</v>
      </c>
      <c r="C185" s="5" t="s">
        <v>5991</v>
      </c>
      <c r="D185" t="s">
        <v>5</v>
      </c>
      <c r="E185" s="24" t="s">
        <v>5181</v>
      </c>
      <c r="F185" s="25" t="s">
        <v>67</v>
      </c>
      <c r="G185" s="26">
        <v>0.7</v>
      </c>
      <c r="H185" s="25">
        <v>0</v>
      </c>
      <c r="I185" s="25">
        <f>ROUND(G185*H185,6)</f>
        <v>0</v>
      </c>
      <c r="L185" s="27">
        <v>0</v>
      </c>
      <c r="M185" s="22">
        <f>ROUND(ROUND(L185,2)*ROUND(G185,3),2)</f>
        <v>0</v>
      </c>
      <c r="N185" s="25" t="s">
        <v>126</v>
      </c>
      <c r="O185">
        <f>(M185*21)/100</f>
        <v>0</v>
      </c>
      <c r="P185" t="s">
        <v>27</v>
      </c>
    </row>
    <row r="186" spans="1:16" x14ac:dyDescent="0.2">
      <c r="A186" s="28" t="s">
        <v>57</v>
      </c>
      <c r="E186" s="29" t="s">
        <v>5</v>
      </c>
    </row>
    <row r="187" spans="1:16" x14ac:dyDescent="0.2">
      <c r="A187" s="28" t="s">
        <v>58</v>
      </c>
      <c r="E187" s="30" t="s">
        <v>5</v>
      </c>
    </row>
    <row r="188" spans="1:16" ht="51" x14ac:dyDescent="0.2">
      <c r="E188" s="29" t="s">
        <v>5956</v>
      </c>
    </row>
    <row r="189" spans="1:16" x14ac:dyDescent="0.2">
      <c r="A189" t="s">
        <v>51</v>
      </c>
      <c r="B189" s="5" t="s">
        <v>212</v>
      </c>
      <c r="C189" s="5" t="s">
        <v>5992</v>
      </c>
      <c r="D189" t="s">
        <v>5</v>
      </c>
      <c r="E189" s="24" t="s">
        <v>5993</v>
      </c>
      <c r="F189" s="25" t="s">
        <v>860</v>
      </c>
      <c r="G189" s="26">
        <v>1</v>
      </c>
      <c r="H189" s="25">
        <v>0</v>
      </c>
      <c r="I189" s="25">
        <f>ROUND(G189*H189,6)</f>
        <v>0</v>
      </c>
      <c r="L189" s="27">
        <v>0</v>
      </c>
      <c r="M189" s="22">
        <f>ROUND(ROUND(L189,2)*ROUND(G189,3),2)</f>
        <v>0</v>
      </c>
      <c r="N189" s="25" t="s">
        <v>126</v>
      </c>
      <c r="O189">
        <f>(M189*21)/100</f>
        <v>0</v>
      </c>
      <c r="P189" t="s">
        <v>27</v>
      </c>
    </row>
    <row r="190" spans="1:16" x14ac:dyDescent="0.2">
      <c r="A190" s="28" t="s">
        <v>57</v>
      </c>
      <c r="E190" s="29" t="s">
        <v>5</v>
      </c>
    </row>
    <row r="191" spans="1:16" x14ac:dyDescent="0.2">
      <c r="A191" s="28" t="s">
        <v>58</v>
      </c>
      <c r="E191" s="30" t="s">
        <v>5</v>
      </c>
    </row>
    <row r="192" spans="1:16" x14ac:dyDescent="0.2">
      <c r="E192" s="29" t="s">
        <v>5</v>
      </c>
    </row>
    <row r="193" spans="1:16" x14ac:dyDescent="0.2">
      <c r="A193" t="s">
        <v>48</v>
      </c>
      <c r="C193" s="6" t="s">
        <v>27</v>
      </c>
      <c r="E193" s="23" t="s">
        <v>5994</v>
      </c>
      <c r="J193" s="22">
        <f>0</f>
        <v>0</v>
      </c>
      <c r="K193" s="22">
        <f>0</f>
        <v>0</v>
      </c>
      <c r="L193" s="22">
        <f>0+L194+L198+L202+L206+L210+L214+L218+L222+L226+L230+L234+L238+L242+L246+L250</f>
        <v>0</v>
      </c>
      <c r="M193" s="22">
        <f>0+M194+M198+M202+M206+M210+M214+M218+M222+M226+M230+M234+M238+M242+M246+M250</f>
        <v>0</v>
      </c>
    </row>
    <row r="194" spans="1:16" x14ac:dyDescent="0.2">
      <c r="A194" t="s">
        <v>51</v>
      </c>
      <c r="B194" s="5" t="s">
        <v>213</v>
      </c>
      <c r="C194" s="5" t="s">
        <v>5995</v>
      </c>
      <c r="D194" t="s">
        <v>5</v>
      </c>
      <c r="E194" s="24" t="s">
        <v>5996</v>
      </c>
      <c r="F194" s="25" t="s">
        <v>73</v>
      </c>
      <c r="G194" s="26">
        <v>6</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51</v>
      </c>
      <c r="B198" s="5" t="s">
        <v>214</v>
      </c>
      <c r="C198" s="5" t="s">
        <v>5997</v>
      </c>
      <c r="D198" t="s">
        <v>5</v>
      </c>
      <c r="E198" s="24" t="s">
        <v>5998</v>
      </c>
      <c r="F198" s="25" t="s">
        <v>73</v>
      </c>
      <c r="G198" s="26">
        <v>2</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215</v>
      </c>
      <c r="C202" s="5" t="s">
        <v>5999</v>
      </c>
      <c r="D202" t="s">
        <v>5</v>
      </c>
      <c r="E202" s="24" t="s">
        <v>6000</v>
      </c>
      <c r="F202" s="25" t="s">
        <v>73</v>
      </c>
      <c r="G202" s="26">
        <v>4</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x14ac:dyDescent="0.2">
      <c r="A206" t="s">
        <v>51</v>
      </c>
      <c r="B206" s="5" t="s">
        <v>216</v>
      </c>
      <c r="C206" s="5" t="s">
        <v>6001</v>
      </c>
      <c r="D206" t="s">
        <v>5</v>
      </c>
      <c r="E206" s="24" t="s">
        <v>6002</v>
      </c>
      <c r="F206" s="25" t="s">
        <v>73</v>
      </c>
      <c r="G206" s="26">
        <v>2</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x14ac:dyDescent="0.2">
      <c r="E209" s="29" t="s">
        <v>5</v>
      </c>
    </row>
    <row r="210" spans="1:16" x14ac:dyDescent="0.2">
      <c r="A210" t="s">
        <v>51</v>
      </c>
      <c r="B210" s="5" t="s">
        <v>217</v>
      </c>
      <c r="C210" s="5" t="s">
        <v>6003</v>
      </c>
      <c r="D210" t="s">
        <v>5</v>
      </c>
      <c r="E210" s="24" t="s">
        <v>6004</v>
      </c>
      <c r="F210" s="25" t="s">
        <v>73</v>
      </c>
      <c r="G210" s="26">
        <v>1</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x14ac:dyDescent="0.2">
      <c r="E213" s="29" t="s">
        <v>5</v>
      </c>
    </row>
    <row r="214" spans="1:16" x14ac:dyDescent="0.2">
      <c r="A214" t="s">
        <v>51</v>
      </c>
      <c r="B214" s="5" t="s">
        <v>218</v>
      </c>
      <c r="C214" s="5" t="s">
        <v>6005</v>
      </c>
      <c r="D214" t="s">
        <v>5</v>
      </c>
      <c r="E214" s="24" t="s">
        <v>6006</v>
      </c>
      <c r="F214" s="25" t="s">
        <v>73</v>
      </c>
      <c r="G214" s="26">
        <v>1</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x14ac:dyDescent="0.2">
      <c r="E217" s="29" t="s">
        <v>5</v>
      </c>
    </row>
    <row r="218" spans="1:16" x14ac:dyDescent="0.2">
      <c r="A218" t="s">
        <v>51</v>
      </c>
      <c r="B218" s="5" t="s">
        <v>219</v>
      </c>
      <c r="C218" s="5" t="s">
        <v>6007</v>
      </c>
      <c r="D218" t="s">
        <v>5</v>
      </c>
      <c r="E218" s="24" t="s">
        <v>6008</v>
      </c>
      <c r="F218" s="25" t="s">
        <v>73</v>
      </c>
      <c r="G218" s="26">
        <v>4</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x14ac:dyDescent="0.2">
      <c r="E221" s="29" t="s">
        <v>5</v>
      </c>
    </row>
    <row r="222" spans="1:16" x14ac:dyDescent="0.2">
      <c r="A222" t="s">
        <v>51</v>
      </c>
      <c r="B222" s="5" t="s">
        <v>220</v>
      </c>
      <c r="C222" s="5" t="s">
        <v>6009</v>
      </c>
      <c r="D222" t="s">
        <v>5</v>
      </c>
      <c r="E222" s="24" t="s">
        <v>6010</v>
      </c>
      <c r="F222" s="25" t="s">
        <v>73</v>
      </c>
      <c r="G222" s="26">
        <v>4</v>
      </c>
      <c r="H222" s="25">
        <v>0</v>
      </c>
      <c r="I222" s="25">
        <f>ROUND(G222*H222,6)</f>
        <v>0</v>
      </c>
      <c r="L222" s="27">
        <v>0</v>
      </c>
      <c r="M222" s="22">
        <f>ROUND(ROUND(L222,2)*ROUND(G222,3),2)</f>
        <v>0</v>
      </c>
      <c r="N222" s="25" t="s">
        <v>126</v>
      </c>
      <c r="O222">
        <f>(M222*21)/100</f>
        <v>0</v>
      </c>
      <c r="P222" t="s">
        <v>27</v>
      </c>
    </row>
    <row r="223" spans="1:16" x14ac:dyDescent="0.2">
      <c r="A223" s="28" t="s">
        <v>57</v>
      </c>
      <c r="E223" s="29" t="s">
        <v>5</v>
      </c>
    </row>
    <row r="224" spans="1:16" x14ac:dyDescent="0.2">
      <c r="A224" s="28" t="s">
        <v>58</v>
      </c>
      <c r="E224" s="30" t="s">
        <v>5</v>
      </c>
    </row>
    <row r="225" spans="1:16" x14ac:dyDescent="0.2">
      <c r="E225" s="29" t="s">
        <v>5</v>
      </c>
    </row>
    <row r="226" spans="1:16" x14ac:dyDescent="0.2">
      <c r="A226" t="s">
        <v>51</v>
      </c>
      <c r="B226" s="5" t="s">
        <v>223</v>
      </c>
      <c r="C226" s="5" t="s">
        <v>6011</v>
      </c>
      <c r="D226" t="s">
        <v>5</v>
      </c>
      <c r="E226" s="24" t="s">
        <v>6012</v>
      </c>
      <c r="F226" s="25" t="s">
        <v>73</v>
      </c>
      <c r="G226" s="26">
        <v>4</v>
      </c>
      <c r="H226" s="25">
        <v>0</v>
      </c>
      <c r="I226" s="25">
        <f>ROUND(G226*H226,6)</f>
        <v>0</v>
      </c>
      <c r="L226" s="27">
        <v>0</v>
      </c>
      <c r="M226" s="22">
        <f>ROUND(ROUND(L226,2)*ROUND(G226,3),2)</f>
        <v>0</v>
      </c>
      <c r="N226" s="25" t="s">
        <v>126</v>
      </c>
      <c r="O226">
        <f>(M226*21)/100</f>
        <v>0</v>
      </c>
      <c r="P226" t="s">
        <v>27</v>
      </c>
    </row>
    <row r="227" spans="1:16" x14ac:dyDescent="0.2">
      <c r="A227" s="28" t="s">
        <v>57</v>
      </c>
      <c r="E227" s="29" t="s">
        <v>5</v>
      </c>
    </row>
    <row r="228" spans="1:16" x14ac:dyDescent="0.2">
      <c r="A228" s="28" t="s">
        <v>58</v>
      </c>
      <c r="E228" s="30" t="s">
        <v>5</v>
      </c>
    </row>
    <row r="229" spans="1:16" x14ac:dyDescent="0.2">
      <c r="E229" s="29" t="s">
        <v>5</v>
      </c>
    </row>
    <row r="230" spans="1:16" x14ac:dyDescent="0.2">
      <c r="A230" t="s">
        <v>51</v>
      </c>
      <c r="B230" s="5" t="s">
        <v>224</v>
      </c>
      <c r="C230" s="5" t="s">
        <v>6013</v>
      </c>
      <c r="D230" t="s">
        <v>5</v>
      </c>
      <c r="E230" s="24" t="s">
        <v>6014</v>
      </c>
      <c r="F230" s="25" t="s">
        <v>73</v>
      </c>
      <c r="G230" s="26">
        <v>2</v>
      </c>
      <c r="H230" s="25">
        <v>0</v>
      </c>
      <c r="I230" s="25">
        <f>ROUND(G230*H230,6)</f>
        <v>0</v>
      </c>
      <c r="L230" s="27">
        <v>0</v>
      </c>
      <c r="M230" s="22">
        <f>ROUND(ROUND(L230,2)*ROUND(G230,3),2)</f>
        <v>0</v>
      </c>
      <c r="N230" s="25" t="s">
        <v>126</v>
      </c>
      <c r="O230">
        <f>(M230*21)/100</f>
        <v>0</v>
      </c>
      <c r="P230" t="s">
        <v>27</v>
      </c>
    </row>
    <row r="231" spans="1:16" x14ac:dyDescent="0.2">
      <c r="A231" s="28" t="s">
        <v>57</v>
      </c>
      <c r="E231" s="29" t="s">
        <v>5</v>
      </c>
    </row>
    <row r="232" spans="1:16" x14ac:dyDescent="0.2">
      <c r="A232" s="28" t="s">
        <v>58</v>
      </c>
      <c r="E232" s="30" t="s">
        <v>5</v>
      </c>
    </row>
    <row r="233" spans="1:16" x14ac:dyDescent="0.2">
      <c r="E233" s="29" t="s">
        <v>5</v>
      </c>
    </row>
    <row r="234" spans="1:16" x14ac:dyDescent="0.2">
      <c r="A234" t="s">
        <v>51</v>
      </c>
      <c r="B234" s="5" t="s">
        <v>225</v>
      </c>
      <c r="C234" s="5" t="s">
        <v>6015</v>
      </c>
      <c r="D234" t="s">
        <v>5</v>
      </c>
      <c r="E234" s="24" t="s">
        <v>6016</v>
      </c>
      <c r="F234" s="25" t="s">
        <v>73</v>
      </c>
      <c r="G234" s="26">
        <v>8</v>
      </c>
      <c r="H234" s="25">
        <v>0</v>
      </c>
      <c r="I234" s="25">
        <f>ROUND(G234*H234,6)</f>
        <v>0</v>
      </c>
      <c r="L234" s="27">
        <v>0</v>
      </c>
      <c r="M234" s="22">
        <f>ROUND(ROUND(L234,2)*ROUND(G234,3),2)</f>
        <v>0</v>
      </c>
      <c r="N234" s="25" t="s">
        <v>126</v>
      </c>
      <c r="O234">
        <f>(M234*21)/100</f>
        <v>0</v>
      </c>
      <c r="P234" t="s">
        <v>27</v>
      </c>
    </row>
    <row r="235" spans="1:16" x14ac:dyDescent="0.2">
      <c r="A235" s="28" t="s">
        <v>57</v>
      </c>
      <c r="E235" s="29" t="s">
        <v>5</v>
      </c>
    </row>
    <row r="236" spans="1:16" x14ac:dyDescent="0.2">
      <c r="A236" s="28" t="s">
        <v>58</v>
      </c>
      <c r="E236" s="30" t="s">
        <v>5</v>
      </c>
    </row>
    <row r="237" spans="1:16" x14ac:dyDescent="0.2">
      <c r="E237" s="29" t="s">
        <v>5</v>
      </c>
    </row>
    <row r="238" spans="1:16" ht="25.5" x14ac:dyDescent="0.2">
      <c r="A238" t="s">
        <v>51</v>
      </c>
      <c r="B238" s="5" t="s">
        <v>226</v>
      </c>
      <c r="C238" s="5" t="s">
        <v>6017</v>
      </c>
      <c r="D238" t="s">
        <v>5</v>
      </c>
      <c r="E238" s="24" t="s">
        <v>6018</v>
      </c>
      <c r="F238" s="25" t="s">
        <v>73</v>
      </c>
      <c r="G238" s="26">
        <v>1</v>
      </c>
      <c r="H238" s="25">
        <v>0</v>
      </c>
      <c r="I238" s="25">
        <f>ROUND(G238*H238,6)</f>
        <v>0</v>
      </c>
      <c r="L238" s="27">
        <v>0</v>
      </c>
      <c r="M238" s="22">
        <f>ROUND(ROUND(L238,2)*ROUND(G238,3),2)</f>
        <v>0</v>
      </c>
      <c r="N238" s="25" t="s">
        <v>126</v>
      </c>
      <c r="O238">
        <f>(M238*21)/100</f>
        <v>0</v>
      </c>
      <c r="P238" t="s">
        <v>27</v>
      </c>
    </row>
    <row r="239" spans="1:16" x14ac:dyDescent="0.2">
      <c r="A239" s="28" t="s">
        <v>57</v>
      </c>
      <c r="E239" s="29" t="s">
        <v>5</v>
      </c>
    </row>
    <row r="240" spans="1:16" x14ac:dyDescent="0.2">
      <c r="A240" s="28" t="s">
        <v>58</v>
      </c>
      <c r="E240" s="30" t="s">
        <v>5</v>
      </c>
    </row>
    <row r="241" spans="1:16" x14ac:dyDescent="0.2">
      <c r="E241" s="29" t="s">
        <v>5</v>
      </c>
    </row>
    <row r="242" spans="1:16" ht="25.5" x14ac:dyDescent="0.2">
      <c r="A242" t="s">
        <v>51</v>
      </c>
      <c r="B242" s="5" t="s">
        <v>227</v>
      </c>
      <c r="C242" s="5" t="s">
        <v>6019</v>
      </c>
      <c r="D242" t="s">
        <v>5</v>
      </c>
      <c r="E242" s="24" t="s">
        <v>6020</v>
      </c>
      <c r="F242" s="25" t="s">
        <v>73</v>
      </c>
      <c r="G242" s="26">
        <v>1</v>
      </c>
      <c r="H242" s="25">
        <v>0</v>
      </c>
      <c r="I242" s="25">
        <f>ROUND(G242*H242,6)</f>
        <v>0</v>
      </c>
      <c r="L242" s="27">
        <v>0</v>
      </c>
      <c r="M242" s="22">
        <f>ROUND(ROUND(L242,2)*ROUND(G242,3),2)</f>
        <v>0</v>
      </c>
      <c r="N242" s="25" t="s">
        <v>126</v>
      </c>
      <c r="O242">
        <f>(M242*21)/100</f>
        <v>0</v>
      </c>
      <c r="P242" t="s">
        <v>27</v>
      </c>
    </row>
    <row r="243" spans="1:16" x14ac:dyDescent="0.2">
      <c r="A243" s="28" t="s">
        <v>57</v>
      </c>
      <c r="E243" s="29" t="s">
        <v>5</v>
      </c>
    </row>
    <row r="244" spans="1:16" x14ac:dyDescent="0.2">
      <c r="A244" s="28" t="s">
        <v>58</v>
      </c>
      <c r="E244" s="30" t="s">
        <v>5</v>
      </c>
    </row>
    <row r="245" spans="1:16" x14ac:dyDescent="0.2">
      <c r="E245" s="29" t="s">
        <v>5</v>
      </c>
    </row>
    <row r="246" spans="1:16" x14ac:dyDescent="0.2">
      <c r="A246" t="s">
        <v>51</v>
      </c>
      <c r="B246" s="5" t="s">
        <v>232</v>
      </c>
      <c r="C246" s="5" t="s">
        <v>6021</v>
      </c>
      <c r="D246" t="s">
        <v>5</v>
      </c>
      <c r="E246" s="24" t="s">
        <v>6022</v>
      </c>
      <c r="F246" s="25" t="s">
        <v>73</v>
      </c>
      <c r="G246" s="26">
        <v>1</v>
      </c>
      <c r="H246" s="25">
        <v>0</v>
      </c>
      <c r="I246" s="25">
        <f>ROUND(G246*H246,6)</f>
        <v>0</v>
      </c>
      <c r="L246" s="27">
        <v>0</v>
      </c>
      <c r="M246" s="22">
        <f>ROUND(ROUND(L246,2)*ROUND(G246,3),2)</f>
        <v>0</v>
      </c>
      <c r="N246" s="25" t="s">
        <v>126</v>
      </c>
      <c r="O246">
        <f>(M246*21)/100</f>
        <v>0</v>
      </c>
      <c r="P246" t="s">
        <v>27</v>
      </c>
    </row>
    <row r="247" spans="1:16" x14ac:dyDescent="0.2">
      <c r="A247" s="28" t="s">
        <v>57</v>
      </c>
      <c r="E247" s="29" t="s">
        <v>5</v>
      </c>
    </row>
    <row r="248" spans="1:16" x14ac:dyDescent="0.2">
      <c r="A248" s="28" t="s">
        <v>58</v>
      </c>
      <c r="E248" s="30" t="s">
        <v>5</v>
      </c>
    </row>
    <row r="249" spans="1:16" x14ac:dyDescent="0.2">
      <c r="E249" s="29" t="s">
        <v>5</v>
      </c>
    </row>
    <row r="250" spans="1:16" x14ac:dyDescent="0.2">
      <c r="A250" t="s">
        <v>51</v>
      </c>
      <c r="B250" s="5" t="s">
        <v>235</v>
      </c>
      <c r="C250" s="5" t="s">
        <v>6023</v>
      </c>
      <c r="D250" t="s">
        <v>5</v>
      </c>
      <c r="E250" s="24" t="s">
        <v>6024</v>
      </c>
      <c r="F250" s="25" t="s">
        <v>860</v>
      </c>
      <c r="G250" s="26">
        <v>1</v>
      </c>
      <c r="H250" s="25">
        <v>0</v>
      </c>
      <c r="I250" s="25">
        <f>ROUND(G250*H250,6)</f>
        <v>0</v>
      </c>
      <c r="L250" s="27">
        <v>0</v>
      </c>
      <c r="M250" s="22">
        <f>ROUND(ROUND(L250,2)*ROUND(G250,3),2)</f>
        <v>0</v>
      </c>
      <c r="N250" s="25" t="s">
        <v>126</v>
      </c>
      <c r="O250">
        <f>(M250*21)/100</f>
        <v>0</v>
      </c>
      <c r="P250" t="s">
        <v>27</v>
      </c>
    </row>
    <row r="251" spans="1:16" x14ac:dyDescent="0.2">
      <c r="A251" s="28" t="s">
        <v>57</v>
      </c>
      <c r="E251" s="29" t="s">
        <v>5</v>
      </c>
    </row>
    <row r="252" spans="1:16" x14ac:dyDescent="0.2">
      <c r="A252" s="28" t="s">
        <v>58</v>
      </c>
      <c r="E252" s="30" t="s">
        <v>5</v>
      </c>
    </row>
    <row r="253" spans="1:16" x14ac:dyDescent="0.2">
      <c r="E253" s="29" t="s">
        <v>5</v>
      </c>
    </row>
    <row r="254" spans="1:16" x14ac:dyDescent="0.2">
      <c r="A254" t="s">
        <v>48</v>
      </c>
      <c r="C254" s="6" t="s">
        <v>26</v>
      </c>
      <c r="E254" s="23" t="s">
        <v>6025</v>
      </c>
      <c r="J254" s="22">
        <f>0</f>
        <v>0</v>
      </c>
      <c r="K254" s="22">
        <f>0</f>
        <v>0</v>
      </c>
      <c r="L254" s="22">
        <f>0+L255+L259+L263+L267+L271+L275+L279+L283+L287+L291+L295+L299+L303+L307+L311+L315+L319+L323+L327+L331+L335+L339+L343+L347+L351+L355+L359+L363+L367+L371+L375+L379</f>
        <v>0</v>
      </c>
      <c r="M254" s="22">
        <f>0+M255+M259+M263+M267+M271+M275+M279+M283+M287+M291+M295+M299+M303+M307+M311+M315+M319+M323+M327+M331+M335+M339+M343+M347+M351+M355+M359+M363+M367+M371+M375+M379</f>
        <v>0</v>
      </c>
    </row>
    <row r="255" spans="1:16" x14ac:dyDescent="0.2">
      <c r="A255" t="s">
        <v>51</v>
      </c>
      <c r="B255" s="5" t="s">
        <v>238</v>
      </c>
      <c r="C255" s="5" t="s">
        <v>6026</v>
      </c>
      <c r="D255" t="s">
        <v>5</v>
      </c>
      <c r="E255" s="24" t="s">
        <v>6027</v>
      </c>
      <c r="F255" s="25" t="s">
        <v>73</v>
      </c>
      <c r="G255" s="26">
        <v>25</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x14ac:dyDescent="0.2">
      <c r="A257" s="28" t="s">
        <v>58</v>
      </c>
      <c r="E257" s="30" t="s">
        <v>5</v>
      </c>
    </row>
    <row r="258" spans="1:16" x14ac:dyDescent="0.2">
      <c r="E258" s="29" t="s">
        <v>5</v>
      </c>
    </row>
    <row r="259" spans="1:16" x14ac:dyDescent="0.2">
      <c r="A259" t="s">
        <v>51</v>
      </c>
      <c r="B259" s="5" t="s">
        <v>239</v>
      </c>
      <c r="C259" s="5" t="s">
        <v>6028</v>
      </c>
      <c r="D259" t="s">
        <v>5</v>
      </c>
      <c r="E259" s="24" t="s">
        <v>6029</v>
      </c>
      <c r="F259" s="25" t="s">
        <v>73</v>
      </c>
      <c r="G259" s="26">
        <v>17</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x14ac:dyDescent="0.2">
      <c r="E262" s="29" t="s">
        <v>5</v>
      </c>
    </row>
    <row r="263" spans="1:16" x14ac:dyDescent="0.2">
      <c r="A263" t="s">
        <v>51</v>
      </c>
      <c r="B263" s="5" t="s">
        <v>240</v>
      </c>
      <c r="C263" s="5" t="s">
        <v>6030</v>
      </c>
      <c r="D263" t="s">
        <v>5</v>
      </c>
      <c r="E263" s="24" t="s">
        <v>6031</v>
      </c>
      <c r="F263" s="25" t="s">
        <v>73</v>
      </c>
      <c r="G263" s="26">
        <v>25</v>
      </c>
      <c r="H263" s="25">
        <v>0</v>
      </c>
      <c r="I263" s="25">
        <f>ROUND(G263*H263,6)</f>
        <v>0</v>
      </c>
      <c r="L263" s="27">
        <v>0</v>
      </c>
      <c r="M263" s="22">
        <f>ROUND(ROUND(L263,2)*ROUND(G263,3),2)</f>
        <v>0</v>
      </c>
      <c r="N263" s="25" t="s">
        <v>126</v>
      </c>
      <c r="O263">
        <f>(M263*21)/100</f>
        <v>0</v>
      </c>
      <c r="P263" t="s">
        <v>27</v>
      </c>
    </row>
    <row r="264" spans="1:16" x14ac:dyDescent="0.2">
      <c r="A264" s="28" t="s">
        <v>57</v>
      </c>
      <c r="E264" s="29" t="s">
        <v>5</v>
      </c>
    </row>
    <row r="265" spans="1:16" x14ac:dyDescent="0.2">
      <c r="A265" s="28" t="s">
        <v>58</v>
      </c>
      <c r="E265" s="30" t="s">
        <v>5</v>
      </c>
    </row>
    <row r="266" spans="1:16" x14ac:dyDescent="0.2">
      <c r="E266" s="29" t="s">
        <v>5</v>
      </c>
    </row>
    <row r="267" spans="1:16" x14ac:dyDescent="0.2">
      <c r="A267" t="s">
        <v>51</v>
      </c>
      <c r="B267" s="5" t="s">
        <v>241</v>
      </c>
      <c r="C267" s="5" t="s">
        <v>6032</v>
      </c>
      <c r="D267" t="s">
        <v>5</v>
      </c>
      <c r="E267" s="24" t="s">
        <v>6033</v>
      </c>
      <c r="F267" s="25" t="s">
        <v>73</v>
      </c>
      <c r="G267" s="26">
        <v>29</v>
      </c>
      <c r="H267" s="25">
        <v>0</v>
      </c>
      <c r="I267" s="25">
        <f>ROUND(G267*H267,6)</f>
        <v>0</v>
      </c>
      <c r="L267" s="27">
        <v>0</v>
      </c>
      <c r="M267" s="22">
        <f>ROUND(ROUND(L267,2)*ROUND(G267,3),2)</f>
        <v>0</v>
      </c>
      <c r="N267" s="25" t="s">
        <v>126</v>
      </c>
      <c r="O267">
        <f>(M267*21)/100</f>
        <v>0</v>
      </c>
      <c r="P267" t="s">
        <v>27</v>
      </c>
    </row>
    <row r="268" spans="1:16" x14ac:dyDescent="0.2">
      <c r="A268" s="28" t="s">
        <v>57</v>
      </c>
      <c r="E268" s="29" t="s">
        <v>5</v>
      </c>
    </row>
    <row r="269" spans="1:16" x14ac:dyDescent="0.2">
      <c r="A269" s="28" t="s">
        <v>58</v>
      </c>
      <c r="E269" s="30" t="s">
        <v>5</v>
      </c>
    </row>
    <row r="270" spans="1:16" x14ac:dyDescent="0.2">
      <c r="E270" s="29" t="s">
        <v>5</v>
      </c>
    </row>
    <row r="271" spans="1:16" x14ac:dyDescent="0.2">
      <c r="A271" t="s">
        <v>51</v>
      </c>
      <c r="B271" s="5" t="s">
        <v>242</v>
      </c>
      <c r="C271" s="5" t="s">
        <v>6034</v>
      </c>
      <c r="D271" t="s">
        <v>5</v>
      </c>
      <c r="E271" s="24" t="s">
        <v>6035</v>
      </c>
      <c r="F271" s="25" t="s">
        <v>73</v>
      </c>
      <c r="G271" s="26">
        <v>10</v>
      </c>
      <c r="H271" s="25">
        <v>0</v>
      </c>
      <c r="I271" s="25">
        <f>ROUND(G271*H271,6)</f>
        <v>0</v>
      </c>
      <c r="L271" s="27">
        <v>0</v>
      </c>
      <c r="M271" s="22">
        <f>ROUND(ROUND(L271,2)*ROUND(G271,3),2)</f>
        <v>0</v>
      </c>
      <c r="N271" s="25" t="s">
        <v>126</v>
      </c>
      <c r="O271">
        <f>(M271*21)/100</f>
        <v>0</v>
      </c>
      <c r="P271" t="s">
        <v>27</v>
      </c>
    </row>
    <row r="272" spans="1:16" x14ac:dyDescent="0.2">
      <c r="A272" s="28" t="s">
        <v>57</v>
      </c>
      <c r="E272" s="29" t="s">
        <v>5</v>
      </c>
    </row>
    <row r="273" spans="1:16" x14ac:dyDescent="0.2">
      <c r="A273" s="28" t="s">
        <v>58</v>
      </c>
      <c r="E273" s="30" t="s">
        <v>5</v>
      </c>
    </row>
    <row r="274" spans="1:16" x14ac:dyDescent="0.2">
      <c r="E274" s="29" t="s">
        <v>5</v>
      </c>
    </row>
    <row r="275" spans="1:16" x14ac:dyDescent="0.2">
      <c r="A275" t="s">
        <v>51</v>
      </c>
      <c r="B275" s="5" t="s">
        <v>243</v>
      </c>
      <c r="C275" s="5" t="s">
        <v>6036</v>
      </c>
      <c r="D275" t="s">
        <v>5</v>
      </c>
      <c r="E275" s="24" t="s">
        <v>6037</v>
      </c>
      <c r="F275" s="25" t="s">
        <v>73</v>
      </c>
      <c r="G275" s="26">
        <v>2</v>
      </c>
      <c r="H275" s="25">
        <v>0</v>
      </c>
      <c r="I275" s="25">
        <f>ROUND(G275*H275,6)</f>
        <v>0</v>
      </c>
      <c r="L275" s="27">
        <v>0</v>
      </c>
      <c r="M275" s="22">
        <f>ROUND(ROUND(L275,2)*ROUND(G275,3),2)</f>
        <v>0</v>
      </c>
      <c r="N275" s="25" t="s">
        <v>126</v>
      </c>
      <c r="O275">
        <f>(M275*21)/100</f>
        <v>0</v>
      </c>
      <c r="P275" t="s">
        <v>27</v>
      </c>
    </row>
    <row r="276" spans="1:16" x14ac:dyDescent="0.2">
      <c r="A276" s="28" t="s">
        <v>57</v>
      </c>
      <c r="E276" s="29" t="s">
        <v>5</v>
      </c>
    </row>
    <row r="277" spans="1:16" x14ac:dyDescent="0.2">
      <c r="A277" s="28" t="s">
        <v>58</v>
      </c>
      <c r="E277" s="30" t="s">
        <v>5</v>
      </c>
    </row>
    <row r="278" spans="1:16" x14ac:dyDescent="0.2">
      <c r="E278" s="29" t="s">
        <v>5</v>
      </c>
    </row>
    <row r="279" spans="1:16" x14ac:dyDescent="0.2">
      <c r="A279" t="s">
        <v>51</v>
      </c>
      <c r="B279" s="5" t="s">
        <v>244</v>
      </c>
      <c r="C279" s="5" t="s">
        <v>6038</v>
      </c>
      <c r="D279" t="s">
        <v>5</v>
      </c>
      <c r="E279" s="24" t="s">
        <v>6039</v>
      </c>
      <c r="F279" s="25" t="s">
        <v>73</v>
      </c>
      <c r="G279" s="26">
        <v>6</v>
      </c>
      <c r="H279" s="25">
        <v>0</v>
      </c>
      <c r="I279" s="25">
        <f>ROUND(G279*H279,6)</f>
        <v>0</v>
      </c>
      <c r="L279" s="27">
        <v>0</v>
      </c>
      <c r="M279" s="22">
        <f>ROUND(ROUND(L279,2)*ROUND(G279,3),2)</f>
        <v>0</v>
      </c>
      <c r="N279" s="25" t="s">
        <v>126</v>
      </c>
      <c r="O279">
        <f>(M279*21)/100</f>
        <v>0</v>
      </c>
      <c r="P279" t="s">
        <v>27</v>
      </c>
    </row>
    <row r="280" spans="1:16" x14ac:dyDescent="0.2">
      <c r="A280" s="28" t="s">
        <v>57</v>
      </c>
      <c r="E280" s="29" t="s">
        <v>5</v>
      </c>
    </row>
    <row r="281" spans="1:16" x14ac:dyDescent="0.2">
      <c r="A281" s="28" t="s">
        <v>58</v>
      </c>
      <c r="E281" s="30" t="s">
        <v>5</v>
      </c>
    </row>
    <row r="282" spans="1:16" x14ac:dyDescent="0.2">
      <c r="E282" s="29" t="s">
        <v>5</v>
      </c>
    </row>
    <row r="283" spans="1:16" x14ac:dyDescent="0.2">
      <c r="A283" t="s">
        <v>51</v>
      </c>
      <c r="B283" s="5" t="s">
        <v>249</v>
      </c>
      <c r="C283" s="5" t="s">
        <v>6040</v>
      </c>
      <c r="D283" t="s">
        <v>5</v>
      </c>
      <c r="E283" s="24" t="s">
        <v>5996</v>
      </c>
      <c r="F283" s="25" t="s">
        <v>73</v>
      </c>
      <c r="G283" s="26">
        <v>4</v>
      </c>
      <c r="H283" s="25">
        <v>0</v>
      </c>
      <c r="I283" s="25">
        <f>ROUND(G283*H283,6)</f>
        <v>0</v>
      </c>
      <c r="L283" s="27">
        <v>0</v>
      </c>
      <c r="M283" s="22">
        <f>ROUND(ROUND(L283,2)*ROUND(G283,3),2)</f>
        <v>0</v>
      </c>
      <c r="N283" s="25" t="s">
        <v>126</v>
      </c>
      <c r="O283">
        <f>(M283*21)/100</f>
        <v>0</v>
      </c>
      <c r="P283" t="s">
        <v>27</v>
      </c>
    </row>
    <row r="284" spans="1:16" x14ac:dyDescent="0.2">
      <c r="A284" s="28" t="s">
        <v>57</v>
      </c>
      <c r="E284" s="29" t="s">
        <v>5</v>
      </c>
    </row>
    <row r="285" spans="1:16" x14ac:dyDescent="0.2">
      <c r="A285" s="28" t="s">
        <v>58</v>
      </c>
      <c r="E285" s="30" t="s">
        <v>5</v>
      </c>
    </row>
    <row r="286" spans="1:16" x14ac:dyDescent="0.2">
      <c r="E286" s="29" t="s">
        <v>5</v>
      </c>
    </row>
    <row r="287" spans="1:16" x14ac:dyDescent="0.2">
      <c r="A287" t="s">
        <v>51</v>
      </c>
      <c r="B287" s="5" t="s">
        <v>254</v>
      </c>
      <c r="C287" s="5" t="s">
        <v>6041</v>
      </c>
      <c r="D287" t="s">
        <v>5</v>
      </c>
      <c r="E287" s="24" t="s">
        <v>6042</v>
      </c>
      <c r="F287" s="25" t="s">
        <v>73</v>
      </c>
      <c r="G287" s="26">
        <v>12</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x14ac:dyDescent="0.2">
      <c r="A289" s="28" t="s">
        <v>58</v>
      </c>
      <c r="E289" s="30" t="s">
        <v>5</v>
      </c>
    </row>
    <row r="290" spans="1:16" x14ac:dyDescent="0.2">
      <c r="E290" s="29" t="s">
        <v>5</v>
      </c>
    </row>
    <row r="291" spans="1:16" x14ac:dyDescent="0.2">
      <c r="A291" t="s">
        <v>51</v>
      </c>
      <c r="B291" s="5" t="s">
        <v>258</v>
      </c>
      <c r="C291" s="5" t="s">
        <v>6043</v>
      </c>
      <c r="D291" t="s">
        <v>5</v>
      </c>
      <c r="E291" s="24" t="s">
        <v>6016</v>
      </c>
      <c r="F291" s="25" t="s">
        <v>73</v>
      </c>
      <c r="G291" s="26">
        <v>8</v>
      </c>
      <c r="H291" s="25">
        <v>0</v>
      </c>
      <c r="I291" s="25">
        <f>ROUND(G291*H291,6)</f>
        <v>0</v>
      </c>
      <c r="L291" s="27">
        <v>0</v>
      </c>
      <c r="M291" s="22">
        <f>ROUND(ROUND(L291,2)*ROUND(G291,3),2)</f>
        <v>0</v>
      </c>
      <c r="N291" s="25" t="s">
        <v>126</v>
      </c>
      <c r="O291">
        <f>(M291*21)/100</f>
        <v>0</v>
      </c>
      <c r="P291" t="s">
        <v>27</v>
      </c>
    </row>
    <row r="292" spans="1:16" x14ac:dyDescent="0.2">
      <c r="A292" s="28" t="s">
        <v>57</v>
      </c>
      <c r="E292" s="29" t="s">
        <v>5</v>
      </c>
    </row>
    <row r="293" spans="1:16" x14ac:dyDescent="0.2">
      <c r="A293" s="28" t="s">
        <v>58</v>
      </c>
      <c r="E293" s="30" t="s">
        <v>5</v>
      </c>
    </row>
    <row r="294" spans="1:16" x14ac:dyDescent="0.2">
      <c r="E294" s="29" t="s">
        <v>5</v>
      </c>
    </row>
    <row r="295" spans="1:16" x14ac:dyDescent="0.2">
      <c r="A295" t="s">
        <v>51</v>
      </c>
      <c r="B295" s="5" t="s">
        <v>262</v>
      </c>
      <c r="C295" s="5" t="s">
        <v>6044</v>
      </c>
      <c r="D295" t="s">
        <v>5</v>
      </c>
      <c r="E295" s="24" t="s">
        <v>5960</v>
      </c>
      <c r="F295" s="25" t="s">
        <v>73</v>
      </c>
      <c r="G295" s="26">
        <v>2</v>
      </c>
      <c r="H295" s="25">
        <v>0</v>
      </c>
      <c r="I295" s="25">
        <f>ROUND(G295*H295,6)</f>
        <v>0</v>
      </c>
      <c r="L295" s="27">
        <v>0</v>
      </c>
      <c r="M295" s="22">
        <f>ROUND(ROUND(L295,2)*ROUND(G295,3),2)</f>
        <v>0</v>
      </c>
      <c r="N295" s="25" t="s">
        <v>126</v>
      </c>
      <c r="O295">
        <f>(M295*21)/100</f>
        <v>0</v>
      </c>
      <c r="P295" t="s">
        <v>27</v>
      </c>
    </row>
    <row r="296" spans="1:16" x14ac:dyDescent="0.2">
      <c r="A296" s="28" t="s">
        <v>57</v>
      </c>
      <c r="E296" s="29" t="s">
        <v>5</v>
      </c>
    </row>
    <row r="297" spans="1:16" x14ac:dyDescent="0.2">
      <c r="A297" s="28" t="s">
        <v>58</v>
      </c>
      <c r="E297" s="30" t="s">
        <v>5</v>
      </c>
    </row>
    <row r="298" spans="1:16" x14ac:dyDescent="0.2">
      <c r="E298" s="29" t="s">
        <v>5</v>
      </c>
    </row>
    <row r="299" spans="1:16" x14ac:dyDescent="0.2">
      <c r="A299" t="s">
        <v>51</v>
      </c>
      <c r="B299" s="5" t="s">
        <v>263</v>
      </c>
      <c r="C299" s="5" t="s">
        <v>6045</v>
      </c>
      <c r="D299" t="s">
        <v>5</v>
      </c>
      <c r="E299" s="24" t="s">
        <v>6046</v>
      </c>
      <c r="F299" s="25" t="s">
        <v>73</v>
      </c>
      <c r="G299" s="26">
        <v>6</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x14ac:dyDescent="0.2">
      <c r="A301" s="28" t="s">
        <v>58</v>
      </c>
      <c r="E301" s="30" t="s">
        <v>5</v>
      </c>
    </row>
    <row r="302" spans="1:16" x14ac:dyDescent="0.2">
      <c r="E302" s="29" t="s">
        <v>5</v>
      </c>
    </row>
    <row r="303" spans="1:16" x14ac:dyDescent="0.2">
      <c r="A303" t="s">
        <v>51</v>
      </c>
      <c r="B303" s="5" t="s">
        <v>264</v>
      </c>
      <c r="C303" s="5" t="s">
        <v>6047</v>
      </c>
      <c r="D303" t="s">
        <v>5</v>
      </c>
      <c r="E303" s="24" t="s">
        <v>6048</v>
      </c>
      <c r="F303" s="25" t="s">
        <v>73</v>
      </c>
      <c r="G303" s="26">
        <v>2</v>
      </c>
      <c r="H303" s="25">
        <v>0</v>
      </c>
      <c r="I303" s="25">
        <f>ROUND(G303*H303,6)</f>
        <v>0</v>
      </c>
      <c r="L303" s="27">
        <v>0</v>
      </c>
      <c r="M303" s="22">
        <f>ROUND(ROUND(L303,2)*ROUND(G303,3),2)</f>
        <v>0</v>
      </c>
      <c r="N303" s="25" t="s">
        <v>126</v>
      </c>
      <c r="O303">
        <f>(M303*21)/100</f>
        <v>0</v>
      </c>
      <c r="P303" t="s">
        <v>27</v>
      </c>
    </row>
    <row r="304" spans="1:16" x14ac:dyDescent="0.2">
      <c r="A304" s="28" t="s">
        <v>57</v>
      </c>
      <c r="E304" s="29" t="s">
        <v>5</v>
      </c>
    </row>
    <row r="305" spans="1:16" x14ac:dyDescent="0.2">
      <c r="A305" s="28" t="s">
        <v>58</v>
      </c>
      <c r="E305" s="30" t="s">
        <v>5</v>
      </c>
    </row>
    <row r="306" spans="1:16" x14ac:dyDescent="0.2">
      <c r="E306" s="29" t="s">
        <v>5</v>
      </c>
    </row>
    <row r="307" spans="1:16" x14ac:dyDescent="0.2">
      <c r="A307" t="s">
        <v>51</v>
      </c>
      <c r="B307" s="5" t="s">
        <v>265</v>
      </c>
      <c r="C307" s="5" t="s">
        <v>6049</v>
      </c>
      <c r="D307" t="s">
        <v>5</v>
      </c>
      <c r="E307" s="24" t="s">
        <v>5961</v>
      </c>
      <c r="F307" s="25" t="s">
        <v>73</v>
      </c>
      <c r="G307" s="26">
        <v>2</v>
      </c>
      <c r="H307" s="25">
        <v>0</v>
      </c>
      <c r="I307" s="25">
        <f>ROUND(G307*H307,6)</f>
        <v>0</v>
      </c>
      <c r="L307" s="27">
        <v>0</v>
      </c>
      <c r="M307" s="22">
        <f>ROUND(ROUND(L307,2)*ROUND(G307,3),2)</f>
        <v>0</v>
      </c>
      <c r="N307" s="25" t="s">
        <v>126</v>
      </c>
      <c r="O307">
        <f>(M307*21)/100</f>
        <v>0</v>
      </c>
      <c r="P307" t="s">
        <v>27</v>
      </c>
    </row>
    <row r="308" spans="1:16" x14ac:dyDescent="0.2">
      <c r="A308" s="28" t="s">
        <v>57</v>
      </c>
      <c r="E308" s="29" t="s">
        <v>5</v>
      </c>
    </row>
    <row r="309" spans="1:16" x14ac:dyDescent="0.2">
      <c r="A309" s="28" t="s">
        <v>58</v>
      </c>
      <c r="E309" s="30" t="s">
        <v>5</v>
      </c>
    </row>
    <row r="310" spans="1:16" x14ac:dyDescent="0.2">
      <c r="E310" s="29" t="s">
        <v>5</v>
      </c>
    </row>
    <row r="311" spans="1:16" x14ac:dyDescent="0.2">
      <c r="A311" t="s">
        <v>51</v>
      </c>
      <c r="B311" s="5" t="s">
        <v>266</v>
      </c>
      <c r="C311" s="5" t="s">
        <v>6050</v>
      </c>
      <c r="D311" t="s">
        <v>5</v>
      </c>
      <c r="E311" s="24" t="s">
        <v>6051</v>
      </c>
      <c r="F311" s="25" t="s">
        <v>73</v>
      </c>
      <c r="G311" s="26">
        <v>2</v>
      </c>
      <c r="H311" s="25">
        <v>0</v>
      </c>
      <c r="I311" s="25">
        <f>ROUND(G311*H311,6)</f>
        <v>0</v>
      </c>
      <c r="L311" s="27">
        <v>0</v>
      </c>
      <c r="M311" s="22">
        <f>ROUND(ROUND(L311,2)*ROUND(G311,3),2)</f>
        <v>0</v>
      </c>
      <c r="N311" s="25" t="s">
        <v>126</v>
      </c>
      <c r="O311">
        <f>(M311*21)/100</f>
        <v>0</v>
      </c>
      <c r="P311" t="s">
        <v>27</v>
      </c>
    </row>
    <row r="312" spans="1:16" x14ac:dyDescent="0.2">
      <c r="A312" s="28" t="s">
        <v>57</v>
      </c>
      <c r="E312" s="29" t="s">
        <v>5</v>
      </c>
    </row>
    <row r="313" spans="1:16" x14ac:dyDescent="0.2">
      <c r="A313" s="28" t="s">
        <v>58</v>
      </c>
      <c r="E313" s="30" t="s">
        <v>5</v>
      </c>
    </row>
    <row r="314" spans="1:16" x14ac:dyDescent="0.2">
      <c r="E314" s="29" t="s">
        <v>5</v>
      </c>
    </row>
    <row r="315" spans="1:16" x14ac:dyDescent="0.2">
      <c r="A315" t="s">
        <v>51</v>
      </c>
      <c r="B315" s="5" t="s">
        <v>267</v>
      </c>
      <c r="C315" s="5" t="s">
        <v>6052</v>
      </c>
      <c r="D315" t="s">
        <v>5</v>
      </c>
      <c r="E315" s="24" t="s">
        <v>6053</v>
      </c>
      <c r="F315" s="25" t="s">
        <v>73</v>
      </c>
      <c r="G315" s="26">
        <v>2</v>
      </c>
      <c r="H315" s="25">
        <v>0</v>
      </c>
      <c r="I315" s="25">
        <f>ROUND(G315*H315,6)</f>
        <v>0</v>
      </c>
      <c r="L315" s="27">
        <v>0</v>
      </c>
      <c r="M315" s="22">
        <f>ROUND(ROUND(L315,2)*ROUND(G315,3),2)</f>
        <v>0</v>
      </c>
      <c r="N315" s="25" t="s">
        <v>126</v>
      </c>
      <c r="O315">
        <f>(M315*21)/100</f>
        <v>0</v>
      </c>
      <c r="P315" t="s">
        <v>27</v>
      </c>
    </row>
    <row r="316" spans="1:16" x14ac:dyDescent="0.2">
      <c r="A316" s="28" t="s">
        <v>57</v>
      </c>
      <c r="E316" s="29" t="s">
        <v>5</v>
      </c>
    </row>
    <row r="317" spans="1:16" x14ac:dyDescent="0.2">
      <c r="A317" s="28" t="s">
        <v>58</v>
      </c>
      <c r="E317" s="30" t="s">
        <v>5</v>
      </c>
    </row>
    <row r="318" spans="1:16" x14ac:dyDescent="0.2">
      <c r="E318" s="29" t="s">
        <v>5</v>
      </c>
    </row>
    <row r="319" spans="1:16" x14ac:dyDescent="0.2">
      <c r="A319" t="s">
        <v>51</v>
      </c>
      <c r="B319" s="5" t="s">
        <v>270</v>
      </c>
      <c r="C319" s="5" t="s">
        <v>6054</v>
      </c>
      <c r="D319" t="s">
        <v>5</v>
      </c>
      <c r="E319" s="24" t="s">
        <v>6055</v>
      </c>
      <c r="F319" s="25" t="s">
        <v>73</v>
      </c>
      <c r="G319" s="26">
        <v>4</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x14ac:dyDescent="0.2">
      <c r="A321" s="28" t="s">
        <v>58</v>
      </c>
      <c r="E321" s="30" t="s">
        <v>5</v>
      </c>
    </row>
    <row r="322" spans="1:16" x14ac:dyDescent="0.2">
      <c r="E322" s="29" t="s">
        <v>5</v>
      </c>
    </row>
    <row r="323" spans="1:16" ht="25.5" x14ac:dyDescent="0.2">
      <c r="A323" t="s">
        <v>51</v>
      </c>
      <c r="B323" s="5" t="s">
        <v>273</v>
      </c>
      <c r="C323" s="5" t="s">
        <v>6056</v>
      </c>
      <c r="D323" t="s">
        <v>5</v>
      </c>
      <c r="E323" s="24" t="s">
        <v>5962</v>
      </c>
      <c r="F323" s="25" t="s">
        <v>73</v>
      </c>
      <c r="G323" s="26">
        <v>135</v>
      </c>
      <c r="H323" s="25">
        <v>0</v>
      </c>
      <c r="I323" s="25">
        <f>ROUND(G323*H323,6)</f>
        <v>0</v>
      </c>
      <c r="L323" s="27">
        <v>0</v>
      </c>
      <c r="M323" s="22">
        <f>ROUND(ROUND(L323,2)*ROUND(G323,3),2)</f>
        <v>0</v>
      </c>
      <c r="N323" s="25" t="s">
        <v>126</v>
      </c>
      <c r="O323">
        <f>(M323*21)/100</f>
        <v>0</v>
      </c>
      <c r="P323" t="s">
        <v>27</v>
      </c>
    </row>
    <row r="324" spans="1:16" x14ac:dyDescent="0.2">
      <c r="A324" s="28" t="s">
        <v>57</v>
      </c>
      <c r="E324" s="29" t="s">
        <v>5</v>
      </c>
    </row>
    <row r="325" spans="1:16" x14ac:dyDescent="0.2">
      <c r="A325" s="28" t="s">
        <v>58</v>
      </c>
      <c r="E325" s="30" t="s">
        <v>5</v>
      </c>
    </row>
    <row r="326" spans="1:16" x14ac:dyDescent="0.2">
      <c r="E326" s="29" t="s">
        <v>5</v>
      </c>
    </row>
    <row r="327" spans="1:16" ht="25.5" x14ac:dyDescent="0.2">
      <c r="A327" t="s">
        <v>51</v>
      </c>
      <c r="B327" s="5" t="s">
        <v>276</v>
      </c>
      <c r="C327" s="5" t="s">
        <v>6057</v>
      </c>
      <c r="D327" t="s">
        <v>5</v>
      </c>
      <c r="E327" s="24" t="s">
        <v>6058</v>
      </c>
      <c r="F327" s="25" t="s">
        <v>73</v>
      </c>
      <c r="G327" s="26">
        <v>1</v>
      </c>
      <c r="H327" s="25">
        <v>0</v>
      </c>
      <c r="I327" s="25">
        <f>ROUND(G327*H327,6)</f>
        <v>0</v>
      </c>
      <c r="L327" s="27">
        <v>0</v>
      </c>
      <c r="M327" s="22">
        <f>ROUND(ROUND(L327,2)*ROUND(G327,3),2)</f>
        <v>0</v>
      </c>
      <c r="N327" s="25" t="s">
        <v>126</v>
      </c>
      <c r="O327">
        <f>(M327*21)/100</f>
        <v>0</v>
      </c>
      <c r="P327" t="s">
        <v>27</v>
      </c>
    </row>
    <row r="328" spans="1:16" x14ac:dyDescent="0.2">
      <c r="A328" s="28" t="s">
        <v>57</v>
      </c>
      <c r="E328" s="29" t="s">
        <v>5</v>
      </c>
    </row>
    <row r="329" spans="1:16" x14ac:dyDescent="0.2">
      <c r="A329" s="28" t="s">
        <v>58</v>
      </c>
      <c r="E329" s="30" t="s">
        <v>5</v>
      </c>
    </row>
    <row r="330" spans="1:16" x14ac:dyDescent="0.2">
      <c r="E330" s="29" t="s">
        <v>5</v>
      </c>
    </row>
    <row r="331" spans="1:16" ht="25.5" x14ac:dyDescent="0.2">
      <c r="A331" t="s">
        <v>51</v>
      </c>
      <c r="B331" s="5" t="s">
        <v>279</v>
      </c>
      <c r="C331" s="5" t="s">
        <v>6059</v>
      </c>
      <c r="D331" t="s">
        <v>5</v>
      </c>
      <c r="E331" s="24" t="s">
        <v>5963</v>
      </c>
      <c r="F331" s="25" t="s">
        <v>73</v>
      </c>
      <c r="G331" s="26">
        <v>136</v>
      </c>
      <c r="H331" s="25">
        <v>0</v>
      </c>
      <c r="I331" s="25">
        <f>ROUND(G331*H331,6)</f>
        <v>0</v>
      </c>
      <c r="L331" s="27">
        <v>0</v>
      </c>
      <c r="M331" s="22">
        <f>ROUND(ROUND(L331,2)*ROUND(G331,3),2)</f>
        <v>0</v>
      </c>
      <c r="N331" s="25" t="s">
        <v>126</v>
      </c>
      <c r="O331">
        <f>(M331*21)/100</f>
        <v>0</v>
      </c>
      <c r="P331" t="s">
        <v>27</v>
      </c>
    </row>
    <row r="332" spans="1:16" x14ac:dyDescent="0.2">
      <c r="A332" s="28" t="s">
        <v>57</v>
      </c>
      <c r="E332" s="29" t="s">
        <v>5</v>
      </c>
    </row>
    <row r="333" spans="1:16" x14ac:dyDescent="0.2">
      <c r="A333" s="28" t="s">
        <v>58</v>
      </c>
      <c r="E333" s="30" t="s">
        <v>5</v>
      </c>
    </row>
    <row r="334" spans="1:16" x14ac:dyDescent="0.2">
      <c r="E334" s="29" t="s">
        <v>5</v>
      </c>
    </row>
    <row r="335" spans="1:16" x14ac:dyDescent="0.2">
      <c r="A335" t="s">
        <v>51</v>
      </c>
      <c r="B335" s="5" t="s">
        <v>589</v>
      </c>
      <c r="C335" s="5" t="s">
        <v>6060</v>
      </c>
      <c r="D335" t="s">
        <v>5</v>
      </c>
      <c r="E335" s="24" t="s">
        <v>6061</v>
      </c>
      <c r="F335" s="25" t="s">
        <v>73</v>
      </c>
      <c r="G335" s="26">
        <v>7</v>
      </c>
      <c r="H335" s="25">
        <v>0</v>
      </c>
      <c r="I335" s="25">
        <f>ROUND(G335*H335,6)</f>
        <v>0</v>
      </c>
      <c r="L335" s="27">
        <v>0</v>
      </c>
      <c r="M335" s="22">
        <f>ROUND(ROUND(L335,2)*ROUND(G335,3),2)</f>
        <v>0</v>
      </c>
      <c r="N335" s="25" t="s">
        <v>126</v>
      </c>
      <c r="O335">
        <f>(M335*21)/100</f>
        <v>0</v>
      </c>
      <c r="P335" t="s">
        <v>27</v>
      </c>
    </row>
    <row r="336" spans="1:16" x14ac:dyDescent="0.2">
      <c r="A336" s="28" t="s">
        <v>57</v>
      </c>
      <c r="E336" s="29" t="s">
        <v>5</v>
      </c>
    </row>
    <row r="337" spans="1:16" x14ac:dyDescent="0.2">
      <c r="A337" s="28" t="s">
        <v>58</v>
      </c>
      <c r="E337" s="30" t="s">
        <v>5</v>
      </c>
    </row>
    <row r="338" spans="1:16" x14ac:dyDescent="0.2">
      <c r="E338" s="29" t="s">
        <v>5</v>
      </c>
    </row>
    <row r="339" spans="1:16" x14ac:dyDescent="0.2">
      <c r="A339" t="s">
        <v>51</v>
      </c>
      <c r="B339" s="5" t="s">
        <v>282</v>
      </c>
      <c r="C339" s="5" t="s">
        <v>6062</v>
      </c>
      <c r="D339" t="s">
        <v>5</v>
      </c>
      <c r="E339" s="24" t="s">
        <v>6063</v>
      </c>
      <c r="F339" s="25" t="s">
        <v>73</v>
      </c>
      <c r="G339" s="26">
        <v>6</v>
      </c>
      <c r="H339" s="25">
        <v>0</v>
      </c>
      <c r="I339" s="25">
        <f>ROUND(G339*H339,6)</f>
        <v>0</v>
      </c>
      <c r="L339" s="27">
        <v>0</v>
      </c>
      <c r="M339" s="22">
        <f>ROUND(ROUND(L339,2)*ROUND(G339,3),2)</f>
        <v>0</v>
      </c>
      <c r="N339" s="25" t="s">
        <v>126</v>
      </c>
      <c r="O339">
        <f>(M339*21)/100</f>
        <v>0</v>
      </c>
      <c r="P339" t="s">
        <v>27</v>
      </c>
    </row>
    <row r="340" spans="1:16" x14ac:dyDescent="0.2">
      <c r="A340" s="28" t="s">
        <v>57</v>
      </c>
      <c r="E340" s="29" t="s">
        <v>5</v>
      </c>
    </row>
    <row r="341" spans="1:16" x14ac:dyDescent="0.2">
      <c r="A341" s="28" t="s">
        <v>58</v>
      </c>
      <c r="E341" s="30" t="s">
        <v>5</v>
      </c>
    </row>
    <row r="342" spans="1:16" x14ac:dyDescent="0.2">
      <c r="E342" s="29" t="s">
        <v>5</v>
      </c>
    </row>
    <row r="343" spans="1:16" x14ac:dyDescent="0.2">
      <c r="A343" t="s">
        <v>51</v>
      </c>
      <c r="B343" s="5" t="s">
        <v>287</v>
      </c>
      <c r="C343" s="5" t="s">
        <v>6064</v>
      </c>
      <c r="D343" t="s">
        <v>5</v>
      </c>
      <c r="E343" s="24" t="s">
        <v>5967</v>
      </c>
      <c r="F343" s="25" t="s">
        <v>73</v>
      </c>
      <c r="G343" s="26">
        <v>298</v>
      </c>
      <c r="H343" s="25">
        <v>0</v>
      </c>
      <c r="I343" s="25">
        <f>ROUND(G343*H343,6)</f>
        <v>0</v>
      </c>
      <c r="L343" s="27">
        <v>0</v>
      </c>
      <c r="M343" s="22">
        <f>ROUND(ROUND(L343,2)*ROUND(G343,3),2)</f>
        <v>0</v>
      </c>
      <c r="N343" s="25" t="s">
        <v>126</v>
      </c>
      <c r="O343">
        <f>(M343*21)/100</f>
        <v>0</v>
      </c>
      <c r="P343" t="s">
        <v>27</v>
      </c>
    </row>
    <row r="344" spans="1:16" x14ac:dyDescent="0.2">
      <c r="A344" s="28" t="s">
        <v>57</v>
      </c>
      <c r="E344" s="29" t="s">
        <v>5</v>
      </c>
    </row>
    <row r="345" spans="1:16" x14ac:dyDescent="0.2">
      <c r="A345" s="28" t="s">
        <v>58</v>
      </c>
      <c r="E345" s="30" t="s">
        <v>5</v>
      </c>
    </row>
    <row r="346" spans="1:16" x14ac:dyDescent="0.2">
      <c r="E346" s="29" t="s">
        <v>5</v>
      </c>
    </row>
    <row r="347" spans="1:16" x14ac:dyDescent="0.2">
      <c r="A347" t="s">
        <v>51</v>
      </c>
      <c r="B347" s="5" t="s">
        <v>288</v>
      </c>
      <c r="C347" s="5" t="s">
        <v>6065</v>
      </c>
      <c r="D347" t="s">
        <v>5</v>
      </c>
      <c r="E347" s="24" t="s">
        <v>5964</v>
      </c>
      <c r="F347" s="25" t="s">
        <v>73</v>
      </c>
      <c r="G347" s="26">
        <v>285</v>
      </c>
      <c r="H347" s="25">
        <v>0</v>
      </c>
      <c r="I347" s="25">
        <f>ROUND(G347*H347,6)</f>
        <v>0</v>
      </c>
      <c r="L347" s="27">
        <v>0</v>
      </c>
      <c r="M347" s="22">
        <f>ROUND(ROUND(L347,2)*ROUND(G347,3),2)</f>
        <v>0</v>
      </c>
      <c r="N347" s="25" t="s">
        <v>126</v>
      </c>
      <c r="O347">
        <f>(M347*21)/100</f>
        <v>0</v>
      </c>
      <c r="P347" t="s">
        <v>27</v>
      </c>
    </row>
    <row r="348" spans="1:16" x14ac:dyDescent="0.2">
      <c r="A348" s="28" t="s">
        <v>57</v>
      </c>
      <c r="E348" s="29" t="s">
        <v>5</v>
      </c>
    </row>
    <row r="349" spans="1:16" x14ac:dyDescent="0.2">
      <c r="A349" s="28" t="s">
        <v>58</v>
      </c>
      <c r="E349" s="30" t="s">
        <v>5</v>
      </c>
    </row>
    <row r="350" spans="1:16" x14ac:dyDescent="0.2">
      <c r="E350" s="29" t="s">
        <v>5</v>
      </c>
    </row>
    <row r="351" spans="1:16" x14ac:dyDescent="0.2">
      <c r="A351" t="s">
        <v>51</v>
      </c>
      <c r="B351" s="5" t="s">
        <v>289</v>
      </c>
      <c r="C351" s="5" t="s">
        <v>6066</v>
      </c>
      <c r="D351" t="s">
        <v>5</v>
      </c>
      <c r="E351" s="24" t="s">
        <v>5965</v>
      </c>
      <c r="F351" s="25" t="s">
        <v>73</v>
      </c>
      <c r="G351" s="26">
        <v>136</v>
      </c>
      <c r="H351" s="25">
        <v>0</v>
      </c>
      <c r="I351" s="25">
        <f>ROUND(G351*H351,6)</f>
        <v>0</v>
      </c>
      <c r="L351" s="27">
        <v>0</v>
      </c>
      <c r="M351" s="22">
        <f>ROUND(ROUND(L351,2)*ROUND(G351,3),2)</f>
        <v>0</v>
      </c>
      <c r="N351" s="25" t="s">
        <v>126</v>
      </c>
      <c r="O351">
        <f>(M351*21)/100</f>
        <v>0</v>
      </c>
      <c r="P351" t="s">
        <v>27</v>
      </c>
    </row>
    <row r="352" spans="1:16" x14ac:dyDescent="0.2">
      <c r="A352" s="28" t="s">
        <v>57</v>
      </c>
      <c r="E352" s="29" t="s">
        <v>5</v>
      </c>
    </row>
    <row r="353" spans="1:16" x14ac:dyDescent="0.2">
      <c r="A353" s="28" t="s">
        <v>58</v>
      </c>
      <c r="E353" s="30" t="s">
        <v>5</v>
      </c>
    </row>
    <row r="354" spans="1:16" x14ac:dyDescent="0.2">
      <c r="E354" s="29" t="s">
        <v>5</v>
      </c>
    </row>
    <row r="355" spans="1:16" x14ac:dyDescent="0.2">
      <c r="A355" t="s">
        <v>51</v>
      </c>
      <c r="B355" s="5" t="s">
        <v>292</v>
      </c>
      <c r="C355" s="5" t="s">
        <v>6067</v>
      </c>
      <c r="D355" t="s">
        <v>5</v>
      </c>
      <c r="E355" s="24" t="s">
        <v>6068</v>
      </c>
      <c r="F355" s="25" t="s">
        <v>73</v>
      </c>
      <c r="G355" s="26">
        <v>56</v>
      </c>
      <c r="H355" s="25">
        <v>0</v>
      </c>
      <c r="I355" s="25">
        <f>ROUND(G355*H355,6)</f>
        <v>0</v>
      </c>
      <c r="L355" s="27">
        <v>0</v>
      </c>
      <c r="M355" s="22">
        <f>ROUND(ROUND(L355,2)*ROUND(G355,3),2)</f>
        <v>0</v>
      </c>
      <c r="N355" s="25" t="s">
        <v>126</v>
      </c>
      <c r="O355">
        <f>(M355*21)/100</f>
        <v>0</v>
      </c>
      <c r="P355" t="s">
        <v>27</v>
      </c>
    </row>
    <row r="356" spans="1:16" x14ac:dyDescent="0.2">
      <c r="A356" s="28" t="s">
        <v>57</v>
      </c>
      <c r="E356" s="29" t="s">
        <v>5</v>
      </c>
    </row>
    <row r="357" spans="1:16" x14ac:dyDescent="0.2">
      <c r="A357" s="28" t="s">
        <v>58</v>
      </c>
      <c r="E357" s="30" t="s">
        <v>5</v>
      </c>
    </row>
    <row r="358" spans="1:16" x14ac:dyDescent="0.2">
      <c r="E358" s="29" t="s">
        <v>5</v>
      </c>
    </row>
    <row r="359" spans="1:16" ht="25.5" x14ac:dyDescent="0.2">
      <c r="A359" t="s">
        <v>51</v>
      </c>
      <c r="B359" s="5" t="s">
        <v>295</v>
      </c>
      <c r="C359" s="5" t="s">
        <v>6069</v>
      </c>
      <c r="D359" t="s">
        <v>5</v>
      </c>
      <c r="E359" s="24" t="s">
        <v>5966</v>
      </c>
      <c r="F359" s="25" t="s">
        <v>73</v>
      </c>
      <c r="G359" s="26">
        <v>80</v>
      </c>
      <c r="H359" s="25">
        <v>0</v>
      </c>
      <c r="I359" s="25">
        <f>ROUND(G359*H359,6)</f>
        <v>0</v>
      </c>
      <c r="L359" s="27">
        <v>0</v>
      </c>
      <c r="M359" s="22">
        <f>ROUND(ROUND(L359,2)*ROUND(G359,3),2)</f>
        <v>0</v>
      </c>
      <c r="N359" s="25" t="s">
        <v>126</v>
      </c>
      <c r="O359">
        <f>(M359*21)/100</f>
        <v>0</v>
      </c>
      <c r="P359" t="s">
        <v>27</v>
      </c>
    </row>
    <row r="360" spans="1:16" x14ac:dyDescent="0.2">
      <c r="A360" s="28" t="s">
        <v>57</v>
      </c>
      <c r="E360" s="29" t="s">
        <v>5</v>
      </c>
    </row>
    <row r="361" spans="1:16" x14ac:dyDescent="0.2">
      <c r="A361" s="28" t="s">
        <v>58</v>
      </c>
      <c r="E361" s="30" t="s">
        <v>5</v>
      </c>
    </row>
    <row r="362" spans="1:16" x14ac:dyDescent="0.2">
      <c r="E362" s="29" t="s">
        <v>5</v>
      </c>
    </row>
    <row r="363" spans="1:16" x14ac:dyDescent="0.2">
      <c r="A363" t="s">
        <v>51</v>
      </c>
      <c r="B363" s="5" t="s">
        <v>298</v>
      </c>
      <c r="C363" s="5" t="s">
        <v>6070</v>
      </c>
      <c r="D363" t="s">
        <v>5</v>
      </c>
      <c r="E363" s="24" t="s">
        <v>6071</v>
      </c>
      <c r="F363" s="25" t="s">
        <v>73</v>
      </c>
      <c r="G363" s="26">
        <v>10</v>
      </c>
      <c r="H363" s="25">
        <v>0</v>
      </c>
      <c r="I363" s="25">
        <f>ROUND(G363*H363,6)</f>
        <v>0</v>
      </c>
      <c r="L363" s="27">
        <v>0</v>
      </c>
      <c r="M363" s="22">
        <f>ROUND(ROUND(L363,2)*ROUND(G363,3),2)</f>
        <v>0</v>
      </c>
      <c r="N363" s="25" t="s">
        <v>126</v>
      </c>
      <c r="O363">
        <f>(M363*21)/100</f>
        <v>0</v>
      </c>
      <c r="P363" t="s">
        <v>27</v>
      </c>
    </row>
    <row r="364" spans="1:16" x14ac:dyDescent="0.2">
      <c r="A364" s="28" t="s">
        <v>57</v>
      </c>
      <c r="E364" s="29" t="s">
        <v>5</v>
      </c>
    </row>
    <row r="365" spans="1:16" x14ac:dyDescent="0.2">
      <c r="A365" s="28" t="s">
        <v>58</v>
      </c>
      <c r="E365" s="30" t="s">
        <v>5</v>
      </c>
    </row>
    <row r="366" spans="1:16" x14ac:dyDescent="0.2">
      <c r="E366" s="29" t="s">
        <v>5</v>
      </c>
    </row>
    <row r="367" spans="1:16" x14ac:dyDescent="0.2">
      <c r="A367" t="s">
        <v>51</v>
      </c>
      <c r="B367" s="5" t="s">
        <v>301</v>
      </c>
      <c r="C367" s="5" t="s">
        <v>6072</v>
      </c>
      <c r="D367" t="s">
        <v>5</v>
      </c>
      <c r="E367" s="24" t="s">
        <v>6073</v>
      </c>
      <c r="F367" s="25" t="s">
        <v>73</v>
      </c>
      <c r="G367" s="26">
        <v>148</v>
      </c>
      <c r="H367" s="25">
        <v>0</v>
      </c>
      <c r="I367" s="25">
        <f>ROUND(G367*H367,6)</f>
        <v>0</v>
      </c>
      <c r="L367" s="27">
        <v>0</v>
      </c>
      <c r="M367" s="22">
        <f>ROUND(ROUND(L367,2)*ROUND(G367,3),2)</f>
        <v>0</v>
      </c>
      <c r="N367" s="25" t="s">
        <v>126</v>
      </c>
      <c r="O367">
        <f>(M367*21)/100</f>
        <v>0</v>
      </c>
      <c r="P367" t="s">
        <v>27</v>
      </c>
    </row>
    <row r="368" spans="1:16" x14ac:dyDescent="0.2">
      <c r="A368" s="28" t="s">
        <v>57</v>
      </c>
      <c r="E368" s="29" t="s">
        <v>5</v>
      </c>
    </row>
    <row r="369" spans="1:16" x14ac:dyDescent="0.2">
      <c r="A369" s="28" t="s">
        <v>58</v>
      </c>
      <c r="E369" s="30" t="s">
        <v>5</v>
      </c>
    </row>
    <row r="370" spans="1:16" x14ac:dyDescent="0.2">
      <c r="E370" s="29" t="s">
        <v>5</v>
      </c>
    </row>
    <row r="371" spans="1:16" x14ac:dyDescent="0.2">
      <c r="A371" t="s">
        <v>51</v>
      </c>
      <c r="B371" s="5" t="s">
        <v>304</v>
      </c>
      <c r="C371" s="5" t="s">
        <v>6074</v>
      </c>
      <c r="D371" t="s">
        <v>5</v>
      </c>
      <c r="E371" s="24" t="s">
        <v>6008</v>
      </c>
      <c r="F371" s="25" t="s">
        <v>73</v>
      </c>
      <c r="G371" s="26">
        <v>34</v>
      </c>
      <c r="H371" s="25">
        <v>0</v>
      </c>
      <c r="I371" s="25">
        <f>ROUND(G371*H371,6)</f>
        <v>0</v>
      </c>
      <c r="L371" s="27">
        <v>0</v>
      </c>
      <c r="M371" s="22">
        <f>ROUND(ROUND(L371,2)*ROUND(G371,3),2)</f>
        <v>0</v>
      </c>
      <c r="N371" s="25" t="s">
        <v>126</v>
      </c>
      <c r="O371">
        <f>(M371*21)/100</f>
        <v>0</v>
      </c>
      <c r="P371" t="s">
        <v>27</v>
      </c>
    </row>
    <row r="372" spans="1:16" x14ac:dyDescent="0.2">
      <c r="A372" s="28" t="s">
        <v>57</v>
      </c>
      <c r="E372" s="29" t="s">
        <v>5</v>
      </c>
    </row>
    <row r="373" spans="1:16" x14ac:dyDescent="0.2">
      <c r="A373" s="28" t="s">
        <v>58</v>
      </c>
      <c r="E373" s="30" t="s">
        <v>5</v>
      </c>
    </row>
    <row r="374" spans="1:16" x14ac:dyDescent="0.2">
      <c r="E374" s="29" t="s">
        <v>5</v>
      </c>
    </row>
    <row r="375" spans="1:16" x14ac:dyDescent="0.2">
      <c r="A375" t="s">
        <v>51</v>
      </c>
      <c r="B375" s="5" t="s">
        <v>307</v>
      </c>
      <c r="C375" s="5" t="s">
        <v>6075</v>
      </c>
      <c r="D375" t="s">
        <v>5</v>
      </c>
      <c r="E375" s="24" t="s">
        <v>6010</v>
      </c>
      <c r="F375" s="25" t="s">
        <v>73</v>
      </c>
      <c r="G375" s="26">
        <v>26</v>
      </c>
      <c r="H375" s="25">
        <v>0</v>
      </c>
      <c r="I375" s="25">
        <f>ROUND(G375*H375,6)</f>
        <v>0</v>
      </c>
      <c r="L375" s="27">
        <v>0</v>
      </c>
      <c r="M375" s="22">
        <f>ROUND(ROUND(L375,2)*ROUND(G375,3),2)</f>
        <v>0</v>
      </c>
      <c r="N375" s="25" t="s">
        <v>126</v>
      </c>
      <c r="O375">
        <f>(M375*21)/100</f>
        <v>0</v>
      </c>
      <c r="P375" t="s">
        <v>27</v>
      </c>
    </row>
    <row r="376" spans="1:16" x14ac:dyDescent="0.2">
      <c r="A376" s="28" t="s">
        <v>57</v>
      </c>
      <c r="E376" s="29" t="s">
        <v>5</v>
      </c>
    </row>
    <row r="377" spans="1:16" x14ac:dyDescent="0.2">
      <c r="A377" s="28" t="s">
        <v>58</v>
      </c>
      <c r="E377" s="30" t="s">
        <v>5</v>
      </c>
    </row>
    <row r="378" spans="1:16" x14ac:dyDescent="0.2">
      <c r="E378" s="29" t="s">
        <v>5</v>
      </c>
    </row>
    <row r="379" spans="1:16" x14ac:dyDescent="0.2">
      <c r="A379" t="s">
        <v>51</v>
      </c>
      <c r="B379" s="5" t="s">
        <v>2884</v>
      </c>
      <c r="C379" s="5" t="s">
        <v>6076</v>
      </c>
      <c r="D379" t="s">
        <v>5</v>
      </c>
      <c r="E379" s="24" t="s">
        <v>6077</v>
      </c>
      <c r="F379" s="25" t="s">
        <v>73</v>
      </c>
      <c r="G379" s="26">
        <v>13</v>
      </c>
      <c r="H379" s="25">
        <v>0</v>
      </c>
      <c r="I379" s="25">
        <f>ROUND(G379*H379,6)</f>
        <v>0</v>
      </c>
      <c r="L379" s="27">
        <v>0</v>
      </c>
      <c r="M379" s="22">
        <f>ROUND(ROUND(L379,2)*ROUND(G379,3),2)</f>
        <v>0</v>
      </c>
      <c r="N379" s="25" t="s">
        <v>126</v>
      </c>
      <c r="O379">
        <f>(M379*21)/100</f>
        <v>0</v>
      </c>
      <c r="P379" t="s">
        <v>27</v>
      </c>
    </row>
    <row r="380" spans="1:16" x14ac:dyDescent="0.2">
      <c r="A380" s="28" t="s">
        <v>57</v>
      </c>
      <c r="E380" s="29" t="s">
        <v>5</v>
      </c>
    </row>
    <row r="381" spans="1:16" x14ac:dyDescent="0.2">
      <c r="A381" s="28" t="s">
        <v>58</v>
      </c>
      <c r="E381" s="30" t="s">
        <v>5</v>
      </c>
    </row>
    <row r="382" spans="1:16" x14ac:dyDescent="0.2">
      <c r="E382" s="29" t="s">
        <v>5</v>
      </c>
    </row>
    <row r="383" spans="1:16" x14ac:dyDescent="0.2">
      <c r="A383" t="s">
        <v>48</v>
      </c>
      <c r="C383" s="6" t="s">
        <v>144</v>
      </c>
      <c r="E383" s="23" t="s">
        <v>6078</v>
      </c>
      <c r="J383" s="22">
        <f>0</f>
        <v>0</v>
      </c>
      <c r="K383" s="22">
        <f>0</f>
        <v>0</v>
      </c>
      <c r="L383" s="22">
        <f>0+L384+L388+L392+L396+L400+L404+L408+L412+L416+L420+L424+L428+L432+L436+L440+L444+L448+L452+L456+L460+L464</f>
        <v>0</v>
      </c>
      <c r="M383" s="22">
        <f>0+M384+M388+M392+M396+M400+M404+M408+M412+M416+M420+M424+M428+M432+M436+M440+M444+M448+M452+M456+M460+M464</f>
        <v>0</v>
      </c>
    </row>
    <row r="384" spans="1:16" x14ac:dyDescent="0.2">
      <c r="A384" t="s">
        <v>51</v>
      </c>
      <c r="B384" s="5" t="s">
        <v>311</v>
      </c>
      <c r="C384" s="5" t="s">
        <v>6079</v>
      </c>
      <c r="D384" t="s">
        <v>5</v>
      </c>
      <c r="E384" s="24" t="s">
        <v>6029</v>
      </c>
      <c r="F384" s="25" t="s">
        <v>73</v>
      </c>
      <c r="G384" s="26">
        <v>24</v>
      </c>
      <c r="H384" s="25">
        <v>0</v>
      </c>
      <c r="I384" s="25">
        <f>ROUND(G384*H384,6)</f>
        <v>0</v>
      </c>
      <c r="L384" s="27">
        <v>0</v>
      </c>
      <c r="M384" s="22">
        <f>ROUND(ROUND(L384,2)*ROUND(G384,3),2)</f>
        <v>0</v>
      </c>
      <c r="N384" s="25" t="s">
        <v>126</v>
      </c>
      <c r="O384">
        <f>(M384*21)/100</f>
        <v>0</v>
      </c>
      <c r="P384" t="s">
        <v>27</v>
      </c>
    </row>
    <row r="385" spans="1:16" x14ac:dyDescent="0.2">
      <c r="A385" s="28" t="s">
        <v>57</v>
      </c>
      <c r="E385" s="29" t="s">
        <v>5</v>
      </c>
    </row>
    <row r="386" spans="1:16" x14ac:dyDescent="0.2">
      <c r="A386" s="28" t="s">
        <v>58</v>
      </c>
      <c r="E386" s="30" t="s">
        <v>5</v>
      </c>
    </row>
    <row r="387" spans="1:16" x14ac:dyDescent="0.2">
      <c r="E387" s="29" t="s">
        <v>5</v>
      </c>
    </row>
    <row r="388" spans="1:16" x14ac:dyDescent="0.2">
      <c r="A388" t="s">
        <v>51</v>
      </c>
      <c r="B388" s="5" t="s">
        <v>314</v>
      </c>
      <c r="C388" s="5" t="s">
        <v>6080</v>
      </c>
      <c r="D388" t="s">
        <v>5</v>
      </c>
      <c r="E388" s="24" t="s">
        <v>6031</v>
      </c>
      <c r="F388" s="25" t="s">
        <v>73</v>
      </c>
      <c r="G388" s="26">
        <v>15</v>
      </c>
      <c r="H388" s="25">
        <v>0</v>
      </c>
      <c r="I388" s="25">
        <f>ROUND(G388*H388,6)</f>
        <v>0</v>
      </c>
      <c r="L388" s="27">
        <v>0</v>
      </c>
      <c r="M388" s="22">
        <f>ROUND(ROUND(L388,2)*ROUND(G388,3),2)</f>
        <v>0</v>
      </c>
      <c r="N388" s="25" t="s">
        <v>126</v>
      </c>
      <c r="O388">
        <f>(M388*21)/100</f>
        <v>0</v>
      </c>
      <c r="P388" t="s">
        <v>27</v>
      </c>
    </row>
    <row r="389" spans="1:16" x14ac:dyDescent="0.2">
      <c r="A389" s="28" t="s">
        <v>57</v>
      </c>
      <c r="E389" s="29" t="s">
        <v>5</v>
      </c>
    </row>
    <row r="390" spans="1:16" x14ac:dyDescent="0.2">
      <c r="A390" s="28" t="s">
        <v>58</v>
      </c>
      <c r="E390" s="30" t="s">
        <v>5</v>
      </c>
    </row>
    <row r="391" spans="1:16" x14ac:dyDescent="0.2">
      <c r="E391" s="29" t="s">
        <v>5</v>
      </c>
    </row>
    <row r="392" spans="1:16" x14ac:dyDescent="0.2">
      <c r="A392" t="s">
        <v>51</v>
      </c>
      <c r="B392" s="5" t="s">
        <v>317</v>
      </c>
      <c r="C392" s="5" t="s">
        <v>6081</v>
      </c>
      <c r="D392" t="s">
        <v>5</v>
      </c>
      <c r="E392" s="24" t="s">
        <v>6033</v>
      </c>
      <c r="F392" s="25" t="s">
        <v>73</v>
      </c>
      <c r="G392" s="26">
        <v>3</v>
      </c>
      <c r="H392" s="25">
        <v>0</v>
      </c>
      <c r="I392" s="25">
        <f>ROUND(G392*H392,6)</f>
        <v>0</v>
      </c>
      <c r="L392" s="27">
        <v>0</v>
      </c>
      <c r="M392" s="22">
        <f>ROUND(ROUND(L392,2)*ROUND(G392,3),2)</f>
        <v>0</v>
      </c>
      <c r="N392" s="25" t="s">
        <v>126</v>
      </c>
      <c r="O392">
        <f>(M392*21)/100</f>
        <v>0</v>
      </c>
      <c r="P392" t="s">
        <v>27</v>
      </c>
    </row>
    <row r="393" spans="1:16" x14ac:dyDescent="0.2">
      <c r="A393" s="28" t="s">
        <v>57</v>
      </c>
      <c r="E393" s="29" t="s">
        <v>5</v>
      </c>
    </row>
    <row r="394" spans="1:16" x14ac:dyDescent="0.2">
      <c r="A394" s="28" t="s">
        <v>58</v>
      </c>
      <c r="E394" s="30" t="s">
        <v>5</v>
      </c>
    </row>
    <row r="395" spans="1:16" x14ac:dyDescent="0.2">
      <c r="E395" s="29" t="s">
        <v>5</v>
      </c>
    </row>
    <row r="396" spans="1:16" x14ac:dyDescent="0.2">
      <c r="A396" t="s">
        <v>51</v>
      </c>
      <c r="B396" s="5" t="s">
        <v>320</v>
      </c>
      <c r="C396" s="5" t="s">
        <v>6082</v>
      </c>
      <c r="D396" t="s">
        <v>5</v>
      </c>
      <c r="E396" s="24" t="s">
        <v>6083</v>
      </c>
      <c r="F396" s="25" t="s">
        <v>73</v>
      </c>
      <c r="G396" s="26">
        <v>8</v>
      </c>
      <c r="H396" s="25">
        <v>0</v>
      </c>
      <c r="I396" s="25">
        <f>ROUND(G396*H396,6)</f>
        <v>0</v>
      </c>
      <c r="L396" s="27">
        <v>0</v>
      </c>
      <c r="M396" s="22">
        <f>ROUND(ROUND(L396,2)*ROUND(G396,3),2)</f>
        <v>0</v>
      </c>
      <c r="N396" s="25" t="s">
        <v>126</v>
      </c>
      <c r="O396">
        <f>(M396*21)/100</f>
        <v>0</v>
      </c>
      <c r="P396" t="s">
        <v>27</v>
      </c>
    </row>
    <row r="397" spans="1:16" x14ac:dyDescent="0.2">
      <c r="A397" s="28" t="s">
        <v>57</v>
      </c>
      <c r="E397" s="29" t="s">
        <v>5</v>
      </c>
    </row>
    <row r="398" spans="1:16" x14ac:dyDescent="0.2">
      <c r="A398" s="28" t="s">
        <v>58</v>
      </c>
      <c r="E398" s="30" t="s">
        <v>5</v>
      </c>
    </row>
    <row r="399" spans="1:16" x14ac:dyDescent="0.2">
      <c r="E399" s="29" t="s">
        <v>5</v>
      </c>
    </row>
    <row r="400" spans="1:16" x14ac:dyDescent="0.2">
      <c r="A400" t="s">
        <v>51</v>
      </c>
      <c r="B400" s="5" t="s">
        <v>323</v>
      </c>
      <c r="C400" s="5" t="s">
        <v>6084</v>
      </c>
      <c r="D400" t="s">
        <v>5</v>
      </c>
      <c r="E400" s="24" t="s">
        <v>6085</v>
      </c>
      <c r="F400" s="25" t="s">
        <v>73</v>
      </c>
      <c r="G400" s="26">
        <v>5</v>
      </c>
      <c r="H400" s="25">
        <v>0</v>
      </c>
      <c r="I400" s="25">
        <f>ROUND(G400*H400,6)</f>
        <v>0</v>
      </c>
      <c r="L400" s="27">
        <v>0</v>
      </c>
      <c r="M400" s="22">
        <f>ROUND(ROUND(L400,2)*ROUND(G400,3),2)</f>
        <v>0</v>
      </c>
      <c r="N400" s="25" t="s">
        <v>126</v>
      </c>
      <c r="O400">
        <f>(M400*21)/100</f>
        <v>0</v>
      </c>
      <c r="P400" t="s">
        <v>27</v>
      </c>
    </row>
    <row r="401" spans="1:16" x14ac:dyDescent="0.2">
      <c r="A401" s="28" t="s">
        <v>57</v>
      </c>
      <c r="E401" s="29" t="s">
        <v>5</v>
      </c>
    </row>
    <row r="402" spans="1:16" x14ac:dyDescent="0.2">
      <c r="A402" s="28" t="s">
        <v>58</v>
      </c>
      <c r="E402" s="30" t="s">
        <v>5</v>
      </c>
    </row>
    <row r="403" spans="1:16" x14ac:dyDescent="0.2">
      <c r="E403" s="29" t="s">
        <v>5</v>
      </c>
    </row>
    <row r="404" spans="1:16" x14ac:dyDescent="0.2">
      <c r="A404" t="s">
        <v>51</v>
      </c>
      <c r="B404" s="5" t="s">
        <v>326</v>
      </c>
      <c r="C404" s="5" t="s">
        <v>6086</v>
      </c>
      <c r="D404" t="s">
        <v>5</v>
      </c>
      <c r="E404" s="24" t="s">
        <v>6087</v>
      </c>
      <c r="F404" s="25" t="s">
        <v>73</v>
      </c>
      <c r="G404" s="26">
        <v>1</v>
      </c>
      <c r="H404" s="25">
        <v>0</v>
      </c>
      <c r="I404" s="25">
        <f>ROUND(G404*H404,6)</f>
        <v>0</v>
      </c>
      <c r="L404" s="27">
        <v>0</v>
      </c>
      <c r="M404" s="22">
        <f>ROUND(ROUND(L404,2)*ROUND(G404,3),2)</f>
        <v>0</v>
      </c>
      <c r="N404" s="25" t="s">
        <v>126</v>
      </c>
      <c r="O404">
        <f>(M404*21)/100</f>
        <v>0</v>
      </c>
      <c r="P404" t="s">
        <v>27</v>
      </c>
    </row>
    <row r="405" spans="1:16" x14ac:dyDescent="0.2">
      <c r="A405" s="28" t="s">
        <v>57</v>
      </c>
      <c r="E405" s="29" t="s">
        <v>5</v>
      </c>
    </row>
    <row r="406" spans="1:16" x14ac:dyDescent="0.2">
      <c r="A406" s="28" t="s">
        <v>58</v>
      </c>
      <c r="E406" s="30" t="s">
        <v>5</v>
      </c>
    </row>
    <row r="407" spans="1:16" x14ac:dyDescent="0.2">
      <c r="E407" s="29" t="s">
        <v>5</v>
      </c>
    </row>
    <row r="408" spans="1:16" x14ac:dyDescent="0.2">
      <c r="A408" t="s">
        <v>51</v>
      </c>
      <c r="B408" s="5" t="s">
        <v>329</v>
      </c>
      <c r="C408" s="5" t="s">
        <v>6088</v>
      </c>
      <c r="D408" t="s">
        <v>5</v>
      </c>
      <c r="E408" s="24" t="s">
        <v>6089</v>
      </c>
      <c r="F408" s="25" t="s">
        <v>73</v>
      </c>
      <c r="G408" s="26">
        <v>1</v>
      </c>
      <c r="H408" s="25">
        <v>0</v>
      </c>
      <c r="I408" s="25">
        <f>ROUND(G408*H408,6)</f>
        <v>0</v>
      </c>
      <c r="L408" s="27">
        <v>0</v>
      </c>
      <c r="M408" s="22">
        <f>ROUND(ROUND(L408,2)*ROUND(G408,3),2)</f>
        <v>0</v>
      </c>
      <c r="N408" s="25" t="s">
        <v>126</v>
      </c>
      <c r="O408">
        <f>(M408*21)/100</f>
        <v>0</v>
      </c>
      <c r="P408" t="s">
        <v>27</v>
      </c>
    </row>
    <row r="409" spans="1:16" x14ac:dyDescent="0.2">
      <c r="A409" s="28" t="s">
        <v>57</v>
      </c>
      <c r="E409" s="29" t="s">
        <v>5</v>
      </c>
    </row>
    <row r="410" spans="1:16" x14ac:dyDescent="0.2">
      <c r="A410" s="28" t="s">
        <v>58</v>
      </c>
      <c r="E410" s="30" t="s">
        <v>5</v>
      </c>
    </row>
    <row r="411" spans="1:16" x14ac:dyDescent="0.2">
      <c r="E411" s="29" t="s">
        <v>5</v>
      </c>
    </row>
    <row r="412" spans="1:16" x14ac:dyDescent="0.2">
      <c r="A412" t="s">
        <v>51</v>
      </c>
      <c r="B412" s="5" t="s">
        <v>332</v>
      </c>
      <c r="C412" s="5" t="s">
        <v>6090</v>
      </c>
      <c r="D412" t="s">
        <v>5</v>
      </c>
      <c r="E412" s="24" t="s">
        <v>6091</v>
      </c>
      <c r="F412" s="25" t="s">
        <v>73</v>
      </c>
      <c r="G412" s="26">
        <v>2</v>
      </c>
      <c r="H412" s="25">
        <v>0</v>
      </c>
      <c r="I412" s="25">
        <f>ROUND(G412*H412,6)</f>
        <v>0</v>
      </c>
      <c r="L412" s="27">
        <v>0</v>
      </c>
      <c r="M412" s="22">
        <f>ROUND(ROUND(L412,2)*ROUND(G412,3),2)</f>
        <v>0</v>
      </c>
      <c r="N412" s="25" t="s">
        <v>126</v>
      </c>
      <c r="O412">
        <f>(M412*21)/100</f>
        <v>0</v>
      </c>
      <c r="P412" t="s">
        <v>27</v>
      </c>
    </row>
    <row r="413" spans="1:16" x14ac:dyDescent="0.2">
      <c r="A413" s="28" t="s">
        <v>57</v>
      </c>
      <c r="E413" s="29" t="s">
        <v>5</v>
      </c>
    </row>
    <row r="414" spans="1:16" x14ac:dyDescent="0.2">
      <c r="A414" s="28" t="s">
        <v>58</v>
      </c>
      <c r="E414" s="30" t="s">
        <v>5</v>
      </c>
    </row>
    <row r="415" spans="1:16" x14ac:dyDescent="0.2">
      <c r="E415" s="29" t="s">
        <v>5</v>
      </c>
    </row>
    <row r="416" spans="1:16" x14ac:dyDescent="0.2">
      <c r="A416" t="s">
        <v>51</v>
      </c>
      <c r="B416" s="5" t="s">
        <v>337</v>
      </c>
      <c r="C416" s="5" t="s">
        <v>6092</v>
      </c>
      <c r="D416" t="s">
        <v>5</v>
      </c>
      <c r="E416" s="24" t="s">
        <v>6093</v>
      </c>
      <c r="F416" s="25" t="s">
        <v>73</v>
      </c>
      <c r="G416" s="26">
        <v>1</v>
      </c>
      <c r="H416" s="25">
        <v>0</v>
      </c>
      <c r="I416" s="25">
        <f>ROUND(G416*H416,6)</f>
        <v>0</v>
      </c>
      <c r="L416" s="27">
        <v>0</v>
      </c>
      <c r="M416" s="22">
        <f>ROUND(ROUND(L416,2)*ROUND(G416,3),2)</f>
        <v>0</v>
      </c>
      <c r="N416" s="25" t="s">
        <v>126</v>
      </c>
      <c r="O416">
        <f>(M416*21)/100</f>
        <v>0</v>
      </c>
      <c r="P416" t="s">
        <v>27</v>
      </c>
    </row>
    <row r="417" spans="1:16" x14ac:dyDescent="0.2">
      <c r="A417" s="28" t="s">
        <v>57</v>
      </c>
      <c r="E417" s="29" t="s">
        <v>5</v>
      </c>
    </row>
    <row r="418" spans="1:16" x14ac:dyDescent="0.2">
      <c r="A418" s="28" t="s">
        <v>58</v>
      </c>
      <c r="E418" s="30" t="s">
        <v>5</v>
      </c>
    </row>
    <row r="419" spans="1:16" x14ac:dyDescent="0.2">
      <c r="E419" s="29" t="s">
        <v>5</v>
      </c>
    </row>
    <row r="420" spans="1:16" x14ac:dyDescent="0.2">
      <c r="A420" t="s">
        <v>51</v>
      </c>
      <c r="B420" s="5" t="s">
        <v>340</v>
      </c>
      <c r="C420" s="5" t="s">
        <v>6094</v>
      </c>
      <c r="D420" t="s">
        <v>5</v>
      </c>
      <c r="E420" s="24" t="s">
        <v>6095</v>
      </c>
      <c r="F420" s="25" t="s">
        <v>73</v>
      </c>
      <c r="G420" s="26">
        <v>3</v>
      </c>
      <c r="H420" s="25">
        <v>0</v>
      </c>
      <c r="I420" s="25">
        <f>ROUND(G420*H420,6)</f>
        <v>0</v>
      </c>
      <c r="L420" s="27">
        <v>0</v>
      </c>
      <c r="M420" s="22">
        <f>ROUND(ROUND(L420,2)*ROUND(G420,3),2)</f>
        <v>0</v>
      </c>
      <c r="N420" s="25" t="s">
        <v>126</v>
      </c>
      <c r="O420">
        <f>(M420*21)/100</f>
        <v>0</v>
      </c>
      <c r="P420" t="s">
        <v>27</v>
      </c>
    </row>
    <row r="421" spans="1:16" x14ac:dyDescent="0.2">
      <c r="A421" s="28" t="s">
        <v>57</v>
      </c>
      <c r="E421" s="29" t="s">
        <v>5</v>
      </c>
    </row>
    <row r="422" spans="1:16" x14ac:dyDescent="0.2">
      <c r="A422" s="28" t="s">
        <v>58</v>
      </c>
      <c r="E422" s="30" t="s">
        <v>5</v>
      </c>
    </row>
    <row r="423" spans="1:16" x14ac:dyDescent="0.2">
      <c r="E423" s="29" t="s">
        <v>5</v>
      </c>
    </row>
    <row r="424" spans="1:16" x14ac:dyDescent="0.2">
      <c r="A424" t="s">
        <v>51</v>
      </c>
      <c r="B424" s="5" t="s">
        <v>343</v>
      </c>
      <c r="C424" s="5" t="s">
        <v>6096</v>
      </c>
      <c r="D424" t="s">
        <v>5</v>
      </c>
      <c r="E424" s="24" t="s">
        <v>6097</v>
      </c>
      <c r="F424" s="25" t="s">
        <v>73</v>
      </c>
      <c r="G424" s="26">
        <v>3</v>
      </c>
      <c r="H424" s="25">
        <v>0</v>
      </c>
      <c r="I424" s="25">
        <f>ROUND(G424*H424,6)</f>
        <v>0</v>
      </c>
      <c r="L424" s="27">
        <v>0</v>
      </c>
      <c r="M424" s="22">
        <f>ROUND(ROUND(L424,2)*ROUND(G424,3),2)</f>
        <v>0</v>
      </c>
      <c r="N424" s="25" t="s">
        <v>126</v>
      </c>
      <c r="O424">
        <f>(M424*21)/100</f>
        <v>0</v>
      </c>
      <c r="P424" t="s">
        <v>27</v>
      </c>
    </row>
    <row r="425" spans="1:16" x14ac:dyDescent="0.2">
      <c r="A425" s="28" t="s">
        <v>57</v>
      </c>
      <c r="E425" s="29" t="s">
        <v>5</v>
      </c>
    </row>
    <row r="426" spans="1:16" x14ac:dyDescent="0.2">
      <c r="A426" s="28" t="s">
        <v>58</v>
      </c>
      <c r="E426" s="30" t="s">
        <v>5</v>
      </c>
    </row>
    <row r="427" spans="1:16" x14ac:dyDescent="0.2">
      <c r="E427" s="29" t="s">
        <v>5</v>
      </c>
    </row>
    <row r="428" spans="1:16" x14ac:dyDescent="0.2">
      <c r="A428" t="s">
        <v>51</v>
      </c>
      <c r="B428" s="5" t="s">
        <v>346</v>
      </c>
      <c r="C428" s="5" t="s">
        <v>6098</v>
      </c>
      <c r="D428" t="s">
        <v>5</v>
      </c>
      <c r="E428" s="24" t="s">
        <v>6099</v>
      </c>
      <c r="F428" s="25" t="s">
        <v>73</v>
      </c>
      <c r="G428" s="26">
        <v>2</v>
      </c>
      <c r="H428" s="25">
        <v>0</v>
      </c>
      <c r="I428" s="25">
        <f>ROUND(G428*H428,6)</f>
        <v>0</v>
      </c>
      <c r="L428" s="27">
        <v>0</v>
      </c>
      <c r="M428" s="22">
        <f>ROUND(ROUND(L428,2)*ROUND(G428,3),2)</f>
        <v>0</v>
      </c>
      <c r="N428" s="25" t="s">
        <v>126</v>
      </c>
      <c r="O428">
        <f>(M428*21)/100</f>
        <v>0</v>
      </c>
      <c r="P428" t="s">
        <v>27</v>
      </c>
    </row>
    <row r="429" spans="1:16" x14ac:dyDescent="0.2">
      <c r="A429" s="28" t="s">
        <v>57</v>
      </c>
      <c r="E429" s="29" t="s">
        <v>5</v>
      </c>
    </row>
    <row r="430" spans="1:16" x14ac:dyDescent="0.2">
      <c r="A430" s="28" t="s">
        <v>58</v>
      </c>
      <c r="E430" s="30" t="s">
        <v>5</v>
      </c>
    </row>
    <row r="431" spans="1:16" x14ac:dyDescent="0.2">
      <c r="E431" s="29" t="s">
        <v>5</v>
      </c>
    </row>
    <row r="432" spans="1:16" ht="25.5" x14ac:dyDescent="0.2">
      <c r="A432" t="s">
        <v>51</v>
      </c>
      <c r="B432" s="5" t="s">
        <v>349</v>
      </c>
      <c r="C432" s="5" t="s">
        <v>6100</v>
      </c>
      <c r="D432" t="s">
        <v>5</v>
      </c>
      <c r="E432" s="24" t="s">
        <v>6101</v>
      </c>
      <c r="F432" s="25" t="s">
        <v>73</v>
      </c>
      <c r="G432" s="26">
        <v>1</v>
      </c>
      <c r="H432" s="25">
        <v>0</v>
      </c>
      <c r="I432" s="25">
        <f>ROUND(G432*H432,6)</f>
        <v>0</v>
      </c>
      <c r="L432" s="27">
        <v>0</v>
      </c>
      <c r="M432" s="22">
        <f>ROUND(ROUND(L432,2)*ROUND(G432,3),2)</f>
        <v>0</v>
      </c>
      <c r="N432" s="25" t="s">
        <v>126</v>
      </c>
      <c r="O432">
        <f>(M432*21)/100</f>
        <v>0</v>
      </c>
      <c r="P432" t="s">
        <v>27</v>
      </c>
    </row>
    <row r="433" spans="1:16" x14ac:dyDescent="0.2">
      <c r="A433" s="28" t="s">
        <v>57</v>
      </c>
      <c r="E433" s="29" t="s">
        <v>5</v>
      </c>
    </row>
    <row r="434" spans="1:16" x14ac:dyDescent="0.2">
      <c r="A434" s="28" t="s">
        <v>58</v>
      </c>
      <c r="E434" s="30" t="s">
        <v>5</v>
      </c>
    </row>
    <row r="435" spans="1:16" x14ac:dyDescent="0.2">
      <c r="E435" s="29" t="s">
        <v>5</v>
      </c>
    </row>
    <row r="436" spans="1:16" ht="25.5" x14ac:dyDescent="0.2">
      <c r="A436" t="s">
        <v>51</v>
      </c>
      <c r="B436" s="5" t="s">
        <v>352</v>
      </c>
      <c r="C436" s="5" t="s">
        <v>6102</v>
      </c>
      <c r="D436" t="s">
        <v>5</v>
      </c>
      <c r="E436" s="24" t="s">
        <v>6103</v>
      </c>
      <c r="F436" s="25" t="s">
        <v>73</v>
      </c>
      <c r="G436" s="26">
        <v>2</v>
      </c>
      <c r="H436" s="25">
        <v>0</v>
      </c>
      <c r="I436" s="25">
        <f>ROUND(G436*H436,6)</f>
        <v>0</v>
      </c>
      <c r="L436" s="27">
        <v>0</v>
      </c>
      <c r="M436" s="22">
        <f>ROUND(ROUND(L436,2)*ROUND(G436,3),2)</f>
        <v>0</v>
      </c>
      <c r="N436" s="25" t="s">
        <v>126</v>
      </c>
      <c r="O436">
        <f>(M436*21)/100</f>
        <v>0</v>
      </c>
      <c r="P436" t="s">
        <v>27</v>
      </c>
    </row>
    <row r="437" spans="1:16" x14ac:dyDescent="0.2">
      <c r="A437" s="28" t="s">
        <v>57</v>
      </c>
      <c r="E437" s="29" t="s">
        <v>5</v>
      </c>
    </row>
    <row r="438" spans="1:16" x14ac:dyDescent="0.2">
      <c r="A438" s="28" t="s">
        <v>58</v>
      </c>
      <c r="E438" s="30" t="s">
        <v>5</v>
      </c>
    </row>
    <row r="439" spans="1:16" x14ac:dyDescent="0.2">
      <c r="E439" s="29" t="s">
        <v>5</v>
      </c>
    </row>
    <row r="440" spans="1:16" ht="25.5" x14ac:dyDescent="0.2">
      <c r="A440" t="s">
        <v>51</v>
      </c>
      <c r="B440" s="5" t="s">
        <v>357</v>
      </c>
      <c r="C440" s="5" t="s">
        <v>6104</v>
      </c>
      <c r="D440" t="s">
        <v>5</v>
      </c>
      <c r="E440" s="24" t="s">
        <v>6105</v>
      </c>
      <c r="F440" s="25" t="s">
        <v>73</v>
      </c>
      <c r="G440" s="26">
        <v>1</v>
      </c>
      <c r="H440" s="25">
        <v>0</v>
      </c>
      <c r="I440" s="25">
        <f>ROUND(G440*H440,6)</f>
        <v>0</v>
      </c>
      <c r="L440" s="27">
        <v>0</v>
      </c>
      <c r="M440" s="22">
        <f>ROUND(ROUND(L440,2)*ROUND(G440,3),2)</f>
        <v>0</v>
      </c>
      <c r="N440" s="25" t="s">
        <v>126</v>
      </c>
      <c r="O440">
        <f>(M440*21)/100</f>
        <v>0</v>
      </c>
      <c r="P440" t="s">
        <v>27</v>
      </c>
    </row>
    <row r="441" spans="1:16" x14ac:dyDescent="0.2">
      <c r="A441" s="28" t="s">
        <v>57</v>
      </c>
      <c r="E441" s="29" t="s">
        <v>5</v>
      </c>
    </row>
    <row r="442" spans="1:16" x14ac:dyDescent="0.2">
      <c r="A442" s="28" t="s">
        <v>58</v>
      </c>
      <c r="E442" s="30" t="s">
        <v>5</v>
      </c>
    </row>
    <row r="443" spans="1:16" x14ac:dyDescent="0.2">
      <c r="E443" s="29" t="s">
        <v>5</v>
      </c>
    </row>
    <row r="444" spans="1:16" x14ac:dyDescent="0.2">
      <c r="A444" t="s">
        <v>51</v>
      </c>
      <c r="B444" s="5" t="s">
        <v>358</v>
      </c>
      <c r="C444" s="5" t="s">
        <v>6106</v>
      </c>
      <c r="D444" t="s">
        <v>5</v>
      </c>
      <c r="E444" s="24" t="s">
        <v>6107</v>
      </c>
      <c r="F444" s="25" t="s">
        <v>73</v>
      </c>
      <c r="G444" s="26">
        <v>4</v>
      </c>
      <c r="H444" s="25">
        <v>0</v>
      </c>
      <c r="I444" s="25">
        <f>ROUND(G444*H444,6)</f>
        <v>0</v>
      </c>
      <c r="L444" s="27">
        <v>0</v>
      </c>
      <c r="M444" s="22">
        <f>ROUND(ROUND(L444,2)*ROUND(G444,3),2)</f>
        <v>0</v>
      </c>
      <c r="N444" s="25" t="s">
        <v>126</v>
      </c>
      <c r="O444">
        <f>(M444*21)/100</f>
        <v>0</v>
      </c>
      <c r="P444" t="s">
        <v>27</v>
      </c>
    </row>
    <row r="445" spans="1:16" x14ac:dyDescent="0.2">
      <c r="A445" s="28" t="s">
        <v>57</v>
      </c>
      <c r="E445" s="29" t="s">
        <v>5</v>
      </c>
    </row>
    <row r="446" spans="1:16" x14ac:dyDescent="0.2">
      <c r="A446" s="28" t="s">
        <v>58</v>
      </c>
      <c r="E446" s="30" t="s">
        <v>5</v>
      </c>
    </row>
    <row r="447" spans="1:16" x14ac:dyDescent="0.2">
      <c r="E447" s="29" t="s">
        <v>5</v>
      </c>
    </row>
    <row r="448" spans="1:16" ht="25.5" x14ac:dyDescent="0.2">
      <c r="A448" t="s">
        <v>51</v>
      </c>
      <c r="B448" s="5" t="s">
        <v>359</v>
      </c>
      <c r="C448" s="5" t="s">
        <v>6108</v>
      </c>
      <c r="D448" t="s">
        <v>5</v>
      </c>
      <c r="E448" s="24" t="s">
        <v>6109</v>
      </c>
      <c r="F448" s="25" t="s">
        <v>73</v>
      </c>
      <c r="G448" s="26">
        <v>10</v>
      </c>
      <c r="H448" s="25">
        <v>0</v>
      </c>
      <c r="I448" s="25">
        <f>ROUND(G448*H448,6)</f>
        <v>0</v>
      </c>
      <c r="L448" s="27">
        <v>0</v>
      </c>
      <c r="M448" s="22">
        <f>ROUND(ROUND(L448,2)*ROUND(G448,3),2)</f>
        <v>0</v>
      </c>
      <c r="N448" s="25" t="s">
        <v>126</v>
      </c>
      <c r="O448">
        <f>(M448*21)/100</f>
        <v>0</v>
      </c>
      <c r="P448" t="s">
        <v>27</v>
      </c>
    </row>
    <row r="449" spans="1:16" x14ac:dyDescent="0.2">
      <c r="A449" s="28" t="s">
        <v>57</v>
      </c>
      <c r="E449" s="29" t="s">
        <v>5</v>
      </c>
    </row>
    <row r="450" spans="1:16" x14ac:dyDescent="0.2">
      <c r="A450" s="28" t="s">
        <v>58</v>
      </c>
      <c r="E450" s="30" t="s">
        <v>5</v>
      </c>
    </row>
    <row r="451" spans="1:16" x14ac:dyDescent="0.2">
      <c r="E451" s="29" t="s">
        <v>5</v>
      </c>
    </row>
    <row r="452" spans="1:16" ht="25.5" x14ac:dyDescent="0.2">
      <c r="A452" t="s">
        <v>51</v>
      </c>
      <c r="B452" s="5" t="s">
        <v>360</v>
      </c>
      <c r="C452" s="5" t="s">
        <v>6110</v>
      </c>
      <c r="D452" t="s">
        <v>5</v>
      </c>
      <c r="E452" s="24" t="s">
        <v>6111</v>
      </c>
      <c r="F452" s="25" t="s">
        <v>73</v>
      </c>
      <c r="G452" s="26">
        <v>4</v>
      </c>
      <c r="H452" s="25">
        <v>0</v>
      </c>
      <c r="I452" s="25">
        <f>ROUND(G452*H452,6)</f>
        <v>0</v>
      </c>
      <c r="L452" s="27">
        <v>0</v>
      </c>
      <c r="M452" s="22">
        <f>ROUND(ROUND(L452,2)*ROUND(G452,3),2)</f>
        <v>0</v>
      </c>
      <c r="N452" s="25" t="s">
        <v>126</v>
      </c>
      <c r="O452">
        <f>(M452*21)/100</f>
        <v>0</v>
      </c>
      <c r="P452" t="s">
        <v>27</v>
      </c>
    </row>
    <row r="453" spans="1:16" x14ac:dyDescent="0.2">
      <c r="A453" s="28" t="s">
        <v>57</v>
      </c>
      <c r="E453" s="29" t="s">
        <v>5</v>
      </c>
    </row>
    <row r="454" spans="1:16" x14ac:dyDescent="0.2">
      <c r="A454" s="28" t="s">
        <v>58</v>
      </c>
      <c r="E454" s="30" t="s">
        <v>5</v>
      </c>
    </row>
    <row r="455" spans="1:16" x14ac:dyDescent="0.2">
      <c r="E455" s="29" t="s">
        <v>5</v>
      </c>
    </row>
    <row r="456" spans="1:16" ht="25.5" x14ac:dyDescent="0.2">
      <c r="A456" t="s">
        <v>51</v>
      </c>
      <c r="B456" s="5" t="s">
        <v>361</v>
      </c>
      <c r="C456" s="5" t="s">
        <v>6112</v>
      </c>
      <c r="D456" t="s">
        <v>5</v>
      </c>
      <c r="E456" s="24" t="s">
        <v>6113</v>
      </c>
      <c r="F456" s="25" t="s">
        <v>73</v>
      </c>
      <c r="G456" s="26">
        <v>3</v>
      </c>
      <c r="H456" s="25">
        <v>0</v>
      </c>
      <c r="I456" s="25">
        <f>ROUND(G456*H456,6)</f>
        <v>0</v>
      </c>
      <c r="L456" s="27">
        <v>0</v>
      </c>
      <c r="M456" s="22">
        <f>ROUND(ROUND(L456,2)*ROUND(G456,3),2)</f>
        <v>0</v>
      </c>
      <c r="N456" s="25" t="s">
        <v>126</v>
      </c>
      <c r="O456">
        <f>(M456*21)/100</f>
        <v>0</v>
      </c>
      <c r="P456" t="s">
        <v>27</v>
      </c>
    </row>
    <row r="457" spans="1:16" x14ac:dyDescent="0.2">
      <c r="A457" s="28" t="s">
        <v>57</v>
      </c>
      <c r="E457" s="29" t="s">
        <v>5</v>
      </c>
    </row>
    <row r="458" spans="1:16" x14ac:dyDescent="0.2">
      <c r="A458" s="28" t="s">
        <v>58</v>
      </c>
      <c r="E458" s="30" t="s">
        <v>5</v>
      </c>
    </row>
    <row r="459" spans="1:16" x14ac:dyDescent="0.2">
      <c r="E459" s="29" t="s">
        <v>5</v>
      </c>
    </row>
    <row r="460" spans="1:16" ht="25.5" x14ac:dyDescent="0.2">
      <c r="A460" t="s">
        <v>51</v>
      </c>
      <c r="B460" s="5" t="s">
        <v>362</v>
      </c>
      <c r="C460" s="5" t="s">
        <v>6114</v>
      </c>
      <c r="D460" t="s">
        <v>5</v>
      </c>
      <c r="E460" s="24" t="s">
        <v>6115</v>
      </c>
      <c r="F460" s="25" t="s">
        <v>73</v>
      </c>
      <c r="G460" s="26">
        <v>1</v>
      </c>
      <c r="H460" s="25">
        <v>0</v>
      </c>
      <c r="I460" s="25">
        <f>ROUND(G460*H460,6)</f>
        <v>0</v>
      </c>
      <c r="L460" s="27">
        <v>0</v>
      </c>
      <c r="M460" s="22">
        <f>ROUND(ROUND(L460,2)*ROUND(G460,3),2)</f>
        <v>0</v>
      </c>
      <c r="N460" s="25" t="s">
        <v>126</v>
      </c>
      <c r="O460">
        <f>(M460*21)/100</f>
        <v>0</v>
      </c>
      <c r="P460" t="s">
        <v>27</v>
      </c>
    </row>
    <row r="461" spans="1:16" x14ac:dyDescent="0.2">
      <c r="A461" s="28" t="s">
        <v>57</v>
      </c>
      <c r="E461" s="29" t="s">
        <v>5</v>
      </c>
    </row>
    <row r="462" spans="1:16" x14ac:dyDescent="0.2">
      <c r="A462" s="28" t="s">
        <v>58</v>
      </c>
      <c r="E462" s="30" t="s">
        <v>5</v>
      </c>
    </row>
    <row r="463" spans="1:16" x14ac:dyDescent="0.2">
      <c r="E463" s="29" t="s">
        <v>5</v>
      </c>
    </row>
    <row r="464" spans="1:16" x14ac:dyDescent="0.2">
      <c r="A464" t="s">
        <v>51</v>
      </c>
      <c r="B464" s="5" t="s">
        <v>363</v>
      </c>
      <c r="C464" s="5" t="s">
        <v>6116</v>
      </c>
      <c r="D464" t="s">
        <v>5</v>
      </c>
      <c r="E464" s="24" t="s">
        <v>6117</v>
      </c>
      <c r="F464" s="25" t="s">
        <v>860</v>
      </c>
      <c r="G464" s="26">
        <v>1</v>
      </c>
      <c r="H464" s="25">
        <v>0</v>
      </c>
      <c r="I464" s="25">
        <f>ROUND(G464*H464,6)</f>
        <v>0</v>
      </c>
      <c r="L464" s="27">
        <v>0</v>
      </c>
      <c r="M464" s="22">
        <f>ROUND(ROUND(L464,2)*ROUND(G464,3),2)</f>
        <v>0</v>
      </c>
      <c r="N464" s="25" t="s">
        <v>126</v>
      </c>
      <c r="O464">
        <f>(M464*21)/100</f>
        <v>0</v>
      </c>
      <c r="P464" t="s">
        <v>27</v>
      </c>
    </row>
    <row r="465" spans="1:16" x14ac:dyDescent="0.2">
      <c r="A465" s="28" t="s">
        <v>57</v>
      </c>
      <c r="E465" s="29" t="s">
        <v>5</v>
      </c>
    </row>
    <row r="466" spans="1:16" x14ac:dyDescent="0.2">
      <c r="A466" s="28" t="s">
        <v>58</v>
      </c>
      <c r="E466" s="30" t="s">
        <v>5</v>
      </c>
    </row>
    <row r="467" spans="1:16" x14ac:dyDescent="0.2">
      <c r="E467" s="29" t="s">
        <v>5</v>
      </c>
    </row>
    <row r="468" spans="1:16" x14ac:dyDescent="0.2">
      <c r="A468" t="s">
        <v>48</v>
      </c>
      <c r="C468" s="6" t="s">
        <v>64</v>
      </c>
      <c r="E468" s="23" t="s">
        <v>6118</v>
      </c>
      <c r="J468" s="22">
        <f>0</f>
        <v>0</v>
      </c>
      <c r="K468" s="22">
        <f>0</f>
        <v>0</v>
      </c>
      <c r="L468" s="22">
        <f>0+L469+L473+L477+L481+L485+L489+L493+L497+L501+L505+L509+L513+L517+L521+L525+L529+L533+L537+L541+L545+L549+L553+L557+L561+L565+L569+L573+L577</f>
        <v>0</v>
      </c>
      <c r="M468" s="22">
        <f>0+M469+M473+M477+M481+M485+M489+M493+M497+M501+M505+M509+M513+M517+M521+M525+M529+M533+M537+M541+M545+M549+M553+M557+M561+M565+M569+M573+M577</f>
        <v>0</v>
      </c>
    </row>
    <row r="469" spans="1:16" ht="25.5" x14ac:dyDescent="0.2">
      <c r="A469" t="s">
        <v>51</v>
      </c>
      <c r="B469" s="5" t="s">
        <v>364</v>
      </c>
      <c r="C469" s="5" t="s">
        <v>6119</v>
      </c>
      <c r="D469" t="s">
        <v>5</v>
      </c>
      <c r="E469" s="24" t="s">
        <v>6120</v>
      </c>
      <c r="F469" s="25" t="s">
        <v>77</v>
      </c>
      <c r="G469" s="26">
        <v>1922</v>
      </c>
      <c r="H469" s="25">
        <v>0</v>
      </c>
      <c r="I469" s="25">
        <f>ROUND(G469*H469,6)</f>
        <v>0</v>
      </c>
      <c r="L469" s="27">
        <v>0</v>
      </c>
      <c r="M469" s="22">
        <f>ROUND(ROUND(L469,2)*ROUND(G469,3),2)</f>
        <v>0</v>
      </c>
      <c r="N469" s="25" t="s">
        <v>126</v>
      </c>
      <c r="O469">
        <f>(M469*21)/100</f>
        <v>0</v>
      </c>
      <c r="P469" t="s">
        <v>27</v>
      </c>
    </row>
    <row r="470" spans="1:16" x14ac:dyDescent="0.2">
      <c r="A470" s="28" t="s">
        <v>57</v>
      </c>
      <c r="E470" s="29" t="s">
        <v>5</v>
      </c>
    </row>
    <row r="471" spans="1:16" x14ac:dyDescent="0.2">
      <c r="A471" s="28" t="s">
        <v>58</v>
      </c>
      <c r="E471" s="30" t="s">
        <v>5</v>
      </c>
    </row>
    <row r="472" spans="1:16" x14ac:dyDescent="0.2">
      <c r="E472" s="29" t="s">
        <v>5</v>
      </c>
    </row>
    <row r="473" spans="1:16" ht="25.5" x14ac:dyDescent="0.2">
      <c r="A473" t="s">
        <v>51</v>
      </c>
      <c r="B473" s="5" t="s">
        <v>365</v>
      </c>
      <c r="C473" s="5" t="s">
        <v>6121</v>
      </c>
      <c r="D473" t="s">
        <v>5</v>
      </c>
      <c r="E473" s="24" t="s">
        <v>6122</v>
      </c>
      <c r="F473" s="25" t="s">
        <v>77</v>
      </c>
      <c r="G473" s="26">
        <v>441</v>
      </c>
      <c r="H473" s="25">
        <v>0</v>
      </c>
      <c r="I473" s="25">
        <f>ROUND(G473*H473,6)</f>
        <v>0</v>
      </c>
      <c r="L473" s="27">
        <v>0</v>
      </c>
      <c r="M473" s="22">
        <f>ROUND(ROUND(L473,2)*ROUND(G473,3),2)</f>
        <v>0</v>
      </c>
      <c r="N473" s="25" t="s">
        <v>126</v>
      </c>
      <c r="O473">
        <f>(M473*21)/100</f>
        <v>0</v>
      </c>
      <c r="P473" t="s">
        <v>27</v>
      </c>
    </row>
    <row r="474" spans="1:16" x14ac:dyDescent="0.2">
      <c r="A474" s="28" t="s">
        <v>57</v>
      </c>
      <c r="E474" s="29" t="s">
        <v>5</v>
      </c>
    </row>
    <row r="475" spans="1:16" x14ac:dyDescent="0.2">
      <c r="A475" s="28" t="s">
        <v>58</v>
      </c>
      <c r="E475" s="30" t="s">
        <v>5</v>
      </c>
    </row>
    <row r="476" spans="1:16" x14ac:dyDescent="0.2">
      <c r="E476" s="29" t="s">
        <v>5</v>
      </c>
    </row>
    <row r="477" spans="1:16" ht="25.5" x14ac:dyDescent="0.2">
      <c r="A477" t="s">
        <v>51</v>
      </c>
      <c r="B477" s="5" t="s">
        <v>366</v>
      </c>
      <c r="C477" s="5" t="s">
        <v>6123</v>
      </c>
      <c r="D477" t="s">
        <v>5</v>
      </c>
      <c r="E477" s="24" t="s">
        <v>6124</v>
      </c>
      <c r="F477" s="25" t="s">
        <v>77</v>
      </c>
      <c r="G477" s="26">
        <v>310</v>
      </c>
      <c r="H477" s="25">
        <v>0</v>
      </c>
      <c r="I477" s="25">
        <f>ROUND(G477*H477,6)</f>
        <v>0</v>
      </c>
      <c r="L477" s="27">
        <v>0</v>
      </c>
      <c r="M477" s="22">
        <f>ROUND(ROUND(L477,2)*ROUND(G477,3),2)</f>
        <v>0</v>
      </c>
      <c r="N477" s="25" t="s">
        <v>126</v>
      </c>
      <c r="O477">
        <f>(M477*21)/100</f>
        <v>0</v>
      </c>
      <c r="P477" t="s">
        <v>27</v>
      </c>
    </row>
    <row r="478" spans="1:16" x14ac:dyDescent="0.2">
      <c r="A478" s="28" t="s">
        <v>57</v>
      </c>
      <c r="E478" s="29" t="s">
        <v>5</v>
      </c>
    </row>
    <row r="479" spans="1:16" x14ac:dyDescent="0.2">
      <c r="A479" s="28" t="s">
        <v>58</v>
      </c>
      <c r="E479" s="30" t="s">
        <v>5</v>
      </c>
    </row>
    <row r="480" spans="1:16" x14ac:dyDescent="0.2">
      <c r="E480" s="29" t="s">
        <v>5</v>
      </c>
    </row>
    <row r="481" spans="1:16" ht="25.5" x14ac:dyDescent="0.2">
      <c r="A481" t="s">
        <v>51</v>
      </c>
      <c r="B481" s="5" t="s">
        <v>369</v>
      </c>
      <c r="C481" s="5" t="s">
        <v>6125</v>
      </c>
      <c r="D481" t="s">
        <v>5</v>
      </c>
      <c r="E481" s="24" t="s">
        <v>6126</v>
      </c>
      <c r="F481" s="25" t="s">
        <v>77</v>
      </c>
      <c r="G481" s="26">
        <v>204</v>
      </c>
      <c r="H481" s="25">
        <v>0</v>
      </c>
      <c r="I481" s="25">
        <f>ROUND(G481*H481,6)</f>
        <v>0</v>
      </c>
      <c r="L481" s="27">
        <v>0</v>
      </c>
      <c r="M481" s="22">
        <f>ROUND(ROUND(L481,2)*ROUND(G481,3),2)</f>
        <v>0</v>
      </c>
      <c r="N481" s="25" t="s">
        <v>126</v>
      </c>
      <c r="O481">
        <f>(M481*21)/100</f>
        <v>0</v>
      </c>
      <c r="P481" t="s">
        <v>27</v>
      </c>
    </row>
    <row r="482" spans="1:16" x14ac:dyDescent="0.2">
      <c r="A482" s="28" t="s">
        <v>57</v>
      </c>
      <c r="E482" s="29" t="s">
        <v>5</v>
      </c>
    </row>
    <row r="483" spans="1:16" x14ac:dyDescent="0.2">
      <c r="A483" s="28" t="s">
        <v>58</v>
      </c>
      <c r="E483" s="30" t="s">
        <v>5</v>
      </c>
    </row>
    <row r="484" spans="1:16" x14ac:dyDescent="0.2">
      <c r="E484" s="29" t="s">
        <v>5</v>
      </c>
    </row>
    <row r="485" spans="1:16" ht="25.5" x14ac:dyDescent="0.2">
      <c r="A485" t="s">
        <v>51</v>
      </c>
      <c r="B485" s="5" t="s">
        <v>370</v>
      </c>
      <c r="C485" s="5" t="s">
        <v>6127</v>
      </c>
      <c r="D485" t="s">
        <v>5</v>
      </c>
      <c r="E485" s="24" t="s">
        <v>6128</v>
      </c>
      <c r="F485" s="25" t="s">
        <v>77</v>
      </c>
      <c r="G485" s="26">
        <v>77</v>
      </c>
      <c r="H485" s="25">
        <v>0</v>
      </c>
      <c r="I485" s="25">
        <f>ROUND(G485*H485,6)</f>
        <v>0</v>
      </c>
      <c r="L485" s="27">
        <v>0</v>
      </c>
      <c r="M485" s="22">
        <f>ROUND(ROUND(L485,2)*ROUND(G485,3),2)</f>
        <v>0</v>
      </c>
      <c r="N485" s="25" t="s">
        <v>126</v>
      </c>
      <c r="O485">
        <f>(M485*21)/100</f>
        <v>0</v>
      </c>
      <c r="P485" t="s">
        <v>27</v>
      </c>
    </row>
    <row r="486" spans="1:16" x14ac:dyDescent="0.2">
      <c r="A486" s="28" t="s">
        <v>57</v>
      </c>
      <c r="E486" s="29" t="s">
        <v>5</v>
      </c>
    </row>
    <row r="487" spans="1:16" x14ac:dyDescent="0.2">
      <c r="A487" s="28" t="s">
        <v>58</v>
      </c>
      <c r="E487" s="30" t="s">
        <v>5</v>
      </c>
    </row>
    <row r="488" spans="1:16" x14ac:dyDescent="0.2">
      <c r="E488" s="29" t="s">
        <v>5</v>
      </c>
    </row>
    <row r="489" spans="1:16" ht="25.5" x14ac:dyDescent="0.2">
      <c r="A489" t="s">
        <v>51</v>
      </c>
      <c r="B489" s="5" t="s">
        <v>371</v>
      </c>
      <c r="C489" s="5" t="s">
        <v>6129</v>
      </c>
      <c r="D489" t="s">
        <v>5</v>
      </c>
      <c r="E489" s="24" t="s">
        <v>6130</v>
      </c>
      <c r="F489" s="25" t="s">
        <v>77</v>
      </c>
      <c r="G489" s="26">
        <v>31</v>
      </c>
      <c r="H489" s="25">
        <v>0</v>
      </c>
      <c r="I489" s="25">
        <f>ROUND(G489*H489,6)</f>
        <v>0</v>
      </c>
      <c r="L489" s="27">
        <v>0</v>
      </c>
      <c r="M489" s="22">
        <f>ROUND(ROUND(L489,2)*ROUND(G489,3),2)</f>
        <v>0</v>
      </c>
      <c r="N489" s="25" t="s">
        <v>126</v>
      </c>
      <c r="O489">
        <f>(M489*21)/100</f>
        <v>0</v>
      </c>
      <c r="P489" t="s">
        <v>27</v>
      </c>
    </row>
    <row r="490" spans="1:16" x14ac:dyDescent="0.2">
      <c r="A490" s="28" t="s">
        <v>57</v>
      </c>
      <c r="E490" s="29" t="s">
        <v>5</v>
      </c>
    </row>
    <row r="491" spans="1:16" x14ac:dyDescent="0.2">
      <c r="A491" s="28" t="s">
        <v>58</v>
      </c>
      <c r="E491" s="30" t="s">
        <v>5</v>
      </c>
    </row>
    <row r="492" spans="1:16" x14ac:dyDescent="0.2">
      <c r="E492" s="29" t="s">
        <v>5</v>
      </c>
    </row>
    <row r="493" spans="1:16" ht="25.5" x14ac:dyDescent="0.2">
      <c r="A493" t="s">
        <v>51</v>
      </c>
      <c r="B493" s="5" t="s">
        <v>372</v>
      </c>
      <c r="C493" s="5" t="s">
        <v>6131</v>
      </c>
      <c r="D493" t="s">
        <v>5</v>
      </c>
      <c r="E493" s="24" t="s">
        <v>6132</v>
      </c>
      <c r="F493" s="25" t="s">
        <v>77</v>
      </c>
      <c r="G493" s="26">
        <v>140</v>
      </c>
      <c r="H493" s="25">
        <v>0</v>
      </c>
      <c r="I493" s="25">
        <f>ROUND(G493*H493,6)</f>
        <v>0</v>
      </c>
      <c r="L493" s="27">
        <v>0</v>
      </c>
      <c r="M493" s="22">
        <f>ROUND(ROUND(L493,2)*ROUND(G493,3),2)</f>
        <v>0</v>
      </c>
      <c r="N493" s="25" t="s">
        <v>126</v>
      </c>
      <c r="O493">
        <f>(M493*21)/100</f>
        <v>0</v>
      </c>
      <c r="P493" t="s">
        <v>27</v>
      </c>
    </row>
    <row r="494" spans="1:16" x14ac:dyDescent="0.2">
      <c r="A494" s="28" t="s">
        <v>57</v>
      </c>
      <c r="E494" s="29" t="s">
        <v>5</v>
      </c>
    </row>
    <row r="495" spans="1:16" x14ac:dyDescent="0.2">
      <c r="A495" s="28" t="s">
        <v>58</v>
      </c>
      <c r="E495" s="30" t="s">
        <v>5</v>
      </c>
    </row>
    <row r="496" spans="1:16" x14ac:dyDescent="0.2">
      <c r="E496" s="29" t="s">
        <v>5</v>
      </c>
    </row>
    <row r="497" spans="1:16" ht="25.5" x14ac:dyDescent="0.2">
      <c r="A497" t="s">
        <v>51</v>
      </c>
      <c r="B497" s="5" t="s">
        <v>373</v>
      </c>
      <c r="C497" s="5" t="s">
        <v>6133</v>
      </c>
      <c r="D497" t="s">
        <v>5</v>
      </c>
      <c r="E497" s="24" t="s">
        <v>6134</v>
      </c>
      <c r="F497" s="25" t="s">
        <v>77</v>
      </c>
      <c r="G497" s="26">
        <v>236</v>
      </c>
      <c r="H497" s="25">
        <v>0</v>
      </c>
      <c r="I497" s="25">
        <f>ROUND(G497*H497,6)</f>
        <v>0</v>
      </c>
      <c r="L497" s="27">
        <v>0</v>
      </c>
      <c r="M497" s="22">
        <f>ROUND(ROUND(L497,2)*ROUND(G497,3),2)</f>
        <v>0</v>
      </c>
      <c r="N497" s="25" t="s">
        <v>126</v>
      </c>
      <c r="O497">
        <f>(M497*21)/100</f>
        <v>0</v>
      </c>
      <c r="P497" t="s">
        <v>27</v>
      </c>
    </row>
    <row r="498" spans="1:16" x14ac:dyDescent="0.2">
      <c r="A498" s="28" t="s">
        <v>57</v>
      </c>
      <c r="E498" s="29" t="s">
        <v>5</v>
      </c>
    </row>
    <row r="499" spans="1:16" x14ac:dyDescent="0.2">
      <c r="A499" s="28" t="s">
        <v>58</v>
      </c>
      <c r="E499" s="30" t="s">
        <v>5</v>
      </c>
    </row>
    <row r="500" spans="1:16" x14ac:dyDescent="0.2">
      <c r="E500" s="29" t="s">
        <v>5</v>
      </c>
    </row>
    <row r="501" spans="1:16" ht="25.5" x14ac:dyDescent="0.2">
      <c r="A501" t="s">
        <v>51</v>
      </c>
      <c r="B501" s="5" t="s">
        <v>374</v>
      </c>
      <c r="C501" s="5" t="s">
        <v>6135</v>
      </c>
      <c r="D501" t="s">
        <v>5</v>
      </c>
      <c r="E501" s="24" t="s">
        <v>6136</v>
      </c>
      <c r="F501" s="25" t="s">
        <v>77</v>
      </c>
      <c r="G501" s="26">
        <v>232</v>
      </c>
      <c r="H501" s="25">
        <v>0</v>
      </c>
      <c r="I501" s="25">
        <f>ROUND(G501*H501,6)</f>
        <v>0</v>
      </c>
      <c r="L501" s="27">
        <v>0</v>
      </c>
      <c r="M501" s="22">
        <f>ROUND(ROUND(L501,2)*ROUND(G501,3),2)</f>
        <v>0</v>
      </c>
      <c r="N501" s="25" t="s">
        <v>126</v>
      </c>
      <c r="O501">
        <f>(M501*21)/100</f>
        <v>0</v>
      </c>
      <c r="P501" t="s">
        <v>27</v>
      </c>
    </row>
    <row r="502" spans="1:16" x14ac:dyDescent="0.2">
      <c r="A502" s="28" t="s">
        <v>57</v>
      </c>
      <c r="E502" s="29" t="s">
        <v>5</v>
      </c>
    </row>
    <row r="503" spans="1:16" x14ac:dyDescent="0.2">
      <c r="A503" s="28" t="s">
        <v>58</v>
      </c>
      <c r="E503" s="30" t="s">
        <v>5</v>
      </c>
    </row>
    <row r="504" spans="1:16" x14ac:dyDescent="0.2">
      <c r="E504" s="29" t="s">
        <v>5</v>
      </c>
    </row>
    <row r="505" spans="1:16" ht="25.5" x14ac:dyDescent="0.2">
      <c r="A505" t="s">
        <v>51</v>
      </c>
      <c r="B505" s="5" t="s">
        <v>375</v>
      </c>
      <c r="C505" s="5" t="s">
        <v>6137</v>
      </c>
      <c r="D505" t="s">
        <v>5</v>
      </c>
      <c r="E505" s="24" t="s">
        <v>6138</v>
      </c>
      <c r="F505" s="25" t="s">
        <v>77</v>
      </c>
      <c r="G505" s="26">
        <v>420</v>
      </c>
      <c r="H505" s="25">
        <v>0</v>
      </c>
      <c r="I505" s="25">
        <f>ROUND(G505*H505,6)</f>
        <v>0</v>
      </c>
      <c r="L505" s="27">
        <v>0</v>
      </c>
      <c r="M505" s="22">
        <f>ROUND(ROUND(L505,2)*ROUND(G505,3),2)</f>
        <v>0</v>
      </c>
      <c r="N505" s="25" t="s">
        <v>126</v>
      </c>
      <c r="O505">
        <f>(M505*21)/100</f>
        <v>0</v>
      </c>
      <c r="P505" t="s">
        <v>27</v>
      </c>
    </row>
    <row r="506" spans="1:16" x14ac:dyDescent="0.2">
      <c r="A506" s="28" t="s">
        <v>57</v>
      </c>
      <c r="E506" s="29" t="s">
        <v>5</v>
      </c>
    </row>
    <row r="507" spans="1:16" x14ac:dyDescent="0.2">
      <c r="A507" s="28" t="s">
        <v>58</v>
      </c>
      <c r="E507" s="30" t="s">
        <v>5</v>
      </c>
    </row>
    <row r="508" spans="1:16" x14ac:dyDescent="0.2">
      <c r="E508" s="29" t="s">
        <v>5</v>
      </c>
    </row>
    <row r="509" spans="1:16" ht="25.5" x14ac:dyDescent="0.2">
      <c r="A509" t="s">
        <v>51</v>
      </c>
      <c r="B509" s="5" t="s">
        <v>376</v>
      </c>
      <c r="C509" s="5" t="s">
        <v>6139</v>
      </c>
      <c r="D509" t="s">
        <v>5</v>
      </c>
      <c r="E509" s="24" t="s">
        <v>6140</v>
      </c>
      <c r="F509" s="25" t="s">
        <v>77</v>
      </c>
      <c r="G509" s="26">
        <v>129</v>
      </c>
      <c r="H509" s="25">
        <v>0</v>
      </c>
      <c r="I509" s="25">
        <f>ROUND(G509*H509,6)</f>
        <v>0</v>
      </c>
      <c r="L509" s="27">
        <v>0</v>
      </c>
      <c r="M509" s="22">
        <f>ROUND(ROUND(L509,2)*ROUND(G509,3),2)</f>
        <v>0</v>
      </c>
      <c r="N509" s="25" t="s">
        <v>126</v>
      </c>
      <c r="O509">
        <f>(M509*21)/100</f>
        <v>0</v>
      </c>
      <c r="P509" t="s">
        <v>27</v>
      </c>
    </row>
    <row r="510" spans="1:16" x14ac:dyDescent="0.2">
      <c r="A510" s="28" t="s">
        <v>57</v>
      </c>
      <c r="E510" s="29" t="s">
        <v>5</v>
      </c>
    </row>
    <row r="511" spans="1:16" x14ac:dyDescent="0.2">
      <c r="A511" s="28" t="s">
        <v>58</v>
      </c>
      <c r="E511" s="30" t="s">
        <v>5</v>
      </c>
    </row>
    <row r="512" spans="1:16" x14ac:dyDescent="0.2">
      <c r="E512" s="29" t="s">
        <v>5</v>
      </c>
    </row>
    <row r="513" spans="1:16" ht="25.5" x14ac:dyDescent="0.2">
      <c r="A513" t="s">
        <v>51</v>
      </c>
      <c r="B513" s="5" t="s">
        <v>378</v>
      </c>
      <c r="C513" s="5" t="s">
        <v>6141</v>
      </c>
      <c r="D513" t="s">
        <v>5</v>
      </c>
      <c r="E513" s="24" t="s">
        <v>6142</v>
      </c>
      <c r="F513" s="25" t="s">
        <v>77</v>
      </c>
      <c r="G513" s="26">
        <v>79</v>
      </c>
      <c r="H513" s="25">
        <v>0</v>
      </c>
      <c r="I513" s="25">
        <f>ROUND(G513*H513,6)</f>
        <v>0</v>
      </c>
      <c r="L513" s="27">
        <v>0</v>
      </c>
      <c r="M513" s="22">
        <f>ROUND(ROUND(L513,2)*ROUND(G513,3),2)</f>
        <v>0</v>
      </c>
      <c r="N513" s="25" t="s">
        <v>126</v>
      </c>
      <c r="O513">
        <f>(M513*21)/100</f>
        <v>0</v>
      </c>
      <c r="P513" t="s">
        <v>27</v>
      </c>
    </row>
    <row r="514" spans="1:16" x14ac:dyDescent="0.2">
      <c r="A514" s="28" t="s">
        <v>57</v>
      </c>
      <c r="E514" s="29" t="s">
        <v>5</v>
      </c>
    </row>
    <row r="515" spans="1:16" x14ac:dyDescent="0.2">
      <c r="A515" s="28" t="s">
        <v>58</v>
      </c>
      <c r="E515" s="30" t="s">
        <v>5</v>
      </c>
    </row>
    <row r="516" spans="1:16" x14ac:dyDescent="0.2">
      <c r="E516" s="29" t="s">
        <v>5</v>
      </c>
    </row>
    <row r="517" spans="1:16" ht="25.5" x14ac:dyDescent="0.2">
      <c r="A517" t="s">
        <v>51</v>
      </c>
      <c r="B517" s="5" t="s">
        <v>381</v>
      </c>
      <c r="C517" s="5" t="s">
        <v>6143</v>
      </c>
      <c r="D517" t="s">
        <v>5</v>
      </c>
      <c r="E517" s="24" t="s">
        <v>6144</v>
      </c>
      <c r="F517" s="25" t="s">
        <v>77</v>
      </c>
      <c r="G517" s="26">
        <v>404</v>
      </c>
      <c r="H517" s="25">
        <v>0</v>
      </c>
      <c r="I517" s="25">
        <f>ROUND(G517*H517,6)</f>
        <v>0</v>
      </c>
      <c r="L517" s="27">
        <v>0</v>
      </c>
      <c r="M517" s="22">
        <f>ROUND(ROUND(L517,2)*ROUND(G517,3),2)</f>
        <v>0</v>
      </c>
      <c r="N517" s="25" t="s">
        <v>126</v>
      </c>
      <c r="O517">
        <f>(M517*21)/100</f>
        <v>0</v>
      </c>
      <c r="P517" t="s">
        <v>27</v>
      </c>
    </row>
    <row r="518" spans="1:16" x14ac:dyDescent="0.2">
      <c r="A518" s="28" t="s">
        <v>57</v>
      </c>
      <c r="E518" s="29" t="s">
        <v>5</v>
      </c>
    </row>
    <row r="519" spans="1:16" x14ac:dyDescent="0.2">
      <c r="A519" s="28" t="s">
        <v>58</v>
      </c>
      <c r="E519" s="30" t="s">
        <v>5</v>
      </c>
    </row>
    <row r="520" spans="1:16" x14ac:dyDescent="0.2">
      <c r="E520" s="29" t="s">
        <v>5</v>
      </c>
    </row>
    <row r="521" spans="1:16" ht="25.5" x14ac:dyDescent="0.2">
      <c r="A521" t="s">
        <v>51</v>
      </c>
      <c r="B521" s="5" t="s">
        <v>384</v>
      </c>
      <c r="C521" s="5" t="s">
        <v>6145</v>
      </c>
      <c r="D521" t="s">
        <v>5</v>
      </c>
      <c r="E521" s="24" t="s">
        <v>6146</v>
      </c>
      <c r="F521" s="25" t="s">
        <v>77</v>
      </c>
      <c r="G521" s="26">
        <v>179</v>
      </c>
      <c r="H521" s="25">
        <v>0</v>
      </c>
      <c r="I521" s="25">
        <f>ROUND(G521*H521,6)</f>
        <v>0</v>
      </c>
      <c r="L521" s="27">
        <v>0</v>
      </c>
      <c r="M521" s="22">
        <f>ROUND(ROUND(L521,2)*ROUND(G521,3),2)</f>
        <v>0</v>
      </c>
      <c r="N521" s="25" t="s">
        <v>126</v>
      </c>
      <c r="O521">
        <f>(M521*21)/100</f>
        <v>0</v>
      </c>
      <c r="P521" t="s">
        <v>27</v>
      </c>
    </row>
    <row r="522" spans="1:16" x14ac:dyDescent="0.2">
      <c r="A522" s="28" t="s">
        <v>57</v>
      </c>
      <c r="E522" s="29" t="s">
        <v>5</v>
      </c>
    </row>
    <row r="523" spans="1:16" x14ac:dyDescent="0.2">
      <c r="A523" s="28" t="s">
        <v>58</v>
      </c>
      <c r="E523" s="30" t="s">
        <v>5</v>
      </c>
    </row>
    <row r="524" spans="1:16" x14ac:dyDescent="0.2">
      <c r="E524" s="29" t="s">
        <v>5</v>
      </c>
    </row>
    <row r="525" spans="1:16" ht="25.5" x14ac:dyDescent="0.2">
      <c r="A525" t="s">
        <v>51</v>
      </c>
      <c r="B525" s="5" t="s">
        <v>385</v>
      </c>
      <c r="C525" s="5" t="s">
        <v>6147</v>
      </c>
      <c r="D525" t="s">
        <v>5</v>
      </c>
      <c r="E525" s="24" t="s">
        <v>6148</v>
      </c>
      <c r="F525" s="25" t="s">
        <v>77</v>
      </c>
      <c r="G525" s="26">
        <v>220</v>
      </c>
      <c r="H525" s="25">
        <v>0</v>
      </c>
      <c r="I525" s="25">
        <f>ROUND(G525*H525,6)</f>
        <v>0</v>
      </c>
      <c r="L525" s="27">
        <v>0</v>
      </c>
      <c r="M525" s="22">
        <f>ROUND(ROUND(L525,2)*ROUND(G525,3),2)</f>
        <v>0</v>
      </c>
      <c r="N525" s="25" t="s">
        <v>126</v>
      </c>
      <c r="O525">
        <f>(M525*21)/100</f>
        <v>0</v>
      </c>
      <c r="P525" t="s">
        <v>27</v>
      </c>
    </row>
    <row r="526" spans="1:16" x14ac:dyDescent="0.2">
      <c r="A526" s="28" t="s">
        <v>57</v>
      </c>
      <c r="E526" s="29" t="s">
        <v>5</v>
      </c>
    </row>
    <row r="527" spans="1:16" x14ac:dyDescent="0.2">
      <c r="A527" s="28" t="s">
        <v>58</v>
      </c>
      <c r="E527" s="30" t="s">
        <v>5</v>
      </c>
    </row>
    <row r="528" spans="1:16" x14ac:dyDescent="0.2">
      <c r="E528" s="29" t="s">
        <v>5</v>
      </c>
    </row>
    <row r="529" spans="1:16" x14ac:dyDescent="0.2">
      <c r="A529" t="s">
        <v>51</v>
      </c>
      <c r="B529" s="5" t="s">
        <v>388</v>
      </c>
      <c r="C529" s="5" t="s">
        <v>6149</v>
      </c>
      <c r="D529" t="s">
        <v>5</v>
      </c>
      <c r="E529" s="24" t="s">
        <v>5969</v>
      </c>
      <c r="F529" s="25" t="s">
        <v>860</v>
      </c>
      <c r="G529" s="26">
        <v>1</v>
      </c>
      <c r="H529" s="25">
        <v>0</v>
      </c>
      <c r="I529" s="25">
        <f>ROUND(G529*H529,6)</f>
        <v>0</v>
      </c>
      <c r="L529" s="27">
        <v>0</v>
      </c>
      <c r="M529" s="22">
        <f>ROUND(ROUND(L529,2)*ROUND(G529,3),2)</f>
        <v>0</v>
      </c>
      <c r="N529" s="25" t="s">
        <v>126</v>
      </c>
      <c r="O529">
        <f>(M529*21)/100</f>
        <v>0</v>
      </c>
      <c r="P529" t="s">
        <v>27</v>
      </c>
    </row>
    <row r="530" spans="1:16" x14ac:dyDescent="0.2">
      <c r="A530" s="28" t="s">
        <v>57</v>
      </c>
      <c r="E530" s="29" t="s">
        <v>5</v>
      </c>
    </row>
    <row r="531" spans="1:16" x14ac:dyDescent="0.2">
      <c r="A531" s="28" t="s">
        <v>58</v>
      </c>
      <c r="E531" s="30" t="s">
        <v>5</v>
      </c>
    </row>
    <row r="532" spans="1:16" x14ac:dyDescent="0.2">
      <c r="E532" s="29" t="s">
        <v>5</v>
      </c>
    </row>
    <row r="533" spans="1:16" x14ac:dyDescent="0.2">
      <c r="A533" t="s">
        <v>51</v>
      </c>
      <c r="B533" s="5" t="s">
        <v>391</v>
      </c>
      <c r="C533" s="5" t="s">
        <v>6150</v>
      </c>
      <c r="D533" t="s">
        <v>5</v>
      </c>
      <c r="E533" s="24" t="s">
        <v>6151</v>
      </c>
      <c r="F533" s="25" t="s">
        <v>860</v>
      </c>
      <c r="G533" s="26">
        <v>1</v>
      </c>
      <c r="H533" s="25">
        <v>0</v>
      </c>
      <c r="I533" s="25">
        <f>ROUND(G533*H533,6)</f>
        <v>0</v>
      </c>
      <c r="L533" s="27">
        <v>0</v>
      </c>
      <c r="M533" s="22">
        <f>ROUND(ROUND(L533,2)*ROUND(G533,3),2)</f>
        <v>0</v>
      </c>
      <c r="N533" s="25" t="s">
        <v>126</v>
      </c>
      <c r="O533">
        <f>(M533*21)/100</f>
        <v>0</v>
      </c>
      <c r="P533" t="s">
        <v>27</v>
      </c>
    </row>
    <row r="534" spans="1:16" x14ac:dyDescent="0.2">
      <c r="A534" s="28" t="s">
        <v>57</v>
      </c>
      <c r="E534" s="29" t="s">
        <v>5</v>
      </c>
    </row>
    <row r="535" spans="1:16" x14ac:dyDescent="0.2">
      <c r="A535" s="28" t="s">
        <v>58</v>
      </c>
      <c r="E535" s="30" t="s">
        <v>5</v>
      </c>
    </row>
    <row r="536" spans="1:16" x14ac:dyDescent="0.2">
      <c r="E536" s="29" t="s">
        <v>5</v>
      </c>
    </row>
    <row r="537" spans="1:16" x14ac:dyDescent="0.2">
      <c r="A537" t="s">
        <v>51</v>
      </c>
      <c r="B537" s="5" t="s">
        <v>394</v>
      </c>
      <c r="C537" s="5" t="s">
        <v>6152</v>
      </c>
      <c r="D537" t="s">
        <v>5</v>
      </c>
      <c r="E537" s="24" t="s">
        <v>5971</v>
      </c>
      <c r="F537" s="25" t="s">
        <v>860</v>
      </c>
      <c r="G537" s="26">
        <v>1</v>
      </c>
      <c r="H537" s="25">
        <v>0</v>
      </c>
      <c r="I537" s="25">
        <f>ROUND(G537*H537,6)</f>
        <v>0</v>
      </c>
      <c r="L537" s="27">
        <v>0</v>
      </c>
      <c r="M537" s="22">
        <f>ROUND(ROUND(L537,2)*ROUND(G537,3),2)</f>
        <v>0</v>
      </c>
      <c r="N537" s="25" t="s">
        <v>126</v>
      </c>
      <c r="O537">
        <f>(M537*21)/100</f>
        <v>0</v>
      </c>
      <c r="P537" t="s">
        <v>27</v>
      </c>
    </row>
    <row r="538" spans="1:16" x14ac:dyDescent="0.2">
      <c r="A538" s="28" t="s">
        <v>57</v>
      </c>
      <c r="E538" s="29" t="s">
        <v>5</v>
      </c>
    </row>
    <row r="539" spans="1:16" x14ac:dyDescent="0.2">
      <c r="A539" s="28" t="s">
        <v>58</v>
      </c>
      <c r="E539" s="30" t="s">
        <v>5</v>
      </c>
    </row>
    <row r="540" spans="1:16" x14ac:dyDescent="0.2">
      <c r="E540" s="29" t="s">
        <v>5</v>
      </c>
    </row>
    <row r="541" spans="1:16" x14ac:dyDescent="0.2">
      <c r="A541" t="s">
        <v>51</v>
      </c>
      <c r="B541" s="5" t="s">
        <v>397</v>
      </c>
      <c r="C541" s="5" t="s">
        <v>6153</v>
      </c>
      <c r="D541" t="s">
        <v>5</v>
      </c>
      <c r="E541" s="24" t="s">
        <v>6154</v>
      </c>
      <c r="F541" s="25" t="s">
        <v>77</v>
      </c>
      <c r="G541" s="26">
        <v>80</v>
      </c>
      <c r="H541" s="25">
        <v>0</v>
      </c>
      <c r="I541" s="25">
        <f>ROUND(G541*H541,6)</f>
        <v>0</v>
      </c>
      <c r="L541" s="27">
        <v>0</v>
      </c>
      <c r="M541" s="22">
        <f>ROUND(ROUND(L541,2)*ROUND(G541,3),2)</f>
        <v>0</v>
      </c>
      <c r="N541" s="25" t="s">
        <v>126</v>
      </c>
      <c r="O541">
        <f>(M541*21)/100</f>
        <v>0</v>
      </c>
      <c r="P541" t="s">
        <v>27</v>
      </c>
    </row>
    <row r="542" spans="1:16" x14ac:dyDescent="0.2">
      <c r="A542" s="28" t="s">
        <v>57</v>
      </c>
      <c r="E542" s="29" t="s">
        <v>5</v>
      </c>
    </row>
    <row r="543" spans="1:16" x14ac:dyDescent="0.2">
      <c r="A543" s="28" t="s">
        <v>58</v>
      </c>
      <c r="E543" s="30" t="s">
        <v>5</v>
      </c>
    </row>
    <row r="544" spans="1:16" x14ac:dyDescent="0.2">
      <c r="E544" s="29" t="s">
        <v>5</v>
      </c>
    </row>
    <row r="545" spans="1:16" x14ac:dyDescent="0.2">
      <c r="A545" t="s">
        <v>51</v>
      </c>
      <c r="B545" s="5" t="s">
        <v>400</v>
      </c>
      <c r="C545" s="5" t="s">
        <v>6155</v>
      </c>
      <c r="D545" t="s">
        <v>5</v>
      </c>
      <c r="E545" s="24" t="s">
        <v>6156</v>
      </c>
      <c r="F545" s="25" t="s">
        <v>73</v>
      </c>
      <c r="G545" s="26">
        <v>304</v>
      </c>
      <c r="H545" s="25">
        <v>0</v>
      </c>
      <c r="I545" s="25">
        <f>ROUND(G545*H545,6)</f>
        <v>0</v>
      </c>
      <c r="L545" s="27">
        <v>0</v>
      </c>
      <c r="M545" s="22">
        <f>ROUND(ROUND(L545,2)*ROUND(G545,3),2)</f>
        <v>0</v>
      </c>
      <c r="N545" s="25" t="s">
        <v>126</v>
      </c>
      <c r="O545">
        <f>(M545*21)/100</f>
        <v>0</v>
      </c>
      <c r="P545" t="s">
        <v>27</v>
      </c>
    </row>
    <row r="546" spans="1:16" x14ac:dyDescent="0.2">
      <c r="A546" s="28" t="s">
        <v>57</v>
      </c>
      <c r="E546" s="29" t="s">
        <v>5</v>
      </c>
    </row>
    <row r="547" spans="1:16" x14ac:dyDescent="0.2">
      <c r="A547" s="28" t="s">
        <v>58</v>
      </c>
      <c r="E547" s="30" t="s">
        <v>5</v>
      </c>
    </row>
    <row r="548" spans="1:16" x14ac:dyDescent="0.2">
      <c r="E548" s="29" t="s">
        <v>5</v>
      </c>
    </row>
    <row r="549" spans="1:16" x14ac:dyDescent="0.2">
      <c r="A549" t="s">
        <v>51</v>
      </c>
      <c r="B549" s="5" t="s">
        <v>403</v>
      </c>
      <c r="C549" s="5" t="s">
        <v>6157</v>
      </c>
      <c r="D549" t="s">
        <v>5</v>
      </c>
      <c r="E549" s="24" t="s">
        <v>5973</v>
      </c>
      <c r="F549" s="25" t="s">
        <v>73</v>
      </c>
      <c r="G549" s="26">
        <v>6</v>
      </c>
      <c r="H549" s="25">
        <v>0</v>
      </c>
      <c r="I549" s="25">
        <f>ROUND(G549*H549,6)</f>
        <v>0</v>
      </c>
      <c r="L549" s="27">
        <v>0</v>
      </c>
      <c r="M549" s="22">
        <f>ROUND(ROUND(L549,2)*ROUND(G549,3),2)</f>
        <v>0</v>
      </c>
      <c r="N549" s="25" t="s">
        <v>126</v>
      </c>
      <c r="O549">
        <f>(M549*21)/100</f>
        <v>0</v>
      </c>
      <c r="P549" t="s">
        <v>27</v>
      </c>
    </row>
    <row r="550" spans="1:16" x14ac:dyDescent="0.2">
      <c r="A550" s="28" t="s">
        <v>57</v>
      </c>
      <c r="E550" s="29" t="s">
        <v>5</v>
      </c>
    </row>
    <row r="551" spans="1:16" x14ac:dyDescent="0.2">
      <c r="A551" s="28" t="s">
        <v>58</v>
      </c>
      <c r="E551" s="30" t="s">
        <v>5</v>
      </c>
    </row>
    <row r="552" spans="1:16" x14ac:dyDescent="0.2">
      <c r="E552" s="29" t="s">
        <v>5</v>
      </c>
    </row>
    <row r="553" spans="1:16" x14ac:dyDescent="0.2">
      <c r="A553" t="s">
        <v>51</v>
      </c>
      <c r="B553" s="5" t="s">
        <v>406</v>
      </c>
      <c r="C553" s="5" t="s">
        <v>6158</v>
      </c>
      <c r="D553" t="s">
        <v>5</v>
      </c>
      <c r="E553" s="24" t="s">
        <v>6159</v>
      </c>
      <c r="F553" s="25" t="s">
        <v>73</v>
      </c>
      <c r="G553" s="26">
        <v>4</v>
      </c>
      <c r="H553" s="25">
        <v>0</v>
      </c>
      <c r="I553" s="25">
        <f>ROUND(G553*H553,6)</f>
        <v>0</v>
      </c>
      <c r="L553" s="27">
        <v>0</v>
      </c>
      <c r="M553" s="22">
        <f>ROUND(ROUND(L553,2)*ROUND(G553,3),2)</f>
        <v>0</v>
      </c>
      <c r="N553" s="25" t="s">
        <v>126</v>
      </c>
      <c r="O553">
        <f>(M553*21)/100</f>
        <v>0</v>
      </c>
      <c r="P553" t="s">
        <v>27</v>
      </c>
    </row>
    <row r="554" spans="1:16" x14ac:dyDescent="0.2">
      <c r="A554" s="28" t="s">
        <v>57</v>
      </c>
      <c r="E554" s="29" t="s">
        <v>5</v>
      </c>
    </row>
    <row r="555" spans="1:16" x14ac:dyDescent="0.2">
      <c r="A555" s="28" t="s">
        <v>58</v>
      </c>
      <c r="E555" s="30" t="s">
        <v>5</v>
      </c>
    </row>
    <row r="556" spans="1:16" x14ac:dyDescent="0.2">
      <c r="E556" s="29" t="s">
        <v>5</v>
      </c>
    </row>
    <row r="557" spans="1:16" x14ac:dyDescent="0.2">
      <c r="A557" t="s">
        <v>51</v>
      </c>
      <c r="B557" s="5" t="s">
        <v>409</v>
      </c>
      <c r="C557" s="5" t="s">
        <v>6160</v>
      </c>
      <c r="D557" t="s">
        <v>5</v>
      </c>
      <c r="E557" s="24" t="s">
        <v>6161</v>
      </c>
      <c r="F557" s="25" t="s">
        <v>73</v>
      </c>
      <c r="G557" s="26">
        <v>2</v>
      </c>
      <c r="H557" s="25">
        <v>0</v>
      </c>
      <c r="I557" s="25">
        <f>ROUND(G557*H557,6)</f>
        <v>0</v>
      </c>
      <c r="L557" s="27">
        <v>0</v>
      </c>
      <c r="M557" s="22">
        <f>ROUND(ROUND(L557,2)*ROUND(G557,3),2)</f>
        <v>0</v>
      </c>
      <c r="N557" s="25" t="s">
        <v>126</v>
      </c>
      <c r="O557">
        <f>(M557*21)/100</f>
        <v>0</v>
      </c>
      <c r="P557" t="s">
        <v>27</v>
      </c>
    </row>
    <row r="558" spans="1:16" x14ac:dyDescent="0.2">
      <c r="A558" s="28" t="s">
        <v>57</v>
      </c>
      <c r="E558" s="29" t="s">
        <v>5</v>
      </c>
    </row>
    <row r="559" spans="1:16" x14ac:dyDescent="0.2">
      <c r="A559" s="28" t="s">
        <v>58</v>
      </c>
      <c r="E559" s="30" t="s">
        <v>5</v>
      </c>
    </row>
    <row r="560" spans="1:16" x14ac:dyDescent="0.2">
      <c r="E560" s="29" t="s">
        <v>5</v>
      </c>
    </row>
    <row r="561" spans="1:16" x14ac:dyDescent="0.2">
      <c r="A561" t="s">
        <v>51</v>
      </c>
      <c r="B561" s="5" t="s">
        <v>412</v>
      </c>
      <c r="C561" s="5" t="s">
        <v>6162</v>
      </c>
      <c r="D561" t="s">
        <v>5</v>
      </c>
      <c r="E561" s="24" t="s">
        <v>6163</v>
      </c>
      <c r="F561" s="25" t="s">
        <v>73</v>
      </c>
      <c r="G561" s="26">
        <v>2</v>
      </c>
      <c r="H561" s="25">
        <v>0</v>
      </c>
      <c r="I561" s="25">
        <f>ROUND(G561*H561,6)</f>
        <v>0</v>
      </c>
      <c r="L561" s="27">
        <v>0</v>
      </c>
      <c r="M561" s="22">
        <f>ROUND(ROUND(L561,2)*ROUND(G561,3),2)</f>
        <v>0</v>
      </c>
      <c r="N561" s="25" t="s">
        <v>126</v>
      </c>
      <c r="O561">
        <f>(M561*21)/100</f>
        <v>0</v>
      </c>
      <c r="P561" t="s">
        <v>27</v>
      </c>
    </row>
    <row r="562" spans="1:16" x14ac:dyDescent="0.2">
      <c r="A562" s="28" t="s">
        <v>57</v>
      </c>
      <c r="E562" s="29" t="s">
        <v>5</v>
      </c>
    </row>
    <row r="563" spans="1:16" x14ac:dyDescent="0.2">
      <c r="A563" s="28" t="s">
        <v>58</v>
      </c>
      <c r="E563" s="30" t="s">
        <v>5</v>
      </c>
    </row>
    <row r="564" spans="1:16" x14ac:dyDescent="0.2">
      <c r="E564" s="29" t="s">
        <v>5</v>
      </c>
    </row>
    <row r="565" spans="1:16" x14ac:dyDescent="0.2">
      <c r="A565" t="s">
        <v>51</v>
      </c>
      <c r="B565" s="5" t="s">
        <v>416</v>
      </c>
      <c r="C565" s="5" t="s">
        <v>6164</v>
      </c>
      <c r="D565" t="s">
        <v>5</v>
      </c>
      <c r="E565" s="24" t="s">
        <v>6165</v>
      </c>
      <c r="F565" s="25" t="s">
        <v>73</v>
      </c>
      <c r="G565" s="26">
        <v>34</v>
      </c>
      <c r="H565" s="25">
        <v>0</v>
      </c>
      <c r="I565" s="25">
        <f>ROUND(G565*H565,6)</f>
        <v>0</v>
      </c>
      <c r="L565" s="27">
        <v>0</v>
      </c>
      <c r="M565" s="22">
        <f>ROUND(ROUND(L565,2)*ROUND(G565,3),2)</f>
        <v>0</v>
      </c>
      <c r="N565" s="25" t="s">
        <v>126</v>
      </c>
      <c r="O565">
        <f>(M565*21)/100</f>
        <v>0</v>
      </c>
      <c r="P565" t="s">
        <v>27</v>
      </c>
    </row>
    <row r="566" spans="1:16" x14ac:dyDescent="0.2">
      <c r="A566" s="28" t="s">
        <v>57</v>
      </c>
      <c r="E566" s="29" t="s">
        <v>5</v>
      </c>
    </row>
    <row r="567" spans="1:16" x14ac:dyDescent="0.2">
      <c r="A567" s="28" t="s">
        <v>58</v>
      </c>
      <c r="E567" s="30" t="s">
        <v>5</v>
      </c>
    </row>
    <row r="568" spans="1:16" x14ac:dyDescent="0.2">
      <c r="E568" s="29" t="s">
        <v>5</v>
      </c>
    </row>
    <row r="569" spans="1:16" x14ac:dyDescent="0.2">
      <c r="A569" t="s">
        <v>51</v>
      </c>
      <c r="B569" s="5" t="s">
        <v>421</v>
      </c>
      <c r="C569" s="5" t="s">
        <v>6166</v>
      </c>
      <c r="D569" t="s">
        <v>5</v>
      </c>
      <c r="E569" s="24" t="s">
        <v>6167</v>
      </c>
      <c r="F569" s="25" t="s">
        <v>73</v>
      </c>
      <c r="G569" s="26">
        <v>12</v>
      </c>
      <c r="H569" s="25">
        <v>0</v>
      </c>
      <c r="I569" s="25">
        <f>ROUND(G569*H569,6)</f>
        <v>0</v>
      </c>
      <c r="L569" s="27">
        <v>0</v>
      </c>
      <c r="M569" s="22">
        <f>ROUND(ROUND(L569,2)*ROUND(G569,3),2)</f>
        <v>0</v>
      </c>
      <c r="N569" s="25" t="s">
        <v>126</v>
      </c>
      <c r="O569">
        <f>(M569*21)/100</f>
        <v>0</v>
      </c>
      <c r="P569" t="s">
        <v>27</v>
      </c>
    </row>
    <row r="570" spans="1:16" x14ac:dyDescent="0.2">
      <c r="A570" s="28" t="s">
        <v>57</v>
      </c>
      <c r="E570" s="29" t="s">
        <v>5</v>
      </c>
    </row>
    <row r="571" spans="1:16" x14ac:dyDescent="0.2">
      <c r="A571" s="28" t="s">
        <v>58</v>
      </c>
      <c r="E571" s="30" t="s">
        <v>5</v>
      </c>
    </row>
    <row r="572" spans="1:16" x14ac:dyDescent="0.2">
      <c r="E572" s="29" t="s">
        <v>5</v>
      </c>
    </row>
    <row r="573" spans="1:16" x14ac:dyDescent="0.2">
      <c r="A573" t="s">
        <v>51</v>
      </c>
      <c r="B573" s="5" t="s">
        <v>422</v>
      </c>
      <c r="C573" s="5" t="s">
        <v>6168</v>
      </c>
      <c r="D573" t="s">
        <v>5</v>
      </c>
      <c r="E573" s="24" t="s">
        <v>6169</v>
      </c>
      <c r="F573" s="25" t="s">
        <v>73</v>
      </c>
      <c r="G573" s="26">
        <v>6</v>
      </c>
      <c r="H573" s="25">
        <v>0</v>
      </c>
      <c r="I573" s="25">
        <f>ROUND(G573*H573,6)</f>
        <v>0</v>
      </c>
      <c r="L573" s="27">
        <v>0</v>
      </c>
      <c r="M573" s="22">
        <f>ROUND(ROUND(L573,2)*ROUND(G573,3),2)</f>
        <v>0</v>
      </c>
      <c r="N573" s="25" t="s">
        <v>126</v>
      </c>
      <c r="O573">
        <f>(M573*21)/100</f>
        <v>0</v>
      </c>
      <c r="P573" t="s">
        <v>27</v>
      </c>
    </row>
    <row r="574" spans="1:16" x14ac:dyDescent="0.2">
      <c r="A574" s="28" t="s">
        <v>57</v>
      </c>
      <c r="E574" s="29" t="s">
        <v>5</v>
      </c>
    </row>
    <row r="575" spans="1:16" x14ac:dyDescent="0.2">
      <c r="A575" s="28" t="s">
        <v>58</v>
      </c>
      <c r="E575" s="30" t="s">
        <v>5</v>
      </c>
    </row>
    <row r="576" spans="1:16" x14ac:dyDescent="0.2">
      <c r="E576" s="29" t="s">
        <v>5</v>
      </c>
    </row>
    <row r="577" spans="1:16" x14ac:dyDescent="0.2">
      <c r="A577" t="s">
        <v>51</v>
      </c>
      <c r="B577" s="5" t="s">
        <v>423</v>
      </c>
      <c r="C577" s="5" t="s">
        <v>6170</v>
      </c>
      <c r="D577" t="s">
        <v>5</v>
      </c>
      <c r="E577" s="24" t="s">
        <v>5975</v>
      </c>
      <c r="F577" s="25" t="s">
        <v>77</v>
      </c>
      <c r="G577" s="26">
        <v>5024</v>
      </c>
      <c r="H577" s="25">
        <v>0</v>
      </c>
      <c r="I577" s="25">
        <f>ROUND(G577*H577,6)</f>
        <v>0</v>
      </c>
      <c r="L577" s="27">
        <v>0</v>
      </c>
      <c r="M577" s="22">
        <f>ROUND(ROUND(L577,2)*ROUND(G577,3),2)</f>
        <v>0</v>
      </c>
      <c r="N577" s="25" t="s">
        <v>126</v>
      </c>
      <c r="O577">
        <f>(M577*21)/100</f>
        <v>0</v>
      </c>
      <c r="P577" t="s">
        <v>27</v>
      </c>
    </row>
    <row r="578" spans="1:16" x14ac:dyDescent="0.2">
      <c r="A578" s="28" t="s">
        <v>57</v>
      </c>
      <c r="E578" s="29" t="s">
        <v>5</v>
      </c>
    </row>
    <row r="579" spans="1:16" x14ac:dyDescent="0.2">
      <c r="A579" s="28" t="s">
        <v>58</v>
      </c>
      <c r="E579" s="30" t="s">
        <v>5</v>
      </c>
    </row>
    <row r="580" spans="1:16" x14ac:dyDescent="0.2">
      <c r="E580" s="29" t="s">
        <v>5</v>
      </c>
    </row>
    <row r="581" spans="1:16" x14ac:dyDescent="0.2">
      <c r="A581" t="s">
        <v>48</v>
      </c>
      <c r="C581" s="6" t="s">
        <v>62</v>
      </c>
      <c r="E581" s="23" t="s">
        <v>6171</v>
      </c>
      <c r="J581" s="22">
        <f>0</f>
        <v>0</v>
      </c>
      <c r="K581" s="22">
        <f>0</f>
        <v>0</v>
      </c>
      <c r="L581" s="22">
        <f>0+L582+L586+L590+L594+L598+L602+L606+L610+L614+L618+L622+L626+L630+L634+L638+L642</f>
        <v>0</v>
      </c>
      <c r="M581" s="22">
        <f>0+M582+M586+M590+M594+M598+M602+M606+M610+M614+M618+M622+M626+M630+M634+M638+M642</f>
        <v>0</v>
      </c>
    </row>
    <row r="582" spans="1:16" x14ac:dyDescent="0.2">
      <c r="A582" t="s">
        <v>51</v>
      </c>
      <c r="B582" s="5" t="s">
        <v>424</v>
      </c>
      <c r="C582" s="5" t="s">
        <v>6172</v>
      </c>
      <c r="D582" t="s">
        <v>5</v>
      </c>
      <c r="E582" s="24" t="s">
        <v>5979</v>
      </c>
      <c r="F582" s="25" t="s">
        <v>77</v>
      </c>
      <c r="G582" s="26">
        <v>3905</v>
      </c>
      <c r="H582" s="25">
        <v>0</v>
      </c>
      <c r="I582" s="25">
        <f>ROUND(G582*H582,6)</f>
        <v>0</v>
      </c>
      <c r="L582" s="27">
        <v>0</v>
      </c>
      <c r="M582" s="22">
        <f>ROUND(ROUND(L582,2)*ROUND(G582,3),2)</f>
        <v>0</v>
      </c>
      <c r="N582" s="25" t="s">
        <v>126</v>
      </c>
      <c r="O582">
        <f>(M582*21)/100</f>
        <v>0</v>
      </c>
      <c r="P582" t="s">
        <v>27</v>
      </c>
    </row>
    <row r="583" spans="1:16" x14ac:dyDescent="0.2">
      <c r="A583" s="28" t="s">
        <v>57</v>
      </c>
      <c r="E583" s="29" t="s">
        <v>5</v>
      </c>
    </row>
    <row r="584" spans="1:16" x14ac:dyDescent="0.2">
      <c r="A584" s="28" t="s">
        <v>58</v>
      </c>
      <c r="E584" s="30" t="s">
        <v>5</v>
      </c>
    </row>
    <row r="585" spans="1:16" x14ac:dyDescent="0.2">
      <c r="E585" s="29" t="s">
        <v>5</v>
      </c>
    </row>
    <row r="586" spans="1:16" ht="25.5" x14ac:dyDescent="0.2">
      <c r="A586" t="s">
        <v>51</v>
      </c>
      <c r="B586" s="5" t="s">
        <v>425</v>
      </c>
      <c r="C586" s="5" t="s">
        <v>6173</v>
      </c>
      <c r="D586" t="s">
        <v>5</v>
      </c>
      <c r="E586" s="24" t="s">
        <v>6174</v>
      </c>
      <c r="F586" s="25" t="s">
        <v>77</v>
      </c>
      <c r="G586" s="26">
        <v>1087</v>
      </c>
      <c r="H586" s="25">
        <v>0</v>
      </c>
      <c r="I586" s="25">
        <f>ROUND(G586*H586,6)</f>
        <v>0</v>
      </c>
      <c r="L586" s="27">
        <v>0</v>
      </c>
      <c r="M586" s="22">
        <f>ROUND(ROUND(L586,2)*ROUND(G586,3),2)</f>
        <v>0</v>
      </c>
      <c r="N586" s="25" t="s">
        <v>126</v>
      </c>
      <c r="O586">
        <f>(M586*21)/100</f>
        <v>0</v>
      </c>
      <c r="P586" t="s">
        <v>27</v>
      </c>
    </row>
    <row r="587" spans="1:16" x14ac:dyDescent="0.2">
      <c r="A587" s="28" t="s">
        <v>57</v>
      </c>
      <c r="E587" s="29" t="s">
        <v>5</v>
      </c>
    </row>
    <row r="588" spans="1:16" x14ac:dyDescent="0.2">
      <c r="A588" s="28" t="s">
        <v>58</v>
      </c>
      <c r="E588" s="30" t="s">
        <v>5</v>
      </c>
    </row>
    <row r="589" spans="1:16" x14ac:dyDescent="0.2">
      <c r="E589" s="29" t="s">
        <v>5</v>
      </c>
    </row>
    <row r="590" spans="1:16" ht="25.5" x14ac:dyDescent="0.2">
      <c r="A590" t="s">
        <v>51</v>
      </c>
      <c r="B590" s="5" t="s">
        <v>426</v>
      </c>
      <c r="C590" s="5" t="s">
        <v>6175</v>
      </c>
      <c r="D590" t="s">
        <v>5</v>
      </c>
      <c r="E590" s="24" t="s">
        <v>6176</v>
      </c>
      <c r="F590" s="25" t="s">
        <v>77</v>
      </c>
      <c r="G590" s="26">
        <v>398</v>
      </c>
      <c r="H590" s="25">
        <v>0</v>
      </c>
      <c r="I590" s="25">
        <f>ROUND(G590*H590,6)</f>
        <v>0</v>
      </c>
      <c r="L590" s="27">
        <v>0</v>
      </c>
      <c r="M590" s="22">
        <f>ROUND(ROUND(L590,2)*ROUND(G590,3),2)</f>
        <v>0</v>
      </c>
      <c r="N590" s="25" t="s">
        <v>126</v>
      </c>
      <c r="O590">
        <f>(M590*21)/100</f>
        <v>0</v>
      </c>
      <c r="P590" t="s">
        <v>27</v>
      </c>
    </row>
    <row r="591" spans="1:16" x14ac:dyDescent="0.2">
      <c r="A591" s="28" t="s">
        <v>57</v>
      </c>
      <c r="E591" s="29" t="s">
        <v>5</v>
      </c>
    </row>
    <row r="592" spans="1:16" x14ac:dyDescent="0.2">
      <c r="A592" s="28" t="s">
        <v>58</v>
      </c>
      <c r="E592" s="30" t="s">
        <v>5</v>
      </c>
    </row>
    <row r="593" spans="1:16" x14ac:dyDescent="0.2">
      <c r="E593" s="29" t="s">
        <v>5</v>
      </c>
    </row>
    <row r="594" spans="1:16" ht="25.5" x14ac:dyDescent="0.2">
      <c r="A594" t="s">
        <v>51</v>
      </c>
      <c r="B594" s="5" t="s">
        <v>427</v>
      </c>
      <c r="C594" s="5" t="s">
        <v>6177</v>
      </c>
      <c r="D594" t="s">
        <v>5</v>
      </c>
      <c r="E594" s="24" t="s">
        <v>6178</v>
      </c>
      <c r="F594" s="25" t="s">
        <v>77</v>
      </c>
      <c r="G594" s="26">
        <v>449</v>
      </c>
      <c r="H594" s="25">
        <v>0</v>
      </c>
      <c r="I594" s="25">
        <f>ROUND(G594*H594,6)</f>
        <v>0</v>
      </c>
      <c r="L594" s="27">
        <v>0</v>
      </c>
      <c r="M594" s="22">
        <f>ROUND(ROUND(L594,2)*ROUND(G594,3),2)</f>
        <v>0</v>
      </c>
      <c r="N594" s="25" t="s">
        <v>126</v>
      </c>
      <c r="O594">
        <f>(M594*21)/100</f>
        <v>0</v>
      </c>
      <c r="P594" t="s">
        <v>27</v>
      </c>
    </row>
    <row r="595" spans="1:16" x14ac:dyDescent="0.2">
      <c r="A595" s="28" t="s">
        <v>57</v>
      </c>
      <c r="E595" s="29" t="s">
        <v>5</v>
      </c>
    </row>
    <row r="596" spans="1:16" x14ac:dyDescent="0.2">
      <c r="A596" s="28" t="s">
        <v>58</v>
      </c>
      <c r="E596" s="30" t="s">
        <v>5</v>
      </c>
    </row>
    <row r="597" spans="1:16" x14ac:dyDescent="0.2">
      <c r="E597" s="29" t="s">
        <v>5</v>
      </c>
    </row>
    <row r="598" spans="1:16" ht="25.5" x14ac:dyDescent="0.2">
      <c r="A598" t="s">
        <v>51</v>
      </c>
      <c r="B598" s="5" t="s">
        <v>428</v>
      </c>
      <c r="C598" s="5" t="s">
        <v>6179</v>
      </c>
      <c r="D598" t="s">
        <v>5</v>
      </c>
      <c r="E598" s="24" t="s">
        <v>6180</v>
      </c>
      <c r="F598" s="25" t="s">
        <v>77</v>
      </c>
      <c r="G598" s="26">
        <v>439</v>
      </c>
      <c r="H598" s="25">
        <v>0</v>
      </c>
      <c r="I598" s="25">
        <f>ROUND(G598*H598,6)</f>
        <v>0</v>
      </c>
      <c r="L598" s="27">
        <v>0</v>
      </c>
      <c r="M598" s="22">
        <f>ROUND(ROUND(L598,2)*ROUND(G598,3),2)</f>
        <v>0</v>
      </c>
      <c r="N598" s="25" t="s">
        <v>126</v>
      </c>
      <c r="O598">
        <f>(M598*21)/100</f>
        <v>0</v>
      </c>
      <c r="P598" t="s">
        <v>27</v>
      </c>
    </row>
    <row r="599" spans="1:16" x14ac:dyDescent="0.2">
      <c r="A599" s="28" t="s">
        <v>57</v>
      </c>
      <c r="E599" s="29" t="s">
        <v>5</v>
      </c>
    </row>
    <row r="600" spans="1:16" x14ac:dyDescent="0.2">
      <c r="A600" s="28" t="s">
        <v>58</v>
      </c>
      <c r="E600" s="30" t="s">
        <v>5</v>
      </c>
    </row>
    <row r="601" spans="1:16" x14ac:dyDescent="0.2">
      <c r="E601" s="29" t="s">
        <v>5</v>
      </c>
    </row>
    <row r="602" spans="1:16" ht="25.5" x14ac:dyDescent="0.2">
      <c r="A602" t="s">
        <v>51</v>
      </c>
      <c r="B602" s="5" t="s">
        <v>429</v>
      </c>
      <c r="C602" s="5" t="s">
        <v>6181</v>
      </c>
      <c r="D602" t="s">
        <v>5</v>
      </c>
      <c r="E602" s="24" t="s">
        <v>6182</v>
      </c>
      <c r="F602" s="25" t="s">
        <v>77</v>
      </c>
      <c r="G602" s="26">
        <v>232</v>
      </c>
      <c r="H602" s="25">
        <v>0</v>
      </c>
      <c r="I602" s="25">
        <f>ROUND(G602*H602,6)</f>
        <v>0</v>
      </c>
      <c r="L602" s="27">
        <v>0</v>
      </c>
      <c r="M602" s="22">
        <f>ROUND(ROUND(L602,2)*ROUND(G602,3),2)</f>
        <v>0</v>
      </c>
      <c r="N602" s="25" t="s">
        <v>126</v>
      </c>
      <c r="O602">
        <f>(M602*21)/100</f>
        <v>0</v>
      </c>
      <c r="P602" t="s">
        <v>27</v>
      </c>
    </row>
    <row r="603" spans="1:16" x14ac:dyDescent="0.2">
      <c r="A603" s="28" t="s">
        <v>57</v>
      </c>
      <c r="E603" s="29" t="s">
        <v>5</v>
      </c>
    </row>
    <row r="604" spans="1:16" x14ac:dyDescent="0.2">
      <c r="A604" s="28" t="s">
        <v>58</v>
      </c>
      <c r="E604" s="30" t="s">
        <v>5</v>
      </c>
    </row>
    <row r="605" spans="1:16" x14ac:dyDescent="0.2">
      <c r="E605" s="29" t="s">
        <v>5</v>
      </c>
    </row>
    <row r="606" spans="1:16" ht="25.5" x14ac:dyDescent="0.2">
      <c r="A606" t="s">
        <v>51</v>
      </c>
      <c r="B606" s="5" t="s">
        <v>430</v>
      </c>
      <c r="C606" s="5" t="s">
        <v>6183</v>
      </c>
      <c r="D606" t="s">
        <v>5</v>
      </c>
      <c r="E606" s="24" t="s">
        <v>6184</v>
      </c>
      <c r="F606" s="25" t="s">
        <v>77</v>
      </c>
      <c r="G606" s="26">
        <v>77</v>
      </c>
      <c r="H606" s="25">
        <v>0</v>
      </c>
      <c r="I606" s="25">
        <f>ROUND(G606*H606,6)</f>
        <v>0</v>
      </c>
      <c r="L606" s="27">
        <v>0</v>
      </c>
      <c r="M606" s="22">
        <f>ROUND(ROUND(L606,2)*ROUND(G606,3),2)</f>
        <v>0</v>
      </c>
      <c r="N606" s="25" t="s">
        <v>126</v>
      </c>
      <c r="O606">
        <f>(M606*21)/100</f>
        <v>0</v>
      </c>
      <c r="P606" t="s">
        <v>27</v>
      </c>
    </row>
    <row r="607" spans="1:16" x14ac:dyDescent="0.2">
      <c r="A607" s="28" t="s">
        <v>57</v>
      </c>
      <c r="E607" s="29" t="s">
        <v>5</v>
      </c>
    </row>
    <row r="608" spans="1:16" x14ac:dyDescent="0.2">
      <c r="A608" s="28" t="s">
        <v>58</v>
      </c>
      <c r="E608" s="30" t="s">
        <v>5</v>
      </c>
    </row>
    <row r="609" spans="1:16" x14ac:dyDescent="0.2">
      <c r="E609" s="29" t="s">
        <v>5</v>
      </c>
    </row>
    <row r="610" spans="1:16" ht="25.5" x14ac:dyDescent="0.2">
      <c r="A610" t="s">
        <v>51</v>
      </c>
      <c r="B610" s="5" t="s">
        <v>432</v>
      </c>
      <c r="C610" s="5" t="s">
        <v>6185</v>
      </c>
      <c r="D610" t="s">
        <v>5</v>
      </c>
      <c r="E610" s="24" t="s">
        <v>6186</v>
      </c>
      <c r="F610" s="25" t="s">
        <v>77</v>
      </c>
      <c r="G610" s="26">
        <v>50</v>
      </c>
      <c r="H610" s="25">
        <v>0</v>
      </c>
      <c r="I610" s="25">
        <f>ROUND(G610*H610,6)</f>
        <v>0</v>
      </c>
      <c r="L610" s="27">
        <v>0</v>
      </c>
      <c r="M610" s="22">
        <f>ROUND(ROUND(L610,2)*ROUND(G610,3),2)</f>
        <v>0</v>
      </c>
      <c r="N610" s="25" t="s">
        <v>126</v>
      </c>
      <c r="O610">
        <f>(M610*21)/100</f>
        <v>0</v>
      </c>
      <c r="P610" t="s">
        <v>27</v>
      </c>
    </row>
    <row r="611" spans="1:16" x14ac:dyDescent="0.2">
      <c r="A611" s="28" t="s">
        <v>57</v>
      </c>
      <c r="E611" s="29" t="s">
        <v>5</v>
      </c>
    </row>
    <row r="612" spans="1:16" x14ac:dyDescent="0.2">
      <c r="A612" s="28" t="s">
        <v>58</v>
      </c>
      <c r="E612" s="30" t="s">
        <v>5</v>
      </c>
    </row>
    <row r="613" spans="1:16" x14ac:dyDescent="0.2">
      <c r="E613" s="29" t="s">
        <v>5</v>
      </c>
    </row>
    <row r="614" spans="1:16" ht="25.5" x14ac:dyDescent="0.2">
      <c r="A614" t="s">
        <v>51</v>
      </c>
      <c r="B614" s="5" t="s">
        <v>435</v>
      </c>
      <c r="C614" s="5" t="s">
        <v>6187</v>
      </c>
      <c r="D614" t="s">
        <v>5</v>
      </c>
      <c r="E614" s="24" t="s">
        <v>6188</v>
      </c>
      <c r="F614" s="25" t="s">
        <v>77</v>
      </c>
      <c r="G614" s="26">
        <v>82</v>
      </c>
      <c r="H614" s="25">
        <v>0</v>
      </c>
      <c r="I614" s="25">
        <f>ROUND(G614*H614,6)</f>
        <v>0</v>
      </c>
      <c r="L614" s="27">
        <v>0</v>
      </c>
      <c r="M614" s="22">
        <f>ROUND(ROUND(L614,2)*ROUND(G614,3),2)</f>
        <v>0</v>
      </c>
      <c r="N614" s="25" t="s">
        <v>126</v>
      </c>
      <c r="O614">
        <f>(M614*21)/100</f>
        <v>0</v>
      </c>
      <c r="P614" t="s">
        <v>27</v>
      </c>
    </row>
    <row r="615" spans="1:16" x14ac:dyDescent="0.2">
      <c r="A615" s="28" t="s">
        <v>57</v>
      </c>
      <c r="E615" s="29" t="s">
        <v>5</v>
      </c>
    </row>
    <row r="616" spans="1:16" x14ac:dyDescent="0.2">
      <c r="A616" s="28" t="s">
        <v>58</v>
      </c>
      <c r="E616" s="30" t="s">
        <v>5</v>
      </c>
    </row>
    <row r="617" spans="1:16" x14ac:dyDescent="0.2">
      <c r="E617" s="29" t="s">
        <v>5</v>
      </c>
    </row>
    <row r="618" spans="1:16" ht="25.5" x14ac:dyDescent="0.2">
      <c r="A618" t="s">
        <v>51</v>
      </c>
      <c r="B618" s="5" t="s">
        <v>436</v>
      </c>
      <c r="C618" s="5" t="s">
        <v>6189</v>
      </c>
      <c r="D618" t="s">
        <v>5</v>
      </c>
      <c r="E618" s="24" t="s">
        <v>6190</v>
      </c>
      <c r="F618" s="25" t="s">
        <v>77</v>
      </c>
      <c r="G618" s="26">
        <v>13</v>
      </c>
      <c r="H618" s="25">
        <v>0</v>
      </c>
      <c r="I618" s="25">
        <f>ROUND(G618*H618,6)</f>
        <v>0</v>
      </c>
      <c r="L618" s="27">
        <v>0</v>
      </c>
      <c r="M618" s="22">
        <f>ROUND(ROUND(L618,2)*ROUND(G618,3),2)</f>
        <v>0</v>
      </c>
      <c r="N618" s="25" t="s">
        <v>126</v>
      </c>
      <c r="O618">
        <f>(M618*21)/100</f>
        <v>0</v>
      </c>
      <c r="P618" t="s">
        <v>27</v>
      </c>
    </row>
    <row r="619" spans="1:16" x14ac:dyDescent="0.2">
      <c r="A619" s="28" t="s">
        <v>57</v>
      </c>
      <c r="E619" s="29" t="s">
        <v>5</v>
      </c>
    </row>
    <row r="620" spans="1:16" x14ac:dyDescent="0.2">
      <c r="A620" s="28" t="s">
        <v>58</v>
      </c>
      <c r="E620" s="30" t="s">
        <v>5</v>
      </c>
    </row>
    <row r="621" spans="1:16" x14ac:dyDescent="0.2">
      <c r="E621" s="29" t="s">
        <v>5</v>
      </c>
    </row>
    <row r="622" spans="1:16" ht="25.5" x14ac:dyDescent="0.2">
      <c r="A622" t="s">
        <v>51</v>
      </c>
      <c r="B622" s="5" t="s">
        <v>439</v>
      </c>
      <c r="C622" s="5" t="s">
        <v>6191</v>
      </c>
      <c r="D622" t="s">
        <v>5</v>
      </c>
      <c r="E622" s="24" t="s">
        <v>6192</v>
      </c>
      <c r="F622" s="25" t="s">
        <v>77</v>
      </c>
      <c r="G622" s="26">
        <v>401</v>
      </c>
      <c r="H622" s="25">
        <v>0</v>
      </c>
      <c r="I622" s="25">
        <f>ROUND(G622*H622,6)</f>
        <v>0</v>
      </c>
      <c r="L622" s="27">
        <v>0</v>
      </c>
      <c r="M622" s="22">
        <f>ROUND(ROUND(L622,2)*ROUND(G622,3),2)</f>
        <v>0</v>
      </c>
      <c r="N622" s="25" t="s">
        <v>126</v>
      </c>
      <c r="O622">
        <f>(M622*21)/100</f>
        <v>0</v>
      </c>
      <c r="P622" t="s">
        <v>27</v>
      </c>
    </row>
    <row r="623" spans="1:16" x14ac:dyDescent="0.2">
      <c r="A623" s="28" t="s">
        <v>57</v>
      </c>
      <c r="E623" s="29" t="s">
        <v>5</v>
      </c>
    </row>
    <row r="624" spans="1:16" x14ac:dyDescent="0.2">
      <c r="A624" s="28" t="s">
        <v>58</v>
      </c>
      <c r="E624" s="30" t="s">
        <v>5</v>
      </c>
    </row>
    <row r="625" spans="1:16" x14ac:dyDescent="0.2">
      <c r="E625" s="29" t="s">
        <v>5</v>
      </c>
    </row>
    <row r="626" spans="1:16" ht="25.5" x14ac:dyDescent="0.2">
      <c r="A626" t="s">
        <v>51</v>
      </c>
      <c r="B626" s="5" t="s">
        <v>442</v>
      </c>
      <c r="C626" s="5" t="s">
        <v>6193</v>
      </c>
      <c r="D626" t="s">
        <v>5</v>
      </c>
      <c r="E626" s="24" t="s">
        <v>6194</v>
      </c>
      <c r="F626" s="25" t="s">
        <v>77</v>
      </c>
      <c r="G626" s="26">
        <v>47</v>
      </c>
      <c r="H626" s="25">
        <v>0</v>
      </c>
      <c r="I626" s="25">
        <f>ROUND(G626*H626,6)</f>
        <v>0</v>
      </c>
      <c r="L626" s="27">
        <v>0</v>
      </c>
      <c r="M626" s="22">
        <f>ROUND(ROUND(L626,2)*ROUND(G626,3),2)</f>
        <v>0</v>
      </c>
      <c r="N626" s="25" t="s">
        <v>126</v>
      </c>
      <c r="O626">
        <f>(M626*21)/100</f>
        <v>0</v>
      </c>
      <c r="P626" t="s">
        <v>27</v>
      </c>
    </row>
    <row r="627" spans="1:16" x14ac:dyDescent="0.2">
      <c r="A627" s="28" t="s">
        <v>57</v>
      </c>
      <c r="E627" s="29" t="s">
        <v>5</v>
      </c>
    </row>
    <row r="628" spans="1:16" x14ac:dyDescent="0.2">
      <c r="A628" s="28" t="s">
        <v>58</v>
      </c>
      <c r="E628" s="30" t="s">
        <v>5</v>
      </c>
    </row>
    <row r="629" spans="1:16" x14ac:dyDescent="0.2">
      <c r="E629" s="29" t="s">
        <v>5</v>
      </c>
    </row>
    <row r="630" spans="1:16" ht="25.5" x14ac:dyDescent="0.2">
      <c r="A630" t="s">
        <v>51</v>
      </c>
      <c r="B630" s="5" t="s">
        <v>445</v>
      </c>
      <c r="C630" s="5" t="s">
        <v>6195</v>
      </c>
      <c r="D630" t="s">
        <v>5</v>
      </c>
      <c r="E630" s="24" t="s">
        <v>6196</v>
      </c>
      <c r="F630" s="25" t="s">
        <v>77</v>
      </c>
      <c r="G630" s="26">
        <v>67</v>
      </c>
      <c r="H630" s="25">
        <v>0</v>
      </c>
      <c r="I630" s="25">
        <f>ROUND(G630*H630,6)</f>
        <v>0</v>
      </c>
      <c r="L630" s="27">
        <v>0</v>
      </c>
      <c r="M630" s="22">
        <f>ROUND(ROUND(L630,2)*ROUND(G630,3),2)</f>
        <v>0</v>
      </c>
      <c r="N630" s="25" t="s">
        <v>126</v>
      </c>
      <c r="O630">
        <f>(M630*21)/100</f>
        <v>0</v>
      </c>
      <c r="P630" t="s">
        <v>27</v>
      </c>
    </row>
    <row r="631" spans="1:16" x14ac:dyDescent="0.2">
      <c r="A631" s="28" t="s">
        <v>57</v>
      </c>
      <c r="E631" s="29" t="s">
        <v>5</v>
      </c>
    </row>
    <row r="632" spans="1:16" x14ac:dyDescent="0.2">
      <c r="A632" s="28" t="s">
        <v>58</v>
      </c>
      <c r="E632" s="30" t="s">
        <v>5</v>
      </c>
    </row>
    <row r="633" spans="1:16" x14ac:dyDescent="0.2">
      <c r="E633" s="29" t="s">
        <v>5</v>
      </c>
    </row>
    <row r="634" spans="1:16" ht="25.5" x14ac:dyDescent="0.2">
      <c r="A634" t="s">
        <v>51</v>
      </c>
      <c r="B634" s="5" t="s">
        <v>448</v>
      </c>
      <c r="C634" s="5" t="s">
        <v>6197</v>
      </c>
      <c r="D634" t="s">
        <v>5</v>
      </c>
      <c r="E634" s="24" t="s">
        <v>6198</v>
      </c>
      <c r="F634" s="25" t="s">
        <v>77</v>
      </c>
      <c r="G634" s="26">
        <v>404</v>
      </c>
      <c r="H634" s="25">
        <v>0</v>
      </c>
      <c r="I634" s="25">
        <f>ROUND(G634*H634,6)</f>
        <v>0</v>
      </c>
      <c r="L634" s="27">
        <v>0</v>
      </c>
      <c r="M634" s="22">
        <f>ROUND(ROUND(L634,2)*ROUND(G634,3),2)</f>
        <v>0</v>
      </c>
      <c r="N634" s="25" t="s">
        <v>126</v>
      </c>
      <c r="O634">
        <f>(M634*21)/100</f>
        <v>0</v>
      </c>
      <c r="P634" t="s">
        <v>27</v>
      </c>
    </row>
    <row r="635" spans="1:16" x14ac:dyDescent="0.2">
      <c r="A635" s="28" t="s">
        <v>57</v>
      </c>
      <c r="E635" s="29" t="s">
        <v>5</v>
      </c>
    </row>
    <row r="636" spans="1:16" x14ac:dyDescent="0.2">
      <c r="A636" s="28" t="s">
        <v>58</v>
      </c>
      <c r="E636" s="30" t="s">
        <v>5</v>
      </c>
    </row>
    <row r="637" spans="1:16" x14ac:dyDescent="0.2">
      <c r="E637" s="29" t="s">
        <v>5</v>
      </c>
    </row>
    <row r="638" spans="1:16" ht="25.5" x14ac:dyDescent="0.2">
      <c r="A638" t="s">
        <v>51</v>
      </c>
      <c r="B638" s="5" t="s">
        <v>454</v>
      </c>
      <c r="C638" s="5" t="s">
        <v>6199</v>
      </c>
      <c r="D638" t="s">
        <v>5</v>
      </c>
      <c r="E638" s="24" t="s">
        <v>6200</v>
      </c>
      <c r="F638" s="25" t="s">
        <v>77</v>
      </c>
      <c r="G638" s="26">
        <v>159</v>
      </c>
      <c r="H638" s="25">
        <v>0</v>
      </c>
      <c r="I638" s="25">
        <f>ROUND(G638*H638,6)</f>
        <v>0</v>
      </c>
      <c r="L638" s="27">
        <v>0</v>
      </c>
      <c r="M638" s="22">
        <f>ROUND(ROUND(L638,2)*ROUND(G638,3),2)</f>
        <v>0</v>
      </c>
      <c r="N638" s="25" t="s">
        <v>126</v>
      </c>
      <c r="O638">
        <f>(M638*21)/100</f>
        <v>0</v>
      </c>
      <c r="P638" t="s">
        <v>27</v>
      </c>
    </row>
    <row r="639" spans="1:16" x14ac:dyDescent="0.2">
      <c r="A639" s="28" t="s">
        <v>57</v>
      </c>
      <c r="E639" s="29" t="s">
        <v>5</v>
      </c>
    </row>
    <row r="640" spans="1:16" x14ac:dyDescent="0.2">
      <c r="A640" s="28" t="s">
        <v>58</v>
      </c>
      <c r="E640" s="30" t="s">
        <v>5</v>
      </c>
    </row>
    <row r="641" spans="1:16" x14ac:dyDescent="0.2">
      <c r="E641" s="29" t="s">
        <v>5</v>
      </c>
    </row>
    <row r="642" spans="1:16" x14ac:dyDescent="0.2">
      <c r="A642" t="s">
        <v>51</v>
      </c>
      <c r="B642" s="5" t="s">
        <v>458</v>
      </c>
      <c r="C642" s="5" t="s">
        <v>6201</v>
      </c>
      <c r="D642" t="s">
        <v>5</v>
      </c>
      <c r="E642" s="24" t="s">
        <v>6202</v>
      </c>
      <c r="F642" s="25" t="s">
        <v>860</v>
      </c>
      <c r="G642" s="26">
        <v>1</v>
      </c>
      <c r="H642" s="25">
        <v>0</v>
      </c>
      <c r="I642" s="25">
        <f>ROUND(G642*H642,6)</f>
        <v>0</v>
      </c>
      <c r="L642" s="27">
        <v>0</v>
      </c>
      <c r="M642" s="22">
        <f>ROUND(ROUND(L642,2)*ROUND(G642,3),2)</f>
        <v>0</v>
      </c>
      <c r="N642" s="25" t="s">
        <v>126</v>
      </c>
      <c r="O642">
        <f>(M642*21)/100</f>
        <v>0</v>
      </c>
      <c r="P642" t="s">
        <v>27</v>
      </c>
    </row>
    <row r="643" spans="1:16" x14ac:dyDescent="0.2">
      <c r="A643" s="28" t="s">
        <v>57</v>
      </c>
      <c r="E643" s="29" t="s">
        <v>5</v>
      </c>
    </row>
    <row r="644" spans="1:16" x14ac:dyDescent="0.2">
      <c r="A644" s="28" t="s">
        <v>58</v>
      </c>
      <c r="E644" s="30" t="s">
        <v>5</v>
      </c>
    </row>
    <row r="645" spans="1:16" x14ac:dyDescent="0.2">
      <c r="E645" s="29" t="s">
        <v>5</v>
      </c>
    </row>
    <row r="646" spans="1:16" x14ac:dyDescent="0.2">
      <c r="A646" t="s">
        <v>48</v>
      </c>
      <c r="C646" s="6" t="s">
        <v>69</v>
      </c>
      <c r="E646" s="23" t="s">
        <v>6203</v>
      </c>
      <c r="J646" s="22">
        <f>0</f>
        <v>0</v>
      </c>
      <c r="K646" s="22">
        <f>0</f>
        <v>0</v>
      </c>
      <c r="L646" s="22">
        <f>0+L647+L651+L655+L659+L663+L667+L671+L675+L679+L683+L687+L691+L695+L699+L703+L707+L711+L715+L719+L723+L727+L731+L735+L739+L743+L747+L751+L755+L759+L763+L767+L771+L775+L779+L783+L787+L791+L795+L799+L803</f>
        <v>0</v>
      </c>
      <c r="M646" s="22">
        <f>0+M647+M651+M655+M659+M663+M667+M671+M675+M679+M683+M687+M691+M695+M699+M703+M707+M711+M715+M719+M723+M727+M731+M735+M739+M743+M747+M751+M755+M759+M763+M767+M771+M775+M779+M783+M787+M791+M795+M799+M803</f>
        <v>0</v>
      </c>
    </row>
    <row r="647" spans="1:16" ht="25.5" x14ac:dyDescent="0.2">
      <c r="A647" t="s">
        <v>51</v>
      </c>
      <c r="B647" s="5" t="s">
        <v>462</v>
      </c>
      <c r="C647" s="5" t="s">
        <v>6204</v>
      </c>
      <c r="D647" t="s">
        <v>5</v>
      </c>
      <c r="E647" s="24" t="s">
        <v>6205</v>
      </c>
      <c r="F647" s="25" t="s">
        <v>73</v>
      </c>
      <c r="G647" s="26">
        <v>20</v>
      </c>
      <c r="H647" s="25">
        <v>0</v>
      </c>
      <c r="I647" s="25">
        <f>ROUND(G647*H647,6)</f>
        <v>0</v>
      </c>
      <c r="L647" s="27">
        <v>0</v>
      </c>
      <c r="M647" s="22">
        <f>ROUND(ROUND(L647,2)*ROUND(G647,3),2)</f>
        <v>0</v>
      </c>
      <c r="N647" s="25" t="s">
        <v>126</v>
      </c>
      <c r="O647">
        <f>(M647*21)/100</f>
        <v>0</v>
      </c>
      <c r="P647" t="s">
        <v>27</v>
      </c>
    </row>
    <row r="648" spans="1:16" x14ac:dyDescent="0.2">
      <c r="A648" s="28" t="s">
        <v>57</v>
      </c>
      <c r="E648" s="29" t="s">
        <v>5</v>
      </c>
    </row>
    <row r="649" spans="1:16" x14ac:dyDescent="0.2">
      <c r="A649" s="28" t="s">
        <v>58</v>
      </c>
      <c r="E649" s="30" t="s">
        <v>5</v>
      </c>
    </row>
    <row r="650" spans="1:16" x14ac:dyDescent="0.2">
      <c r="E650" s="29" t="s">
        <v>5</v>
      </c>
    </row>
    <row r="651" spans="1:16" ht="25.5" x14ac:dyDescent="0.2">
      <c r="A651" t="s">
        <v>51</v>
      </c>
      <c r="B651" s="5" t="s">
        <v>466</v>
      </c>
      <c r="C651" s="5" t="s">
        <v>6206</v>
      </c>
      <c r="D651" t="s">
        <v>5</v>
      </c>
      <c r="E651" s="24" t="s">
        <v>6207</v>
      </c>
      <c r="F651" s="25" t="s">
        <v>73</v>
      </c>
      <c r="G651" s="26">
        <v>8</v>
      </c>
      <c r="H651" s="25">
        <v>0</v>
      </c>
      <c r="I651" s="25">
        <f>ROUND(G651*H651,6)</f>
        <v>0</v>
      </c>
      <c r="L651" s="27">
        <v>0</v>
      </c>
      <c r="M651" s="22">
        <f>ROUND(ROUND(L651,2)*ROUND(G651,3),2)</f>
        <v>0</v>
      </c>
      <c r="N651" s="25" t="s">
        <v>126</v>
      </c>
      <c r="O651">
        <f>(M651*21)/100</f>
        <v>0</v>
      </c>
      <c r="P651" t="s">
        <v>27</v>
      </c>
    </row>
    <row r="652" spans="1:16" x14ac:dyDescent="0.2">
      <c r="A652" s="28" t="s">
        <v>57</v>
      </c>
      <c r="E652" s="29" t="s">
        <v>5</v>
      </c>
    </row>
    <row r="653" spans="1:16" x14ac:dyDescent="0.2">
      <c r="A653" s="28" t="s">
        <v>58</v>
      </c>
      <c r="E653" s="30" t="s">
        <v>5</v>
      </c>
    </row>
    <row r="654" spans="1:16" x14ac:dyDescent="0.2">
      <c r="E654" s="29" t="s">
        <v>5</v>
      </c>
    </row>
    <row r="655" spans="1:16" ht="25.5" x14ac:dyDescent="0.2">
      <c r="A655" t="s">
        <v>51</v>
      </c>
      <c r="B655" s="5" t="s">
        <v>470</v>
      </c>
      <c r="C655" s="5" t="s">
        <v>6208</v>
      </c>
      <c r="D655" t="s">
        <v>5</v>
      </c>
      <c r="E655" s="24" t="s">
        <v>6209</v>
      </c>
      <c r="F655" s="25" t="s">
        <v>73</v>
      </c>
      <c r="G655" s="26">
        <v>9</v>
      </c>
      <c r="H655" s="25">
        <v>0</v>
      </c>
      <c r="I655" s="25">
        <f>ROUND(G655*H655,6)</f>
        <v>0</v>
      </c>
      <c r="L655" s="27">
        <v>0</v>
      </c>
      <c r="M655" s="22">
        <f>ROUND(ROUND(L655,2)*ROUND(G655,3),2)</f>
        <v>0</v>
      </c>
      <c r="N655" s="25" t="s">
        <v>126</v>
      </c>
      <c r="O655">
        <f>(M655*21)/100</f>
        <v>0</v>
      </c>
      <c r="P655" t="s">
        <v>27</v>
      </c>
    </row>
    <row r="656" spans="1:16" x14ac:dyDescent="0.2">
      <c r="A656" s="28" t="s">
        <v>57</v>
      </c>
      <c r="E656" s="29" t="s">
        <v>5</v>
      </c>
    </row>
    <row r="657" spans="1:16" x14ac:dyDescent="0.2">
      <c r="A657" s="28" t="s">
        <v>58</v>
      </c>
      <c r="E657" s="30" t="s">
        <v>5</v>
      </c>
    </row>
    <row r="658" spans="1:16" x14ac:dyDescent="0.2">
      <c r="E658" s="29" t="s">
        <v>5</v>
      </c>
    </row>
    <row r="659" spans="1:16" ht="25.5" x14ac:dyDescent="0.2">
      <c r="A659" t="s">
        <v>51</v>
      </c>
      <c r="B659" s="5" t="s">
        <v>474</v>
      </c>
      <c r="C659" s="5" t="s">
        <v>6210</v>
      </c>
      <c r="D659" t="s">
        <v>5</v>
      </c>
      <c r="E659" s="24" t="s">
        <v>6211</v>
      </c>
      <c r="F659" s="25" t="s">
        <v>73</v>
      </c>
      <c r="G659" s="26">
        <v>2</v>
      </c>
      <c r="H659" s="25">
        <v>0</v>
      </c>
      <c r="I659" s="25">
        <f>ROUND(G659*H659,6)</f>
        <v>0</v>
      </c>
      <c r="L659" s="27">
        <v>0</v>
      </c>
      <c r="M659" s="22">
        <f>ROUND(ROUND(L659,2)*ROUND(G659,3),2)</f>
        <v>0</v>
      </c>
      <c r="N659" s="25" t="s">
        <v>126</v>
      </c>
      <c r="O659">
        <f>(M659*21)/100</f>
        <v>0</v>
      </c>
      <c r="P659" t="s">
        <v>27</v>
      </c>
    </row>
    <row r="660" spans="1:16" x14ac:dyDescent="0.2">
      <c r="A660" s="28" t="s">
        <v>57</v>
      </c>
      <c r="E660" s="29" t="s">
        <v>5</v>
      </c>
    </row>
    <row r="661" spans="1:16" x14ac:dyDescent="0.2">
      <c r="A661" s="28" t="s">
        <v>58</v>
      </c>
      <c r="E661" s="30" t="s">
        <v>5</v>
      </c>
    </row>
    <row r="662" spans="1:16" x14ac:dyDescent="0.2">
      <c r="E662" s="29" t="s">
        <v>5</v>
      </c>
    </row>
    <row r="663" spans="1:16" ht="25.5" x14ac:dyDescent="0.2">
      <c r="A663" t="s">
        <v>51</v>
      </c>
      <c r="B663" s="5" t="s">
        <v>478</v>
      </c>
      <c r="C663" s="5" t="s">
        <v>6212</v>
      </c>
      <c r="D663" t="s">
        <v>5</v>
      </c>
      <c r="E663" s="24" t="s">
        <v>6213</v>
      </c>
      <c r="F663" s="25" t="s">
        <v>73</v>
      </c>
      <c r="G663" s="26">
        <v>2</v>
      </c>
      <c r="H663" s="25">
        <v>0</v>
      </c>
      <c r="I663" s="25">
        <f>ROUND(G663*H663,6)</f>
        <v>0</v>
      </c>
      <c r="L663" s="27">
        <v>0</v>
      </c>
      <c r="M663" s="22">
        <f>ROUND(ROUND(L663,2)*ROUND(G663,3),2)</f>
        <v>0</v>
      </c>
      <c r="N663" s="25" t="s">
        <v>126</v>
      </c>
      <c r="O663">
        <f>(M663*21)/100</f>
        <v>0</v>
      </c>
      <c r="P663" t="s">
        <v>27</v>
      </c>
    </row>
    <row r="664" spans="1:16" x14ac:dyDescent="0.2">
      <c r="A664" s="28" t="s">
        <v>57</v>
      </c>
      <c r="E664" s="29" t="s">
        <v>5</v>
      </c>
    </row>
    <row r="665" spans="1:16" x14ac:dyDescent="0.2">
      <c r="A665" s="28" t="s">
        <v>58</v>
      </c>
      <c r="E665" s="30" t="s">
        <v>5</v>
      </c>
    </row>
    <row r="666" spans="1:16" x14ac:dyDescent="0.2">
      <c r="E666" s="29" t="s">
        <v>5</v>
      </c>
    </row>
    <row r="667" spans="1:16" ht="25.5" x14ac:dyDescent="0.2">
      <c r="A667" t="s">
        <v>51</v>
      </c>
      <c r="B667" s="5" t="s">
        <v>729</v>
      </c>
      <c r="C667" s="5" t="s">
        <v>6214</v>
      </c>
      <c r="D667" t="s">
        <v>5</v>
      </c>
      <c r="E667" s="24" t="s">
        <v>6215</v>
      </c>
      <c r="F667" s="25" t="s">
        <v>73</v>
      </c>
      <c r="G667" s="26">
        <v>1</v>
      </c>
      <c r="H667" s="25">
        <v>0</v>
      </c>
      <c r="I667" s="25">
        <f>ROUND(G667*H667,6)</f>
        <v>0</v>
      </c>
      <c r="L667" s="27">
        <v>0</v>
      </c>
      <c r="M667" s="22">
        <f>ROUND(ROUND(L667,2)*ROUND(G667,3),2)</f>
        <v>0</v>
      </c>
      <c r="N667" s="25" t="s">
        <v>126</v>
      </c>
      <c r="O667">
        <f>(M667*21)/100</f>
        <v>0</v>
      </c>
      <c r="P667" t="s">
        <v>27</v>
      </c>
    </row>
    <row r="668" spans="1:16" x14ac:dyDescent="0.2">
      <c r="A668" s="28" t="s">
        <v>57</v>
      </c>
      <c r="E668" s="29" t="s">
        <v>5</v>
      </c>
    </row>
    <row r="669" spans="1:16" x14ac:dyDescent="0.2">
      <c r="A669" s="28" t="s">
        <v>58</v>
      </c>
      <c r="E669" s="30" t="s">
        <v>5</v>
      </c>
    </row>
    <row r="670" spans="1:16" x14ac:dyDescent="0.2">
      <c r="E670" s="29" t="s">
        <v>5</v>
      </c>
    </row>
    <row r="671" spans="1:16" ht="25.5" x14ac:dyDescent="0.2">
      <c r="A671" t="s">
        <v>51</v>
      </c>
      <c r="B671" s="5" t="s">
        <v>730</v>
      </c>
      <c r="C671" s="5" t="s">
        <v>6216</v>
      </c>
      <c r="D671" t="s">
        <v>5</v>
      </c>
      <c r="E671" s="24" t="s">
        <v>6217</v>
      </c>
      <c r="F671" s="25" t="s">
        <v>73</v>
      </c>
      <c r="G671" s="26">
        <v>1</v>
      </c>
      <c r="H671" s="25">
        <v>0</v>
      </c>
      <c r="I671" s="25">
        <f>ROUND(G671*H671,6)</f>
        <v>0</v>
      </c>
      <c r="L671" s="27">
        <v>0</v>
      </c>
      <c r="M671" s="22">
        <f>ROUND(ROUND(L671,2)*ROUND(G671,3),2)</f>
        <v>0</v>
      </c>
      <c r="N671" s="25" t="s">
        <v>126</v>
      </c>
      <c r="O671">
        <f>(M671*21)/100</f>
        <v>0</v>
      </c>
      <c r="P671" t="s">
        <v>27</v>
      </c>
    </row>
    <row r="672" spans="1:16" x14ac:dyDescent="0.2">
      <c r="A672" s="28" t="s">
        <v>57</v>
      </c>
      <c r="E672" s="29" t="s">
        <v>5</v>
      </c>
    </row>
    <row r="673" spans="1:16" x14ac:dyDescent="0.2">
      <c r="A673" s="28" t="s">
        <v>58</v>
      </c>
      <c r="E673" s="30" t="s">
        <v>5</v>
      </c>
    </row>
    <row r="674" spans="1:16" x14ac:dyDescent="0.2">
      <c r="E674" s="29" t="s">
        <v>5</v>
      </c>
    </row>
    <row r="675" spans="1:16" ht="25.5" x14ac:dyDescent="0.2">
      <c r="A675" t="s">
        <v>51</v>
      </c>
      <c r="B675" s="5" t="s">
        <v>731</v>
      </c>
      <c r="C675" s="5" t="s">
        <v>6218</v>
      </c>
      <c r="D675" t="s">
        <v>5</v>
      </c>
      <c r="E675" s="24" t="s">
        <v>6219</v>
      </c>
      <c r="F675" s="25" t="s">
        <v>73</v>
      </c>
      <c r="G675" s="26">
        <v>2</v>
      </c>
      <c r="H675" s="25">
        <v>0</v>
      </c>
      <c r="I675" s="25">
        <f>ROUND(G675*H675,6)</f>
        <v>0</v>
      </c>
      <c r="L675" s="27">
        <v>0</v>
      </c>
      <c r="M675" s="22">
        <f>ROUND(ROUND(L675,2)*ROUND(G675,3),2)</f>
        <v>0</v>
      </c>
      <c r="N675" s="25" t="s">
        <v>126</v>
      </c>
      <c r="O675">
        <f>(M675*21)/100</f>
        <v>0</v>
      </c>
      <c r="P675" t="s">
        <v>27</v>
      </c>
    </row>
    <row r="676" spans="1:16" x14ac:dyDescent="0.2">
      <c r="A676" s="28" t="s">
        <v>57</v>
      </c>
      <c r="E676" s="29" t="s">
        <v>5</v>
      </c>
    </row>
    <row r="677" spans="1:16" x14ac:dyDescent="0.2">
      <c r="A677" s="28" t="s">
        <v>58</v>
      </c>
      <c r="E677" s="30" t="s">
        <v>5</v>
      </c>
    </row>
    <row r="678" spans="1:16" x14ac:dyDescent="0.2">
      <c r="E678" s="29" t="s">
        <v>5</v>
      </c>
    </row>
    <row r="679" spans="1:16" ht="25.5" x14ac:dyDescent="0.2">
      <c r="A679" t="s">
        <v>51</v>
      </c>
      <c r="B679" s="5" t="s">
        <v>732</v>
      </c>
      <c r="C679" s="5" t="s">
        <v>6220</v>
      </c>
      <c r="D679" t="s">
        <v>5</v>
      </c>
      <c r="E679" s="24" t="s">
        <v>6221</v>
      </c>
      <c r="F679" s="25" t="s">
        <v>73</v>
      </c>
      <c r="G679" s="26">
        <v>11</v>
      </c>
      <c r="H679" s="25">
        <v>0</v>
      </c>
      <c r="I679" s="25">
        <f>ROUND(G679*H679,6)</f>
        <v>0</v>
      </c>
      <c r="L679" s="27">
        <v>0</v>
      </c>
      <c r="M679" s="22">
        <f>ROUND(ROUND(L679,2)*ROUND(G679,3),2)</f>
        <v>0</v>
      </c>
      <c r="N679" s="25" t="s">
        <v>126</v>
      </c>
      <c r="O679">
        <f>(M679*21)/100</f>
        <v>0</v>
      </c>
      <c r="P679" t="s">
        <v>27</v>
      </c>
    </row>
    <row r="680" spans="1:16" x14ac:dyDescent="0.2">
      <c r="A680" s="28" t="s">
        <v>57</v>
      </c>
      <c r="E680" s="29" t="s">
        <v>5</v>
      </c>
    </row>
    <row r="681" spans="1:16" x14ac:dyDescent="0.2">
      <c r="A681" s="28" t="s">
        <v>58</v>
      </c>
      <c r="E681" s="30" t="s">
        <v>5</v>
      </c>
    </row>
    <row r="682" spans="1:16" x14ac:dyDescent="0.2">
      <c r="E682" s="29" t="s">
        <v>5</v>
      </c>
    </row>
    <row r="683" spans="1:16" ht="25.5" x14ac:dyDescent="0.2">
      <c r="A683" t="s">
        <v>51</v>
      </c>
      <c r="B683" s="5" t="s">
        <v>733</v>
      </c>
      <c r="C683" s="5" t="s">
        <v>6222</v>
      </c>
      <c r="D683" t="s">
        <v>5</v>
      </c>
      <c r="E683" s="24" t="s">
        <v>6223</v>
      </c>
      <c r="F683" s="25" t="s">
        <v>73</v>
      </c>
      <c r="G683" s="26">
        <v>9</v>
      </c>
      <c r="H683" s="25">
        <v>0</v>
      </c>
      <c r="I683" s="25">
        <f>ROUND(G683*H683,6)</f>
        <v>0</v>
      </c>
      <c r="L683" s="27">
        <v>0</v>
      </c>
      <c r="M683" s="22">
        <f>ROUND(ROUND(L683,2)*ROUND(G683,3),2)</f>
        <v>0</v>
      </c>
      <c r="N683" s="25" t="s">
        <v>126</v>
      </c>
      <c r="O683">
        <f>(M683*21)/100</f>
        <v>0</v>
      </c>
      <c r="P683" t="s">
        <v>27</v>
      </c>
    </row>
    <row r="684" spans="1:16" x14ac:dyDescent="0.2">
      <c r="A684" s="28" t="s">
        <v>57</v>
      </c>
      <c r="E684" s="29" t="s">
        <v>5</v>
      </c>
    </row>
    <row r="685" spans="1:16" x14ac:dyDescent="0.2">
      <c r="A685" s="28" t="s">
        <v>58</v>
      </c>
      <c r="E685" s="30" t="s">
        <v>5</v>
      </c>
    </row>
    <row r="686" spans="1:16" x14ac:dyDescent="0.2">
      <c r="E686" s="29" t="s">
        <v>5</v>
      </c>
    </row>
    <row r="687" spans="1:16" ht="25.5" x14ac:dyDescent="0.2">
      <c r="A687" t="s">
        <v>51</v>
      </c>
      <c r="B687" s="5" t="s">
        <v>734</v>
      </c>
      <c r="C687" s="5" t="s">
        <v>6224</v>
      </c>
      <c r="D687" t="s">
        <v>5</v>
      </c>
      <c r="E687" s="24" t="s">
        <v>6225</v>
      </c>
      <c r="F687" s="25" t="s">
        <v>73</v>
      </c>
      <c r="G687" s="26">
        <v>3</v>
      </c>
      <c r="H687" s="25">
        <v>0</v>
      </c>
      <c r="I687" s="25">
        <f>ROUND(G687*H687,6)</f>
        <v>0</v>
      </c>
      <c r="L687" s="27">
        <v>0</v>
      </c>
      <c r="M687" s="22">
        <f>ROUND(ROUND(L687,2)*ROUND(G687,3),2)</f>
        <v>0</v>
      </c>
      <c r="N687" s="25" t="s">
        <v>126</v>
      </c>
      <c r="O687">
        <f>(M687*21)/100</f>
        <v>0</v>
      </c>
      <c r="P687" t="s">
        <v>27</v>
      </c>
    </row>
    <row r="688" spans="1:16" x14ac:dyDescent="0.2">
      <c r="A688" s="28" t="s">
        <v>57</v>
      </c>
      <c r="E688" s="29" t="s">
        <v>5</v>
      </c>
    </row>
    <row r="689" spans="1:16" x14ac:dyDescent="0.2">
      <c r="A689" s="28" t="s">
        <v>58</v>
      </c>
      <c r="E689" s="30" t="s">
        <v>5</v>
      </c>
    </row>
    <row r="690" spans="1:16" x14ac:dyDescent="0.2">
      <c r="E690" s="29" t="s">
        <v>5</v>
      </c>
    </row>
    <row r="691" spans="1:16" ht="25.5" x14ac:dyDescent="0.2">
      <c r="A691" t="s">
        <v>51</v>
      </c>
      <c r="B691" s="5" t="s">
        <v>735</v>
      </c>
      <c r="C691" s="5" t="s">
        <v>6226</v>
      </c>
      <c r="D691" t="s">
        <v>5</v>
      </c>
      <c r="E691" s="24" t="s">
        <v>6227</v>
      </c>
      <c r="F691" s="25" t="s">
        <v>73</v>
      </c>
      <c r="G691" s="26">
        <v>6</v>
      </c>
      <c r="H691" s="25">
        <v>0</v>
      </c>
      <c r="I691" s="25">
        <f>ROUND(G691*H691,6)</f>
        <v>0</v>
      </c>
      <c r="L691" s="27">
        <v>0</v>
      </c>
      <c r="M691" s="22">
        <f>ROUND(ROUND(L691,2)*ROUND(G691,3),2)</f>
        <v>0</v>
      </c>
      <c r="N691" s="25" t="s">
        <v>126</v>
      </c>
      <c r="O691">
        <f>(M691*21)/100</f>
        <v>0</v>
      </c>
      <c r="P691" t="s">
        <v>27</v>
      </c>
    </row>
    <row r="692" spans="1:16" x14ac:dyDescent="0.2">
      <c r="A692" s="28" t="s">
        <v>57</v>
      </c>
      <c r="E692" s="29" t="s">
        <v>5</v>
      </c>
    </row>
    <row r="693" spans="1:16" x14ac:dyDescent="0.2">
      <c r="A693" s="28" t="s">
        <v>58</v>
      </c>
      <c r="E693" s="30" t="s">
        <v>5</v>
      </c>
    </row>
    <row r="694" spans="1:16" x14ac:dyDescent="0.2">
      <c r="E694" s="29" t="s">
        <v>5</v>
      </c>
    </row>
    <row r="695" spans="1:16" ht="25.5" x14ac:dyDescent="0.2">
      <c r="A695" t="s">
        <v>51</v>
      </c>
      <c r="B695" s="5" t="s">
        <v>736</v>
      </c>
      <c r="C695" s="5" t="s">
        <v>6228</v>
      </c>
      <c r="D695" t="s">
        <v>5</v>
      </c>
      <c r="E695" s="24" t="s">
        <v>6229</v>
      </c>
      <c r="F695" s="25" t="s">
        <v>73</v>
      </c>
      <c r="G695" s="26">
        <v>1</v>
      </c>
      <c r="H695" s="25">
        <v>0</v>
      </c>
      <c r="I695" s="25">
        <f>ROUND(G695*H695,6)</f>
        <v>0</v>
      </c>
      <c r="L695" s="27">
        <v>0</v>
      </c>
      <c r="M695" s="22">
        <f>ROUND(ROUND(L695,2)*ROUND(G695,3),2)</f>
        <v>0</v>
      </c>
      <c r="N695" s="25" t="s">
        <v>126</v>
      </c>
      <c r="O695">
        <f>(M695*21)/100</f>
        <v>0</v>
      </c>
      <c r="P695" t="s">
        <v>27</v>
      </c>
    </row>
    <row r="696" spans="1:16" x14ac:dyDescent="0.2">
      <c r="A696" s="28" t="s">
        <v>57</v>
      </c>
      <c r="E696" s="29" t="s">
        <v>5</v>
      </c>
    </row>
    <row r="697" spans="1:16" x14ac:dyDescent="0.2">
      <c r="A697" s="28" t="s">
        <v>58</v>
      </c>
      <c r="E697" s="30" t="s">
        <v>5</v>
      </c>
    </row>
    <row r="698" spans="1:16" x14ac:dyDescent="0.2">
      <c r="E698" s="29" t="s">
        <v>5</v>
      </c>
    </row>
    <row r="699" spans="1:16" ht="25.5" x14ac:dyDescent="0.2">
      <c r="A699" t="s">
        <v>51</v>
      </c>
      <c r="B699" s="5" t="s">
        <v>737</v>
      </c>
      <c r="C699" s="5" t="s">
        <v>6230</v>
      </c>
      <c r="D699" t="s">
        <v>5</v>
      </c>
      <c r="E699" s="24" t="s">
        <v>6231</v>
      </c>
      <c r="F699" s="25" t="s">
        <v>73</v>
      </c>
      <c r="G699" s="26">
        <v>2</v>
      </c>
      <c r="H699" s="25">
        <v>0</v>
      </c>
      <c r="I699" s="25">
        <f>ROUND(G699*H699,6)</f>
        <v>0</v>
      </c>
      <c r="L699" s="27">
        <v>0</v>
      </c>
      <c r="M699" s="22">
        <f>ROUND(ROUND(L699,2)*ROUND(G699,3),2)</f>
        <v>0</v>
      </c>
      <c r="N699" s="25" t="s">
        <v>126</v>
      </c>
      <c r="O699">
        <f>(M699*21)/100</f>
        <v>0</v>
      </c>
      <c r="P699" t="s">
        <v>27</v>
      </c>
    </row>
    <row r="700" spans="1:16" x14ac:dyDescent="0.2">
      <c r="A700" s="28" t="s">
        <v>57</v>
      </c>
      <c r="E700" s="29" t="s">
        <v>5</v>
      </c>
    </row>
    <row r="701" spans="1:16" x14ac:dyDescent="0.2">
      <c r="A701" s="28" t="s">
        <v>58</v>
      </c>
      <c r="E701" s="30" t="s">
        <v>5</v>
      </c>
    </row>
    <row r="702" spans="1:16" x14ac:dyDescent="0.2">
      <c r="E702" s="29" t="s">
        <v>5</v>
      </c>
    </row>
    <row r="703" spans="1:16" ht="25.5" x14ac:dyDescent="0.2">
      <c r="A703" t="s">
        <v>51</v>
      </c>
      <c r="B703" s="5" t="s">
        <v>738</v>
      </c>
      <c r="C703" s="5" t="s">
        <v>6232</v>
      </c>
      <c r="D703" t="s">
        <v>5</v>
      </c>
      <c r="E703" s="24" t="s">
        <v>6233</v>
      </c>
      <c r="F703" s="25" t="s">
        <v>73</v>
      </c>
      <c r="G703" s="26">
        <v>1</v>
      </c>
      <c r="H703" s="25">
        <v>0</v>
      </c>
      <c r="I703" s="25">
        <f>ROUND(G703*H703,6)</f>
        <v>0</v>
      </c>
      <c r="L703" s="27">
        <v>0</v>
      </c>
      <c r="M703" s="22">
        <f>ROUND(ROUND(L703,2)*ROUND(G703,3),2)</f>
        <v>0</v>
      </c>
      <c r="N703" s="25" t="s">
        <v>126</v>
      </c>
      <c r="O703">
        <f>(M703*21)/100</f>
        <v>0</v>
      </c>
      <c r="P703" t="s">
        <v>27</v>
      </c>
    </row>
    <row r="704" spans="1:16" x14ac:dyDescent="0.2">
      <c r="A704" s="28" t="s">
        <v>57</v>
      </c>
      <c r="E704" s="29" t="s">
        <v>5</v>
      </c>
    </row>
    <row r="705" spans="1:16" x14ac:dyDescent="0.2">
      <c r="A705" s="28" t="s">
        <v>58</v>
      </c>
      <c r="E705" s="30" t="s">
        <v>5</v>
      </c>
    </row>
    <row r="706" spans="1:16" x14ac:dyDescent="0.2">
      <c r="E706" s="29" t="s">
        <v>5</v>
      </c>
    </row>
    <row r="707" spans="1:16" ht="25.5" x14ac:dyDescent="0.2">
      <c r="A707" t="s">
        <v>51</v>
      </c>
      <c r="B707" s="5" t="s">
        <v>739</v>
      </c>
      <c r="C707" s="5" t="s">
        <v>6234</v>
      </c>
      <c r="D707" t="s">
        <v>5</v>
      </c>
      <c r="E707" s="24" t="s">
        <v>6235</v>
      </c>
      <c r="F707" s="25" t="s">
        <v>73</v>
      </c>
      <c r="G707" s="26">
        <v>9</v>
      </c>
      <c r="H707" s="25">
        <v>0</v>
      </c>
      <c r="I707" s="25">
        <f>ROUND(G707*H707,6)</f>
        <v>0</v>
      </c>
      <c r="L707" s="27">
        <v>0</v>
      </c>
      <c r="M707" s="22">
        <f>ROUND(ROUND(L707,2)*ROUND(G707,3),2)</f>
        <v>0</v>
      </c>
      <c r="N707" s="25" t="s">
        <v>126</v>
      </c>
      <c r="O707">
        <f>(M707*21)/100</f>
        <v>0</v>
      </c>
      <c r="P707" t="s">
        <v>27</v>
      </c>
    </row>
    <row r="708" spans="1:16" x14ac:dyDescent="0.2">
      <c r="A708" s="28" t="s">
        <v>57</v>
      </c>
      <c r="E708" s="29" t="s">
        <v>5</v>
      </c>
    </row>
    <row r="709" spans="1:16" x14ac:dyDescent="0.2">
      <c r="A709" s="28" t="s">
        <v>58</v>
      </c>
      <c r="E709" s="30" t="s">
        <v>5</v>
      </c>
    </row>
    <row r="710" spans="1:16" x14ac:dyDescent="0.2">
      <c r="E710" s="29" t="s">
        <v>5</v>
      </c>
    </row>
    <row r="711" spans="1:16" ht="25.5" x14ac:dyDescent="0.2">
      <c r="A711" t="s">
        <v>51</v>
      </c>
      <c r="B711" s="5" t="s">
        <v>740</v>
      </c>
      <c r="C711" s="5" t="s">
        <v>6236</v>
      </c>
      <c r="D711" t="s">
        <v>5</v>
      </c>
      <c r="E711" s="24" t="s">
        <v>6237</v>
      </c>
      <c r="F711" s="25" t="s">
        <v>73</v>
      </c>
      <c r="G711" s="26">
        <v>1</v>
      </c>
      <c r="H711" s="25">
        <v>0</v>
      </c>
      <c r="I711" s="25">
        <f>ROUND(G711*H711,6)</f>
        <v>0</v>
      </c>
      <c r="L711" s="27">
        <v>0</v>
      </c>
      <c r="M711" s="22">
        <f>ROUND(ROUND(L711,2)*ROUND(G711,3),2)</f>
        <v>0</v>
      </c>
      <c r="N711" s="25" t="s">
        <v>126</v>
      </c>
      <c r="O711">
        <f>(M711*21)/100</f>
        <v>0</v>
      </c>
      <c r="P711" t="s">
        <v>27</v>
      </c>
    </row>
    <row r="712" spans="1:16" x14ac:dyDescent="0.2">
      <c r="A712" s="28" t="s">
        <v>57</v>
      </c>
      <c r="E712" s="29" t="s">
        <v>5</v>
      </c>
    </row>
    <row r="713" spans="1:16" x14ac:dyDescent="0.2">
      <c r="A713" s="28" t="s">
        <v>58</v>
      </c>
      <c r="E713" s="30" t="s">
        <v>5</v>
      </c>
    </row>
    <row r="714" spans="1:16" x14ac:dyDescent="0.2">
      <c r="E714" s="29" t="s">
        <v>5</v>
      </c>
    </row>
    <row r="715" spans="1:16" ht="25.5" x14ac:dyDescent="0.2">
      <c r="A715" t="s">
        <v>51</v>
      </c>
      <c r="B715" s="5" t="s">
        <v>741</v>
      </c>
      <c r="C715" s="5" t="s">
        <v>6238</v>
      </c>
      <c r="D715" t="s">
        <v>5</v>
      </c>
      <c r="E715" s="24" t="s">
        <v>6239</v>
      </c>
      <c r="F715" s="25" t="s">
        <v>73</v>
      </c>
      <c r="G715" s="26">
        <v>2</v>
      </c>
      <c r="H715" s="25">
        <v>0</v>
      </c>
      <c r="I715" s="25">
        <f>ROUND(G715*H715,6)</f>
        <v>0</v>
      </c>
      <c r="L715" s="27">
        <v>0</v>
      </c>
      <c r="M715" s="22">
        <f>ROUND(ROUND(L715,2)*ROUND(G715,3),2)</f>
        <v>0</v>
      </c>
      <c r="N715" s="25" t="s">
        <v>126</v>
      </c>
      <c r="O715">
        <f>(M715*21)/100</f>
        <v>0</v>
      </c>
      <c r="P715" t="s">
        <v>27</v>
      </c>
    </row>
    <row r="716" spans="1:16" x14ac:dyDescent="0.2">
      <c r="A716" s="28" t="s">
        <v>57</v>
      </c>
      <c r="E716" s="29" t="s">
        <v>5</v>
      </c>
    </row>
    <row r="717" spans="1:16" x14ac:dyDescent="0.2">
      <c r="A717" s="28" t="s">
        <v>58</v>
      </c>
      <c r="E717" s="30" t="s">
        <v>5</v>
      </c>
    </row>
    <row r="718" spans="1:16" x14ac:dyDescent="0.2">
      <c r="E718" s="29" t="s">
        <v>5</v>
      </c>
    </row>
    <row r="719" spans="1:16" ht="25.5" x14ac:dyDescent="0.2">
      <c r="A719" t="s">
        <v>51</v>
      </c>
      <c r="B719" s="5" t="s">
        <v>742</v>
      </c>
      <c r="C719" s="5" t="s">
        <v>6240</v>
      </c>
      <c r="D719" t="s">
        <v>5</v>
      </c>
      <c r="E719" s="24" t="s">
        <v>6241</v>
      </c>
      <c r="F719" s="25" t="s">
        <v>73</v>
      </c>
      <c r="G719" s="26">
        <v>1</v>
      </c>
      <c r="H719" s="25">
        <v>0</v>
      </c>
      <c r="I719" s="25">
        <f>ROUND(G719*H719,6)</f>
        <v>0</v>
      </c>
      <c r="L719" s="27">
        <v>0</v>
      </c>
      <c r="M719" s="22">
        <f>ROUND(ROUND(L719,2)*ROUND(G719,3),2)</f>
        <v>0</v>
      </c>
      <c r="N719" s="25" t="s">
        <v>126</v>
      </c>
      <c r="O719">
        <f>(M719*21)/100</f>
        <v>0</v>
      </c>
      <c r="P719" t="s">
        <v>27</v>
      </c>
    </row>
    <row r="720" spans="1:16" x14ac:dyDescent="0.2">
      <c r="A720" s="28" t="s">
        <v>57</v>
      </c>
      <c r="E720" s="29" t="s">
        <v>5</v>
      </c>
    </row>
    <row r="721" spans="1:16" x14ac:dyDescent="0.2">
      <c r="A721" s="28" t="s">
        <v>58</v>
      </c>
      <c r="E721" s="30" t="s">
        <v>5</v>
      </c>
    </row>
    <row r="722" spans="1:16" x14ac:dyDescent="0.2">
      <c r="E722" s="29" t="s">
        <v>5</v>
      </c>
    </row>
    <row r="723" spans="1:16" ht="25.5" x14ac:dyDescent="0.2">
      <c r="A723" t="s">
        <v>51</v>
      </c>
      <c r="B723" s="5" t="s">
        <v>743</v>
      </c>
      <c r="C723" s="5" t="s">
        <v>6242</v>
      </c>
      <c r="D723" t="s">
        <v>5</v>
      </c>
      <c r="E723" s="24" t="s">
        <v>6243</v>
      </c>
      <c r="F723" s="25" t="s">
        <v>73</v>
      </c>
      <c r="G723" s="26">
        <v>2</v>
      </c>
      <c r="H723" s="25">
        <v>0</v>
      </c>
      <c r="I723" s="25">
        <f>ROUND(G723*H723,6)</f>
        <v>0</v>
      </c>
      <c r="L723" s="27">
        <v>0</v>
      </c>
      <c r="M723" s="22">
        <f>ROUND(ROUND(L723,2)*ROUND(G723,3),2)</f>
        <v>0</v>
      </c>
      <c r="N723" s="25" t="s">
        <v>126</v>
      </c>
      <c r="O723">
        <f>(M723*21)/100</f>
        <v>0</v>
      </c>
      <c r="P723" t="s">
        <v>27</v>
      </c>
    </row>
    <row r="724" spans="1:16" x14ac:dyDescent="0.2">
      <c r="A724" s="28" t="s">
        <v>57</v>
      </c>
      <c r="E724" s="29" t="s">
        <v>5</v>
      </c>
    </row>
    <row r="725" spans="1:16" x14ac:dyDescent="0.2">
      <c r="A725" s="28" t="s">
        <v>58</v>
      </c>
      <c r="E725" s="30" t="s">
        <v>5</v>
      </c>
    </row>
    <row r="726" spans="1:16" x14ac:dyDescent="0.2">
      <c r="E726" s="29" t="s">
        <v>5</v>
      </c>
    </row>
    <row r="727" spans="1:16" ht="25.5" x14ac:dyDescent="0.2">
      <c r="A727" t="s">
        <v>51</v>
      </c>
      <c r="B727" s="5" t="s">
        <v>744</v>
      </c>
      <c r="C727" s="5" t="s">
        <v>6244</v>
      </c>
      <c r="D727" t="s">
        <v>5</v>
      </c>
      <c r="E727" s="24" t="s">
        <v>6245</v>
      </c>
      <c r="F727" s="25" t="s">
        <v>73</v>
      </c>
      <c r="G727" s="26">
        <v>5</v>
      </c>
      <c r="H727" s="25">
        <v>0</v>
      </c>
      <c r="I727" s="25">
        <f>ROUND(G727*H727,6)</f>
        <v>0</v>
      </c>
      <c r="L727" s="27">
        <v>0</v>
      </c>
      <c r="M727" s="22">
        <f>ROUND(ROUND(L727,2)*ROUND(G727,3),2)</f>
        <v>0</v>
      </c>
      <c r="N727" s="25" t="s">
        <v>126</v>
      </c>
      <c r="O727">
        <f>(M727*21)/100</f>
        <v>0</v>
      </c>
      <c r="P727" t="s">
        <v>27</v>
      </c>
    </row>
    <row r="728" spans="1:16" x14ac:dyDescent="0.2">
      <c r="A728" s="28" t="s">
        <v>57</v>
      </c>
      <c r="E728" s="29" t="s">
        <v>5</v>
      </c>
    </row>
    <row r="729" spans="1:16" x14ac:dyDescent="0.2">
      <c r="A729" s="28" t="s">
        <v>58</v>
      </c>
      <c r="E729" s="30" t="s">
        <v>5</v>
      </c>
    </row>
    <row r="730" spans="1:16" x14ac:dyDescent="0.2">
      <c r="E730" s="29" t="s">
        <v>5</v>
      </c>
    </row>
    <row r="731" spans="1:16" ht="25.5" x14ac:dyDescent="0.2">
      <c r="A731" t="s">
        <v>51</v>
      </c>
      <c r="B731" s="5" t="s">
        <v>745</v>
      </c>
      <c r="C731" s="5" t="s">
        <v>6246</v>
      </c>
      <c r="D731" t="s">
        <v>5</v>
      </c>
      <c r="E731" s="24" t="s">
        <v>6247</v>
      </c>
      <c r="F731" s="25" t="s">
        <v>73</v>
      </c>
      <c r="G731" s="26">
        <v>2</v>
      </c>
      <c r="H731" s="25">
        <v>0</v>
      </c>
      <c r="I731" s="25">
        <f>ROUND(G731*H731,6)</f>
        <v>0</v>
      </c>
      <c r="L731" s="27">
        <v>0</v>
      </c>
      <c r="M731" s="22">
        <f>ROUND(ROUND(L731,2)*ROUND(G731,3),2)</f>
        <v>0</v>
      </c>
      <c r="N731" s="25" t="s">
        <v>126</v>
      </c>
      <c r="O731">
        <f>(M731*21)/100</f>
        <v>0</v>
      </c>
      <c r="P731" t="s">
        <v>27</v>
      </c>
    </row>
    <row r="732" spans="1:16" x14ac:dyDescent="0.2">
      <c r="A732" s="28" t="s">
        <v>57</v>
      </c>
      <c r="E732" s="29" t="s">
        <v>5</v>
      </c>
    </row>
    <row r="733" spans="1:16" x14ac:dyDescent="0.2">
      <c r="A733" s="28" t="s">
        <v>58</v>
      </c>
      <c r="E733" s="30" t="s">
        <v>5</v>
      </c>
    </row>
    <row r="734" spans="1:16" x14ac:dyDescent="0.2">
      <c r="E734" s="29" t="s">
        <v>5</v>
      </c>
    </row>
    <row r="735" spans="1:16" ht="25.5" x14ac:dyDescent="0.2">
      <c r="A735" t="s">
        <v>51</v>
      </c>
      <c r="B735" s="5" t="s">
        <v>746</v>
      </c>
      <c r="C735" s="5" t="s">
        <v>6248</v>
      </c>
      <c r="D735" t="s">
        <v>5</v>
      </c>
      <c r="E735" s="24" t="s">
        <v>6249</v>
      </c>
      <c r="F735" s="25" t="s">
        <v>73</v>
      </c>
      <c r="G735" s="26">
        <v>10</v>
      </c>
      <c r="H735" s="25">
        <v>0</v>
      </c>
      <c r="I735" s="25">
        <f>ROUND(G735*H735,6)</f>
        <v>0</v>
      </c>
      <c r="L735" s="27">
        <v>0</v>
      </c>
      <c r="M735" s="22">
        <f>ROUND(ROUND(L735,2)*ROUND(G735,3),2)</f>
        <v>0</v>
      </c>
      <c r="N735" s="25" t="s">
        <v>126</v>
      </c>
      <c r="O735">
        <f>(M735*21)/100</f>
        <v>0</v>
      </c>
      <c r="P735" t="s">
        <v>27</v>
      </c>
    </row>
    <row r="736" spans="1:16" x14ac:dyDescent="0.2">
      <c r="A736" s="28" t="s">
        <v>57</v>
      </c>
      <c r="E736" s="29" t="s">
        <v>5</v>
      </c>
    </row>
    <row r="737" spans="1:16" x14ac:dyDescent="0.2">
      <c r="A737" s="28" t="s">
        <v>58</v>
      </c>
      <c r="E737" s="30" t="s">
        <v>5</v>
      </c>
    </row>
    <row r="738" spans="1:16" x14ac:dyDescent="0.2">
      <c r="E738" s="29" t="s">
        <v>5</v>
      </c>
    </row>
    <row r="739" spans="1:16" ht="25.5" x14ac:dyDescent="0.2">
      <c r="A739" t="s">
        <v>51</v>
      </c>
      <c r="B739" s="5" t="s">
        <v>749</v>
      </c>
      <c r="C739" s="5" t="s">
        <v>6250</v>
      </c>
      <c r="D739" t="s">
        <v>5</v>
      </c>
      <c r="E739" s="24" t="s">
        <v>6251</v>
      </c>
      <c r="F739" s="25" t="s">
        <v>73</v>
      </c>
      <c r="G739" s="26">
        <v>11</v>
      </c>
      <c r="H739" s="25">
        <v>0</v>
      </c>
      <c r="I739" s="25">
        <f>ROUND(G739*H739,6)</f>
        <v>0</v>
      </c>
      <c r="L739" s="27">
        <v>0</v>
      </c>
      <c r="M739" s="22">
        <f>ROUND(ROUND(L739,2)*ROUND(G739,3),2)</f>
        <v>0</v>
      </c>
      <c r="N739" s="25" t="s">
        <v>126</v>
      </c>
      <c r="O739">
        <f>(M739*21)/100</f>
        <v>0</v>
      </c>
      <c r="P739" t="s">
        <v>27</v>
      </c>
    </row>
    <row r="740" spans="1:16" x14ac:dyDescent="0.2">
      <c r="A740" s="28" t="s">
        <v>57</v>
      </c>
      <c r="E740" s="29" t="s">
        <v>5</v>
      </c>
    </row>
    <row r="741" spans="1:16" x14ac:dyDescent="0.2">
      <c r="A741" s="28" t="s">
        <v>58</v>
      </c>
      <c r="E741" s="30" t="s">
        <v>5</v>
      </c>
    </row>
    <row r="742" spans="1:16" x14ac:dyDescent="0.2">
      <c r="E742" s="29" t="s">
        <v>5</v>
      </c>
    </row>
    <row r="743" spans="1:16" ht="25.5" x14ac:dyDescent="0.2">
      <c r="A743" t="s">
        <v>51</v>
      </c>
      <c r="B743" s="5" t="s">
        <v>750</v>
      </c>
      <c r="C743" s="5" t="s">
        <v>6252</v>
      </c>
      <c r="D743" t="s">
        <v>5</v>
      </c>
      <c r="E743" s="24" t="s">
        <v>6253</v>
      </c>
      <c r="F743" s="25" t="s">
        <v>73</v>
      </c>
      <c r="G743" s="26">
        <v>5</v>
      </c>
      <c r="H743" s="25">
        <v>0</v>
      </c>
      <c r="I743" s="25">
        <f>ROUND(G743*H743,6)</f>
        <v>0</v>
      </c>
      <c r="L743" s="27">
        <v>0</v>
      </c>
      <c r="M743" s="22">
        <f>ROUND(ROUND(L743,2)*ROUND(G743,3),2)</f>
        <v>0</v>
      </c>
      <c r="N743" s="25" t="s">
        <v>126</v>
      </c>
      <c r="O743">
        <f>(M743*21)/100</f>
        <v>0</v>
      </c>
      <c r="P743" t="s">
        <v>27</v>
      </c>
    </row>
    <row r="744" spans="1:16" x14ac:dyDescent="0.2">
      <c r="A744" s="28" t="s">
        <v>57</v>
      </c>
      <c r="E744" s="29" t="s">
        <v>5</v>
      </c>
    </row>
    <row r="745" spans="1:16" x14ac:dyDescent="0.2">
      <c r="A745" s="28" t="s">
        <v>58</v>
      </c>
      <c r="E745" s="30" t="s">
        <v>5</v>
      </c>
    </row>
    <row r="746" spans="1:16" x14ac:dyDescent="0.2">
      <c r="E746" s="29" t="s">
        <v>5</v>
      </c>
    </row>
    <row r="747" spans="1:16" ht="25.5" x14ac:dyDescent="0.2">
      <c r="A747" t="s">
        <v>51</v>
      </c>
      <c r="B747" s="5" t="s">
        <v>753</v>
      </c>
      <c r="C747" s="5" t="s">
        <v>6254</v>
      </c>
      <c r="D747" t="s">
        <v>5</v>
      </c>
      <c r="E747" s="24" t="s">
        <v>6255</v>
      </c>
      <c r="F747" s="25" t="s">
        <v>73</v>
      </c>
      <c r="G747" s="26">
        <v>3</v>
      </c>
      <c r="H747" s="25">
        <v>0</v>
      </c>
      <c r="I747" s="25">
        <f>ROUND(G747*H747,6)</f>
        <v>0</v>
      </c>
      <c r="L747" s="27">
        <v>0</v>
      </c>
      <c r="M747" s="22">
        <f>ROUND(ROUND(L747,2)*ROUND(G747,3),2)</f>
        <v>0</v>
      </c>
      <c r="N747" s="25" t="s">
        <v>126</v>
      </c>
      <c r="O747">
        <f>(M747*21)/100</f>
        <v>0</v>
      </c>
      <c r="P747" t="s">
        <v>27</v>
      </c>
    </row>
    <row r="748" spans="1:16" x14ac:dyDescent="0.2">
      <c r="A748" s="28" t="s">
        <v>57</v>
      </c>
      <c r="E748" s="29" t="s">
        <v>5</v>
      </c>
    </row>
    <row r="749" spans="1:16" x14ac:dyDescent="0.2">
      <c r="A749" s="28" t="s">
        <v>58</v>
      </c>
      <c r="E749" s="30" t="s">
        <v>5</v>
      </c>
    </row>
    <row r="750" spans="1:16" x14ac:dyDescent="0.2">
      <c r="E750" s="29" t="s">
        <v>5</v>
      </c>
    </row>
    <row r="751" spans="1:16" ht="25.5" x14ac:dyDescent="0.2">
      <c r="A751" t="s">
        <v>51</v>
      </c>
      <c r="B751" s="5" t="s">
        <v>754</v>
      </c>
      <c r="C751" s="5" t="s">
        <v>6256</v>
      </c>
      <c r="D751" t="s">
        <v>5</v>
      </c>
      <c r="E751" s="24" t="s">
        <v>6257</v>
      </c>
      <c r="F751" s="25" t="s">
        <v>73</v>
      </c>
      <c r="G751" s="26">
        <v>1</v>
      </c>
      <c r="H751" s="25">
        <v>0</v>
      </c>
      <c r="I751" s="25">
        <f>ROUND(G751*H751,6)</f>
        <v>0</v>
      </c>
      <c r="L751" s="27">
        <v>0</v>
      </c>
      <c r="M751" s="22">
        <f>ROUND(ROUND(L751,2)*ROUND(G751,3),2)</f>
        <v>0</v>
      </c>
      <c r="N751" s="25" t="s">
        <v>126</v>
      </c>
      <c r="O751">
        <f>(M751*21)/100</f>
        <v>0</v>
      </c>
      <c r="P751" t="s">
        <v>27</v>
      </c>
    </row>
    <row r="752" spans="1:16" x14ac:dyDescent="0.2">
      <c r="A752" s="28" t="s">
        <v>57</v>
      </c>
      <c r="E752" s="29" t="s">
        <v>5</v>
      </c>
    </row>
    <row r="753" spans="1:16" x14ac:dyDescent="0.2">
      <c r="A753" s="28" t="s">
        <v>58</v>
      </c>
      <c r="E753" s="30" t="s">
        <v>5</v>
      </c>
    </row>
    <row r="754" spans="1:16" x14ac:dyDescent="0.2">
      <c r="E754" s="29" t="s">
        <v>5</v>
      </c>
    </row>
    <row r="755" spans="1:16" ht="25.5" x14ac:dyDescent="0.2">
      <c r="A755" t="s">
        <v>51</v>
      </c>
      <c r="B755" s="5" t="s">
        <v>755</v>
      </c>
      <c r="C755" s="5" t="s">
        <v>6258</v>
      </c>
      <c r="D755" t="s">
        <v>5</v>
      </c>
      <c r="E755" s="24" t="s">
        <v>5981</v>
      </c>
      <c r="F755" s="25" t="s">
        <v>73</v>
      </c>
      <c r="G755" s="26">
        <v>1</v>
      </c>
      <c r="H755" s="25">
        <v>0</v>
      </c>
      <c r="I755" s="25">
        <f>ROUND(G755*H755,6)</f>
        <v>0</v>
      </c>
      <c r="L755" s="27">
        <v>0</v>
      </c>
      <c r="M755" s="22">
        <f>ROUND(ROUND(L755,2)*ROUND(G755,3),2)</f>
        <v>0</v>
      </c>
      <c r="N755" s="25" t="s">
        <v>126</v>
      </c>
      <c r="O755">
        <f>(M755*21)/100</f>
        <v>0</v>
      </c>
      <c r="P755" t="s">
        <v>27</v>
      </c>
    </row>
    <row r="756" spans="1:16" x14ac:dyDescent="0.2">
      <c r="A756" s="28" t="s">
        <v>57</v>
      </c>
      <c r="E756" s="29" t="s">
        <v>5</v>
      </c>
    </row>
    <row r="757" spans="1:16" x14ac:dyDescent="0.2">
      <c r="A757" s="28" t="s">
        <v>58</v>
      </c>
      <c r="E757" s="30" t="s">
        <v>5</v>
      </c>
    </row>
    <row r="758" spans="1:16" x14ac:dyDescent="0.2">
      <c r="E758" s="29" t="s">
        <v>5</v>
      </c>
    </row>
    <row r="759" spans="1:16" ht="25.5" x14ac:dyDescent="0.2">
      <c r="A759" t="s">
        <v>51</v>
      </c>
      <c r="B759" s="5" t="s">
        <v>756</v>
      </c>
      <c r="C759" s="5" t="s">
        <v>6259</v>
      </c>
      <c r="D759" t="s">
        <v>5</v>
      </c>
      <c r="E759" s="24" t="s">
        <v>6260</v>
      </c>
      <c r="F759" s="25" t="s">
        <v>73</v>
      </c>
      <c r="G759" s="26">
        <v>1</v>
      </c>
      <c r="H759" s="25">
        <v>0</v>
      </c>
      <c r="I759" s="25">
        <f>ROUND(G759*H759,6)</f>
        <v>0</v>
      </c>
      <c r="L759" s="27">
        <v>0</v>
      </c>
      <c r="M759" s="22">
        <f>ROUND(ROUND(L759,2)*ROUND(G759,3),2)</f>
        <v>0</v>
      </c>
      <c r="N759" s="25" t="s">
        <v>126</v>
      </c>
      <c r="O759">
        <f>(M759*21)/100</f>
        <v>0</v>
      </c>
      <c r="P759" t="s">
        <v>27</v>
      </c>
    </row>
    <row r="760" spans="1:16" x14ac:dyDescent="0.2">
      <c r="A760" s="28" t="s">
        <v>57</v>
      </c>
      <c r="E760" s="29" t="s">
        <v>5</v>
      </c>
    </row>
    <row r="761" spans="1:16" x14ac:dyDescent="0.2">
      <c r="A761" s="28" t="s">
        <v>58</v>
      </c>
      <c r="E761" s="30" t="s">
        <v>5</v>
      </c>
    </row>
    <row r="762" spans="1:16" x14ac:dyDescent="0.2">
      <c r="E762" s="29" t="s">
        <v>5</v>
      </c>
    </row>
    <row r="763" spans="1:16" ht="25.5" x14ac:dyDescent="0.2">
      <c r="A763" t="s">
        <v>51</v>
      </c>
      <c r="B763" s="5" t="s">
        <v>759</v>
      </c>
      <c r="C763" s="5" t="s">
        <v>6261</v>
      </c>
      <c r="D763" t="s">
        <v>5</v>
      </c>
      <c r="E763" s="24" t="s">
        <v>6262</v>
      </c>
      <c r="F763" s="25" t="s">
        <v>73</v>
      </c>
      <c r="G763" s="26">
        <v>1</v>
      </c>
      <c r="H763" s="25">
        <v>0</v>
      </c>
      <c r="I763" s="25">
        <f>ROUND(G763*H763,6)</f>
        <v>0</v>
      </c>
      <c r="L763" s="27">
        <v>0</v>
      </c>
      <c r="M763" s="22">
        <f>ROUND(ROUND(L763,2)*ROUND(G763,3),2)</f>
        <v>0</v>
      </c>
      <c r="N763" s="25" t="s">
        <v>126</v>
      </c>
      <c r="O763">
        <f>(M763*21)/100</f>
        <v>0</v>
      </c>
      <c r="P763" t="s">
        <v>27</v>
      </c>
    </row>
    <row r="764" spans="1:16" x14ac:dyDescent="0.2">
      <c r="A764" s="28" t="s">
        <v>57</v>
      </c>
      <c r="E764" s="29" t="s">
        <v>5</v>
      </c>
    </row>
    <row r="765" spans="1:16" x14ac:dyDescent="0.2">
      <c r="A765" s="28" t="s">
        <v>58</v>
      </c>
      <c r="E765" s="30" t="s">
        <v>5</v>
      </c>
    </row>
    <row r="766" spans="1:16" x14ac:dyDescent="0.2">
      <c r="E766" s="29" t="s">
        <v>5</v>
      </c>
    </row>
    <row r="767" spans="1:16" ht="25.5" x14ac:dyDescent="0.2">
      <c r="A767" t="s">
        <v>51</v>
      </c>
      <c r="B767" s="5" t="s">
        <v>760</v>
      </c>
      <c r="C767" s="5" t="s">
        <v>6263</v>
      </c>
      <c r="D767" t="s">
        <v>5</v>
      </c>
      <c r="E767" s="24" t="s">
        <v>6264</v>
      </c>
      <c r="F767" s="25" t="s">
        <v>73</v>
      </c>
      <c r="G767" s="26">
        <v>1</v>
      </c>
      <c r="H767" s="25">
        <v>0</v>
      </c>
      <c r="I767" s="25">
        <f>ROUND(G767*H767,6)</f>
        <v>0</v>
      </c>
      <c r="L767" s="27">
        <v>0</v>
      </c>
      <c r="M767" s="22">
        <f>ROUND(ROUND(L767,2)*ROUND(G767,3),2)</f>
        <v>0</v>
      </c>
      <c r="N767" s="25" t="s">
        <v>126</v>
      </c>
      <c r="O767">
        <f>(M767*21)/100</f>
        <v>0</v>
      </c>
      <c r="P767" t="s">
        <v>27</v>
      </c>
    </row>
    <row r="768" spans="1:16" x14ac:dyDescent="0.2">
      <c r="A768" s="28" t="s">
        <v>57</v>
      </c>
      <c r="E768" s="29" t="s">
        <v>5</v>
      </c>
    </row>
    <row r="769" spans="1:16" x14ac:dyDescent="0.2">
      <c r="A769" s="28" t="s">
        <v>58</v>
      </c>
      <c r="E769" s="30" t="s">
        <v>5</v>
      </c>
    </row>
    <row r="770" spans="1:16" x14ac:dyDescent="0.2">
      <c r="E770" s="29" t="s">
        <v>5</v>
      </c>
    </row>
    <row r="771" spans="1:16" ht="25.5" x14ac:dyDescent="0.2">
      <c r="A771" t="s">
        <v>51</v>
      </c>
      <c r="B771" s="5" t="s">
        <v>762</v>
      </c>
      <c r="C771" s="5" t="s">
        <v>6265</v>
      </c>
      <c r="D771" t="s">
        <v>5</v>
      </c>
      <c r="E771" s="24" t="s">
        <v>6266</v>
      </c>
      <c r="F771" s="25" t="s">
        <v>73</v>
      </c>
      <c r="G771" s="26">
        <v>1</v>
      </c>
      <c r="H771" s="25">
        <v>0</v>
      </c>
      <c r="I771" s="25">
        <f>ROUND(G771*H771,6)</f>
        <v>0</v>
      </c>
      <c r="L771" s="27">
        <v>0</v>
      </c>
      <c r="M771" s="22">
        <f>ROUND(ROUND(L771,2)*ROUND(G771,3),2)</f>
        <v>0</v>
      </c>
      <c r="N771" s="25" t="s">
        <v>126</v>
      </c>
      <c r="O771">
        <f>(M771*21)/100</f>
        <v>0</v>
      </c>
      <c r="P771" t="s">
        <v>27</v>
      </c>
    </row>
    <row r="772" spans="1:16" x14ac:dyDescent="0.2">
      <c r="A772" s="28" t="s">
        <v>57</v>
      </c>
      <c r="E772" s="29" t="s">
        <v>5</v>
      </c>
    </row>
    <row r="773" spans="1:16" x14ac:dyDescent="0.2">
      <c r="A773" s="28" t="s">
        <v>58</v>
      </c>
      <c r="E773" s="30" t="s">
        <v>5</v>
      </c>
    </row>
    <row r="774" spans="1:16" x14ac:dyDescent="0.2">
      <c r="E774" s="29" t="s">
        <v>5</v>
      </c>
    </row>
    <row r="775" spans="1:16" ht="25.5" x14ac:dyDescent="0.2">
      <c r="A775" t="s">
        <v>51</v>
      </c>
      <c r="B775" s="5" t="s">
        <v>763</v>
      </c>
      <c r="C775" s="5" t="s">
        <v>6267</v>
      </c>
      <c r="D775" t="s">
        <v>5</v>
      </c>
      <c r="E775" s="24" t="s">
        <v>6268</v>
      </c>
      <c r="F775" s="25" t="s">
        <v>73</v>
      </c>
      <c r="G775" s="26">
        <v>1</v>
      </c>
      <c r="H775" s="25">
        <v>0</v>
      </c>
      <c r="I775" s="25">
        <f>ROUND(G775*H775,6)</f>
        <v>0</v>
      </c>
      <c r="L775" s="27">
        <v>0</v>
      </c>
      <c r="M775" s="22">
        <f>ROUND(ROUND(L775,2)*ROUND(G775,3),2)</f>
        <v>0</v>
      </c>
      <c r="N775" s="25" t="s">
        <v>126</v>
      </c>
      <c r="O775">
        <f>(M775*21)/100</f>
        <v>0</v>
      </c>
      <c r="P775" t="s">
        <v>27</v>
      </c>
    </row>
    <row r="776" spans="1:16" x14ac:dyDescent="0.2">
      <c r="A776" s="28" t="s">
        <v>57</v>
      </c>
      <c r="E776" s="29" t="s">
        <v>5</v>
      </c>
    </row>
    <row r="777" spans="1:16" x14ac:dyDescent="0.2">
      <c r="A777" s="28" t="s">
        <v>58</v>
      </c>
      <c r="E777" s="30" t="s">
        <v>5</v>
      </c>
    </row>
    <row r="778" spans="1:16" x14ac:dyDescent="0.2">
      <c r="E778" s="29" t="s">
        <v>5</v>
      </c>
    </row>
    <row r="779" spans="1:16" ht="25.5" x14ac:dyDescent="0.2">
      <c r="A779" t="s">
        <v>51</v>
      </c>
      <c r="B779" s="5" t="s">
        <v>766</v>
      </c>
      <c r="C779" s="5" t="s">
        <v>6269</v>
      </c>
      <c r="D779" t="s">
        <v>5</v>
      </c>
      <c r="E779" s="24" t="s">
        <v>6270</v>
      </c>
      <c r="F779" s="25" t="s">
        <v>73</v>
      </c>
      <c r="G779" s="26">
        <v>2</v>
      </c>
      <c r="H779" s="25">
        <v>0</v>
      </c>
      <c r="I779" s="25">
        <f>ROUND(G779*H779,6)</f>
        <v>0</v>
      </c>
      <c r="L779" s="27">
        <v>0</v>
      </c>
      <c r="M779" s="22">
        <f>ROUND(ROUND(L779,2)*ROUND(G779,3),2)</f>
        <v>0</v>
      </c>
      <c r="N779" s="25" t="s">
        <v>126</v>
      </c>
      <c r="O779">
        <f>(M779*21)/100</f>
        <v>0</v>
      </c>
      <c r="P779" t="s">
        <v>27</v>
      </c>
    </row>
    <row r="780" spans="1:16" x14ac:dyDescent="0.2">
      <c r="A780" s="28" t="s">
        <v>57</v>
      </c>
      <c r="E780" s="29" t="s">
        <v>5</v>
      </c>
    </row>
    <row r="781" spans="1:16" x14ac:dyDescent="0.2">
      <c r="A781" s="28" t="s">
        <v>58</v>
      </c>
      <c r="E781" s="30" t="s">
        <v>5</v>
      </c>
    </row>
    <row r="782" spans="1:16" x14ac:dyDescent="0.2">
      <c r="E782" s="29" t="s">
        <v>5</v>
      </c>
    </row>
    <row r="783" spans="1:16" ht="25.5" x14ac:dyDescent="0.2">
      <c r="A783" t="s">
        <v>51</v>
      </c>
      <c r="B783" s="5" t="s">
        <v>769</v>
      </c>
      <c r="C783" s="5" t="s">
        <v>6271</v>
      </c>
      <c r="D783" t="s">
        <v>5</v>
      </c>
      <c r="E783" s="24" t="s">
        <v>6272</v>
      </c>
      <c r="F783" s="25" t="s">
        <v>73</v>
      </c>
      <c r="G783" s="26">
        <v>5</v>
      </c>
      <c r="H783" s="25">
        <v>0</v>
      </c>
      <c r="I783" s="25">
        <f>ROUND(G783*H783,6)</f>
        <v>0</v>
      </c>
      <c r="L783" s="27">
        <v>0</v>
      </c>
      <c r="M783" s="22">
        <f>ROUND(ROUND(L783,2)*ROUND(G783,3),2)</f>
        <v>0</v>
      </c>
      <c r="N783" s="25" t="s">
        <v>126</v>
      </c>
      <c r="O783">
        <f>(M783*21)/100</f>
        <v>0</v>
      </c>
      <c r="P783" t="s">
        <v>27</v>
      </c>
    </row>
    <row r="784" spans="1:16" x14ac:dyDescent="0.2">
      <c r="A784" s="28" t="s">
        <v>57</v>
      </c>
      <c r="E784" s="29" t="s">
        <v>5</v>
      </c>
    </row>
    <row r="785" spans="1:16" x14ac:dyDescent="0.2">
      <c r="A785" s="28" t="s">
        <v>58</v>
      </c>
      <c r="E785" s="30" t="s">
        <v>5</v>
      </c>
    </row>
    <row r="786" spans="1:16" x14ac:dyDescent="0.2">
      <c r="E786" s="29" t="s">
        <v>5</v>
      </c>
    </row>
    <row r="787" spans="1:16" x14ac:dyDescent="0.2">
      <c r="A787" t="s">
        <v>51</v>
      </c>
      <c r="B787" s="5" t="s">
        <v>770</v>
      </c>
      <c r="C787" s="5" t="s">
        <v>6273</v>
      </c>
      <c r="D787" t="s">
        <v>5</v>
      </c>
      <c r="E787" s="24" t="s">
        <v>6274</v>
      </c>
      <c r="F787" s="25" t="s">
        <v>73</v>
      </c>
      <c r="G787" s="26">
        <v>143</v>
      </c>
      <c r="H787" s="25">
        <v>0</v>
      </c>
      <c r="I787" s="25">
        <f>ROUND(G787*H787,6)</f>
        <v>0</v>
      </c>
      <c r="L787" s="27">
        <v>0</v>
      </c>
      <c r="M787" s="22">
        <f>ROUND(ROUND(L787,2)*ROUND(G787,3),2)</f>
        <v>0</v>
      </c>
      <c r="N787" s="25" t="s">
        <v>126</v>
      </c>
      <c r="O787">
        <f>(M787*21)/100</f>
        <v>0</v>
      </c>
      <c r="P787" t="s">
        <v>27</v>
      </c>
    </row>
    <row r="788" spans="1:16" x14ac:dyDescent="0.2">
      <c r="A788" s="28" t="s">
        <v>57</v>
      </c>
      <c r="E788" s="29" t="s">
        <v>5</v>
      </c>
    </row>
    <row r="789" spans="1:16" x14ac:dyDescent="0.2">
      <c r="A789" s="28" t="s">
        <v>58</v>
      </c>
      <c r="E789" s="30" t="s">
        <v>5</v>
      </c>
    </row>
    <row r="790" spans="1:16" x14ac:dyDescent="0.2">
      <c r="E790" s="29" t="s">
        <v>5</v>
      </c>
    </row>
    <row r="791" spans="1:16" ht="25.5" x14ac:dyDescent="0.2">
      <c r="A791" t="s">
        <v>51</v>
      </c>
      <c r="B791" s="5" t="s">
        <v>773</v>
      </c>
      <c r="C791" s="5" t="s">
        <v>6275</v>
      </c>
      <c r="D791" t="s">
        <v>5</v>
      </c>
      <c r="E791" s="24" t="s">
        <v>6276</v>
      </c>
      <c r="F791" s="25" t="s">
        <v>73</v>
      </c>
      <c r="G791" s="26">
        <v>3</v>
      </c>
      <c r="H791" s="25">
        <v>0</v>
      </c>
      <c r="I791" s="25">
        <f>ROUND(G791*H791,6)</f>
        <v>0</v>
      </c>
      <c r="L791" s="27">
        <v>0</v>
      </c>
      <c r="M791" s="22">
        <f>ROUND(ROUND(L791,2)*ROUND(G791,3),2)</f>
        <v>0</v>
      </c>
      <c r="N791" s="25" t="s">
        <v>126</v>
      </c>
      <c r="O791">
        <f>(M791*21)/100</f>
        <v>0</v>
      </c>
      <c r="P791" t="s">
        <v>27</v>
      </c>
    </row>
    <row r="792" spans="1:16" ht="25.5" x14ac:dyDescent="0.2">
      <c r="A792" s="28" t="s">
        <v>57</v>
      </c>
      <c r="E792" s="29" t="s">
        <v>6277</v>
      </c>
    </row>
    <row r="793" spans="1:16" x14ac:dyDescent="0.2">
      <c r="A793" s="28" t="s">
        <v>58</v>
      </c>
      <c r="E793" s="30" t="s">
        <v>5</v>
      </c>
    </row>
    <row r="794" spans="1:16" x14ac:dyDescent="0.2">
      <c r="E794" s="29" t="s">
        <v>5</v>
      </c>
    </row>
    <row r="795" spans="1:16" ht="25.5" x14ac:dyDescent="0.2">
      <c r="A795" t="s">
        <v>51</v>
      </c>
      <c r="B795" s="5" t="s">
        <v>774</v>
      </c>
      <c r="C795" s="5" t="s">
        <v>6278</v>
      </c>
      <c r="D795" t="s">
        <v>5</v>
      </c>
      <c r="E795" s="24" t="s">
        <v>6276</v>
      </c>
      <c r="F795" s="25" t="s">
        <v>73</v>
      </c>
      <c r="G795" s="26">
        <v>1</v>
      </c>
      <c r="H795" s="25">
        <v>0</v>
      </c>
      <c r="I795" s="25">
        <f>ROUND(G795*H795,6)</f>
        <v>0</v>
      </c>
      <c r="L795" s="27">
        <v>0</v>
      </c>
      <c r="M795" s="22">
        <f>ROUND(ROUND(L795,2)*ROUND(G795,3),2)</f>
        <v>0</v>
      </c>
      <c r="N795" s="25" t="s">
        <v>126</v>
      </c>
      <c r="O795">
        <f>(M795*21)/100</f>
        <v>0</v>
      </c>
      <c r="P795" t="s">
        <v>27</v>
      </c>
    </row>
    <row r="796" spans="1:16" ht="25.5" x14ac:dyDescent="0.2">
      <c r="A796" s="28" t="s">
        <v>57</v>
      </c>
      <c r="E796" s="29" t="s">
        <v>6279</v>
      </c>
    </row>
    <row r="797" spans="1:16" x14ac:dyDescent="0.2">
      <c r="A797" s="28" t="s">
        <v>58</v>
      </c>
      <c r="E797" s="30" t="s">
        <v>5</v>
      </c>
    </row>
    <row r="798" spans="1:16" x14ac:dyDescent="0.2">
      <c r="E798" s="29" t="s">
        <v>5</v>
      </c>
    </row>
    <row r="799" spans="1:16" ht="25.5" x14ac:dyDescent="0.2">
      <c r="A799" t="s">
        <v>51</v>
      </c>
      <c r="B799" s="5" t="s">
        <v>777</v>
      </c>
      <c r="C799" s="5" t="s">
        <v>6280</v>
      </c>
      <c r="D799" t="s">
        <v>5</v>
      </c>
      <c r="E799" s="24" t="s">
        <v>6276</v>
      </c>
      <c r="F799" s="25" t="s">
        <v>73</v>
      </c>
      <c r="G799" s="26">
        <v>2</v>
      </c>
      <c r="H799" s="25">
        <v>0</v>
      </c>
      <c r="I799" s="25">
        <f>ROUND(G799*H799,6)</f>
        <v>0</v>
      </c>
      <c r="L799" s="27">
        <v>0</v>
      </c>
      <c r="M799" s="22">
        <f>ROUND(ROUND(L799,2)*ROUND(G799,3),2)</f>
        <v>0</v>
      </c>
      <c r="N799" s="25" t="s">
        <v>126</v>
      </c>
      <c r="O799">
        <f>(M799*21)/100</f>
        <v>0</v>
      </c>
      <c r="P799" t="s">
        <v>27</v>
      </c>
    </row>
    <row r="800" spans="1:16" ht="25.5" x14ac:dyDescent="0.2">
      <c r="A800" s="28" t="s">
        <v>57</v>
      </c>
      <c r="E800" s="29" t="s">
        <v>6281</v>
      </c>
    </row>
    <row r="801" spans="1:16" x14ac:dyDescent="0.2">
      <c r="A801" s="28" t="s">
        <v>58</v>
      </c>
      <c r="E801" s="30" t="s">
        <v>5</v>
      </c>
    </row>
    <row r="802" spans="1:16" x14ac:dyDescent="0.2">
      <c r="E802" s="29" t="s">
        <v>5</v>
      </c>
    </row>
    <row r="803" spans="1:16" x14ac:dyDescent="0.2">
      <c r="A803" t="s">
        <v>51</v>
      </c>
      <c r="B803" s="5" t="s">
        <v>779</v>
      </c>
      <c r="C803" s="5" t="s">
        <v>6282</v>
      </c>
      <c r="D803" t="s">
        <v>5</v>
      </c>
      <c r="E803" s="24" t="s">
        <v>6283</v>
      </c>
      <c r="F803" s="25" t="s">
        <v>73</v>
      </c>
      <c r="G803" s="26">
        <v>6</v>
      </c>
      <c r="H803" s="25">
        <v>0</v>
      </c>
      <c r="I803" s="25">
        <f>ROUND(G803*H803,6)</f>
        <v>0</v>
      </c>
      <c r="L803" s="27">
        <v>0</v>
      </c>
      <c r="M803" s="22">
        <f>ROUND(ROUND(L803,2)*ROUND(G803,3),2)</f>
        <v>0</v>
      </c>
      <c r="N803" s="25" t="s">
        <v>126</v>
      </c>
      <c r="O803">
        <f>(M803*21)/100</f>
        <v>0</v>
      </c>
      <c r="P803" t="s">
        <v>27</v>
      </c>
    </row>
    <row r="804" spans="1:16" x14ac:dyDescent="0.2">
      <c r="A804" s="28" t="s">
        <v>57</v>
      </c>
      <c r="E804" s="29" t="s">
        <v>5</v>
      </c>
    </row>
    <row r="805" spans="1:16" x14ac:dyDescent="0.2">
      <c r="A805" s="28" t="s">
        <v>58</v>
      </c>
      <c r="E805" s="30" t="s">
        <v>5</v>
      </c>
    </row>
    <row r="806" spans="1:16" x14ac:dyDescent="0.2">
      <c r="E806" s="29" t="s">
        <v>5</v>
      </c>
    </row>
    <row r="807" spans="1:16" x14ac:dyDescent="0.2">
      <c r="A807" t="s">
        <v>48</v>
      </c>
      <c r="C807" s="6" t="s">
        <v>79</v>
      </c>
      <c r="E807" s="23" t="s">
        <v>6284</v>
      </c>
      <c r="J807" s="22">
        <f>0</f>
        <v>0</v>
      </c>
      <c r="K807" s="22">
        <f>0</f>
        <v>0</v>
      </c>
      <c r="L807" s="22">
        <f>0+L808+L812+L816+L820+L824+L828+L832+L836+L840+L844+L848+L852+L856+L860+L864+L868+L872+L876+L880+L884+L888+L892+L896+L900+L904+L908+L912</f>
        <v>0</v>
      </c>
      <c r="M807" s="22">
        <f>0+M808+M812+M816+M820+M824+M828+M832+M836+M840+M844+M848+M852+M856+M860+M864+M868+M872+M876+M880+M884+M888+M892+M896+M900+M904+M908+M912</f>
        <v>0</v>
      </c>
    </row>
    <row r="808" spans="1:16" ht="25.5" x14ac:dyDescent="0.2">
      <c r="A808" t="s">
        <v>51</v>
      </c>
      <c r="B808" s="5" t="s">
        <v>782</v>
      </c>
      <c r="C808" s="5" t="s">
        <v>6285</v>
      </c>
      <c r="D808" t="s">
        <v>5</v>
      </c>
      <c r="E808" s="24" t="s">
        <v>6286</v>
      </c>
      <c r="F808" s="25" t="s">
        <v>73</v>
      </c>
      <c r="G808" s="26">
        <v>1</v>
      </c>
      <c r="H808" s="25">
        <v>0</v>
      </c>
      <c r="I808" s="25">
        <f>ROUND(G808*H808,6)</f>
        <v>0</v>
      </c>
      <c r="L808" s="27">
        <v>0</v>
      </c>
      <c r="M808" s="22">
        <f>ROUND(ROUND(L808,2)*ROUND(G808,3),2)</f>
        <v>0</v>
      </c>
      <c r="N808" s="25" t="s">
        <v>126</v>
      </c>
      <c r="O808">
        <f>(M808*21)/100</f>
        <v>0</v>
      </c>
      <c r="P808" t="s">
        <v>27</v>
      </c>
    </row>
    <row r="809" spans="1:16" x14ac:dyDescent="0.2">
      <c r="A809" s="28" t="s">
        <v>57</v>
      </c>
      <c r="E809" s="29" t="s">
        <v>5</v>
      </c>
    </row>
    <row r="810" spans="1:16" x14ac:dyDescent="0.2">
      <c r="A810" s="28" t="s">
        <v>58</v>
      </c>
      <c r="E810" s="30" t="s">
        <v>5</v>
      </c>
    </row>
    <row r="811" spans="1:16" x14ac:dyDescent="0.2">
      <c r="E811" s="29" t="s">
        <v>5</v>
      </c>
    </row>
    <row r="812" spans="1:16" ht="25.5" x14ac:dyDescent="0.2">
      <c r="A812" t="s">
        <v>51</v>
      </c>
      <c r="B812" s="5" t="s">
        <v>783</v>
      </c>
      <c r="C812" s="5" t="s">
        <v>6287</v>
      </c>
      <c r="D812" t="s">
        <v>5</v>
      </c>
      <c r="E812" s="24" t="s">
        <v>6288</v>
      </c>
      <c r="F812" s="25" t="s">
        <v>73</v>
      </c>
      <c r="G812" s="26">
        <v>1</v>
      </c>
      <c r="H812" s="25">
        <v>0</v>
      </c>
      <c r="I812" s="25">
        <f>ROUND(G812*H812,6)</f>
        <v>0</v>
      </c>
      <c r="L812" s="27">
        <v>0</v>
      </c>
      <c r="M812" s="22">
        <f>ROUND(ROUND(L812,2)*ROUND(G812,3),2)</f>
        <v>0</v>
      </c>
      <c r="N812" s="25" t="s">
        <v>126</v>
      </c>
      <c r="O812">
        <f>(M812*21)/100</f>
        <v>0</v>
      </c>
      <c r="P812" t="s">
        <v>27</v>
      </c>
    </row>
    <row r="813" spans="1:16" x14ac:dyDescent="0.2">
      <c r="A813" s="28" t="s">
        <v>57</v>
      </c>
      <c r="E813" s="29" t="s">
        <v>5</v>
      </c>
    </row>
    <row r="814" spans="1:16" x14ac:dyDescent="0.2">
      <c r="A814" s="28" t="s">
        <v>58</v>
      </c>
      <c r="E814" s="30" t="s">
        <v>5</v>
      </c>
    </row>
    <row r="815" spans="1:16" x14ac:dyDescent="0.2">
      <c r="E815" s="29" t="s">
        <v>5</v>
      </c>
    </row>
    <row r="816" spans="1:16" ht="25.5" x14ac:dyDescent="0.2">
      <c r="A816" t="s">
        <v>51</v>
      </c>
      <c r="B816" s="5" t="s">
        <v>784</v>
      </c>
      <c r="C816" s="5" t="s">
        <v>6289</v>
      </c>
      <c r="D816" t="s">
        <v>5</v>
      </c>
      <c r="E816" s="24" t="s">
        <v>6290</v>
      </c>
      <c r="F816" s="25" t="s">
        <v>73</v>
      </c>
      <c r="G816" s="26">
        <v>6</v>
      </c>
      <c r="H816" s="25">
        <v>0</v>
      </c>
      <c r="I816" s="25">
        <f>ROUND(G816*H816,6)</f>
        <v>0</v>
      </c>
      <c r="L816" s="27">
        <v>0</v>
      </c>
      <c r="M816" s="22">
        <f>ROUND(ROUND(L816,2)*ROUND(G816,3),2)</f>
        <v>0</v>
      </c>
      <c r="N816" s="25" t="s">
        <v>126</v>
      </c>
      <c r="O816">
        <f>(M816*21)/100</f>
        <v>0</v>
      </c>
      <c r="P816" t="s">
        <v>27</v>
      </c>
    </row>
    <row r="817" spans="1:16" x14ac:dyDescent="0.2">
      <c r="A817" s="28" t="s">
        <v>57</v>
      </c>
      <c r="E817" s="29" t="s">
        <v>5</v>
      </c>
    </row>
    <row r="818" spans="1:16" x14ac:dyDescent="0.2">
      <c r="A818" s="28" t="s">
        <v>58</v>
      </c>
      <c r="E818" s="30" t="s">
        <v>5</v>
      </c>
    </row>
    <row r="819" spans="1:16" x14ac:dyDescent="0.2">
      <c r="E819" s="29" t="s">
        <v>5</v>
      </c>
    </row>
    <row r="820" spans="1:16" ht="25.5" x14ac:dyDescent="0.2">
      <c r="A820" t="s">
        <v>51</v>
      </c>
      <c r="B820" s="5" t="s">
        <v>785</v>
      </c>
      <c r="C820" s="5" t="s">
        <v>6291</v>
      </c>
      <c r="D820" t="s">
        <v>5</v>
      </c>
      <c r="E820" s="24" t="s">
        <v>6292</v>
      </c>
      <c r="F820" s="25" t="s">
        <v>73</v>
      </c>
      <c r="G820" s="26">
        <v>2</v>
      </c>
      <c r="H820" s="25">
        <v>0</v>
      </c>
      <c r="I820" s="25">
        <f>ROUND(G820*H820,6)</f>
        <v>0</v>
      </c>
      <c r="L820" s="27">
        <v>0</v>
      </c>
      <c r="M820" s="22">
        <f>ROUND(ROUND(L820,2)*ROUND(G820,3),2)</f>
        <v>0</v>
      </c>
      <c r="N820" s="25" t="s">
        <v>126</v>
      </c>
      <c r="O820">
        <f>(M820*21)/100</f>
        <v>0</v>
      </c>
      <c r="P820" t="s">
        <v>27</v>
      </c>
    </row>
    <row r="821" spans="1:16" x14ac:dyDescent="0.2">
      <c r="A821" s="28" t="s">
        <v>57</v>
      </c>
      <c r="E821" s="29" t="s">
        <v>5</v>
      </c>
    </row>
    <row r="822" spans="1:16" x14ac:dyDescent="0.2">
      <c r="A822" s="28" t="s">
        <v>58</v>
      </c>
      <c r="E822" s="30" t="s">
        <v>5</v>
      </c>
    </row>
    <row r="823" spans="1:16" x14ac:dyDescent="0.2">
      <c r="E823" s="29" t="s">
        <v>5</v>
      </c>
    </row>
    <row r="824" spans="1:16" x14ac:dyDescent="0.2">
      <c r="A824" t="s">
        <v>51</v>
      </c>
      <c r="B824" s="5" t="s">
        <v>786</v>
      </c>
      <c r="C824" s="5" t="s">
        <v>6293</v>
      </c>
      <c r="D824" t="s">
        <v>5</v>
      </c>
      <c r="E824" s="24" t="s">
        <v>6027</v>
      </c>
      <c r="F824" s="25" t="s">
        <v>73</v>
      </c>
      <c r="G824" s="26">
        <v>4</v>
      </c>
      <c r="H824" s="25">
        <v>0</v>
      </c>
      <c r="I824" s="25">
        <f>ROUND(G824*H824,6)</f>
        <v>0</v>
      </c>
      <c r="L824" s="27">
        <v>0</v>
      </c>
      <c r="M824" s="22">
        <f>ROUND(ROUND(L824,2)*ROUND(G824,3),2)</f>
        <v>0</v>
      </c>
      <c r="N824" s="25" t="s">
        <v>126</v>
      </c>
      <c r="O824">
        <f>(M824*21)/100</f>
        <v>0</v>
      </c>
      <c r="P824" t="s">
        <v>27</v>
      </c>
    </row>
    <row r="825" spans="1:16" x14ac:dyDescent="0.2">
      <c r="A825" s="28" t="s">
        <v>57</v>
      </c>
      <c r="E825" s="29" t="s">
        <v>5</v>
      </c>
    </row>
    <row r="826" spans="1:16" x14ac:dyDescent="0.2">
      <c r="A826" s="28" t="s">
        <v>58</v>
      </c>
      <c r="E826" s="30" t="s">
        <v>5</v>
      </c>
    </row>
    <row r="827" spans="1:16" x14ac:dyDescent="0.2">
      <c r="E827" s="29" t="s">
        <v>5</v>
      </c>
    </row>
    <row r="828" spans="1:16" x14ac:dyDescent="0.2">
      <c r="A828" t="s">
        <v>51</v>
      </c>
      <c r="B828" s="5" t="s">
        <v>787</v>
      </c>
      <c r="C828" s="5" t="s">
        <v>6294</v>
      </c>
      <c r="D828" t="s">
        <v>5</v>
      </c>
      <c r="E828" s="24" t="s">
        <v>6029</v>
      </c>
      <c r="F828" s="25" t="s">
        <v>73</v>
      </c>
      <c r="G828" s="26">
        <v>18</v>
      </c>
      <c r="H828" s="25">
        <v>0</v>
      </c>
      <c r="I828" s="25">
        <f>ROUND(G828*H828,6)</f>
        <v>0</v>
      </c>
      <c r="L828" s="27">
        <v>0</v>
      </c>
      <c r="M828" s="22">
        <f>ROUND(ROUND(L828,2)*ROUND(G828,3),2)</f>
        <v>0</v>
      </c>
      <c r="N828" s="25" t="s">
        <v>126</v>
      </c>
      <c r="O828">
        <f>(M828*21)/100</f>
        <v>0</v>
      </c>
      <c r="P828" t="s">
        <v>27</v>
      </c>
    </row>
    <row r="829" spans="1:16" x14ac:dyDescent="0.2">
      <c r="A829" s="28" t="s">
        <v>57</v>
      </c>
      <c r="E829" s="29" t="s">
        <v>5</v>
      </c>
    </row>
    <row r="830" spans="1:16" x14ac:dyDescent="0.2">
      <c r="A830" s="28" t="s">
        <v>58</v>
      </c>
      <c r="E830" s="30" t="s">
        <v>5</v>
      </c>
    </row>
    <row r="831" spans="1:16" x14ac:dyDescent="0.2">
      <c r="E831" s="29" t="s">
        <v>5</v>
      </c>
    </row>
    <row r="832" spans="1:16" x14ac:dyDescent="0.2">
      <c r="A832" t="s">
        <v>51</v>
      </c>
      <c r="B832" s="5" t="s">
        <v>788</v>
      </c>
      <c r="C832" s="5" t="s">
        <v>6295</v>
      </c>
      <c r="D832" t="s">
        <v>5</v>
      </c>
      <c r="E832" s="24" t="s">
        <v>6031</v>
      </c>
      <c r="F832" s="25" t="s">
        <v>73</v>
      </c>
      <c r="G832" s="26">
        <v>8</v>
      </c>
      <c r="H832" s="25">
        <v>0</v>
      </c>
      <c r="I832" s="25">
        <f>ROUND(G832*H832,6)</f>
        <v>0</v>
      </c>
      <c r="L832" s="27">
        <v>0</v>
      </c>
      <c r="M832" s="22">
        <f>ROUND(ROUND(L832,2)*ROUND(G832,3),2)</f>
        <v>0</v>
      </c>
      <c r="N832" s="25" t="s">
        <v>126</v>
      </c>
      <c r="O832">
        <f>(M832*21)/100</f>
        <v>0</v>
      </c>
      <c r="P832" t="s">
        <v>27</v>
      </c>
    </row>
    <row r="833" spans="1:16" x14ac:dyDescent="0.2">
      <c r="A833" s="28" t="s">
        <v>57</v>
      </c>
      <c r="E833" s="29" t="s">
        <v>5</v>
      </c>
    </row>
    <row r="834" spans="1:16" x14ac:dyDescent="0.2">
      <c r="A834" s="28" t="s">
        <v>58</v>
      </c>
      <c r="E834" s="30" t="s">
        <v>5</v>
      </c>
    </row>
    <row r="835" spans="1:16" x14ac:dyDescent="0.2">
      <c r="E835" s="29" t="s">
        <v>5</v>
      </c>
    </row>
    <row r="836" spans="1:16" x14ac:dyDescent="0.2">
      <c r="A836" t="s">
        <v>51</v>
      </c>
      <c r="B836" s="5" t="s">
        <v>789</v>
      </c>
      <c r="C836" s="5" t="s">
        <v>6296</v>
      </c>
      <c r="D836" t="s">
        <v>5</v>
      </c>
      <c r="E836" s="24" t="s">
        <v>6297</v>
      </c>
      <c r="F836" s="25" t="s">
        <v>73</v>
      </c>
      <c r="G836" s="26">
        <v>2</v>
      </c>
      <c r="H836" s="25">
        <v>0</v>
      </c>
      <c r="I836" s="25">
        <f>ROUND(G836*H836,6)</f>
        <v>0</v>
      </c>
      <c r="L836" s="27">
        <v>0</v>
      </c>
      <c r="M836" s="22">
        <f>ROUND(ROUND(L836,2)*ROUND(G836,3),2)</f>
        <v>0</v>
      </c>
      <c r="N836" s="25" t="s">
        <v>126</v>
      </c>
      <c r="O836">
        <f>(M836*21)/100</f>
        <v>0</v>
      </c>
      <c r="P836" t="s">
        <v>27</v>
      </c>
    </row>
    <row r="837" spans="1:16" x14ac:dyDescent="0.2">
      <c r="A837" s="28" t="s">
        <v>57</v>
      </c>
      <c r="E837" s="29" t="s">
        <v>5</v>
      </c>
    </row>
    <row r="838" spans="1:16" x14ac:dyDescent="0.2">
      <c r="A838" s="28" t="s">
        <v>58</v>
      </c>
      <c r="E838" s="30" t="s">
        <v>5</v>
      </c>
    </row>
    <row r="839" spans="1:16" x14ac:dyDescent="0.2">
      <c r="E839" s="29" t="s">
        <v>5</v>
      </c>
    </row>
    <row r="840" spans="1:16" x14ac:dyDescent="0.2">
      <c r="A840" t="s">
        <v>51</v>
      </c>
      <c r="B840" s="5" t="s">
        <v>790</v>
      </c>
      <c r="C840" s="5" t="s">
        <v>6298</v>
      </c>
      <c r="D840" t="s">
        <v>5</v>
      </c>
      <c r="E840" s="24" t="s">
        <v>6083</v>
      </c>
      <c r="F840" s="25" t="s">
        <v>73</v>
      </c>
      <c r="G840" s="26">
        <v>8</v>
      </c>
      <c r="H840" s="25">
        <v>0</v>
      </c>
      <c r="I840" s="25">
        <f>ROUND(G840*H840,6)</f>
        <v>0</v>
      </c>
      <c r="L840" s="27">
        <v>0</v>
      </c>
      <c r="M840" s="22">
        <f>ROUND(ROUND(L840,2)*ROUND(G840,3),2)</f>
        <v>0</v>
      </c>
      <c r="N840" s="25" t="s">
        <v>126</v>
      </c>
      <c r="O840">
        <f>(M840*21)/100</f>
        <v>0</v>
      </c>
      <c r="P840" t="s">
        <v>27</v>
      </c>
    </row>
    <row r="841" spans="1:16" x14ac:dyDescent="0.2">
      <c r="A841" s="28" t="s">
        <v>57</v>
      </c>
      <c r="E841" s="29" t="s">
        <v>5</v>
      </c>
    </row>
    <row r="842" spans="1:16" x14ac:dyDescent="0.2">
      <c r="A842" s="28" t="s">
        <v>58</v>
      </c>
      <c r="E842" s="30" t="s">
        <v>5</v>
      </c>
    </row>
    <row r="843" spans="1:16" x14ac:dyDescent="0.2">
      <c r="E843" s="29" t="s">
        <v>5</v>
      </c>
    </row>
    <row r="844" spans="1:16" x14ac:dyDescent="0.2">
      <c r="A844" t="s">
        <v>51</v>
      </c>
      <c r="B844" s="5" t="s">
        <v>2798</v>
      </c>
      <c r="C844" s="5" t="s">
        <v>6299</v>
      </c>
      <c r="D844" t="s">
        <v>5</v>
      </c>
      <c r="E844" s="24" t="s">
        <v>6089</v>
      </c>
      <c r="F844" s="25" t="s">
        <v>73</v>
      </c>
      <c r="G844" s="26">
        <v>2</v>
      </c>
      <c r="H844" s="25">
        <v>0</v>
      </c>
      <c r="I844" s="25">
        <f>ROUND(G844*H844,6)</f>
        <v>0</v>
      </c>
      <c r="L844" s="27">
        <v>0</v>
      </c>
      <c r="M844" s="22">
        <f>ROUND(ROUND(L844,2)*ROUND(G844,3),2)</f>
        <v>0</v>
      </c>
      <c r="N844" s="25" t="s">
        <v>126</v>
      </c>
      <c r="O844">
        <f>(M844*21)/100</f>
        <v>0</v>
      </c>
      <c r="P844" t="s">
        <v>27</v>
      </c>
    </row>
    <row r="845" spans="1:16" x14ac:dyDescent="0.2">
      <c r="A845" s="28" t="s">
        <v>57</v>
      </c>
      <c r="E845" s="29" t="s">
        <v>5</v>
      </c>
    </row>
    <row r="846" spans="1:16" x14ac:dyDescent="0.2">
      <c r="A846" s="28" t="s">
        <v>58</v>
      </c>
      <c r="E846" s="30" t="s">
        <v>5</v>
      </c>
    </row>
    <row r="847" spans="1:16" x14ac:dyDescent="0.2">
      <c r="E847" s="29" t="s">
        <v>5</v>
      </c>
    </row>
    <row r="848" spans="1:16" x14ac:dyDescent="0.2">
      <c r="A848" t="s">
        <v>51</v>
      </c>
      <c r="B848" s="5" t="s">
        <v>2800</v>
      </c>
      <c r="C848" s="5" t="s">
        <v>6300</v>
      </c>
      <c r="D848" t="s">
        <v>5</v>
      </c>
      <c r="E848" s="24" t="s">
        <v>6091</v>
      </c>
      <c r="F848" s="25" t="s">
        <v>73</v>
      </c>
      <c r="G848" s="26">
        <v>8</v>
      </c>
      <c r="H848" s="25">
        <v>0</v>
      </c>
      <c r="I848" s="25">
        <f>ROUND(G848*H848,6)</f>
        <v>0</v>
      </c>
      <c r="L848" s="27">
        <v>0</v>
      </c>
      <c r="M848" s="22">
        <f>ROUND(ROUND(L848,2)*ROUND(G848,3),2)</f>
        <v>0</v>
      </c>
      <c r="N848" s="25" t="s">
        <v>126</v>
      </c>
      <c r="O848">
        <f>(M848*21)/100</f>
        <v>0</v>
      </c>
      <c r="P848" t="s">
        <v>27</v>
      </c>
    </row>
    <row r="849" spans="1:16" x14ac:dyDescent="0.2">
      <c r="A849" s="28" t="s">
        <v>57</v>
      </c>
      <c r="E849" s="29" t="s">
        <v>5</v>
      </c>
    </row>
    <row r="850" spans="1:16" x14ac:dyDescent="0.2">
      <c r="A850" s="28" t="s">
        <v>58</v>
      </c>
      <c r="E850" s="30" t="s">
        <v>5</v>
      </c>
    </row>
    <row r="851" spans="1:16" x14ac:dyDescent="0.2">
      <c r="E851" s="29" t="s">
        <v>5</v>
      </c>
    </row>
    <row r="852" spans="1:16" x14ac:dyDescent="0.2">
      <c r="A852" t="s">
        <v>51</v>
      </c>
      <c r="B852" s="5" t="s">
        <v>2803</v>
      </c>
      <c r="C852" s="5" t="s">
        <v>6301</v>
      </c>
      <c r="D852" t="s">
        <v>5</v>
      </c>
      <c r="E852" s="24" t="s">
        <v>6095</v>
      </c>
      <c r="F852" s="25" t="s">
        <v>73</v>
      </c>
      <c r="G852" s="26">
        <v>2</v>
      </c>
      <c r="H852" s="25">
        <v>0</v>
      </c>
      <c r="I852" s="25">
        <f>ROUND(G852*H852,6)</f>
        <v>0</v>
      </c>
      <c r="L852" s="27">
        <v>0</v>
      </c>
      <c r="M852" s="22">
        <f>ROUND(ROUND(L852,2)*ROUND(G852,3),2)</f>
        <v>0</v>
      </c>
      <c r="N852" s="25" t="s">
        <v>126</v>
      </c>
      <c r="O852">
        <f>(M852*21)/100</f>
        <v>0</v>
      </c>
      <c r="P852" t="s">
        <v>27</v>
      </c>
    </row>
    <row r="853" spans="1:16" x14ac:dyDescent="0.2">
      <c r="A853" s="28" t="s">
        <v>57</v>
      </c>
      <c r="E853" s="29" t="s">
        <v>5</v>
      </c>
    </row>
    <row r="854" spans="1:16" x14ac:dyDescent="0.2">
      <c r="A854" s="28" t="s">
        <v>58</v>
      </c>
      <c r="E854" s="30" t="s">
        <v>5</v>
      </c>
    </row>
    <row r="855" spans="1:16" x14ac:dyDescent="0.2">
      <c r="E855" s="29" t="s">
        <v>5</v>
      </c>
    </row>
    <row r="856" spans="1:16" x14ac:dyDescent="0.2">
      <c r="A856" t="s">
        <v>51</v>
      </c>
      <c r="B856" s="5" t="s">
        <v>2805</v>
      </c>
      <c r="C856" s="5" t="s">
        <v>6302</v>
      </c>
      <c r="D856" t="s">
        <v>5</v>
      </c>
      <c r="E856" s="24" t="s">
        <v>6097</v>
      </c>
      <c r="F856" s="25" t="s">
        <v>73</v>
      </c>
      <c r="G856" s="26">
        <v>8</v>
      </c>
      <c r="H856" s="25">
        <v>0</v>
      </c>
      <c r="I856" s="25">
        <f>ROUND(G856*H856,6)</f>
        <v>0</v>
      </c>
      <c r="L856" s="27">
        <v>0</v>
      </c>
      <c r="M856" s="22">
        <f>ROUND(ROUND(L856,2)*ROUND(G856,3),2)</f>
        <v>0</v>
      </c>
      <c r="N856" s="25" t="s">
        <v>126</v>
      </c>
      <c r="O856">
        <f>(M856*21)/100</f>
        <v>0</v>
      </c>
      <c r="P856" t="s">
        <v>27</v>
      </c>
    </row>
    <row r="857" spans="1:16" x14ac:dyDescent="0.2">
      <c r="A857" s="28" t="s">
        <v>57</v>
      </c>
      <c r="E857" s="29" t="s">
        <v>5</v>
      </c>
    </row>
    <row r="858" spans="1:16" x14ac:dyDescent="0.2">
      <c r="A858" s="28" t="s">
        <v>58</v>
      </c>
      <c r="E858" s="30" t="s">
        <v>5</v>
      </c>
    </row>
    <row r="859" spans="1:16" x14ac:dyDescent="0.2">
      <c r="E859" s="29" t="s">
        <v>5</v>
      </c>
    </row>
    <row r="860" spans="1:16" ht="25.5" x14ac:dyDescent="0.2">
      <c r="A860" t="s">
        <v>51</v>
      </c>
      <c r="B860" s="5" t="s">
        <v>2807</v>
      </c>
      <c r="C860" s="5" t="s">
        <v>6303</v>
      </c>
      <c r="D860" t="s">
        <v>5</v>
      </c>
      <c r="E860" s="24" t="s">
        <v>6101</v>
      </c>
      <c r="F860" s="25" t="s">
        <v>73</v>
      </c>
      <c r="G860" s="26">
        <v>10</v>
      </c>
      <c r="H860" s="25">
        <v>0</v>
      </c>
      <c r="I860" s="25">
        <f>ROUND(G860*H860,6)</f>
        <v>0</v>
      </c>
      <c r="L860" s="27">
        <v>0</v>
      </c>
      <c r="M860" s="22">
        <f>ROUND(ROUND(L860,2)*ROUND(G860,3),2)</f>
        <v>0</v>
      </c>
      <c r="N860" s="25" t="s">
        <v>126</v>
      </c>
      <c r="O860">
        <f>(M860*21)/100</f>
        <v>0</v>
      </c>
      <c r="P860" t="s">
        <v>27</v>
      </c>
    </row>
    <row r="861" spans="1:16" x14ac:dyDescent="0.2">
      <c r="A861" s="28" t="s">
        <v>57</v>
      </c>
      <c r="E861" s="29" t="s">
        <v>5</v>
      </c>
    </row>
    <row r="862" spans="1:16" x14ac:dyDescent="0.2">
      <c r="A862" s="28" t="s">
        <v>58</v>
      </c>
      <c r="E862" s="30" t="s">
        <v>5</v>
      </c>
    </row>
    <row r="863" spans="1:16" x14ac:dyDescent="0.2">
      <c r="E863" s="29" t="s">
        <v>5</v>
      </c>
    </row>
    <row r="864" spans="1:16" x14ac:dyDescent="0.2">
      <c r="A864" t="s">
        <v>51</v>
      </c>
      <c r="B864" s="5" t="s">
        <v>2809</v>
      </c>
      <c r="C864" s="5" t="s">
        <v>6304</v>
      </c>
      <c r="D864" t="s">
        <v>5</v>
      </c>
      <c r="E864" s="24" t="s">
        <v>6107</v>
      </c>
      <c r="F864" s="25" t="s">
        <v>73</v>
      </c>
      <c r="G864" s="26">
        <v>10</v>
      </c>
      <c r="H864" s="25">
        <v>0</v>
      </c>
      <c r="I864" s="25">
        <f>ROUND(G864*H864,6)</f>
        <v>0</v>
      </c>
      <c r="L864" s="27">
        <v>0</v>
      </c>
      <c r="M864" s="22">
        <f>ROUND(ROUND(L864,2)*ROUND(G864,3),2)</f>
        <v>0</v>
      </c>
      <c r="N864" s="25" t="s">
        <v>126</v>
      </c>
      <c r="O864">
        <f>(M864*21)/100</f>
        <v>0</v>
      </c>
      <c r="P864" t="s">
        <v>27</v>
      </c>
    </row>
    <row r="865" spans="1:16" x14ac:dyDescent="0.2">
      <c r="A865" s="28" t="s">
        <v>57</v>
      </c>
      <c r="E865" s="29" t="s">
        <v>5</v>
      </c>
    </row>
    <row r="866" spans="1:16" x14ac:dyDescent="0.2">
      <c r="A866" s="28" t="s">
        <v>58</v>
      </c>
      <c r="E866" s="30" t="s">
        <v>5</v>
      </c>
    </row>
    <row r="867" spans="1:16" x14ac:dyDescent="0.2">
      <c r="E867" s="29" t="s">
        <v>5</v>
      </c>
    </row>
    <row r="868" spans="1:16" ht="25.5" x14ac:dyDescent="0.2">
      <c r="A868" t="s">
        <v>51</v>
      </c>
      <c r="B868" s="5" t="s">
        <v>2814</v>
      </c>
      <c r="C868" s="5" t="s">
        <v>6305</v>
      </c>
      <c r="D868" t="s">
        <v>5</v>
      </c>
      <c r="E868" s="24" t="s">
        <v>6109</v>
      </c>
      <c r="F868" s="25" t="s">
        <v>73</v>
      </c>
      <c r="G868" s="26">
        <v>10</v>
      </c>
      <c r="H868" s="25">
        <v>0</v>
      </c>
      <c r="I868" s="25">
        <f>ROUND(G868*H868,6)</f>
        <v>0</v>
      </c>
      <c r="L868" s="27">
        <v>0</v>
      </c>
      <c r="M868" s="22">
        <f>ROUND(ROUND(L868,2)*ROUND(G868,3),2)</f>
        <v>0</v>
      </c>
      <c r="N868" s="25" t="s">
        <v>126</v>
      </c>
      <c r="O868">
        <f>(M868*21)/100</f>
        <v>0</v>
      </c>
      <c r="P868" t="s">
        <v>27</v>
      </c>
    </row>
    <row r="869" spans="1:16" x14ac:dyDescent="0.2">
      <c r="A869" s="28" t="s">
        <v>57</v>
      </c>
      <c r="E869" s="29" t="s">
        <v>5</v>
      </c>
    </row>
    <row r="870" spans="1:16" x14ac:dyDescent="0.2">
      <c r="A870" s="28" t="s">
        <v>58</v>
      </c>
      <c r="E870" s="30" t="s">
        <v>5</v>
      </c>
    </row>
    <row r="871" spans="1:16" x14ac:dyDescent="0.2">
      <c r="E871" s="29" t="s">
        <v>5</v>
      </c>
    </row>
    <row r="872" spans="1:16" ht="25.5" x14ac:dyDescent="0.2">
      <c r="A872" t="s">
        <v>51</v>
      </c>
      <c r="B872" s="5" t="s">
        <v>2819</v>
      </c>
      <c r="C872" s="5" t="s">
        <v>6306</v>
      </c>
      <c r="D872" t="s">
        <v>5</v>
      </c>
      <c r="E872" s="24" t="s">
        <v>6307</v>
      </c>
      <c r="F872" s="25" t="s">
        <v>73</v>
      </c>
      <c r="G872" s="26">
        <v>8</v>
      </c>
      <c r="H872" s="25">
        <v>0</v>
      </c>
      <c r="I872" s="25">
        <f>ROUND(G872*H872,6)</f>
        <v>0</v>
      </c>
      <c r="L872" s="27">
        <v>0</v>
      </c>
      <c r="M872" s="22">
        <f>ROUND(ROUND(L872,2)*ROUND(G872,3),2)</f>
        <v>0</v>
      </c>
      <c r="N872" s="25" t="s">
        <v>126</v>
      </c>
      <c r="O872">
        <f>(M872*21)/100</f>
        <v>0</v>
      </c>
      <c r="P872" t="s">
        <v>27</v>
      </c>
    </row>
    <row r="873" spans="1:16" x14ac:dyDescent="0.2">
      <c r="A873" s="28" t="s">
        <v>57</v>
      </c>
      <c r="E873" s="29" t="s">
        <v>5</v>
      </c>
    </row>
    <row r="874" spans="1:16" x14ac:dyDescent="0.2">
      <c r="A874" s="28" t="s">
        <v>58</v>
      </c>
      <c r="E874" s="30" t="s">
        <v>5</v>
      </c>
    </row>
    <row r="875" spans="1:16" x14ac:dyDescent="0.2">
      <c r="E875" s="29" t="s">
        <v>5</v>
      </c>
    </row>
    <row r="876" spans="1:16" ht="25.5" x14ac:dyDescent="0.2">
      <c r="A876" t="s">
        <v>51</v>
      </c>
      <c r="B876" s="5" t="s">
        <v>3949</v>
      </c>
      <c r="C876" s="5" t="s">
        <v>6308</v>
      </c>
      <c r="D876" t="s">
        <v>5</v>
      </c>
      <c r="E876" s="24" t="s">
        <v>6309</v>
      </c>
      <c r="F876" s="25" t="s">
        <v>73</v>
      </c>
      <c r="G876" s="26">
        <v>2</v>
      </c>
      <c r="H876" s="25">
        <v>0</v>
      </c>
      <c r="I876" s="25">
        <f>ROUND(G876*H876,6)</f>
        <v>0</v>
      </c>
      <c r="L876" s="27">
        <v>0</v>
      </c>
      <c r="M876" s="22">
        <f>ROUND(ROUND(L876,2)*ROUND(G876,3),2)</f>
        <v>0</v>
      </c>
      <c r="N876" s="25" t="s">
        <v>126</v>
      </c>
      <c r="O876">
        <f>(M876*21)/100</f>
        <v>0</v>
      </c>
      <c r="P876" t="s">
        <v>27</v>
      </c>
    </row>
    <row r="877" spans="1:16" x14ac:dyDescent="0.2">
      <c r="A877" s="28" t="s">
        <v>57</v>
      </c>
      <c r="E877" s="29" t="s">
        <v>5</v>
      </c>
    </row>
    <row r="878" spans="1:16" x14ac:dyDescent="0.2">
      <c r="A878" s="28" t="s">
        <v>58</v>
      </c>
      <c r="E878" s="30" t="s">
        <v>5</v>
      </c>
    </row>
    <row r="879" spans="1:16" x14ac:dyDescent="0.2">
      <c r="E879" s="29" t="s">
        <v>5</v>
      </c>
    </row>
    <row r="880" spans="1:16" x14ac:dyDescent="0.2">
      <c r="A880" t="s">
        <v>51</v>
      </c>
      <c r="B880" s="5" t="s">
        <v>2823</v>
      </c>
      <c r="C880" s="5" t="s">
        <v>6310</v>
      </c>
      <c r="D880" t="s">
        <v>5</v>
      </c>
      <c r="E880" s="24" t="s">
        <v>6311</v>
      </c>
      <c r="F880" s="25" t="s">
        <v>73</v>
      </c>
      <c r="G880" s="26">
        <v>77</v>
      </c>
      <c r="H880" s="25">
        <v>0</v>
      </c>
      <c r="I880" s="25">
        <f>ROUND(G880*H880,6)</f>
        <v>0</v>
      </c>
      <c r="L880" s="27">
        <v>0</v>
      </c>
      <c r="M880" s="22">
        <f>ROUND(ROUND(L880,2)*ROUND(G880,3),2)</f>
        <v>0</v>
      </c>
      <c r="N880" s="25" t="s">
        <v>126</v>
      </c>
      <c r="O880">
        <f>(M880*21)/100</f>
        <v>0</v>
      </c>
      <c r="P880" t="s">
        <v>27</v>
      </c>
    </row>
    <row r="881" spans="1:16" x14ac:dyDescent="0.2">
      <c r="A881" s="28" t="s">
        <v>57</v>
      </c>
      <c r="E881" s="29" t="s">
        <v>5</v>
      </c>
    </row>
    <row r="882" spans="1:16" x14ac:dyDescent="0.2">
      <c r="A882" s="28" t="s">
        <v>58</v>
      </c>
      <c r="E882" s="30" t="s">
        <v>5</v>
      </c>
    </row>
    <row r="883" spans="1:16" x14ac:dyDescent="0.2">
      <c r="E883" s="29" t="s">
        <v>5</v>
      </c>
    </row>
    <row r="884" spans="1:16" x14ac:dyDescent="0.2">
      <c r="A884" t="s">
        <v>51</v>
      </c>
      <c r="B884" s="5" t="s">
        <v>2826</v>
      </c>
      <c r="C884" s="5" t="s">
        <v>6312</v>
      </c>
      <c r="D884" t="s">
        <v>5</v>
      </c>
      <c r="E884" s="24" t="s">
        <v>6313</v>
      </c>
      <c r="F884" s="25" t="s">
        <v>73</v>
      </c>
      <c r="G884" s="26">
        <v>10</v>
      </c>
      <c r="H884" s="25">
        <v>0</v>
      </c>
      <c r="I884" s="25">
        <f>ROUND(G884*H884,6)</f>
        <v>0</v>
      </c>
      <c r="L884" s="27">
        <v>0</v>
      </c>
      <c r="M884" s="22">
        <f>ROUND(ROUND(L884,2)*ROUND(G884,3),2)</f>
        <v>0</v>
      </c>
      <c r="N884" s="25" t="s">
        <v>126</v>
      </c>
      <c r="O884">
        <f>(M884*21)/100</f>
        <v>0</v>
      </c>
      <c r="P884" t="s">
        <v>27</v>
      </c>
    </row>
    <row r="885" spans="1:16" x14ac:dyDescent="0.2">
      <c r="A885" s="28" t="s">
        <v>57</v>
      </c>
      <c r="E885" s="29" t="s">
        <v>5</v>
      </c>
    </row>
    <row r="886" spans="1:16" x14ac:dyDescent="0.2">
      <c r="A886" s="28" t="s">
        <v>58</v>
      </c>
      <c r="E886" s="30" t="s">
        <v>5</v>
      </c>
    </row>
    <row r="887" spans="1:16" x14ac:dyDescent="0.2">
      <c r="E887" s="29" t="s">
        <v>5</v>
      </c>
    </row>
    <row r="888" spans="1:16" x14ac:dyDescent="0.2">
      <c r="A888" t="s">
        <v>51</v>
      </c>
      <c r="B888" s="5" t="s">
        <v>2831</v>
      </c>
      <c r="C888" s="5" t="s">
        <v>6314</v>
      </c>
      <c r="D888" t="s">
        <v>5</v>
      </c>
      <c r="E888" s="24" t="s">
        <v>6315</v>
      </c>
      <c r="F888" s="25" t="s">
        <v>73</v>
      </c>
      <c r="G888" s="26">
        <v>10</v>
      </c>
      <c r="H888" s="25">
        <v>0</v>
      </c>
      <c r="I888" s="25">
        <f>ROUND(G888*H888,6)</f>
        <v>0</v>
      </c>
      <c r="L888" s="27">
        <v>0</v>
      </c>
      <c r="M888" s="22">
        <f>ROUND(ROUND(L888,2)*ROUND(G888,3),2)</f>
        <v>0</v>
      </c>
      <c r="N888" s="25" t="s">
        <v>126</v>
      </c>
      <c r="O888">
        <f>(M888*21)/100</f>
        <v>0</v>
      </c>
      <c r="P888" t="s">
        <v>27</v>
      </c>
    </row>
    <row r="889" spans="1:16" x14ac:dyDescent="0.2">
      <c r="A889" s="28" t="s">
        <v>57</v>
      </c>
      <c r="E889" s="29" t="s">
        <v>5</v>
      </c>
    </row>
    <row r="890" spans="1:16" x14ac:dyDescent="0.2">
      <c r="A890" s="28" t="s">
        <v>58</v>
      </c>
      <c r="E890" s="30" t="s">
        <v>5</v>
      </c>
    </row>
    <row r="891" spans="1:16" x14ac:dyDescent="0.2">
      <c r="E891" s="29" t="s">
        <v>5</v>
      </c>
    </row>
    <row r="892" spans="1:16" x14ac:dyDescent="0.2">
      <c r="A892" t="s">
        <v>51</v>
      </c>
      <c r="B892" s="5" t="s">
        <v>2834</v>
      </c>
      <c r="C892" s="5" t="s">
        <v>6316</v>
      </c>
      <c r="D892" t="s">
        <v>5</v>
      </c>
      <c r="E892" s="24" t="s">
        <v>6317</v>
      </c>
      <c r="F892" s="25" t="s">
        <v>884</v>
      </c>
      <c r="G892" s="26">
        <v>795</v>
      </c>
      <c r="H892" s="25">
        <v>0</v>
      </c>
      <c r="I892" s="25">
        <f>ROUND(G892*H892,6)</f>
        <v>0</v>
      </c>
      <c r="L892" s="27">
        <v>0</v>
      </c>
      <c r="M892" s="22">
        <f>ROUND(ROUND(L892,2)*ROUND(G892,3),2)</f>
        <v>0</v>
      </c>
      <c r="N892" s="25" t="s">
        <v>126</v>
      </c>
      <c r="O892">
        <f>(M892*21)/100</f>
        <v>0</v>
      </c>
      <c r="P892" t="s">
        <v>27</v>
      </c>
    </row>
    <row r="893" spans="1:16" x14ac:dyDescent="0.2">
      <c r="A893" s="28" t="s">
        <v>57</v>
      </c>
      <c r="E893" s="29" t="s">
        <v>5</v>
      </c>
    </row>
    <row r="894" spans="1:16" x14ac:dyDescent="0.2">
      <c r="A894" s="28" t="s">
        <v>58</v>
      </c>
      <c r="E894" s="30" t="s">
        <v>5</v>
      </c>
    </row>
    <row r="895" spans="1:16" x14ac:dyDescent="0.2">
      <c r="E895" s="29" t="s">
        <v>5</v>
      </c>
    </row>
    <row r="896" spans="1:16" x14ac:dyDescent="0.2">
      <c r="A896" t="s">
        <v>51</v>
      </c>
      <c r="B896" s="5" t="s">
        <v>2837</v>
      </c>
      <c r="C896" s="5" t="s">
        <v>6318</v>
      </c>
      <c r="D896" t="s">
        <v>5</v>
      </c>
      <c r="E896" s="24" t="s">
        <v>6319</v>
      </c>
      <c r="F896" s="25" t="s">
        <v>77</v>
      </c>
      <c r="G896" s="26">
        <v>973</v>
      </c>
      <c r="H896" s="25">
        <v>0</v>
      </c>
      <c r="I896" s="25">
        <f>ROUND(G896*H896,6)</f>
        <v>0</v>
      </c>
      <c r="L896" s="27">
        <v>0</v>
      </c>
      <c r="M896" s="22">
        <f>ROUND(ROUND(L896,2)*ROUND(G896,3),2)</f>
        <v>0</v>
      </c>
      <c r="N896" s="25" t="s">
        <v>126</v>
      </c>
      <c r="O896">
        <f>(M896*21)/100</f>
        <v>0</v>
      </c>
      <c r="P896" t="s">
        <v>27</v>
      </c>
    </row>
    <row r="897" spans="1:16" x14ac:dyDescent="0.2">
      <c r="A897" s="28" t="s">
        <v>57</v>
      </c>
      <c r="E897" s="29" t="s">
        <v>5</v>
      </c>
    </row>
    <row r="898" spans="1:16" x14ac:dyDescent="0.2">
      <c r="A898" s="28" t="s">
        <v>58</v>
      </c>
      <c r="E898" s="30" t="s">
        <v>5</v>
      </c>
    </row>
    <row r="899" spans="1:16" x14ac:dyDescent="0.2">
      <c r="E899" s="29" t="s">
        <v>5</v>
      </c>
    </row>
    <row r="900" spans="1:16" x14ac:dyDescent="0.2">
      <c r="A900" t="s">
        <v>51</v>
      </c>
      <c r="B900" s="5" t="s">
        <v>2840</v>
      </c>
      <c r="C900" s="5" t="s">
        <v>6320</v>
      </c>
      <c r="D900" t="s">
        <v>5</v>
      </c>
      <c r="E900" s="24" t="s">
        <v>6321</v>
      </c>
      <c r="F900" s="25" t="s">
        <v>77</v>
      </c>
      <c r="G900" s="26">
        <v>6824</v>
      </c>
      <c r="H900" s="25">
        <v>0</v>
      </c>
      <c r="I900" s="25">
        <f>ROUND(G900*H900,6)</f>
        <v>0</v>
      </c>
      <c r="L900" s="27">
        <v>0</v>
      </c>
      <c r="M900" s="22">
        <f>ROUND(ROUND(L900,2)*ROUND(G900,3),2)</f>
        <v>0</v>
      </c>
      <c r="N900" s="25" t="s">
        <v>126</v>
      </c>
      <c r="O900">
        <f>(M900*21)/100</f>
        <v>0</v>
      </c>
      <c r="P900" t="s">
        <v>27</v>
      </c>
    </row>
    <row r="901" spans="1:16" x14ac:dyDescent="0.2">
      <c r="A901" s="28" t="s">
        <v>57</v>
      </c>
      <c r="E901" s="29" t="s">
        <v>5</v>
      </c>
    </row>
    <row r="902" spans="1:16" x14ac:dyDescent="0.2">
      <c r="A902" s="28" t="s">
        <v>58</v>
      </c>
      <c r="E902" s="30" t="s">
        <v>5</v>
      </c>
    </row>
    <row r="903" spans="1:16" x14ac:dyDescent="0.2">
      <c r="E903" s="29" t="s">
        <v>5</v>
      </c>
    </row>
    <row r="904" spans="1:16" x14ac:dyDescent="0.2">
      <c r="A904" t="s">
        <v>51</v>
      </c>
      <c r="B904" s="5" t="s">
        <v>2843</v>
      </c>
      <c r="C904" s="5" t="s">
        <v>6322</v>
      </c>
      <c r="D904" t="s">
        <v>5</v>
      </c>
      <c r="E904" s="24" t="s">
        <v>6323</v>
      </c>
      <c r="F904" s="25" t="s">
        <v>73</v>
      </c>
      <c r="G904" s="26">
        <v>77</v>
      </c>
      <c r="H904" s="25">
        <v>0</v>
      </c>
      <c r="I904" s="25">
        <f>ROUND(G904*H904,6)</f>
        <v>0</v>
      </c>
      <c r="L904" s="27">
        <v>0</v>
      </c>
      <c r="M904" s="22">
        <f>ROUND(ROUND(L904,2)*ROUND(G904,3),2)</f>
        <v>0</v>
      </c>
      <c r="N904" s="25" t="s">
        <v>126</v>
      </c>
      <c r="O904">
        <f>(M904*21)/100</f>
        <v>0</v>
      </c>
      <c r="P904" t="s">
        <v>27</v>
      </c>
    </row>
    <row r="905" spans="1:16" x14ac:dyDescent="0.2">
      <c r="A905" s="28" t="s">
        <v>57</v>
      </c>
      <c r="E905" s="29" t="s">
        <v>5</v>
      </c>
    </row>
    <row r="906" spans="1:16" x14ac:dyDescent="0.2">
      <c r="A906" s="28" t="s">
        <v>58</v>
      </c>
      <c r="E906" s="30" t="s">
        <v>5</v>
      </c>
    </row>
    <row r="907" spans="1:16" x14ac:dyDescent="0.2">
      <c r="E907" s="29" t="s">
        <v>5</v>
      </c>
    </row>
    <row r="908" spans="1:16" ht="25.5" x14ac:dyDescent="0.2">
      <c r="A908" t="s">
        <v>51</v>
      </c>
      <c r="B908" s="5" t="s">
        <v>2846</v>
      </c>
      <c r="C908" s="5" t="s">
        <v>6324</v>
      </c>
      <c r="D908" t="s">
        <v>5</v>
      </c>
      <c r="E908" s="24" t="s">
        <v>6325</v>
      </c>
      <c r="F908" s="25" t="s">
        <v>77</v>
      </c>
      <c r="G908" s="26">
        <v>68</v>
      </c>
      <c r="H908" s="25">
        <v>0</v>
      </c>
      <c r="I908" s="25">
        <f>ROUND(G908*H908,6)</f>
        <v>0</v>
      </c>
      <c r="L908" s="27">
        <v>0</v>
      </c>
      <c r="M908" s="22">
        <f>ROUND(ROUND(L908,2)*ROUND(G908,3),2)</f>
        <v>0</v>
      </c>
      <c r="N908" s="25" t="s">
        <v>126</v>
      </c>
      <c r="O908">
        <f>(M908*21)/100</f>
        <v>0</v>
      </c>
      <c r="P908" t="s">
        <v>27</v>
      </c>
    </row>
    <row r="909" spans="1:16" x14ac:dyDescent="0.2">
      <c r="A909" s="28" t="s">
        <v>57</v>
      </c>
      <c r="E909" s="29" t="s">
        <v>5</v>
      </c>
    </row>
    <row r="910" spans="1:16" x14ac:dyDescent="0.2">
      <c r="A910" s="28" t="s">
        <v>58</v>
      </c>
      <c r="E910" s="30" t="s">
        <v>5</v>
      </c>
    </row>
    <row r="911" spans="1:16" x14ac:dyDescent="0.2">
      <c r="E911" s="29" t="s">
        <v>5</v>
      </c>
    </row>
    <row r="912" spans="1:16" x14ac:dyDescent="0.2">
      <c r="A912" t="s">
        <v>51</v>
      </c>
      <c r="B912" s="5" t="s">
        <v>2849</v>
      </c>
      <c r="C912" s="5" t="s">
        <v>6326</v>
      </c>
      <c r="D912" t="s">
        <v>5</v>
      </c>
      <c r="E912" s="24" t="s">
        <v>6327</v>
      </c>
      <c r="F912" s="25" t="s">
        <v>860</v>
      </c>
      <c r="G912" s="26">
        <v>1</v>
      </c>
      <c r="H912" s="25">
        <v>0</v>
      </c>
      <c r="I912" s="25">
        <f>ROUND(G912*H912,6)</f>
        <v>0</v>
      </c>
      <c r="L912" s="27">
        <v>0</v>
      </c>
      <c r="M912" s="22">
        <f>ROUND(ROUND(L912,2)*ROUND(G912,3),2)</f>
        <v>0</v>
      </c>
      <c r="N912" s="25" t="s">
        <v>126</v>
      </c>
      <c r="O912">
        <f>(M912*21)/100</f>
        <v>0</v>
      </c>
      <c r="P912" t="s">
        <v>27</v>
      </c>
    </row>
    <row r="913" spans="1:16" x14ac:dyDescent="0.2">
      <c r="A913" s="28" t="s">
        <v>57</v>
      </c>
      <c r="E913" s="29" t="s">
        <v>5</v>
      </c>
    </row>
    <row r="914" spans="1:16" x14ac:dyDescent="0.2">
      <c r="A914" s="28" t="s">
        <v>58</v>
      </c>
      <c r="E914" s="30" t="s">
        <v>5</v>
      </c>
    </row>
    <row r="915" spans="1:16" x14ac:dyDescent="0.2">
      <c r="E915" s="29" t="s">
        <v>5</v>
      </c>
    </row>
    <row r="916" spans="1:16" x14ac:dyDescent="0.2">
      <c r="A916" t="s">
        <v>48</v>
      </c>
      <c r="C916" s="6" t="s">
        <v>83</v>
      </c>
      <c r="E916" s="23" t="s">
        <v>6328</v>
      </c>
      <c r="J916" s="22">
        <f>0</f>
        <v>0</v>
      </c>
      <c r="K916" s="22">
        <f>0</f>
        <v>0</v>
      </c>
      <c r="L916" s="22">
        <f>0+L917+L921</f>
        <v>0</v>
      </c>
      <c r="M916" s="22">
        <f>0+M917+M921</f>
        <v>0</v>
      </c>
    </row>
    <row r="917" spans="1:16" x14ac:dyDescent="0.2">
      <c r="A917" t="s">
        <v>51</v>
      </c>
      <c r="B917" s="5" t="s">
        <v>2853</v>
      </c>
      <c r="C917" s="5" t="s">
        <v>6329</v>
      </c>
      <c r="D917" t="s">
        <v>5</v>
      </c>
      <c r="E917" s="24" t="s">
        <v>6330</v>
      </c>
      <c r="F917" s="25" t="s">
        <v>77</v>
      </c>
      <c r="G917" s="26">
        <v>583</v>
      </c>
      <c r="H917" s="25">
        <v>0</v>
      </c>
      <c r="I917" s="25">
        <f>ROUND(G917*H917,6)</f>
        <v>0</v>
      </c>
      <c r="L917" s="27">
        <v>0</v>
      </c>
      <c r="M917" s="22">
        <f>ROUND(ROUND(L917,2)*ROUND(G917,3),2)</f>
        <v>0</v>
      </c>
      <c r="N917" s="25" t="s">
        <v>126</v>
      </c>
      <c r="O917">
        <f>(M917*21)/100</f>
        <v>0</v>
      </c>
      <c r="P917" t="s">
        <v>27</v>
      </c>
    </row>
    <row r="918" spans="1:16" x14ac:dyDescent="0.2">
      <c r="A918" s="28" t="s">
        <v>57</v>
      </c>
      <c r="E918" s="29" t="s">
        <v>5</v>
      </c>
    </row>
    <row r="919" spans="1:16" x14ac:dyDescent="0.2">
      <c r="A919" s="28" t="s">
        <v>58</v>
      </c>
      <c r="E919" s="30" t="s">
        <v>5</v>
      </c>
    </row>
    <row r="920" spans="1:16" x14ac:dyDescent="0.2">
      <c r="E920" s="29" t="s">
        <v>5</v>
      </c>
    </row>
    <row r="921" spans="1:16" x14ac:dyDescent="0.2">
      <c r="A921" t="s">
        <v>51</v>
      </c>
      <c r="B921" s="5" t="s">
        <v>2857</v>
      </c>
      <c r="C921" s="5" t="s">
        <v>6331</v>
      </c>
      <c r="D921" t="s">
        <v>5</v>
      </c>
      <c r="E921" s="24" t="s">
        <v>6332</v>
      </c>
      <c r="F921" s="25" t="s">
        <v>77</v>
      </c>
      <c r="G921" s="26">
        <v>1236</v>
      </c>
      <c r="H921" s="25">
        <v>0</v>
      </c>
      <c r="I921" s="25">
        <f>ROUND(G921*H921,6)</f>
        <v>0</v>
      </c>
      <c r="L921" s="27">
        <v>0</v>
      </c>
      <c r="M921" s="22">
        <f>ROUND(ROUND(L921,2)*ROUND(G921,3),2)</f>
        <v>0</v>
      </c>
      <c r="N921" s="25" t="s">
        <v>126</v>
      </c>
      <c r="O921">
        <f>(M921*21)/100</f>
        <v>0</v>
      </c>
      <c r="P921" t="s">
        <v>27</v>
      </c>
    </row>
    <row r="922" spans="1:16" x14ac:dyDescent="0.2">
      <c r="A922" s="28" t="s">
        <v>57</v>
      </c>
      <c r="E922" s="29" t="s">
        <v>5</v>
      </c>
    </row>
    <row r="923" spans="1:16" x14ac:dyDescent="0.2">
      <c r="A923" s="28" t="s">
        <v>58</v>
      </c>
      <c r="E923" s="30" t="s">
        <v>5</v>
      </c>
    </row>
    <row r="924" spans="1:16" x14ac:dyDescent="0.2">
      <c r="E924"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1"/>
  <dimension ref="A1:T492"/>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COUNTIFS(L8:L489,"=0",A8:A489,"P")+COUNTIFS(L8:L489,"",A8:A489,"P")+SUM(Q8:Q489)</f>
        <v>120</v>
      </c>
    </row>
    <row r="8" spans="1:20" x14ac:dyDescent="0.2">
      <c r="A8" t="s">
        <v>45</v>
      </c>
      <c r="C8" s="19" t="s">
        <v>6335</v>
      </c>
      <c r="E8" s="21" t="s">
        <v>6336</v>
      </c>
      <c r="J8" s="20">
        <f>0+J9+J254+J423+J456</f>
        <v>0</v>
      </c>
      <c r="K8" s="20">
        <f>0+K9+K254+K423+K456</f>
        <v>0</v>
      </c>
      <c r="L8" s="20">
        <f>0+L9+L254+L423+L456</f>
        <v>0</v>
      </c>
      <c r="M8" s="20">
        <f>0+M9+M254+M423+M456</f>
        <v>0</v>
      </c>
    </row>
    <row r="9" spans="1:20" x14ac:dyDescent="0.2">
      <c r="A9" t="s">
        <v>48</v>
      </c>
      <c r="C9" s="6" t="s">
        <v>52</v>
      </c>
      <c r="E9" s="23" t="s">
        <v>6337</v>
      </c>
      <c r="J9" s="22">
        <f>0</f>
        <v>0</v>
      </c>
      <c r="K9" s="22">
        <f>0</f>
        <v>0</v>
      </c>
      <c r="L9" s="22">
        <f>0+L10+L14+L18+L22+L26+L30+L34+L38+L42+L46+L50+L54+L58+L62+L66+L70+L74+L78+L82+L86+L90+L94+L98+L102+L106+L110+L114+L118+L122+L126+L130+L134+L138+L142+L146+L150+L154+L158+L162+L166+L170+L174+L178+L182+L186+L190+L194+L198+L202+L206+L210+L214+L218+L222+L226+L230+L234+L238+L242+L246+L250</f>
        <v>0</v>
      </c>
      <c r="M9" s="22">
        <f>0+M10+M14+M18+M22+M26+M30+M34+M38+M42+M46+M50+M54+M58+M62+M66+M70+M74+M78+M82+M86+M90+M94+M98+M102+M106+M110+M114+M118+M122+M126+M130+M134+M138+M142+M146+M150+M154+M158+M162+M166+M170+M174+M178+M182+M186+M190+M194+M198+M202+M206+M210+M214+M218+M222+M226+M230+M234+M238+M242+M246+M250</f>
        <v>0</v>
      </c>
    </row>
    <row r="10" spans="1:20" ht="38.25" x14ac:dyDescent="0.2">
      <c r="A10" t="s">
        <v>51</v>
      </c>
      <c r="B10" s="5" t="s">
        <v>52</v>
      </c>
      <c r="C10" s="5" t="s">
        <v>1360</v>
      </c>
      <c r="D10" t="s">
        <v>5</v>
      </c>
      <c r="E10" s="24" t="s">
        <v>6338</v>
      </c>
      <c r="F10" s="25" t="s">
        <v>73</v>
      </c>
      <c r="G10" s="26">
        <v>1</v>
      </c>
      <c r="H10" s="25">
        <v>0</v>
      </c>
      <c r="I10" s="25">
        <f>ROUND(G10*H10,6)</f>
        <v>0</v>
      </c>
      <c r="L10" s="27">
        <v>0</v>
      </c>
      <c r="M10" s="22">
        <f>ROUND(ROUND(L10,2)*ROUND(G10,3),2)</f>
        <v>0</v>
      </c>
      <c r="N10" s="25" t="s">
        <v>126</v>
      </c>
      <c r="O10">
        <f>(M10*21)/100</f>
        <v>0</v>
      </c>
      <c r="P10" t="s">
        <v>27</v>
      </c>
    </row>
    <row r="11" spans="1:20" ht="76.5" x14ac:dyDescent="0.2">
      <c r="A11" s="28" t="s">
        <v>57</v>
      </c>
      <c r="E11" s="29" t="s">
        <v>6339</v>
      </c>
    </row>
    <row r="12" spans="1:20" x14ac:dyDescent="0.2">
      <c r="A12" s="28" t="s">
        <v>58</v>
      </c>
      <c r="E12" s="30" t="s">
        <v>5</v>
      </c>
    </row>
    <row r="13" spans="1:20" x14ac:dyDescent="0.2">
      <c r="E13" s="29" t="s">
        <v>5</v>
      </c>
    </row>
    <row r="14" spans="1:20" ht="25.5" x14ac:dyDescent="0.2">
      <c r="A14" t="s">
        <v>51</v>
      </c>
      <c r="B14" s="5" t="s">
        <v>27</v>
      </c>
      <c r="C14" s="5" t="s">
        <v>1362</v>
      </c>
      <c r="D14" t="s">
        <v>5</v>
      </c>
      <c r="E14" s="24" t="s">
        <v>6340</v>
      </c>
      <c r="F14" s="25" t="s">
        <v>73</v>
      </c>
      <c r="G14" s="26">
        <v>1</v>
      </c>
      <c r="H14" s="25">
        <v>0</v>
      </c>
      <c r="I14" s="25">
        <f>ROUND(G14*H14,6)</f>
        <v>0</v>
      </c>
      <c r="L14" s="27">
        <v>0</v>
      </c>
      <c r="M14" s="22">
        <f>ROUND(ROUND(L14,2)*ROUND(G14,3),2)</f>
        <v>0</v>
      </c>
      <c r="N14" s="25" t="s">
        <v>126</v>
      </c>
      <c r="O14">
        <f>(M14*21)/100</f>
        <v>0</v>
      </c>
      <c r="P14" t="s">
        <v>27</v>
      </c>
    </row>
    <row r="15" spans="1:20" ht="38.25" x14ac:dyDescent="0.2">
      <c r="A15" s="28" t="s">
        <v>57</v>
      </c>
      <c r="E15" s="29" t="s">
        <v>6341</v>
      </c>
    </row>
    <row r="16" spans="1:20" x14ac:dyDescent="0.2">
      <c r="A16" s="28" t="s">
        <v>58</v>
      </c>
      <c r="E16" s="30" t="s">
        <v>5</v>
      </c>
    </row>
    <row r="17" spans="1:16" x14ac:dyDescent="0.2">
      <c r="E17" s="29" t="s">
        <v>5</v>
      </c>
    </row>
    <row r="18" spans="1:16" ht="25.5" x14ac:dyDescent="0.2">
      <c r="A18" t="s">
        <v>51</v>
      </c>
      <c r="B18" s="5" t="s">
        <v>26</v>
      </c>
      <c r="C18" s="5" t="s">
        <v>6342</v>
      </c>
      <c r="D18" t="s">
        <v>5</v>
      </c>
      <c r="E18" s="24" t="s">
        <v>6343</v>
      </c>
      <c r="F18" s="25" t="s">
        <v>73</v>
      </c>
      <c r="G18" s="26">
        <v>3</v>
      </c>
      <c r="H18" s="25">
        <v>0</v>
      </c>
      <c r="I18" s="25">
        <f>ROUND(G18*H18,6)</f>
        <v>0</v>
      </c>
      <c r="L18" s="27">
        <v>0</v>
      </c>
      <c r="M18" s="22">
        <f>ROUND(ROUND(L18,2)*ROUND(G18,3),2)</f>
        <v>0</v>
      </c>
      <c r="N18" s="25" t="s">
        <v>126</v>
      </c>
      <c r="O18">
        <f>(M18*21)/100</f>
        <v>0</v>
      </c>
      <c r="P18" t="s">
        <v>27</v>
      </c>
    </row>
    <row r="19" spans="1:16" ht="38.25" x14ac:dyDescent="0.2">
      <c r="A19" s="28" t="s">
        <v>57</v>
      </c>
      <c r="E19" s="29" t="s">
        <v>6344</v>
      </c>
    </row>
    <row r="20" spans="1:16" x14ac:dyDescent="0.2">
      <c r="A20" s="28" t="s">
        <v>58</v>
      </c>
      <c r="E20" s="30" t="s">
        <v>5</v>
      </c>
    </row>
    <row r="21" spans="1:16" x14ac:dyDescent="0.2">
      <c r="E21" s="29" t="s">
        <v>5</v>
      </c>
    </row>
    <row r="22" spans="1:16" ht="25.5" x14ac:dyDescent="0.2">
      <c r="A22" t="s">
        <v>51</v>
      </c>
      <c r="B22" s="5" t="s">
        <v>144</v>
      </c>
      <c r="C22" s="5" t="s">
        <v>6345</v>
      </c>
      <c r="D22" t="s">
        <v>5</v>
      </c>
      <c r="E22" s="24" t="s">
        <v>6346</v>
      </c>
      <c r="F22" s="25" t="s">
        <v>73</v>
      </c>
      <c r="G22" s="26">
        <v>9</v>
      </c>
      <c r="H22" s="25">
        <v>0</v>
      </c>
      <c r="I22" s="25">
        <f>ROUND(G22*H22,6)</f>
        <v>0</v>
      </c>
      <c r="L22" s="27">
        <v>0</v>
      </c>
      <c r="M22" s="22">
        <f>ROUND(ROUND(L22,2)*ROUND(G22,3),2)</f>
        <v>0</v>
      </c>
      <c r="N22" s="25" t="s">
        <v>126</v>
      </c>
      <c r="O22">
        <f>(M22*21)/100</f>
        <v>0</v>
      </c>
      <c r="P22" t="s">
        <v>27</v>
      </c>
    </row>
    <row r="23" spans="1:16" ht="38.25" x14ac:dyDescent="0.2">
      <c r="A23" s="28" t="s">
        <v>57</v>
      </c>
      <c r="E23" s="29" t="s">
        <v>6347</v>
      </c>
    </row>
    <row r="24" spans="1:16" x14ac:dyDescent="0.2">
      <c r="A24" s="28" t="s">
        <v>58</v>
      </c>
      <c r="E24" s="30" t="s">
        <v>5</v>
      </c>
    </row>
    <row r="25" spans="1:16" x14ac:dyDescent="0.2">
      <c r="E25" s="29" t="s">
        <v>5</v>
      </c>
    </row>
    <row r="26" spans="1:16" ht="25.5" x14ac:dyDescent="0.2">
      <c r="A26" t="s">
        <v>51</v>
      </c>
      <c r="B26" s="5" t="s">
        <v>64</v>
      </c>
      <c r="C26" s="5" t="s">
        <v>6348</v>
      </c>
      <c r="D26" t="s">
        <v>5</v>
      </c>
      <c r="E26" s="24" t="s">
        <v>6349</v>
      </c>
      <c r="F26" s="25" t="s">
        <v>73</v>
      </c>
      <c r="G26" s="26">
        <v>9</v>
      </c>
      <c r="H26" s="25">
        <v>0</v>
      </c>
      <c r="I26" s="25">
        <f>ROUND(G26*H26,6)</f>
        <v>0</v>
      </c>
      <c r="L26" s="27">
        <v>0</v>
      </c>
      <c r="M26" s="22">
        <f>ROUND(ROUND(L26,2)*ROUND(G26,3),2)</f>
        <v>0</v>
      </c>
      <c r="N26" s="25" t="s">
        <v>126</v>
      </c>
      <c r="O26">
        <f>(M26*21)/100</f>
        <v>0</v>
      </c>
      <c r="P26" t="s">
        <v>27</v>
      </c>
    </row>
    <row r="27" spans="1:16" ht="38.25" x14ac:dyDescent="0.2">
      <c r="A27" s="28" t="s">
        <v>57</v>
      </c>
      <c r="E27" s="29" t="s">
        <v>6350</v>
      </c>
    </row>
    <row r="28" spans="1:16" x14ac:dyDescent="0.2">
      <c r="A28" s="28" t="s">
        <v>58</v>
      </c>
      <c r="E28" s="30" t="s">
        <v>5</v>
      </c>
    </row>
    <row r="29" spans="1:16" x14ac:dyDescent="0.2">
      <c r="E29" s="29" t="s">
        <v>5</v>
      </c>
    </row>
    <row r="30" spans="1:16" ht="25.5" x14ac:dyDescent="0.2">
      <c r="A30" t="s">
        <v>51</v>
      </c>
      <c r="B30" s="5" t="s">
        <v>62</v>
      </c>
      <c r="C30" s="5" t="s">
        <v>6351</v>
      </c>
      <c r="D30" t="s">
        <v>5</v>
      </c>
      <c r="E30" s="24" t="s">
        <v>6352</v>
      </c>
      <c r="F30" s="25" t="s">
        <v>73</v>
      </c>
      <c r="G30" s="26">
        <v>3</v>
      </c>
      <c r="H30" s="25">
        <v>0</v>
      </c>
      <c r="I30" s="25">
        <f>ROUND(G30*H30,6)</f>
        <v>0</v>
      </c>
      <c r="L30" s="27">
        <v>0</v>
      </c>
      <c r="M30" s="22">
        <f>ROUND(ROUND(L30,2)*ROUND(G30,3),2)</f>
        <v>0</v>
      </c>
      <c r="N30" s="25" t="s">
        <v>126</v>
      </c>
      <c r="O30">
        <f>(M30*21)/100</f>
        <v>0</v>
      </c>
      <c r="P30" t="s">
        <v>27</v>
      </c>
    </row>
    <row r="31" spans="1:16" ht="38.25" x14ac:dyDescent="0.2">
      <c r="A31" s="28" t="s">
        <v>57</v>
      </c>
      <c r="E31" s="29" t="s">
        <v>6353</v>
      </c>
    </row>
    <row r="32" spans="1:16" x14ac:dyDescent="0.2">
      <c r="A32" s="28" t="s">
        <v>58</v>
      </c>
      <c r="E32" s="30" t="s">
        <v>5</v>
      </c>
    </row>
    <row r="33" spans="1:16" x14ac:dyDescent="0.2">
      <c r="E33" s="29" t="s">
        <v>5</v>
      </c>
    </row>
    <row r="34" spans="1:16" ht="25.5" x14ac:dyDescent="0.2">
      <c r="A34" t="s">
        <v>51</v>
      </c>
      <c r="B34" s="5" t="s">
        <v>69</v>
      </c>
      <c r="C34" s="5" t="s">
        <v>6354</v>
      </c>
      <c r="D34" t="s">
        <v>5</v>
      </c>
      <c r="E34" s="24" t="s">
        <v>6355</v>
      </c>
      <c r="F34" s="25" t="s">
        <v>73</v>
      </c>
      <c r="G34" s="26">
        <v>2</v>
      </c>
      <c r="H34" s="25">
        <v>0</v>
      </c>
      <c r="I34" s="25">
        <f>ROUND(G34*H34,6)</f>
        <v>0</v>
      </c>
      <c r="L34" s="27">
        <v>0</v>
      </c>
      <c r="M34" s="22">
        <f>ROUND(ROUND(L34,2)*ROUND(G34,3),2)</f>
        <v>0</v>
      </c>
      <c r="N34" s="25" t="s">
        <v>126</v>
      </c>
      <c r="O34">
        <f>(M34*21)/100</f>
        <v>0</v>
      </c>
      <c r="P34" t="s">
        <v>27</v>
      </c>
    </row>
    <row r="35" spans="1:16" ht="38.25" x14ac:dyDescent="0.2">
      <c r="A35" s="28" t="s">
        <v>57</v>
      </c>
      <c r="E35" s="29" t="s">
        <v>6356</v>
      </c>
    </row>
    <row r="36" spans="1:16" x14ac:dyDescent="0.2">
      <c r="A36" s="28" t="s">
        <v>58</v>
      </c>
      <c r="E36" s="30" t="s">
        <v>5</v>
      </c>
    </row>
    <row r="37" spans="1:16" x14ac:dyDescent="0.2">
      <c r="E37" s="29" t="s">
        <v>5</v>
      </c>
    </row>
    <row r="38" spans="1:16" ht="38.25" x14ac:dyDescent="0.2">
      <c r="A38" t="s">
        <v>51</v>
      </c>
      <c r="B38" s="5" t="s">
        <v>79</v>
      </c>
      <c r="C38" s="5" t="s">
        <v>6357</v>
      </c>
      <c r="D38" t="s">
        <v>5</v>
      </c>
      <c r="E38" s="24" t="s">
        <v>6358</v>
      </c>
      <c r="F38" s="25" t="s">
        <v>73</v>
      </c>
      <c r="G38" s="26">
        <v>1</v>
      </c>
      <c r="H38" s="25">
        <v>0</v>
      </c>
      <c r="I38" s="25">
        <f>ROUND(G38*H38,6)</f>
        <v>0</v>
      </c>
      <c r="L38" s="27">
        <v>0</v>
      </c>
      <c r="M38" s="22">
        <f>ROUND(ROUND(L38,2)*ROUND(G38,3),2)</f>
        <v>0</v>
      </c>
      <c r="N38" s="25" t="s">
        <v>126</v>
      </c>
      <c r="O38">
        <f>(M38*21)/100</f>
        <v>0</v>
      </c>
      <c r="P38" t="s">
        <v>27</v>
      </c>
    </row>
    <row r="39" spans="1:16" ht="38.25" x14ac:dyDescent="0.2">
      <c r="A39" s="28" t="s">
        <v>57</v>
      </c>
      <c r="E39" s="29" t="s">
        <v>6359</v>
      </c>
    </row>
    <row r="40" spans="1:16" x14ac:dyDescent="0.2">
      <c r="A40" s="28" t="s">
        <v>58</v>
      </c>
      <c r="E40" s="30" t="s">
        <v>5</v>
      </c>
    </row>
    <row r="41" spans="1:16" x14ac:dyDescent="0.2">
      <c r="E41" s="29" t="s">
        <v>5</v>
      </c>
    </row>
    <row r="42" spans="1:16" ht="38.25" x14ac:dyDescent="0.2">
      <c r="A42" t="s">
        <v>51</v>
      </c>
      <c r="B42" s="5" t="s">
        <v>83</v>
      </c>
      <c r="C42" s="5" t="s">
        <v>6360</v>
      </c>
      <c r="D42" t="s">
        <v>5</v>
      </c>
      <c r="E42" s="24" t="s">
        <v>6361</v>
      </c>
      <c r="F42" s="25" t="s">
        <v>73</v>
      </c>
      <c r="G42" s="26">
        <v>1</v>
      </c>
      <c r="H42" s="25">
        <v>0</v>
      </c>
      <c r="I42" s="25">
        <f>ROUND(G42*H42,6)</f>
        <v>0</v>
      </c>
      <c r="L42" s="27">
        <v>0</v>
      </c>
      <c r="M42" s="22">
        <f>ROUND(ROUND(L42,2)*ROUND(G42,3),2)</f>
        <v>0</v>
      </c>
      <c r="N42" s="25" t="s">
        <v>126</v>
      </c>
      <c r="O42">
        <f>(M42*21)/100</f>
        <v>0</v>
      </c>
      <c r="P42" t="s">
        <v>27</v>
      </c>
    </row>
    <row r="43" spans="1:16" ht="38.25" x14ac:dyDescent="0.2">
      <c r="A43" s="28" t="s">
        <v>57</v>
      </c>
      <c r="E43" s="29" t="s">
        <v>6359</v>
      </c>
    </row>
    <row r="44" spans="1:16" x14ac:dyDescent="0.2">
      <c r="A44" s="28" t="s">
        <v>58</v>
      </c>
      <c r="E44" s="30" t="s">
        <v>5</v>
      </c>
    </row>
    <row r="45" spans="1:16" x14ac:dyDescent="0.2">
      <c r="E45" s="29" t="s">
        <v>5</v>
      </c>
    </row>
    <row r="46" spans="1:16" ht="38.25" x14ac:dyDescent="0.2">
      <c r="A46" t="s">
        <v>51</v>
      </c>
      <c r="B46" s="5" t="s">
        <v>88</v>
      </c>
      <c r="C46" s="5" t="s">
        <v>6362</v>
      </c>
      <c r="D46" t="s">
        <v>5</v>
      </c>
      <c r="E46" s="24" t="s">
        <v>6363</v>
      </c>
      <c r="F46" s="25" t="s">
        <v>73</v>
      </c>
      <c r="G46" s="26">
        <v>1</v>
      </c>
      <c r="H46" s="25">
        <v>0</v>
      </c>
      <c r="I46" s="25">
        <f>ROUND(G46*H46,6)</f>
        <v>0</v>
      </c>
      <c r="L46" s="27">
        <v>0</v>
      </c>
      <c r="M46" s="22">
        <f>ROUND(ROUND(L46,2)*ROUND(G46,3),2)</f>
        <v>0</v>
      </c>
      <c r="N46" s="25" t="s">
        <v>126</v>
      </c>
      <c r="O46">
        <f>(M46*21)/100</f>
        <v>0</v>
      </c>
      <c r="P46" t="s">
        <v>27</v>
      </c>
    </row>
    <row r="47" spans="1:16" ht="38.25" x14ac:dyDescent="0.2">
      <c r="A47" s="28" t="s">
        <v>57</v>
      </c>
      <c r="E47" s="29" t="s">
        <v>6364</v>
      </c>
    </row>
    <row r="48" spans="1:16" x14ac:dyDescent="0.2">
      <c r="A48" s="28" t="s">
        <v>58</v>
      </c>
      <c r="E48" s="30" t="s">
        <v>5</v>
      </c>
    </row>
    <row r="49" spans="1:16" x14ac:dyDescent="0.2">
      <c r="E49" s="29" t="s">
        <v>5</v>
      </c>
    </row>
    <row r="50" spans="1:16" ht="25.5" x14ac:dyDescent="0.2">
      <c r="A50" t="s">
        <v>51</v>
      </c>
      <c r="B50" s="5" t="s">
        <v>178</v>
      </c>
      <c r="C50" s="5" t="s">
        <v>6365</v>
      </c>
      <c r="D50" t="s">
        <v>5</v>
      </c>
      <c r="E50" s="24" t="s">
        <v>6366</v>
      </c>
      <c r="F50" s="25" t="s">
        <v>77</v>
      </c>
      <c r="G50" s="26">
        <v>36</v>
      </c>
      <c r="H50" s="25">
        <v>0</v>
      </c>
      <c r="I50" s="25">
        <f>ROUND(G50*H50,6)</f>
        <v>0</v>
      </c>
      <c r="L50" s="27">
        <v>0</v>
      </c>
      <c r="M50" s="22">
        <f>ROUND(ROUND(L50,2)*ROUND(G50,3),2)</f>
        <v>0</v>
      </c>
      <c r="N50" s="25" t="s">
        <v>126</v>
      </c>
      <c r="O50">
        <f>(M50*21)/100</f>
        <v>0</v>
      </c>
      <c r="P50" t="s">
        <v>27</v>
      </c>
    </row>
    <row r="51" spans="1:16" ht="25.5" x14ac:dyDescent="0.2">
      <c r="A51" s="28" t="s">
        <v>57</v>
      </c>
      <c r="E51" s="29" t="s">
        <v>6367</v>
      </c>
    </row>
    <row r="52" spans="1:16" x14ac:dyDescent="0.2">
      <c r="A52" s="28" t="s">
        <v>58</v>
      </c>
      <c r="E52" s="30" t="s">
        <v>5</v>
      </c>
    </row>
    <row r="53" spans="1:16" x14ac:dyDescent="0.2">
      <c r="E53" s="29" t="s">
        <v>5</v>
      </c>
    </row>
    <row r="54" spans="1:16" ht="25.5" x14ac:dyDescent="0.2">
      <c r="A54" t="s">
        <v>51</v>
      </c>
      <c r="B54" s="5" t="s">
        <v>92</v>
      </c>
      <c r="C54" s="5" t="s">
        <v>6368</v>
      </c>
      <c r="D54" t="s">
        <v>5</v>
      </c>
      <c r="E54" s="24" t="s">
        <v>6369</v>
      </c>
      <c r="F54" s="25" t="s">
        <v>77</v>
      </c>
      <c r="G54" s="26">
        <v>189</v>
      </c>
      <c r="H54" s="25">
        <v>0</v>
      </c>
      <c r="I54" s="25">
        <f>ROUND(G54*H54,6)</f>
        <v>0</v>
      </c>
      <c r="L54" s="27">
        <v>0</v>
      </c>
      <c r="M54" s="22">
        <f>ROUND(ROUND(L54,2)*ROUND(G54,3),2)</f>
        <v>0</v>
      </c>
      <c r="N54" s="25" t="s">
        <v>126</v>
      </c>
      <c r="O54">
        <f>(M54*21)/100</f>
        <v>0</v>
      </c>
      <c r="P54" t="s">
        <v>27</v>
      </c>
    </row>
    <row r="55" spans="1:16" ht="25.5" x14ac:dyDescent="0.2">
      <c r="A55" s="28" t="s">
        <v>57</v>
      </c>
      <c r="E55" s="29" t="s">
        <v>6367</v>
      </c>
    </row>
    <row r="56" spans="1:16" x14ac:dyDescent="0.2">
      <c r="A56" s="28" t="s">
        <v>58</v>
      </c>
      <c r="E56" s="30" t="s">
        <v>5</v>
      </c>
    </row>
    <row r="57" spans="1:16" x14ac:dyDescent="0.2">
      <c r="E57" s="29" t="s">
        <v>5</v>
      </c>
    </row>
    <row r="58" spans="1:16" ht="25.5" x14ac:dyDescent="0.2">
      <c r="A58" t="s">
        <v>51</v>
      </c>
      <c r="B58" s="5" t="s">
        <v>96</v>
      </c>
      <c r="C58" s="5" t="s">
        <v>6370</v>
      </c>
      <c r="D58" t="s">
        <v>5</v>
      </c>
      <c r="E58" s="24" t="s">
        <v>6371</v>
      </c>
      <c r="F58" s="25" t="s">
        <v>77</v>
      </c>
      <c r="G58" s="26">
        <v>218</v>
      </c>
      <c r="H58" s="25">
        <v>0</v>
      </c>
      <c r="I58" s="25">
        <f>ROUND(G58*H58,6)</f>
        <v>0</v>
      </c>
      <c r="L58" s="27">
        <v>0</v>
      </c>
      <c r="M58" s="22">
        <f>ROUND(ROUND(L58,2)*ROUND(G58,3),2)</f>
        <v>0</v>
      </c>
      <c r="N58" s="25" t="s">
        <v>126</v>
      </c>
      <c r="O58">
        <f>(M58*21)/100</f>
        <v>0</v>
      </c>
      <c r="P58" t="s">
        <v>27</v>
      </c>
    </row>
    <row r="59" spans="1:16" ht="25.5" x14ac:dyDescent="0.2">
      <c r="A59" s="28" t="s">
        <v>57</v>
      </c>
      <c r="E59" s="29" t="s">
        <v>6367</v>
      </c>
    </row>
    <row r="60" spans="1:16" x14ac:dyDescent="0.2">
      <c r="A60" s="28" t="s">
        <v>58</v>
      </c>
      <c r="E60" s="30" t="s">
        <v>5</v>
      </c>
    </row>
    <row r="61" spans="1:16" x14ac:dyDescent="0.2">
      <c r="E61" s="29" t="s">
        <v>5</v>
      </c>
    </row>
    <row r="62" spans="1:16" ht="25.5" x14ac:dyDescent="0.2">
      <c r="A62" t="s">
        <v>51</v>
      </c>
      <c r="B62" s="5" t="s">
        <v>100</v>
      </c>
      <c r="C62" s="5" t="s">
        <v>6372</v>
      </c>
      <c r="D62" t="s">
        <v>5</v>
      </c>
      <c r="E62" s="24" t="s">
        <v>6373</v>
      </c>
      <c r="F62" s="25" t="s">
        <v>77</v>
      </c>
      <c r="G62" s="26">
        <v>112</v>
      </c>
      <c r="H62" s="25">
        <v>0</v>
      </c>
      <c r="I62" s="25">
        <f>ROUND(G62*H62,6)</f>
        <v>0</v>
      </c>
      <c r="L62" s="27">
        <v>0</v>
      </c>
      <c r="M62" s="22">
        <f>ROUND(ROUND(L62,2)*ROUND(G62,3),2)</f>
        <v>0</v>
      </c>
      <c r="N62" s="25" t="s">
        <v>126</v>
      </c>
      <c r="O62">
        <f>(M62*21)/100</f>
        <v>0</v>
      </c>
      <c r="P62" t="s">
        <v>27</v>
      </c>
    </row>
    <row r="63" spans="1:16" ht="25.5" x14ac:dyDescent="0.2">
      <c r="A63" s="28" t="s">
        <v>57</v>
      </c>
      <c r="E63" s="29" t="s">
        <v>6367</v>
      </c>
    </row>
    <row r="64" spans="1:16" x14ac:dyDescent="0.2">
      <c r="A64" s="28" t="s">
        <v>58</v>
      </c>
      <c r="E64" s="30" t="s">
        <v>5</v>
      </c>
    </row>
    <row r="65" spans="1:16" x14ac:dyDescent="0.2">
      <c r="E65" s="29" t="s">
        <v>5</v>
      </c>
    </row>
    <row r="66" spans="1:16" ht="25.5" x14ac:dyDescent="0.2">
      <c r="A66" t="s">
        <v>51</v>
      </c>
      <c r="B66" s="5" t="s">
        <v>105</v>
      </c>
      <c r="C66" s="5" t="s">
        <v>6374</v>
      </c>
      <c r="D66" t="s">
        <v>5</v>
      </c>
      <c r="E66" s="24" t="s">
        <v>6375</v>
      </c>
      <c r="F66" s="25" t="s">
        <v>77</v>
      </c>
      <c r="G66" s="26">
        <v>11</v>
      </c>
      <c r="H66" s="25">
        <v>0</v>
      </c>
      <c r="I66" s="25">
        <f>ROUND(G66*H66,6)</f>
        <v>0</v>
      </c>
      <c r="L66" s="27">
        <v>0</v>
      </c>
      <c r="M66" s="22">
        <f>ROUND(ROUND(L66,2)*ROUND(G66,3),2)</f>
        <v>0</v>
      </c>
      <c r="N66" s="25" t="s">
        <v>126</v>
      </c>
      <c r="O66">
        <f>(M66*21)/100</f>
        <v>0</v>
      </c>
      <c r="P66" t="s">
        <v>27</v>
      </c>
    </row>
    <row r="67" spans="1:16" ht="25.5" x14ac:dyDescent="0.2">
      <c r="A67" s="28" t="s">
        <v>57</v>
      </c>
      <c r="E67" s="29" t="s">
        <v>6367</v>
      </c>
    </row>
    <row r="68" spans="1:16" x14ac:dyDescent="0.2">
      <c r="A68" s="28" t="s">
        <v>58</v>
      </c>
      <c r="E68" s="30" t="s">
        <v>5</v>
      </c>
    </row>
    <row r="69" spans="1:16" x14ac:dyDescent="0.2">
      <c r="E69" s="29" t="s">
        <v>5</v>
      </c>
    </row>
    <row r="70" spans="1:16" ht="25.5" x14ac:dyDescent="0.2">
      <c r="A70" t="s">
        <v>51</v>
      </c>
      <c r="B70" s="5" t="s">
        <v>110</v>
      </c>
      <c r="C70" s="5" t="s">
        <v>6376</v>
      </c>
      <c r="D70" t="s">
        <v>5</v>
      </c>
      <c r="E70" s="24" t="s">
        <v>6377</v>
      </c>
      <c r="F70" s="25" t="s">
        <v>77</v>
      </c>
      <c r="G70" s="26">
        <v>50</v>
      </c>
      <c r="H70" s="25">
        <v>0</v>
      </c>
      <c r="I70" s="25">
        <f>ROUND(G70*H70,6)</f>
        <v>0</v>
      </c>
      <c r="L70" s="27">
        <v>0</v>
      </c>
      <c r="M70" s="22">
        <f>ROUND(ROUND(L70,2)*ROUND(G70,3),2)</f>
        <v>0</v>
      </c>
      <c r="N70" s="25" t="s">
        <v>126</v>
      </c>
      <c r="O70">
        <f>(M70*21)/100</f>
        <v>0</v>
      </c>
      <c r="P70" t="s">
        <v>27</v>
      </c>
    </row>
    <row r="71" spans="1:16" ht="25.5" x14ac:dyDescent="0.2">
      <c r="A71" s="28" t="s">
        <v>57</v>
      </c>
      <c r="E71" s="29" t="s">
        <v>6367</v>
      </c>
    </row>
    <row r="72" spans="1:16" x14ac:dyDescent="0.2">
      <c r="A72" s="28" t="s">
        <v>58</v>
      </c>
      <c r="E72" s="30" t="s">
        <v>5</v>
      </c>
    </row>
    <row r="73" spans="1:16" x14ac:dyDescent="0.2">
      <c r="E73" s="29" t="s">
        <v>5</v>
      </c>
    </row>
    <row r="74" spans="1:16" ht="25.5" x14ac:dyDescent="0.2">
      <c r="A74" t="s">
        <v>51</v>
      </c>
      <c r="B74" s="5" t="s">
        <v>114</v>
      </c>
      <c r="C74" s="5" t="s">
        <v>6378</v>
      </c>
      <c r="D74" t="s">
        <v>5</v>
      </c>
      <c r="E74" s="24" t="s">
        <v>6379</v>
      </c>
      <c r="F74" s="25" t="s">
        <v>77</v>
      </c>
      <c r="G74" s="26">
        <v>17</v>
      </c>
      <c r="H74" s="25">
        <v>0</v>
      </c>
      <c r="I74" s="25">
        <f>ROUND(G74*H74,6)</f>
        <v>0</v>
      </c>
      <c r="L74" s="27">
        <v>0</v>
      </c>
      <c r="M74" s="22">
        <f>ROUND(ROUND(L74,2)*ROUND(G74,3),2)</f>
        <v>0</v>
      </c>
      <c r="N74" s="25" t="s">
        <v>126</v>
      </c>
      <c r="O74">
        <f>(M74*21)/100</f>
        <v>0</v>
      </c>
      <c r="P74" t="s">
        <v>27</v>
      </c>
    </row>
    <row r="75" spans="1:16" ht="25.5" x14ac:dyDescent="0.2">
      <c r="A75" s="28" t="s">
        <v>57</v>
      </c>
      <c r="E75" s="29" t="s">
        <v>6367</v>
      </c>
    </row>
    <row r="76" spans="1:16" x14ac:dyDescent="0.2">
      <c r="A76" s="28" t="s">
        <v>58</v>
      </c>
      <c r="E76" s="30" t="s">
        <v>5</v>
      </c>
    </row>
    <row r="77" spans="1:16" x14ac:dyDescent="0.2">
      <c r="E77" s="29" t="s">
        <v>5</v>
      </c>
    </row>
    <row r="78" spans="1:16" ht="25.5" x14ac:dyDescent="0.2">
      <c r="A78" t="s">
        <v>51</v>
      </c>
      <c r="B78" s="5" t="s">
        <v>118</v>
      </c>
      <c r="C78" s="5" t="s">
        <v>6380</v>
      </c>
      <c r="D78" t="s">
        <v>5</v>
      </c>
      <c r="E78" s="24" t="s">
        <v>6381</v>
      </c>
      <c r="F78" s="25" t="s">
        <v>77</v>
      </c>
      <c r="G78" s="26">
        <v>6</v>
      </c>
      <c r="H78" s="25">
        <v>0</v>
      </c>
      <c r="I78" s="25">
        <f>ROUND(G78*H78,6)</f>
        <v>0</v>
      </c>
      <c r="L78" s="27">
        <v>0</v>
      </c>
      <c r="M78" s="22">
        <f>ROUND(ROUND(L78,2)*ROUND(G78,3),2)</f>
        <v>0</v>
      </c>
      <c r="N78" s="25" t="s">
        <v>126</v>
      </c>
      <c r="O78">
        <f>(M78*21)/100</f>
        <v>0</v>
      </c>
      <c r="P78" t="s">
        <v>27</v>
      </c>
    </row>
    <row r="79" spans="1:16" ht="25.5" x14ac:dyDescent="0.2">
      <c r="A79" s="28" t="s">
        <v>57</v>
      </c>
      <c r="E79" s="29" t="s">
        <v>6367</v>
      </c>
    </row>
    <row r="80" spans="1:16" x14ac:dyDescent="0.2">
      <c r="A80" s="28" t="s">
        <v>58</v>
      </c>
      <c r="E80" s="30" t="s">
        <v>5</v>
      </c>
    </row>
    <row r="81" spans="1:16" x14ac:dyDescent="0.2">
      <c r="E81" s="29" t="s">
        <v>5</v>
      </c>
    </row>
    <row r="82" spans="1:16" ht="25.5" x14ac:dyDescent="0.2">
      <c r="A82" t="s">
        <v>51</v>
      </c>
      <c r="B82" s="5" t="s">
        <v>123</v>
      </c>
      <c r="C82" s="5" t="s">
        <v>6382</v>
      </c>
      <c r="D82" t="s">
        <v>5</v>
      </c>
      <c r="E82" s="24" t="s">
        <v>6383</v>
      </c>
      <c r="F82" s="25" t="s">
        <v>77</v>
      </c>
      <c r="G82" s="26">
        <v>4</v>
      </c>
      <c r="H82" s="25">
        <v>0</v>
      </c>
      <c r="I82" s="25">
        <f>ROUND(G82*H82,6)</f>
        <v>0</v>
      </c>
      <c r="L82" s="27">
        <v>0</v>
      </c>
      <c r="M82" s="22">
        <f>ROUND(ROUND(L82,2)*ROUND(G82,3),2)</f>
        <v>0</v>
      </c>
      <c r="N82" s="25" t="s">
        <v>126</v>
      </c>
      <c r="O82">
        <f>(M82*21)/100</f>
        <v>0</v>
      </c>
      <c r="P82" t="s">
        <v>27</v>
      </c>
    </row>
    <row r="83" spans="1:16" ht="25.5" x14ac:dyDescent="0.2">
      <c r="A83" s="28" t="s">
        <v>57</v>
      </c>
      <c r="E83" s="29" t="s">
        <v>6367</v>
      </c>
    </row>
    <row r="84" spans="1:16" x14ac:dyDescent="0.2">
      <c r="A84" s="28" t="s">
        <v>58</v>
      </c>
      <c r="E84" s="30" t="s">
        <v>5</v>
      </c>
    </row>
    <row r="85" spans="1:16" x14ac:dyDescent="0.2">
      <c r="E85" s="29" t="s">
        <v>5</v>
      </c>
    </row>
    <row r="86" spans="1:16" x14ac:dyDescent="0.2">
      <c r="A86" t="s">
        <v>51</v>
      </c>
      <c r="B86" s="5" t="s">
        <v>128</v>
      </c>
      <c r="C86" s="5" t="s">
        <v>6384</v>
      </c>
      <c r="D86" t="s">
        <v>5</v>
      </c>
      <c r="E86" s="24" t="s">
        <v>6385</v>
      </c>
      <c r="F86" s="25" t="s">
        <v>884</v>
      </c>
      <c r="G86" s="26">
        <v>55</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x14ac:dyDescent="0.2">
      <c r="E89" s="29" t="s">
        <v>5</v>
      </c>
    </row>
    <row r="90" spans="1:16" ht="25.5" x14ac:dyDescent="0.2">
      <c r="A90" t="s">
        <v>51</v>
      </c>
      <c r="B90" s="5" t="s">
        <v>133</v>
      </c>
      <c r="C90" s="5" t="s">
        <v>6386</v>
      </c>
      <c r="D90" t="s">
        <v>5</v>
      </c>
      <c r="E90" s="24" t="s">
        <v>6387</v>
      </c>
      <c r="F90" s="25" t="s">
        <v>73</v>
      </c>
      <c r="G90" s="26">
        <v>1</v>
      </c>
      <c r="H90" s="25">
        <v>0</v>
      </c>
      <c r="I90" s="25">
        <f>ROUND(G90*H90,6)</f>
        <v>0</v>
      </c>
      <c r="L90" s="27">
        <v>0</v>
      </c>
      <c r="M90" s="22">
        <f>ROUND(ROUND(L90,2)*ROUND(G90,3),2)</f>
        <v>0</v>
      </c>
      <c r="N90" s="25" t="s">
        <v>126</v>
      </c>
      <c r="O90">
        <f>(M90*21)/100</f>
        <v>0</v>
      </c>
      <c r="P90" t="s">
        <v>27</v>
      </c>
    </row>
    <row r="91" spans="1:16" ht="76.5" x14ac:dyDescent="0.2">
      <c r="A91" s="28" t="s">
        <v>57</v>
      </c>
      <c r="E91" s="29" t="s">
        <v>6388</v>
      </c>
    </row>
    <row r="92" spans="1:16" x14ac:dyDescent="0.2">
      <c r="A92" s="28" t="s">
        <v>58</v>
      </c>
      <c r="E92" s="30" t="s">
        <v>5</v>
      </c>
    </row>
    <row r="93" spans="1:16" x14ac:dyDescent="0.2">
      <c r="E93" s="29" t="s">
        <v>5</v>
      </c>
    </row>
    <row r="94" spans="1:16" ht="25.5" x14ac:dyDescent="0.2">
      <c r="A94" t="s">
        <v>51</v>
      </c>
      <c r="B94" s="5" t="s">
        <v>197</v>
      </c>
      <c r="C94" s="5" t="s">
        <v>6389</v>
      </c>
      <c r="D94" t="s">
        <v>5</v>
      </c>
      <c r="E94" s="24" t="s">
        <v>6340</v>
      </c>
      <c r="F94" s="25" t="s">
        <v>73</v>
      </c>
      <c r="G94" s="26">
        <v>1</v>
      </c>
      <c r="H94" s="25">
        <v>0</v>
      </c>
      <c r="I94" s="25">
        <f>ROUND(G94*H94,6)</f>
        <v>0</v>
      </c>
      <c r="L94" s="27">
        <v>0</v>
      </c>
      <c r="M94" s="22">
        <f>ROUND(ROUND(L94,2)*ROUND(G94,3),2)</f>
        <v>0</v>
      </c>
      <c r="N94" s="25" t="s">
        <v>126</v>
      </c>
      <c r="O94">
        <f>(M94*21)/100</f>
        <v>0</v>
      </c>
      <c r="P94" t="s">
        <v>27</v>
      </c>
    </row>
    <row r="95" spans="1:16" ht="38.25" x14ac:dyDescent="0.2">
      <c r="A95" s="28" t="s">
        <v>57</v>
      </c>
      <c r="E95" s="29" t="s">
        <v>6341</v>
      </c>
    </row>
    <row r="96" spans="1:16" x14ac:dyDescent="0.2">
      <c r="A96" s="28" t="s">
        <v>58</v>
      </c>
      <c r="E96" s="30" t="s">
        <v>5</v>
      </c>
    </row>
    <row r="97" spans="1:16" x14ac:dyDescent="0.2">
      <c r="E97" s="29" t="s">
        <v>5</v>
      </c>
    </row>
    <row r="98" spans="1:16" ht="25.5" x14ac:dyDescent="0.2">
      <c r="A98" t="s">
        <v>51</v>
      </c>
      <c r="B98" s="5" t="s">
        <v>198</v>
      </c>
      <c r="C98" s="5" t="s">
        <v>6390</v>
      </c>
      <c r="D98" t="s">
        <v>5</v>
      </c>
      <c r="E98" s="24" t="s">
        <v>6343</v>
      </c>
      <c r="F98" s="25" t="s">
        <v>73</v>
      </c>
      <c r="G98" s="26">
        <v>2</v>
      </c>
      <c r="H98" s="25">
        <v>0</v>
      </c>
      <c r="I98" s="25">
        <f>ROUND(G98*H98,6)</f>
        <v>0</v>
      </c>
      <c r="L98" s="27">
        <v>0</v>
      </c>
      <c r="M98" s="22">
        <f>ROUND(ROUND(L98,2)*ROUND(G98,3),2)</f>
        <v>0</v>
      </c>
      <c r="N98" s="25" t="s">
        <v>126</v>
      </c>
      <c r="O98">
        <f>(M98*21)/100</f>
        <v>0</v>
      </c>
      <c r="P98" t="s">
        <v>27</v>
      </c>
    </row>
    <row r="99" spans="1:16" ht="38.25" x14ac:dyDescent="0.2">
      <c r="A99" s="28" t="s">
        <v>57</v>
      </c>
      <c r="E99" s="29" t="s">
        <v>6344</v>
      </c>
    </row>
    <row r="100" spans="1:16" x14ac:dyDescent="0.2">
      <c r="A100" s="28" t="s">
        <v>58</v>
      </c>
      <c r="E100" s="30" t="s">
        <v>5</v>
      </c>
    </row>
    <row r="101" spans="1:16" x14ac:dyDescent="0.2">
      <c r="E101" s="29" t="s">
        <v>5</v>
      </c>
    </row>
    <row r="102" spans="1:16" ht="25.5" x14ac:dyDescent="0.2">
      <c r="A102" t="s">
        <v>51</v>
      </c>
      <c r="B102" s="5" t="s">
        <v>199</v>
      </c>
      <c r="C102" s="5" t="s">
        <v>6391</v>
      </c>
      <c r="D102" t="s">
        <v>5</v>
      </c>
      <c r="E102" s="24" t="s">
        <v>6346</v>
      </c>
      <c r="F102" s="25" t="s">
        <v>73</v>
      </c>
      <c r="G102" s="26">
        <v>3</v>
      </c>
      <c r="H102" s="25">
        <v>0</v>
      </c>
      <c r="I102" s="25">
        <f>ROUND(G102*H102,6)</f>
        <v>0</v>
      </c>
      <c r="L102" s="27">
        <v>0</v>
      </c>
      <c r="M102" s="22">
        <f>ROUND(ROUND(L102,2)*ROUND(G102,3),2)</f>
        <v>0</v>
      </c>
      <c r="N102" s="25" t="s">
        <v>126</v>
      </c>
      <c r="O102">
        <f>(M102*21)/100</f>
        <v>0</v>
      </c>
      <c r="P102" t="s">
        <v>27</v>
      </c>
    </row>
    <row r="103" spans="1:16" ht="38.25" x14ac:dyDescent="0.2">
      <c r="A103" s="28" t="s">
        <v>57</v>
      </c>
      <c r="E103" s="29" t="s">
        <v>6347</v>
      </c>
    </row>
    <row r="104" spans="1:16" x14ac:dyDescent="0.2">
      <c r="A104" s="28" t="s">
        <v>58</v>
      </c>
      <c r="E104" s="30" t="s">
        <v>5</v>
      </c>
    </row>
    <row r="105" spans="1:16" x14ac:dyDescent="0.2">
      <c r="E105" s="29" t="s">
        <v>5</v>
      </c>
    </row>
    <row r="106" spans="1:16" ht="25.5" x14ac:dyDescent="0.2">
      <c r="A106" t="s">
        <v>51</v>
      </c>
      <c r="B106" s="5" t="s">
        <v>200</v>
      </c>
      <c r="C106" s="5" t="s">
        <v>6392</v>
      </c>
      <c r="D106" t="s">
        <v>5</v>
      </c>
      <c r="E106" s="24" t="s">
        <v>6349</v>
      </c>
      <c r="F106" s="25" t="s">
        <v>73</v>
      </c>
      <c r="G106" s="26">
        <v>2</v>
      </c>
      <c r="H106" s="25">
        <v>0</v>
      </c>
      <c r="I106" s="25">
        <f>ROUND(G106*H106,6)</f>
        <v>0</v>
      </c>
      <c r="L106" s="27">
        <v>0</v>
      </c>
      <c r="M106" s="22">
        <f>ROUND(ROUND(L106,2)*ROUND(G106,3),2)</f>
        <v>0</v>
      </c>
      <c r="N106" s="25" t="s">
        <v>126</v>
      </c>
      <c r="O106">
        <f>(M106*21)/100</f>
        <v>0</v>
      </c>
      <c r="P106" t="s">
        <v>27</v>
      </c>
    </row>
    <row r="107" spans="1:16" ht="38.25" x14ac:dyDescent="0.2">
      <c r="A107" s="28" t="s">
        <v>57</v>
      </c>
      <c r="E107" s="29" t="s">
        <v>6350</v>
      </c>
    </row>
    <row r="108" spans="1:16" x14ac:dyDescent="0.2">
      <c r="A108" s="28" t="s">
        <v>58</v>
      </c>
      <c r="E108" s="30" t="s">
        <v>5</v>
      </c>
    </row>
    <row r="109" spans="1:16" x14ac:dyDescent="0.2">
      <c r="E109" s="29" t="s">
        <v>5</v>
      </c>
    </row>
    <row r="110" spans="1:16" ht="25.5" x14ac:dyDescent="0.2">
      <c r="A110" t="s">
        <v>51</v>
      </c>
      <c r="B110" s="5" t="s">
        <v>201</v>
      </c>
      <c r="C110" s="5" t="s">
        <v>6393</v>
      </c>
      <c r="D110" t="s">
        <v>5</v>
      </c>
      <c r="E110" s="24" t="s">
        <v>6352</v>
      </c>
      <c r="F110" s="25" t="s">
        <v>73</v>
      </c>
      <c r="G110" s="26">
        <v>2</v>
      </c>
      <c r="H110" s="25">
        <v>0</v>
      </c>
      <c r="I110" s="25">
        <f>ROUND(G110*H110,6)</f>
        <v>0</v>
      </c>
      <c r="L110" s="27">
        <v>0</v>
      </c>
      <c r="M110" s="22">
        <f>ROUND(ROUND(L110,2)*ROUND(G110,3),2)</f>
        <v>0</v>
      </c>
      <c r="N110" s="25" t="s">
        <v>126</v>
      </c>
      <c r="O110">
        <f>(M110*21)/100</f>
        <v>0</v>
      </c>
      <c r="P110" t="s">
        <v>27</v>
      </c>
    </row>
    <row r="111" spans="1:16" ht="38.25" x14ac:dyDescent="0.2">
      <c r="A111" s="28" t="s">
        <v>57</v>
      </c>
      <c r="E111" s="29" t="s">
        <v>6353</v>
      </c>
    </row>
    <row r="112" spans="1:16" x14ac:dyDescent="0.2">
      <c r="A112" s="28" t="s">
        <v>58</v>
      </c>
      <c r="E112" s="30" t="s">
        <v>5</v>
      </c>
    </row>
    <row r="113" spans="1:16" x14ac:dyDescent="0.2">
      <c r="E113" s="29" t="s">
        <v>5</v>
      </c>
    </row>
    <row r="114" spans="1:16" ht="38.25" x14ac:dyDescent="0.2">
      <c r="A114" t="s">
        <v>51</v>
      </c>
      <c r="B114" s="5" t="s">
        <v>202</v>
      </c>
      <c r="C114" s="5" t="s">
        <v>6394</v>
      </c>
      <c r="D114" t="s">
        <v>5</v>
      </c>
      <c r="E114" s="24" t="s">
        <v>6358</v>
      </c>
      <c r="F114" s="25" t="s">
        <v>73</v>
      </c>
      <c r="G114" s="26">
        <v>5</v>
      </c>
      <c r="H114" s="25">
        <v>0</v>
      </c>
      <c r="I114" s="25">
        <f>ROUND(G114*H114,6)</f>
        <v>0</v>
      </c>
      <c r="L114" s="27">
        <v>0</v>
      </c>
      <c r="M114" s="22">
        <f>ROUND(ROUND(L114,2)*ROUND(G114,3),2)</f>
        <v>0</v>
      </c>
      <c r="N114" s="25" t="s">
        <v>126</v>
      </c>
      <c r="O114">
        <f>(M114*21)/100</f>
        <v>0</v>
      </c>
      <c r="P114" t="s">
        <v>27</v>
      </c>
    </row>
    <row r="115" spans="1:16" ht="38.25" x14ac:dyDescent="0.2">
      <c r="A115" s="28" t="s">
        <v>57</v>
      </c>
      <c r="E115" s="29" t="s">
        <v>6359</v>
      </c>
    </row>
    <row r="116" spans="1:16" x14ac:dyDescent="0.2">
      <c r="A116" s="28" t="s">
        <v>58</v>
      </c>
      <c r="E116" s="30" t="s">
        <v>5</v>
      </c>
    </row>
    <row r="117" spans="1:16" x14ac:dyDescent="0.2">
      <c r="E117" s="29" t="s">
        <v>5</v>
      </c>
    </row>
    <row r="118" spans="1:16" ht="38.25" x14ac:dyDescent="0.2">
      <c r="A118" t="s">
        <v>51</v>
      </c>
      <c r="B118" s="5" t="s">
        <v>203</v>
      </c>
      <c r="C118" s="5" t="s">
        <v>6395</v>
      </c>
      <c r="D118" t="s">
        <v>5</v>
      </c>
      <c r="E118" s="24" t="s">
        <v>6361</v>
      </c>
      <c r="F118" s="25" t="s">
        <v>73</v>
      </c>
      <c r="G118" s="26">
        <v>1</v>
      </c>
      <c r="H118" s="25">
        <v>0</v>
      </c>
      <c r="I118" s="25">
        <f>ROUND(G118*H118,6)</f>
        <v>0</v>
      </c>
      <c r="L118" s="27">
        <v>0</v>
      </c>
      <c r="M118" s="22">
        <f>ROUND(ROUND(L118,2)*ROUND(G118,3),2)</f>
        <v>0</v>
      </c>
      <c r="N118" s="25" t="s">
        <v>126</v>
      </c>
      <c r="O118">
        <f>(M118*21)/100</f>
        <v>0</v>
      </c>
      <c r="P118" t="s">
        <v>27</v>
      </c>
    </row>
    <row r="119" spans="1:16" ht="38.25" x14ac:dyDescent="0.2">
      <c r="A119" s="28" t="s">
        <v>57</v>
      </c>
      <c r="E119" s="29" t="s">
        <v>6359</v>
      </c>
    </row>
    <row r="120" spans="1:16" x14ac:dyDescent="0.2">
      <c r="A120" s="28" t="s">
        <v>58</v>
      </c>
      <c r="E120" s="30" t="s">
        <v>5</v>
      </c>
    </row>
    <row r="121" spans="1:16" x14ac:dyDescent="0.2">
      <c r="E121" s="29" t="s">
        <v>5</v>
      </c>
    </row>
    <row r="122" spans="1:16" ht="38.25" x14ac:dyDescent="0.2">
      <c r="A122" t="s">
        <v>51</v>
      </c>
      <c r="B122" s="5" t="s">
        <v>204</v>
      </c>
      <c r="C122" s="5" t="s">
        <v>6396</v>
      </c>
      <c r="D122" t="s">
        <v>5</v>
      </c>
      <c r="E122" s="24" t="s">
        <v>6397</v>
      </c>
      <c r="F122" s="25" t="s">
        <v>73</v>
      </c>
      <c r="G122" s="26">
        <v>3</v>
      </c>
      <c r="H122" s="25">
        <v>0</v>
      </c>
      <c r="I122" s="25">
        <f>ROUND(G122*H122,6)</f>
        <v>0</v>
      </c>
      <c r="L122" s="27">
        <v>0</v>
      </c>
      <c r="M122" s="22">
        <f>ROUND(ROUND(L122,2)*ROUND(G122,3),2)</f>
        <v>0</v>
      </c>
      <c r="N122" s="25" t="s">
        <v>126</v>
      </c>
      <c r="O122">
        <f>(M122*21)/100</f>
        <v>0</v>
      </c>
      <c r="P122" t="s">
        <v>27</v>
      </c>
    </row>
    <row r="123" spans="1:16" ht="38.25" x14ac:dyDescent="0.2">
      <c r="A123" s="28" t="s">
        <v>57</v>
      </c>
      <c r="E123" s="29" t="s">
        <v>6398</v>
      </c>
    </row>
    <row r="124" spans="1:16" x14ac:dyDescent="0.2">
      <c r="A124" s="28" t="s">
        <v>58</v>
      </c>
      <c r="E124" s="30" t="s">
        <v>5</v>
      </c>
    </row>
    <row r="125" spans="1:16" x14ac:dyDescent="0.2">
      <c r="E125" s="29" t="s">
        <v>5</v>
      </c>
    </row>
    <row r="126" spans="1:16" ht="25.5" x14ac:dyDescent="0.2">
      <c r="A126" t="s">
        <v>51</v>
      </c>
      <c r="B126" s="5" t="s">
        <v>205</v>
      </c>
      <c r="C126" s="5" t="s">
        <v>6399</v>
      </c>
      <c r="D126" t="s">
        <v>5</v>
      </c>
      <c r="E126" s="24" t="s">
        <v>6366</v>
      </c>
      <c r="F126" s="25" t="s">
        <v>77</v>
      </c>
      <c r="G126" s="26">
        <v>40</v>
      </c>
      <c r="H126" s="25">
        <v>0</v>
      </c>
      <c r="I126" s="25">
        <f>ROUND(G126*H126,6)</f>
        <v>0</v>
      </c>
      <c r="L126" s="27">
        <v>0</v>
      </c>
      <c r="M126" s="22">
        <f>ROUND(ROUND(L126,2)*ROUND(G126,3),2)</f>
        <v>0</v>
      </c>
      <c r="N126" s="25" t="s">
        <v>126</v>
      </c>
      <c r="O126">
        <f>(M126*21)/100</f>
        <v>0</v>
      </c>
      <c r="P126" t="s">
        <v>27</v>
      </c>
    </row>
    <row r="127" spans="1:16" ht="25.5" x14ac:dyDescent="0.2">
      <c r="A127" s="28" t="s">
        <v>57</v>
      </c>
      <c r="E127" s="29" t="s">
        <v>6367</v>
      </c>
    </row>
    <row r="128" spans="1:16" x14ac:dyDescent="0.2">
      <c r="A128" s="28" t="s">
        <v>58</v>
      </c>
      <c r="E128" s="30" t="s">
        <v>5</v>
      </c>
    </row>
    <row r="129" spans="1:16" x14ac:dyDescent="0.2">
      <c r="E129" s="29" t="s">
        <v>5</v>
      </c>
    </row>
    <row r="130" spans="1:16" ht="25.5" x14ac:dyDescent="0.2">
      <c r="A130" t="s">
        <v>51</v>
      </c>
      <c r="B130" s="5" t="s">
        <v>206</v>
      </c>
      <c r="C130" s="5" t="s">
        <v>6400</v>
      </c>
      <c r="D130" t="s">
        <v>5</v>
      </c>
      <c r="E130" s="24" t="s">
        <v>6369</v>
      </c>
      <c r="F130" s="25" t="s">
        <v>77</v>
      </c>
      <c r="G130" s="26">
        <v>152</v>
      </c>
      <c r="H130" s="25">
        <v>0</v>
      </c>
      <c r="I130" s="25">
        <f>ROUND(G130*H130,6)</f>
        <v>0</v>
      </c>
      <c r="L130" s="27">
        <v>0</v>
      </c>
      <c r="M130" s="22">
        <f>ROUND(ROUND(L130,2)*ROUND(G130,3),2)</f>
        <v>0</v>
      </c>
      <c r="N130" s="25" t="s">
        <v>126</v>
      </c>
      <c r="O130">
        <f>(M130*21)/100</f>
        <v>0</v>
      </c>
      <c r="P130" t="s">
        <v>27</v>
      </c>
    </row>
    <row r="131" spans="1:16" ht="25.5" x14ac:dyDescent="0.2">
      <c r="A131" s="28" t="s">
        <v>57</v>
      </c>
      <c r="E131" s="29" t="s">
        <v>6367</v>
      </c>
    </row>
    <row r="132" spans="1:16" x14ac:dyDescent="0.2">
      <c r="A132" s="28" t="s">
        <v>58</v>
      </c>
      <c r="E132" s="30" t="s">
        <v>5</v>
      </c>
    </row>
    <row r="133" spans="1:16" x14ac:dyDescent="0.2">
      <c r="E133" s="29" t="s">
        <v>5</v>
      </c>
    </row>
    <row r="134" spans="1:16" ht="25.5" x14ac:dyDescent="0.2">
      <c r="A134" t="s">
        <v>51</v>
      </c>
      <c r="B134" s="5" t="s">
        <v>207</v>
      </c>
      <c r="C134" s="5" t="s">
        <v>6401</v>
      </c>
      <c r="D134" t="s">
        <v>5</v>
      </c>
      <c r="E134" s="24" t="s">
        <v>6371</v>
      </c>
      <c r="F134" s="25" t="s">
        <v>77</v>
      </c>
      <c r="G134" s="26">
        <v>113</v>
      </c>
      <c r="H134" s="25">
        <v>0</v>
      </c>
      <c r="I134" s="25">
        <f>ROUND(G134*H134,6)</f>
        <v>0</v>
      </c>
      <c r="L134" s="27">
        <v>0</v>
      </c>
      <c r="M134" s="22">
        <f>ROUND(ROUND(L134,2)*ROUND(G134,3),2)</f>
        <v>0</v>
      </c>
      <c r="N134" s="25" t="s">
        <v>126</v>
      </c>
      <c r="O134">
        <f>(M134*21)/100</f>
        <v>0</v>
      </c>
      <c r="P134" t="s">
        <v>27</v>
      </c>
    </row>
    <row r="135" spans="1:16" ht="25.5" x14ac:dyDescent="0.2">
      <c r="A135" s="28" t="s">
        <v>57</v>
      </c>
      <c r="E135" s="29" t="s">
        <v>6367</v>
      </c>
    </row>
    <row r="136" spans="1:16" x14ac:dyDescent="0.2">
      <c r="A136" s="28" t="s">
        <v>58</v>
      </c>
      <c r="E136" s="30" t="s">
        <v>5</v>
      </c>
    </row>
    <row r="137" spans="1:16" x14ac:dyDescent="0.2">
      <c r="E137" s="29" t="s">
        <v>5</v>
      </c>
    </row>
    <row r="138" spans="1:16" ht="25.5" x14ac:dyDescent="0.2">
      <c r="A138" t="s">
        <v>51</v>
      </c>
      <c r="B138" s="5" t="s">
        <v>208</v>
      </c>
      <c r="C138" s="5" t="s">
        <v>6402</v>
      </c>
      <c r="D138" t="s">
        <v>5</v>
      </c>
      <c r="E138" s="24" t="s">
        <v>6373</v>
      </c>
      <c r="F138" s="25" t="s">
        <v>77</v>
      </c>
      <c r="G138" s="26">
        <v>130</v>
      </c>
      <c r="H138" s="25">
        <v>0</v>
      </c>
      <c r="I138" s="25">
        <f>ROUND(G138*H138,6)</f>
        <v>0</v>
      </c>
      <c r="L138" s="27">
        <v>0</v>
      </c>
      <c r="M138" s="22">
        <f>ROUND(ROUND(L138,2)*ROUND(G138,3),2)</f>
        <v>0</v>
      </c>
      <c r="N138" s="25" t="s">
        <v>126</v>
      </c>
      <c r="O138">
        <f>(M138*21)/100</f>
        <v>0</v>
      </c>
      <c r="P138" t="s">
        <v>27</v>
      </c>
    </row>
    <row r="139" spans="1:16" ht="25.5" x14ac:dyDescent="0.2">
      <c r="A139" s="28" t="s">
        <v>57</v>
      </c>
      <c r="E139" s="29" t="s">
        <v>6367</v>
      </c>
    </row>
    <row r="140" spans="1:16" x14ac:dyDescent="0.2">
      <c r="A140" s="28" t="s">
        <v>58</v>
      </c>
      <c r="E140" s="30" t="s">
        <v>5</v>
      </c>
    </row>
    <row r="141" spans="1:16" x14ac:dyDescent="0.2">
      <c r="E141" s="29" t="s">
        <v>5</v>
      </c>
    </row>
    <row r="142" spans="1:16" ht="25.5" x14ac:dyDescent="0.2">
      <c r="A142" t="s">
        <v>51</v>
      </c>
      <c r="B142" s="5" t="s">
        <v>211</v>
      </c>
      <c r="C142" s="5" t="s">
        <v>6403</v>
      </c>
      <c r="D142" t="s">
        <v>5</v>
      </c>
      <c r="E142" s="24" t="s">
        <v>6375</v>
      </c>
      <c r="F142" s="25" t="s">
        <v>77</v>
      </c>
      <c r="G142" s="26">
        <v>46</v>
      </c>
      <c r="H142" s="25">
        <v>0</v>
      </c>
      <c r="I142" s="25">
        <f>ROUND(G142*H142,6)</f>
        <v>0</v>
      </c>
      <c r="L142" s="27">
        <v>0</v>
      </c>
      <c r="M142" s="22">
        <f>ROUND(ROUND(L142,2)*ROUND(G142,3),2)</f>
        <v>0</v>
      </c>
      <c r="N142" s="25" t="s">
        <v>126</v>
      </c>
      <c r="O142">
        <f>(M142*21)/100</f>
        <v>0</v>
      </c>
      <c r="P142" t="s">
        <v>27</v>
      </c>
    </row>
    <row r="143" spans="1:16" ht="25.5" x14ac:dyDescent="0.2">
      <c r="A143" s="28" t="s">
        <v>57</v>
      </c>
      <c r="E143" s="29" t="s">
        <v>6367</v>
      </c>
    </row>
    <row r="144" spans="1:16" x14ac:dyDescent="0.2">
      <c r="A144" s="28" t="s">
        <v>58</v>
      </c>
      <c r="E144" s="30" t="s">
        <v>5</v>
      </c>
    </row>
    <row r="145" spans="1:16" x14ac:dyDescent="0.2">
      <c r="E145" s="29" t="s">
        <v>5</v>
      </c>
    </row>
    <row r="146" spans="1:16" ht="25.5" x14ac:dyDescent="0.2">
      <c r="A146" t="s">
        <v>51</v>
      </c>
      <c r="B146" s="5" t="s">
        <v>212</v>
      </c>
      <c r="C146" s="5" t="s">
        <v>6404</v>
      </c>
      <c r="D146" t="s">
        <v>5</v>
      </c>
      <c r="E146" s="24" t="s">
        <v>6377</v>
      </c>
      <c r="F146" s="25" t="s">
        <v>77</v>
      </c>
      <c r="G146" s="26">
        <v>8</v>
      </c>
      <c r="H146" s="25">
        <v>0</v>
      </c>
      <c r="I146" s="25">
        <f>ROUND(G146*H146,6)</f>
        <v>0</v>
      </c>
      <c r="L146" s="27">
        <v>0</v>
      </c>
      <c r="M146" s="22">
        <f>ROUND(ROUND(L146,2)*ROUND(G146,3),2)</f>
        <v>0</v>
      </c>
      <c r="N146" s="25" t="s">
        <v>126</v>
      </c>
      <c r="O146">
        <f>(M146*21)/100</f>
        <v>0</v>
      </c>
      <c r="P146" t="s">
        <v>27</v>
      </c>
    </row>
    <row r="147" spans="1:16" ht="25.5" x14ac:dyDescent="0.2">
      <c r="A147" s="28" t="s">
        <v>57</v>
      </c>
      <c r="E147" s="29" t="s">
        <v>6367</v>
      </c>
    </row>
    <row r="148" spans="1:16" x14ac:dyDescent="0.2">
      <c r="A148" s="28" t="s">
        <v>58</v>
      </c>
      <c r="E148" s="30" t="s">
        <v>5</v>
      </c>
    </row>
    <row r="149" spans="1:16" x14ac:dyDescent="0.2">
      <c r="E149" s="29" t="s">
        <v>5</v>
      </c>
    </row>
    <row r="150" spans="1:16" ht="25.5" x14ac:dyDescent="0.2">
      <c r="A150" t="s">
        <v>51</v>
      </c>
      <c r="B150" s="5" t="s">
        <v>213</v>
      </c>
      <c r="C150" s="5" t="s">
        <v>6405</v>
      </c>
      <c r="D150" t="s">
        <v>5</v>
      </c>
      <c r="E150" s="24" t="s">
        <v>6379</v>
      </c>
      <c r="F150" s="25" t="s">
        <v>77</v>
      </c>
      <c r="G150" s="26">
        <v>27</v>
      </c>
      <c r="H150" s="25">
        <v>0</v>
      </c>
      <c r="I150" s="25">
        <f>ROUND(G150*H150,6)</f>
        <v>0</v>
      </c>
      <c r="L150" s="27">
        <v>0</v>
      </c>
      <c r="M150" s="22">
        <f>ROUND(ROUND(L150,2)*ROUND(G150,3),2)</f>
        <v>0</v>
      </c>
      <c r="N150" s="25" t="s">
        <v>126</v>
      </c>
      <c r="O150">
        <f>(M150*21)/100</f>
        <v>0</v>
      </c>
      <c r="P150" t="s">
        <v>27</v>
      </c>
    </row>
    <row r="151" spans="1:16" ht="25.5" x14ac:dyDescent="0.2">
      <c r="A151" s="28" t="s">
        <v>57</v>
      </c>
      <c r="E151" s="29" t="s">
        <v>6367</v>
      </c>
    </row>
    <row r="152" spans="1:16" x14ac:dyDescent="0.2">
      <c r="A152" s="28" t="s">
        <v>58</v>
      </c>
      <c r="E152" s="30" t="s">
        <v>5</v>
      </c>
    </row>
    <row r="153" spans="1:16" x14ac:dyDescent="0.2">
      <c r="E153" s="29" t="s">
        <v>5</v>
      </c>
    </row>
    <row r="154" spans="1:16" ht="25.5" x14ac:dyDescent="0.2">
      <c r="A154" t="s">
        <v>51</v>
      </c>
      <c r="B154" s="5" t="s">
        <v>214</v>
      </c>
      <c r="C154" s="5" t="s">
        <v>6406</v>
      </c>
      <c r="D154" t="s">
        <v>5</v>
      </c>
      <c r="E154" s="24" t="s">
        <v>6381</v>
      </c>
      <c r="F154" s="25" t="s">
        <v>77</v>
      </c>
      <c r="G154" s="26">
        <v>33</v>
      </c>
      <c r="H154" s="25">
        <v>0</v>
      </c>
      <c r="I154" s="25">
        <f>ROUND(G154*H154,6)</f>
        <v>0</v>
      </c>
      <c r="L154" s="27">
        <v>0</v>
      </c>
      <c r="M154" s="22">
        <f>ROUND(ROUND(L154,2)*ROUND(G154,3),2)</f>
        <v>0</v>
      </c>
      <c r="N154" s="25" t="s">
        <v>126</v>
      </c>
      <c r="O154">
        <f>(M154*21)/100</f>
        <v>0</v>
      </c>
      <c r="P154" t="s">
        <v>27</v>
      </c>
    </row>
    <row r="155" spans="1:16" ht="25.5" x14ac:dyDescent="0.2">
      <c r="A155" s="28" t="s">
        <v>57</v>
      </c>
      <c r="E155" s="29" t="s">
        <v>6367</v>
      </c>
    </row>
    <row r="156" spans="1:16" x14ac:dyDescent="0.2">
      <c r="A156" s="28" t="s">
        <v>58</v>
      </c>
      <c r="E156" s="30" t="s">
        <v>5</v>
      </c>
    </row>
    <row r="157" spans="1:16" x14ac:dyDescent="0.2">
      <c r="E157" s="29" t="s">
        <v>5</v>
      </c>
    </row>
    <row r="158" spans="1:16" x14ac:dyDescent="0.2">
      <c r="A158" t="s">
        <v>51</v>
      </c>
      <c r="B158" s="5" t="s">
        <v>215</v>
      </c>
      <c r="C158" s="5" t="s">
        <v>6407</v>
      </c>
      <c r="D158" t="s">
        <v>5</v>
      </c>
      <c r="E158" s="24" t="s">
        <v>6385</v>
      </c>
      <c r="F158" s="25" t="s">
        <v>884</v>
      </c>
      <c r="G158" s="26">
        <v>53</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x14ac:dyDescent="0.2">
      <c r="E161" s="29" t="s">
        <v>5</v>
      </c>
    </row>
    <row r="162" spans="1:16" ht="25.5" x14ac:dyDescent="0.2">
      <c r="A162" t="s">
        <v>51</v>
      </c>
      <c r="B162" s="5" t="s">
        <v>216</v>
      </c>
      <c r="C162" s="5" t="s">
        <v>6408</v>
      </c>
      <c r="D162" t="s">
        <v>5</v>
      </c>
      <c r="E162" s="24" t="s">
        <v>6409</v>
      </c>
      <c r="F162" s="25" t="s">
        <v>73</v>
      </c>
      <c r="G162" s="26">
        <v>1</v>
      </c>
      <c r="H162" s="25">
        <v>0</v>
      </c>
      <c r="I162" s="25">
        <f>ROUND(G162*H162,6)</f>
        <v>0</v>
      </c>
      <c r="L162" s="27">
        <v>0</v>
      </c>
      <c r="M162" s="22">
        <f>ROUND(ROUND(L162,2)*ROUND(G162,3),2)</f>
        <v>0</v>
      </c>
      <c r="N162" s="25" t="s">
        <v>126</v>
      </c>
      <c r="O162">
        <f>(M162*21)/100</f>
        <v>0</v>
      </c>
      <c r="P162" t="s">
        <v>27</v>
      </c>
    </row>
    <row r="163" spans="1:16" ht="76.5" x14ac:dyDescent="0.2">
      <c r="A163" s="28" t="s">
        <v>57</v>
      </c>
      <c r="E163" s="29" t="s">
        <v>6388</v>
      </c>
    </row>
    <row r="164" spans="1:16" x14ac:dyDescent="0.2">
      <c r="A164" s="28" t="s">
        <v>58</v>
      </c>
      <c r="E164" s="30" t="s">
        <v>5</v>
      </c>
    </row>
    <row r="165" spans="1:16" x14ac:dyDescent="0.2">
      <c r="E165" s="29" t="s">
        <v>5</v>
      </c>
    </row>
    <row r="166" spans="1:16" ht="25.5" x14ac:dyDescent="0.2">
      <c r="A166" t="s">
        <v>51</v>
      </c>
      <c r="B166" s="5" t="s">
        <v>217</v>
      </c>
      <c r="C166" s="5" t="s">
        <v>6410</v>
      </c>
      <c r="D166" t="s">
        <v>5</v>
      </c>
      <c r="E166" s="24" t="s">
        <v>6343</v>
      </c>
      <c r="F166" s="25" t="s">
        <v>73</v>
      </c>
      <c r="G166" s="26">
        <v>5</v>
      </c>
      <c r="H166" s="25">
        <v>0</v>
      </c>
      <c r="I166" s="25">
        <f>ROUND(G166*H166,6)</f>
        <v>0</v>
      </c>
      <c r="L166" s="27">
        <v>0</v>
      </c>
      <c r="M166" s="22">
        <f>ROUND(ROUND(L166,2)*ROUND(G166,3),2)</f>
        <v>0</v>
      </c>
      <c r="N166" s="25" t="s">
        <v>126</v>
      </c>
      <c r="O166">
        <f>(M166*21)/100</f>
        <v>0</v>
      </c>
      <c r="P166" t="s">
        <v>27</v>
      </c>
    </row>
    <row r="167" spans="1:16" ht="38.25" x14ac:dyDescent="0.2">
      <c r="A167" s="28" t="s">
        <v>57</v>
      </c>
      <c r="E167" s="29" t="s">
        <v>6344</v>
      </c>
    </row>
    <row r="168" spans="1:16" x14ac:dyDescent="0.2">
      <c r="A168" s="28" t="s">
        <v>58</v>
      </c>
      <c r="E168" s="30" t="s">
        <v>5</v>
      </c>
    </row>
    <row r="169" spans="1:16" x14ac:dyDescent="0.2">
      <c r="E169" s="29" t="s">
        <v>5</v>
      </c>
    </row>
    <row r="170" spans="1:16" ht="25.5" x14ac:dyDescent="0.2">
      <c r="A170" t="s">
        <v>51</v>
      </c>
      <c r="B170" s="5" t="s">
        <v>218</v>
      </c>
      <c r="C170" s="5" t="s">
        <v>6411</v>
      </c>
      <c r="D170" t="s">
        <v>5</v>
      </c>
      <c r="E170" s="24" t="s">
        <v>6349</v>
      </c>
      <c r="F170" s="25" t="s">
        <v>73</v>
      </c>
      <c r="G170" s="26">
        <v>2</v>
      </c>
      <c r="H170" s="25">
        <v>0</v>
      </c>
      <c r="I170" s="25">
        <f>ROUND(G170*H170,6)</f>
        <v>0</v>
      </c>
      <c r="L170" s="27">
        <v>0</v>
      </c>
      <c r="M170" s="22">
        <f>ROUND(ROUND(L170,2)*ROUND(G170,3),2)</f>
        <v>0</v>
      </c>
      <c r="N170" s="25" t="s">
        <v>126</v>
      </c>
      <c r="O170">
        <f>(M170*21)/100</f>
        <v>0</v>
      </c>
      <c r="P170" t="s">
        <v>27</v>
      </c>
    </row>
    <row r="171" spans="1:16" ht="38.25" x14ac:dyDescent="0.2">
      <c r="A171" s="28" t="s">
        <v>57</v>
      </c>
      <c r="E171" s="29" t="s">
        <v>6350</v>
      </c>
    </row>
    <row r="172" spans="1:16" x14ac:dyDescent="0.2">
      <c r="A172" s="28" t="s">
        <v>58</v>
      </c>
      <c r="E172" s="30" t="s">
        <v>5</v>
      </c>
    </row>
    <row r="173" spans="1:16" x14ac:dyDescent="0.2">
      <c r="E173" s="29" t="s">
        <v>5</v>
      </c>
    </row>
    <row r="174" spans="1:16" ht="25.5" x14ac:dyDescent="0.2">
      <c r="A174" t="s">
        <v>51</v>
      </c>
      <c r="B174" s="5" t="s">
        <v>219</v>
      </c>
      <c r="C174" s="5" t="s">
        <v>6412</v>
      </c>
      <c r="D174" t="s">
        <v>5</v>
      </c>
      <c r="E174" s="24" t="s">
        <v>6355</v>
      </c>
      <c r="F174" s="25" t="s">
        <v>73</v>
      </c>
      <c r="G174" s="26">
        <v>1</v>
      </c>
      <c r="H174" s="25">
        <v>0</v>
      </c>
      <c r="I174" s="25">
        <f>ROUND(G174*H174,6)</f>
        <v>0</v>
      </c>
      <c r="L174" s="27">
        <v>0</v>
      </c>
      <c r="M174" s="22">
        <f>ROUND(ROUND(L174,2)*ROUND(G174,3),2)</f>
        <v>0</v>
      </c>
      <c r="N174" s="25" t="s">
        <v>126</v>
      </c>
      <c r="O174">
        <f>(M174*21)/100</f>
        <v>0</v>
      </c>
      <c r="P174" t="s">
        <v>27</v>
      </c>
    </row>
    <row r="175" spans="1:16" ht="38.25" x14ac:dyDescent="0.2">
      <c r="A175" s="28" t="s">
        <v>57</v>
      </c>
      <c r="E175" s="29" t="s">
        <v>6356</v>
      </c>
    </row>
    <row r="176" spans="1:16" x14ac:dyDescent="0.2">
      <c r="A176" s="28" t="s">
        <v>58</v>
      </c>
      <c r="E176" s="30" t="s">
        <v>5</v>
      </c>
    </row>
    <row r="177" spans="1:16" x14ac:dyDescent="0.2">
      <c r="E177" s="29" t="s">
        <v>5</v>
      </c>
    </row>
    <row r="178" spans="1:16" ht="38.25" x14ac:dyDescent="0.2">
      <c r="A178" t="s">
        <v>51</v>
      </c>
      <c r="B178" s="5" t="s">
        <v>220</v>
      </c>
      <c r="C178" s="5" t="s">
        <v>6413</v>
      </c>
      <c r="D178" t="s">
        <v>5</v>
      </c>
      <c r="E178" s="24" t="s">
        <v>6361</v>
      </c>
      <c r="F178" s="25" t="s">
        <v>73</v>
      </c>
      <c r="G178" s="26">
        <v>2</v>
      </c>
      <c r="H178" s="25">
        <v>0</v>
      </c>
      <c r="I178" s="25">
        <f>ROUND(G178*H178,6)</f>
        <v>0</v>
      </c>
      <c r="L178" s="27">
        <v>0</v>
      </c>
      <c r="M178" s="22">
        <f>ROUND(ROUND(L178,2)*ROUND(G178,3),2)</f>
        <v>0</v>
      </c>
      <c r="N178" s="25" t="s">
        <v>126</v>
      </c>
      <c r="O178">
        <f>(M178*21)/100</f>
        <v>0</v>
      </c>
      <c r="P178" t="s">
        <v>27</v>
      </c>
    </row>
    <row r="179" spans="1:16" ht="38.25" x14ac:dyDescent="0.2">
      <c r="A179" s="28" t="s">
        <v>57</v>
      </c>
      <c r="E179" s="29" t="s">
        <v>6359</v>
      </c>
    </row>
    <row r="180" spans="1:16" x14ac:dyDescent="0.2">
      <c r="A180" s="28" t="s">
        <v>58</v>
      </c>
      <c r="E180" s="30" t="s">
        <v>5</v>
      </c>
    </row>
    <row r="181" spans="1:16" x14ac:dyDescent="0.2">
      <c r="E181" s="29" t="s">
        <v>5</v>
      </c>
    </row>
    <row r="182" spans="1:16" ht="38.25" x14ac:dyDescent="0.2">
      <c r="A182" t="s">
        <v>51</v>
      </c>
      <c r="B182" s="5" t="s">
        <v>223</v>
      </c>
      <c r="C182" s="5" t="s">
        <v>6414</v>
      </c>
      <c r="D182" t="s">
        <v>5</v>
      </c>
      <c r="E182" s="24" t="s">
        <v>6397</v>
      </c>
      <c r="F182" s="25" t="s">
        <v>73</v>
      </c>
      <c r="G182" s="26">
        <v>2</v>
      </c>
      <c r="H182" s="25">
        <v>0</v>
      </c>
      <c r="I182" s="25">
        <f>ROUND(G182*H182,6)</f>
        <v>0</v>
      </c>
      <c r="L182" s="27">
        <v>0</v>
      </c>
      <c r="M182" s="22">
        <f>ROUND(ROUND(L182,2)*ROUND(G182,3),2)</f>
        <v>0</v>
      </c>
      <c r="N182" s="25" t="s">
        <v>126</v>
      </c>
      <c r="O182">
        <f>(M182*21)/100</f>
        <v>0</v>
      </c>
      <c r="P182" t="s">
        <v>27</v>
      </c>
    </row>
    <row r="183" spans="1:16" ht="38.25" x14ac:dyDescent="0.2">
      <c r="A183" s="28" t="s">
        <v>57</v>
      </c>
      <c r="E183" s="29" t="s">
        <v>6398</v>
      </c>
    </row>
    <row r="184" spans="1:16" x14ac:dyDescent="0.2">
      <c r="A184" s="28" t="s">
        <v>58</v>
      </c>
      <c r="E184" s="30" t="s">
        <v>5</v>
      </c>
    </row>
    <row r="185" spans="1:16" x14ac:dyDescent="0.2">
      <c r="E185" s="29" t="s">
        <v>5</v>
      </c>
    </row>
    <row r="186" spans="1:16" ht="25.5" x14ac:dyDescent="0.2">
      <c r="A186" t="s">
        <v>51</v>
      </c>
      <c r="B186" s="5" t="s">
        <v>224</v>
      </c>
      <c r="C186" s="5" t="s">
        <v>6415</v>
      </c>
      <c r="D186" t="s">
        <v>5</v>
      </c>
      <c r="E186" s="24" t="s">
        <v>6366</v>
      </c>
      <c r="F186" s="25" t="s">
        <v>77</v>
      </c>
      <c r="G186" s="26">
        <v>70</v>
      </c>
      <c r="H186" s="25">
        <v>0</v>
      </c>
      <c r="I186" s="25">
        <f>ROUND(G186*H186,6)</f>
        <v>0</v>
      </c>
      <c r="L186" s="27">
        <v>0</v>
      </c>
      <c r="M186" s="22">
        <f>ROUND(ROUND(L186,2)*ROUND(G186,3),2)</f>
        <v>0</v>
      </c>
      <c r="N186" s="25" t="s">
        <v>126</v>
      </c>
      <c r="O186">
        <f>(M186*21)/100</f>
        <v>0</v>
      </c>
      <c r="P186" t="s">
        <v>27</v>
      </c>
    </row>
    <row r="187" spans="1:16" ht="25.5" x14ac:dyDescent="0.2">
      <c r="A187" s="28" t="s">
        <v>57</v>
      </c>
      <c r="E187" s="29" t="s">
        <v>6367</v>
      </c>
    </row>
    <row r="188" spans="1:16" x14ac:dyDescent="0.2">
      <c r="A188" s="28" t="s">
        <v>58</v>
      </c>
      <c r="E188" s="30" t="s">
        <v>5</v>
      </c>
    </row>
    <row r="189" spans="1:16" x14ac:dyDescent="0.2">
      <c r="E189" s="29" t="s">
        <v>5</v>
      </c>
    </row>
    <row r="190" spans="1:16" ht="25.5" x14ac:dyDescent="0.2">
      <c r="A190" t="s">
        <v>51</v>
      </c>
      <c r="B190" s="5" t="s">
        <v>225</v>
      </c>
      <c r="C190" s="5" t="s">
        <v>6416</v>
      </c>
      <c r="D190" t="s">
        <v>5</v>
      </c>
      <c r="E190" s="24" t="s">
        <v>6369</v>
      </c>
      <c r="F190" s="25" t="s">
        <v>77</v>
      </c>
      <c r="G190" s="26">
        <v>37</v>
      </c>
      <c r="H190" s="25">
        <v>0</v>
      </c>
      <c r="I190" s="25">
        <f>ROUND(G190*H190,6)</f>
        <v>0</v>
      </c>
      <c r="L190" s="27">
        <v>0</v>
      </c>
      <c r="M190" s="22">
        <f>ROUND(ROUND(L190,2)*ROUND(G190,3),2)</f>
        <v>0</v>
      </c>
      <c r="N190" s="25" t="s">
        <v>126</v>
      </c>
      <c r="O190">
        <f>(M190*21)/100</f>
        <v>0</v>
      </c>
      <c r="P190" t="s">
        <v>27</v>
      </c>
    </row>
    <row r="191" spans="1:16" ht="25.5" x14ac:dyDescent="0.2">
      <c r="A191" s="28" t="s">
        <v>57</v>
      </c>
      <c r="E191" s="29" t="s">
        <v>6367</v>
      </c>
    </row>
    <row r="192" spans="1:16" x14ac:dyDescent="0.2">
      <c r="A192" s="28" t="s">
        <v>58</v>
      </c>
      <c r="E192" s="30" t="s">
        <v>5</v>
      </c>
    </row>
    <row r="193" spans="1:16" x14ac:dyDescent="0.2">
      <c r="E193" s="29" t="s">
        <v>5</v>
      </c>
    </row>
    <row r="194" spans="1:16" ht="25.5" x14ac:dyDescent="0.2">
      <c r="A194" t="s">
        <v>51</v>
      </c>
      <c r="B194" s="5" t="s">
        <v>226</v>
      </c>
      <c r="C194" s="5" t="s">
        <v>6417</v>
      </c>
      <c r="D194" t="s">
        <v>5</v>
      </c>
      <c r="E194" s="24" t="s">
        <v>6371</v>
      </c>
      <c r="F194" s="25" t="s">
        <v>77</v>
      </c>
      <c r="G194" s="26">
        <v>125</v>
      </c>
      <c r="H194" s="25">
        <v>0</v>
      </c>
      <c r="I194" s="25">
        <f>ROUND(G194*H194,6)</f>
        <v>0</v>
      </c>
      <c r="L194" s="27">
        <v>0</v>
      </c>
      <c r="M194" s="22">
        <f>ROUND(ROUND(L194,2)*ROUND(G194,3),2)</f>
        <v>0</v>
      </c>
      <c r="N194" s="25" t="s">
        <v>126</v>
      </c>
      <c r="O194">
        <f>(M194*21)/100</f>
        <v>0</v>
      </c>
      <c r="P194" t="s">
        <v>27</v>
      </c>
    </row>
    <row r="195" spans="1:16" ht="25.5" x14ac:dyDescent="0.2">
      <c r="A195" s="28" t="s">
        <v>57</v>
      </c>
      <c r="E195" s="29" t="s">
        <v>6367</v>
      </c>
    </row>
    <row r="196" spans="1:16" x14ac:dyDescent="0.2">
      <c r="A196" s="28" t="s">
        <v>58</v>
      </c>
      <c r="E196" s="30" t="s">
        <v>5</v>
      </c>
    </row>
    <row r="197" spans="1:16" x14ac:dyDescent="0.2">
      <c r="E197" s="29" t="s">
        <v>5</v>
      </c>
    </row>
    <row r="198" spans="1:16" ht="25.5" x14ac:dyDescent="0.2">
      <c r="A198" t="s">
        <v>51</v>
      </c>
      <c r="B198" s="5" t="s">
        <v>227</v>
      </c>
      <c r="C198" s="5" t="s">
        <v>6418</v>
      </c>
      <c r="D198" t="s">
        <v>5</v>
      </c>
      <c r="E198" s="24" t="s">
        <v>6373</v>
      </c>
      <c r="F198" s="25" t="s">
        <v>77</v>
      </c>
      <c r="G198" s="26">
        <v>54</v>
      </c>
      <c r="H198" s="25">
        <v>0</v>
      </c>
      <c r="I198" s="25">
        <f>ROUND(G198*H198,6)</f>
        <v>0</v>
      </c>
      <c r="L198" s="27">
        <v>0</v>
      </c>
      <c r="M198" s="22">
        <f>ROUND(ROUND(L198,2)*ROUND(G198,3),2)</f>
        <v>0</v>
      </c>
      <c r="N198" s="25" t="s">
        <v>126</v>
      </c>
      <c r="O198">
        <f>(M198*21)/100</f>
        <v>0</v>
      </c>
      <c r="P198" t="s">
        <v>27</v>
      </c>
    </row>
    <row r="199" spans="1:16" ht="25.5" x14ac:dyDescent="0.2">
      <c r="A199" s="28" t="s">
        <v>57</v>
      </c>
      <c r="E199" s="29" t="s">
        <v>6367</v>
      </c>
    </row>
    <row r="200" spans="1:16" x14ac:dyDescent="0.2">
      <c r="A200" s="28" t="s">
        <v>58</v>
      </c>
      <c r="E200" s="30" t="s">
        <v>5</v>
      </c>
    </row>
    <row r="201" spans="1:16" x14ac:dyDescent="0.2">
      <c r="E201" s="29" t="s">
        <v>5</v>
      </c>
    </row>
    <row r="202" spans="1:16" ht="25.5" x14ac:dyDescent="0.2">
      <c r="A202" t="s">
        <v>51</v>
      </c>
      <c r="B202" s="5" t="s">
        <v>232</v>
      </c>
      <c r="C202" s="5" t="s">
        <v>6419</v>
      </c>
      <c r="D202" t="s">
        <v>5</v>
      </c>
      <c r="E202" s="24" t="s">
        <v>6375</v>
      </c>
      <c r="F202" s="25" t="s">
        <v>77</v>
      </c>
      <c r="G202" s="26">
        <v>29</v>
      </c>
      <c r="H202" s="25">
        <v>0</v>
      </c>
      <c r="I202" s="25">
        <f>ROUND(G202*H202,6)</f>
        <v>0</v>
      </c>
      <c r="L202" s="27">
        <v>0</v>
      </c>
      <c r="M202" s="22">
        <f>ROUND(ROUND(L202,2)*ROUND(G202,3),2)</f>
        <v>0</v>
      </c>
      <c r="N202" s="25" t="s">
        <v>126</v>
      </c>
      <c r="O202">
        <f>(M202*21)/100</f>
        <v>0</v>
      </c>
      <c r="P202" t="s">
        <v>27</v>
      </c>
    </row>
    <row r="203" spans="1:16" ht="25.5" x14ac:dyDescent="0.2">
      <c r="A203" s="28" t="s">
        <v>57</v>
      </c>
      <c r="E203" s="29" t="s">
        <v>6367</v>
      </c>
    </row>
    <row r="204" spans="1:16" x14ac:dyDescent="0.2">
      <c r="A204" s="28" t="s">
        <v>58</v>
      </c>
      <c r="E204" s="30" t="s">
        <v>5</v>
      </c>
    </row>
    <row r="205" spans="1:16" x14ac:dyDescent="0.2">
      <c r="E205" s="29" t="s">
        <v>5</v>
      </c>
    </row>
    <row r="206" spans="1:16" ht="25.5" x14ac:dyDescent="0.2">
      <c r="A206" t="s">
        <v>51</v>
      </c>
      <c r="B206" s="5" t="s">
        <v>235</v>
      </c>
      <c r="C206" s="5" t="s">
        <v>6420</v>
      </c>
      <c r="D206" t="s">
        <v>5</v>
      </c>
      <c r="E206" s="24" t="s">
        <v>6377</v>
      </c>
      <c r="F206" s="25" t="s">
        <v>77</v>
      </c>
      <c r="G206" s="26">
        <v>3</v>
      </c>
      <c r="H206" s="25">
        <v>0</v>
      </c>
      <c r="I206" s="25">
        <f>ROUND(G206*H206,6)</f>
        <v>0</v>
      </c>
      <c r="L206" s="27">
        <v>0</v>
      </c>
      <c r="M206" s="22">
        <f>ROUND(ROUND(L206,2)*ROUND(G206,3),2)</f>
        <v>0</v>
      </c>
      <c r="N206" s="25" t="s">
        <v>126</v>
      </c>
      <c r="O206">
        <f>(M206*21)/100</f>
        <v>0</v>
      </c>
      <c r="P206" t="s">
        <v>27</v>
      </c>
    </row>
    <row r="207" spans="1:16" ht="25.5" x14ac:dyDescent="0.2">
      <c r="A207" s="28" t="s">
        <v>57</v>
      </c>
      <c r="E207" s="29" t="s">
        <v>6367</v>
      </c>
    </row>
    <row r="208" spans="1:16" x14ac:dyDescent="0.2">
      <c r="A208" s="28" t="s">
        <v>58</v>
      </c>
      <c r="E208" s="30" t="s">
        <v>5</v>
      </c>
    </row>
    <row r="209" spans="1:16" x14ac:dyDescent="0.2">
      <c r="E209" s="29" t="s">
        <v>5</v>
      </c>
    </row>
    <row r="210" spans="1:16" ht="25.5" x14ac:dyDescent="0.2">
      <c r="A210" t="s">
        <v>51</v>
      </c>
      <c r="B210" s="5" t="s">
        <v>238</v>
      </c>
      <c r="C210" s="5" t="s">
        <v>6421</v>
      </c>
      <c r="D210" t="s">
        <v>5</v>
      </c>
      <c r="E210" s="24" t="s">
        <v>6379</v>
      </c>
      <c r="F210" s="25" t="s">
        <v>77</v>
      </c>
      <c r="G210" s="26">
        <v>35</v>
      </c>
      <c r="H210" s="25">
        <v>0</v>
      </c>
      <c r="I210" s="25">
        <f>ROUND(G210*H210,6)</f>
        <v>0</v>
      </c>
      <c r="L210" s="27">
        <v>0</v>
      </c>
      <c r="M210" s="22">
        <f>ROUND(ROUND(L210,2)*ROUND(G210,3),2)</f>
        <v>0</v>
      </c>
      <c r="N210" s="25" t="s">
        <v>126</v>
      </c>
      <c r="O210">
        <f>(M210*21)/100</f>
        <v>0</v>
      </c>
      <c r="P210" t="s">
        <v>27</v>
      </c>
    </row>
    <row r="211" spans="1:16" ht="25.5" x14ac:dyDescent="0.2">
      <c r="A211" s="28" t="s">
        <v>57</v>
      </c>
      <c r="E211" s="29" t="s">
        <v>6367</v>
      </c>
    </row>
    <row r="212" spans="1:16" x14ac:dyDescent="0.2">
      <c r="A212" s="28" t="s">
        <v>58</v>
      </c>
      <c r="E212" s="30" t="s">
        <v>5</v>
      </c>
    </row>
    <row r="213" spans="1:16" x14ac:dyDescent="0.2">
      <c r="E213" s="29" t="s">
        <v>5</v>
      </c>
    </row>
    <row r="214" spans="1:16" ht="25.5" x14ac:dyDescent="0.2">
      <c r="A214" t="s">
        <v>51</v>
      </c>
      <c r="B214" s="5" t="s">
        <v>239</v>
      </c>
      <c r="C214" s="5" t="s">
        <v>6422</v>
      </c>
      <c r="D214" t="s">
        <v>5</v>
      </c>
      <c r="E214" s="24" t="s">
        <v>6381</v>
      </c>
      <c r="F214" s="25" t="s">
        <v>77</v>
      </c>
      <c r="G214" s="26">
        <v>25</v>
      </c>
      <c r="H214" s="25">
        <v>0</v>
      </c>
      <c r="I214" s="25">
        <f>ROUND(G214*H214,6)</f>
        <v>0</v>
      </c>
      <c r="L214" s="27">
        <v>0</v>
      </c>
      <c r="M214" s="22">
        <f>ROUND(ROUND(L214,2)*ROUND(G214,3),2)</f>
        <v>0</v>
      </c>
      <c r="N214" s="25" t="s">
        <v>126</v>
      </c>
      <c r="O214">
        <f>(M214*21)/100</f>
        <v>0</v>
      </c>
      <c r="P214" t="s">
        <v>27</v>
      </c>
    </row>
    <row r="215" spans="1:16" ht="25.5" x14ac:dyDescent="0.2">
      <c r="A215" s="28" t="s">
        <v>57</v>
      </c>
      <c r="E215" s="29" t="s">
        <v>6367</v>
      </c>
    </row>
    <row r="216" spans="1:16" x14ac:dyDescent="0.2">
      <c r="A216" s="28" t="s">
        <v>58</v>
      </c>
      <c r="E216" s="30" t="s">
        <v>5</v>
      </c>
    </row>
    <row r="217" spans="1:16" x14ac:dyDescent="0.2">
      <c r="E217" s="29" t="s">
        <v>5</v>
      </c>
    </row>
    <row r="218" spans="1:16" x14ac:dyDescent="0.2">
      <c r="A218" t="s">
        <v>51</v>
      </c>
      <c r="B218" s="5" t="s">
        <v>240</v>
      </c>
      <c r="C218" s="5" t="s">
        <v>6423</v>
      </c>
      <c r="D218" t="s">
        <v>5</v>
      </c>
      <c r="E218" s="24" t="s">
        <v>6385</v>
      </c>
      <c r="F218" s="25" t="s">
        <v>884</v>
      </c>
      <c r="G218" s="26">
        <v>50</v>
      </c>
      <c r="H218" s="25">
        <v>0</v>
      </c>
      <c r="I218" s="25">
        <f>ROUND(G218*H218,6)</f>
        <v>0</v>
      </c>
      <c r="L218" s="27">
        <v>0</v>
      </c>
      <c r="M218" s="22">
        <f>ROUND(ROUND(L218,2)*ROUND(G218,3),2)</f>
        <v>0</v>
      </c>
      <c r="N218" s="25" t="s">
        <v>126</v>
      </c>
      <c r="O218">
        <f>(M218*21)/100</f>
        <v>0</v>
      </c>
      <c r="P218" t="s">
        <v>27</v>
      </c>
    </row>
    <row r="219" spans="1:16" x14ac:dyDescent="0.2">
      <c r="A219" s="28" t="s">
        <v>57</v>
      </c>
      <c r="E219" s="29" t="s">
        <v>5</v>
      </c>
    </row>
    <row r="220" spans="1:16" x14ac:dyDescent="0.2">
      <c r="A220" s="28" t="s">
        <v>58</v>
      </c>
      <c r="E220" s="30" t="s">
        <v>5</v>
      </c>
    </row>
    <row r="221" spans="1:16" x14ac:dyDescent="0.2">
      <c r="E221" s="29" t="s">
        <v>5</v>
      </c>
    </row>
    <row r="222" spans="1:16" x14ac:dyDescent="0.2">
      <c r="A222" t="s">
        <v>51</v>
      </c>
      <c r="B222" s="5" t="s">
        <v>241</v>
      </c>
      <c r="C222" s="5" t="s">
        <v>6424</v>
      </c>
      <c r="D222" t="s">
        <v>5</v>
      </c>
      <c r="E222" s="24" t="s">
        <v>6425</v>
      </c>
      <c r="F222" s="25" t="s">
        <v>73</v>
      </c>
      <c r="G222" s="26">
        <v>16</v>
      </c>
      <c r="H222" s="25">
        <v>0</v>
      </c>
      <c r="I222" s="25">
        <f>ROUND(G222*H222,6)</f>
        <v>0</v>
      </c>
      <c r="L222" s="27">
        <v>0</v>
      </c>
      <c r="M222" s="22">
        <f>ROUND(ROUND(L222,2)*ROUND(G222,3),2)</f>
        <v>0</v>
      </c>
      <c r="N222" s="25" t="s">
        <v>126</v>
      </c>
      <c r="O222">
        <f>(M222*21)/100</f>
        <v>0</v>
      </c>
      <c r="P222" t="s">
        <v>27</v>
      </c>
    </row>
    <row r="223" spans="1:16" x14ac:dyDescent="0.2">
      <c r="A223" s="28" t="s">
        <v>57</v>
      </c>
      <c r="E223" s="29" t="s">
        <v>5</v>
      </c>
    </row>
    <row r="224" spans="1:16" x14ac:dyDescent="0.2">
      <c r="A224" s="28" t="s">
        <v>58</v>
      </c>
      <c r="E224" s="30" t="s">
        <v>5</v>
      </c>
    </row>
    <row r="225" spans="1:16" x14ac:dyDescent="0.2">
      <c r="E225" s="29" t="s">
        <v>5</v>
      </c>
    </row>
    <row r="226" spans="1:16" x14ac:dyDescent="0.2">
      <c r="A226" t="s">
        <v>51</v>
      </c>
      <c r="B226" s="5" t="s">
        <v>242</v>
      </c>
      <c r="C226" s="5" t="s">
        <v>6426</v>
      </c>
      <c r="D226" t="s">
        <v>5</v>
      </c>
      <c r="E226" s="24" t="s">
        <v>6427</v>
      </c>
      <c r="F226" s="25" t="s">
        <v>73</v>
      </c>
      <c r="G226" s="26">
        <v>44</v>
      </c>
      <c r="H226" s="25">
        <v>0</v>
      </c>
      <c r="I226" s="25">
        <f>ROUND(G226*H226,6)</f>
        <v>0</v>
      </c>
      <c r="L226" s="27">
        <v>0</v>
      </c>
      <c r="M226" s="22">
        <f>ROUND(ROUND(L226,2)*ROUND(G226,3),2)</f>
        <v>0</v>
      </c>
      <c r="N226" s="25" t="s">
        <v>126</v>
      </c>
      <c r="O226">
        <f>(M226*21)/100</f>
        <v>0</v>
      </c>
      <c r="P226" t="s">
        <v>27</v>
      </c>
    </row>
    <row r="227" spans="1:16" x14ac:dyDescent="0.2">
      <c r="A227" s="28" t="s">
        <v>57</v>
      </c>
      <c r="E227" s="29" t="s">
        <v>5</v>
      </c>
    </row>
    <row r="228" spans="1:16" x14ac:dyDescent="0.2">
      <c r="A228" s="28" t="s">
        <v>58</v>
      </c>
      <c r="E228" s="30" t="s">
        <v>5</v>
      </c>
    </row>
    <row r="229" spans="1:16" x14ac:dyDescent="0.2">
      <c r="E229" s="29" t="s">
        <v>5</v>
      </c>
    </row>
    <row r="230" spans="1:16" x14ac:dyDescent="0.2">
      <c r="A230" t="s">
        <v>51</v>
      </c>
      <c r="B230" s="5" t="s">
        <v>243</v>
      </c>
      <c r="C230" s="5" t="s">
        <v>6428</v>
      </c>
      <c r="D230" t="s">
        <v>5</v>
      </c>
      <c r="E230" s="24" t="s">
        <v>6429</v>
      </c>
      <c r="F230" s="25" t="s">
        <v>860</v>
      </c>
      <c r="G230" s="26">
        <v>1</v>
      </c>
      <c r="H230" s="25">
        <v>0</v>
      </c>
      <c r="I230" s="25">
        <f>ROUND(G230*H230,6)</f>
        <v>0</v>
      </c>
      <c r="L230" s="27">
        <v>0</v>
      </c>
      <c r="M230" s="22">
        <f>ROUND(ROUND(L230,2)*ROUND(G230,3),2)</f>
        <v>0</v>
      </c>
      <c r="N230" s="25" t="s">
        <v>126</v>
      </c>
      <c r="O230">
        <f>(M230*21)/100</f>
        <v>0</v>
      </c>
      <c r="P230" t="s">
        <v>27</v>
      </c>
    </row>
    <row r="231" spans="1:16" x14ac:dyDescent="0.2">
      <c r="A231" s="28" t="s">
        <v>57</v>
      </c>
      <c r="E231" s="29" t="s">
        <v>5</v>
      </c>
    </row>
    <row r="232" spans="1:16" x14ac:dyDescent="0.2">
      <c r="A232" s="28" t="s">
        <v>58</v>
      </c>
      <c r="E232" s="30" t="s">
        <v>5</v>
      </c>
    </row>
    <row r="233" spans="1:16" x14ac:dyDescent="0.2">
      <c r="E233" s="29" t="s">
        <v>5</v>
      </c>
    </row>
    <row r="234" spans="1:16" x14ac:dyDescent="0.2">
      <c r="A234" t="s">
        <v>51</v>
      </c>
      <c r="B234" s="5" t="s">
        <v>244</v>
      </c>
      <c r="C234" s="5" t="s">
        <v>6430</v>
      </c>
      <c r="D234" t="s">
        <v>5</v>
      </c>
      <c r="E234" s="24" t="s">
        <v>6431</v>
      </c>
      <c r="F234" s="25" t="s">
        <v>860</v>
      </c>
      <c r="G234" s="26">
        <v>1</v>
      </c>
      <c r="H234" s="25">
        <v>0</v>
      </c>
      <c r="I234" s="25">
        <f>ROUND(G234*H234,6)</f>
        <v>0</v>
      </c>
      <c r="L234" s="27">
        <v>0</v>
      </c>
      <c r="M234" s="22">
        <f>ROUND(ROUND(L234,2)*ROUND(G234,3),2)</f>
        <v>0</v>
      </c>
      <c r="N234" s="25" t="s">
        <v>126</v>
      </c>
      <c r="O234">
        <f>(M234*21)/100</f>
        <v>0</v>
      </c>
      <c r="P234" t="s">
        <v>27</v>
      </c>
    </row>
    <row r="235" spans="1:16" x14ac:dyDescent="0.2">
      <c r="A235" s="28" t="s">
        <v>57</v>
      </c>
      <c r="E235" s="29" t="s">
        <v>5</v>
      </c>
    </row>
    <row r="236" spans="1:16" x14ac:dyDescent="0.2">
      <c r="A236" s="28" t="s">
        <v>58</v>
      </c>
      <c r="E236" s="30" t="s">
        <v>5</v>
      </c>
    </row>
    <row r="237" spans="1:16" x14ac:dyDescent="0.2">
      <c r="E237" s="29" t="s">
        <v>5</v>
      </c>
    </row>
    <row r="238" spans="1:16" x14ac:dyDescent="0.2">
      <c r="A238" t="s">
        <v>51</v>
      </c>
      <c r="B238" s="5" t="s">
        <v>249</v>
      </c>
      <c r="C238" s="5" t="s">
        <v>6432</v>
      </c>
      <c r="D238" t="s">
        <v>5</v>
      </c>
      <c r="E238" s="24" t="s">
        <v>6433</v>
      </c>
      <c r="F238" s="25" t="s">
        <v>860</v>
      </c>
      <c r="G238" s="26">
        <v>3</v>
      </c>
      <c r="H238" s="25">
        <v>0</v>
      </c>
      <c r="I238" s="25">
        <f>ROUND(G238*H238,6)</f>
        <v>0</v>
      </c>
      <c r="L238" s="27">
        <v>0</v>
      </c>
      <c r="M238" s="22">
        <f>ROUND(ROUND(L238,2)*ROUND(G238,3),2)</f>
        <v>0</v>
      </c>
      <c r="N238" s="25" t="s">
        <v>126</v>
      </c>
      <c r="O238">
        <f>(M238*21)/100</f>
        <v>0</v>
      </c>
      <c r="P238" t="s">
        <v>27</v>
      </c>
    </row>
    <row r="239" spans="1:16" x14ac:dyDescent="0.2">
      <c r="A239" s="28" t="s">
        <v>57</v>
      </c>
      <c r="E239" s="29" t="s">
        <v>5</v>
      </c>
    </row>
    <row r="240" spans="1:16" x14ac:dyDescent="0.2">
      <c r="A240" s="28" t="s">
        <v>58</v>
      </c>
      <c r="E240" s="30" t="s">
        <v>5</v>
      </c>
    </row>
    <row r="241" spans="1:16" x14ac:dyDescent="0.2">
      <c r="E241" s="29" t="s">
        <v>5</v>
      </c>
    </row>
    <row r="242" spans="1:16" x14ac:dyDescent="0.2">
      <c r="A242" t="s">
        <v>51</v>
      </c>
      <c r="B242" s="5" t="s">
        <v>254</v>
      </c>
      <c r="C242" s="5" t="s">
        <v>6434</v>
      </c>
      <c r="D242" t="s">
        <v>5</v>
      </c>
      <c r="E242" s="24" t="s">
        <v>6435</v>
      </c>
      <c r="F242" s="25" t="s">
        <v>860</v>
      </c>
      <c r="G242" s="26">
        <v>1</v>
      </c>
      <c r="H242" s="25">
        <v>0</v>
      </c>
      <c r="I242" s="25">
        <f>ROUND(G242*H242,6)</f>
        <v>0</v>
      </c>
      <c r="L242" s="27">
        <v>0</v>
      </c>
      <c r="M242" s="22">
        <f>ROUND(ROUND(L242,2)*ROUND(G242,3),2)</f>
        <v>0</v>
      </c>
      <c r="N242" s="25" t="s">
        <v>126</v>
      </c>
      <c r="O242">
        <f>(M242*21)/100</f>
        <v>0</v>
      </c>
      <c r="P242" t="s">
        <v>27</v>
      </c>
    </row>
    <row r="243" spans="1:16" x14ac:dyDescent="0.2">
      <c r="A243" s="28" t="s">
        <v>57</v>
      </c>
      <c r="E243" s="29" t="s">
        <v>5</v>
      </c>
    </row>
    <row r="244" spans="1:16" x14ac:dyDescent="0.2">
      <c r="A244" s="28" t="s">
        <v>58</v>
      </c>
      <c r="E244" s="30" t="s">
        <v>5</v>
      </c>
    </row>
    <row r="245" spans="1:16" x14ac:dyDescent="0.2">
      <c r="E245" s="29" t="s">
        <v>5</v>
      </c>
    </row>
    <row r="246" spans="1:16" x14ac:dyDescent="0.2">
      <c r="A246" t="s">
        <v>51</v>
      </c>
      <c r="B246" s="5" t="s">
        <v>258</v>
      </c>
      <c r="C246" s="5" t="s">
        <v>6436</v>
      </c>
      <c r="D246" t="s">
        <v>5</v>
      </c>
      <c r="E246" s="24" t="s">
        <v>6437</v>
      </c>
      <c r="F246" s="25" t="s">
        <v>3125</v>
      </c>
      <c r="G246" s="26">
        <v>1570</v>
      </c>
      <c r="H246" s="25">
        <v>0</v>
      </c>
      <c r="I246" s="25">
        <f>ROUND(G246*H246,6)</f>
        <v>0</v>
      </c>
      <c r="L246" s="27">
        <v>0</v>
      </c>
      <c r="M246" s="22">
        <f>ROUND(ROUND(L246,2)*ROUND(G246,3),2)</f>
        <v>0</v>
      </c>
      <c r="N246" s="25" t="s">
        <v>126</v>
      </c>
      <c r="O246">
        <f>(M246*21)/100</f>
        <v>0</v>
      </c>
      <c r="P246" t="s">
        <v>27</v>
      </c>
    </row>
    <row r="247" spans="1:16" x14ac:dyDescent="0.2">
      <c r="A247" s="28" t="s">
        <v>57</v>
      </c>
      <c r="E247" s="29" t="s">
        <v>5</v>
      </c>
    </row>
    <row r="248" spans="1:16" x14ac:dyDescent="0.2">
      <c r="A248" s="28" t="s">
        <v>58</v>
      </c>
      <c r="E248" s="30" t="s">
        <v>5</v>
      </c>
    </row>
    <row r="249" spans="1:16" x14ac:dyDescent="0.2">
      <c r="E249" s="29" t="s">
        <v>5</v>
      </c>
    </row>
    <row r="250" spans="1:16" x14ac:dyDescent="0.2">
      <c r="A250" t="s">
        <v>51</v>
      </c>
      <c r="B250" s="5" t="s">
        <v>262</v>
      </c>
      <c r="C250" s="5" t="s">
        <v>6438</v>
      </c>
      <c r="D250" t="s">
        <v>5</v>
      </c>
      <c r="E250" s="24" t="s">
        <v>6439</v>
      </c>
      <c r="F250" s="25" t="s">
        <v>860</v>
      </c>
      <c r="G250" s="26">
        <v>1</v>
      </c>
      <c r="H250" s="25">
        <v>0</v>
      </c>
      <c r="I250" s="25">
        <f>ROUND(G250*H250,6)</f>
        <v>0</v>
      </c>
      <c r="L250" s="27">
        <v>0</v>
      </c>
      <c r="M250" s="22">
        <f>ROUND(ROUND(L250,2)*ROUND(G250,3),2)</f>
        <v>0</v>
      </c>
      <c r="N250" s="25" t="s">
        <v>126</v>
      </c>
      <c r="O250">
        <f>(M250*21)/100</f>
        <v>0</v>
      </c>
      <c r="P250" t="s">
        <v>27</v>
      </c>
    </row>
    <row r="251" spans="1:16" x14ac:dyDescent="0.2">
      <c r="A251" s="28" t="s">
        <v>57</v>
      </c>
      <c r="E251" s="29" t="s">
        <v>5</v>
      </c>
    </row>
    <row r="252" spans="1:16" x14ac:dyDescent="0.2">
      <c r="A252" s="28" t="s">
        <v>58</v>
      </c>
      <c r="E252" s="30" t="s">
        <v>5</v>
      </c>
    </row>
    <row r="253" spans="1:16" x14ac:dyDescent="0.2">
      <c r="E253" s="29" t="s">
        <v>5</v>
      </c>
    </row>
    <row r="254" spans="1:16" x14ac:dyDescent="0.2">
      <c r="A254" t="s">
        <v>48</v>
      </c>
      <c r="C254" s="6" t="s">
        <v>27</v>
      </c>
      <c r="E254" s="23" t="s">
        <v>6440</v>
      </c>
      <c r="J254" s="22">
        <f>0</f>
        <v>0</v>
      </c>
      <c r="K254" s="22">
        <f>0</f>
        <v>0</v>
      </c>
      <c r="L254" s="22">
        <f>0+L255+L259+L263+L267+L271+L275+L279+L283+L287+L291+L295+L299+L303+L307+L311+L315+L319+L323+L327+L331+L335+L339+L343+L347+L351+L355+L359+L363+L367+L371+L375+L379+L383+L387+L391+L395+L399+L403+L407+L411+L415+L419</f>
        <v>0</v>
      </c>
      <c r="M254" s="22">
        <f>0+M255+M259+M263+M267+M271+M275+M279+M283+M287+M291+M295+M299+M303+M307+M311+M315+M319+M323+M327+M331+M335+M339+M343+M347+M351+M355+M359+M363+M367+M371+M375+M379+M383+M387+M391+M395+M399+M403+M407+M411+M415+M419</f>
        <v>0</v>
      </c>
    </row>
    <row r="255" spans="1:16" ht="25.5" x14ac:dyDescent="0.2">
      <c r="A255" t="s">
        <v>51</v>
      </c>
      <c r="B255" s="5" t="s">
        <v>264</v>
      </c>
      <c r="C255" s="5" t="s">
        <v>1365</v>
      </c>
      <c r="D255" t="s">
        <v>5</v>
      </c>
      <c r="E255" s="24" t="s">
        <v>6441</v>
      </c>
      <c r="F255" s="25" t="s">
        <v>73</v>
      </c>
      <c r="G255" s="26">
        <v>2</v>
      </c>
      <c r="H255" s="25">
        <v>0</v>
      </c>
      <c r="I255" s="25">
        <f>ROUND(G255*H255,6)</f>
        <v>0</v>
      </c>
      <c r="L255" s="27">
        <v>0</v>
      </c>
      <c r="M255" s="22">
        <f>ROUND(ROUND(L255,2)*ROUND(G255,3),2)</f>
        <v>0</v>
      </c>
      <c r="N255" s="25" t="s">
        <v>126</v>
      </c>
      <c r="O255">
        <f>(M255*21)/100</f>
        <v>0</v>
      </c>
      <c r="P255" t="s">
        <v>27</v>
      </c>
    </row>
    <row r="256" spans="1:16" ht="63.75" x14ac:dyDescent="0.2">
      <c r="A256" s="28" t="s">
        <v>57</v>
      </c>
      <c r="E256" s="29" t="s">
        <v>6442</v>
      </c>
    </row>
    <row r="257" spans="1:16" x14ac:dyDescent="0.2">
      <c r="A257" s="28" t="s">
        <v>58</v>
      </c>
      <c r="E257" s="30" t="s">
        <v>5</v>
      </c>
    </row>
    <row r="258" spans="1:16" x14ac:dyDescent="0.2">
      <c r="E258" s="29" t="s">
        <v>5</v>
      </c>
    </row>
    <row r="259" spans="1:16" ht="25.5" x14ac:dyDescent="0.2">
      <c r="A259" t="s">
        <v>51</v>
      </c>
      <c r="B259" s="5" t="s">
        <v>265</v>
      </c>
      <c r="C259" s="5" t="s">
        <v>1367</v>
      </c>
      <c r="D259" t="s">
        <v>5</v>
      </c>
      <c r="E259" s="24" t="s">
        <v>6443</v>
      </c>
      <c r="F259" s="25" t="s">
        <v>73</v>
      </c>
      <c r="G259" s="26">
        <v>2</v>
      </c>
      <c r="H259" s="25">
        <v>0</v>
      </c>
      <c r="I259" s="25">
        <f>ROUND(G259*H259,6)</f>
        <v>0</v>
      </c>
      <c r="L259" s="27">
        <v>0</v>
      </c>
      <c r="M259" s="22">
        <f>ROUND(ROUND(L259,2)*ROUND(G259,3),2)</f>
        <v>0</v>
      </c>
      <c r="N259" s="25" t="s">
        <v>126</v>
      </c>
      <c r="O259">
        <f>(M259*21)/100</f>
        <v>0</v>
      </c>
      <c r="P259" t="s">
        <v>27</v>
      </c>
    </row>
    <row r="260" spans="1:16" ht="25.5" x14ac:dyDescent="0.2">
      <c r="A260" s="28" t="s">
        <v>57</v>
      </c>
      <c r="E260" s="29" t="s">
        <v>6444</v>
      </c>
    </row>
    <row r="261" spans="1:16" x14ac:dyDescent="0.2">
      <c r="A261" s="28" t="s">
        <v>58</v>
      </c>
      <c r="E261" s="30" t="s">
        <v>5</v>
      </c>
    </row>
    <row r="262" spans="1:16" x14ac:dyDescent="0.2">
      <c r="E262" s="29" t="s">
        <v>5</v>
      </c>
    </row>
    <row r="263" spans="1:16" ht="25.5" x14ac:dyDescent="0.2">
      <c r="A263" t="s">
        <v>51</v>
      </c>
      <c r="B263" s="5" t="s">
        <v>266</v>
      </c>
      <c r="C263" s="5" t="s">
        <v>1369</v>
      </c>
      <c r="D263" t="s">
        <v>5</v>
      </c>
      <c r="E263" s="24" t="s">
        <v>6369</v>
      </c>
      <c r="F263" s="25" t="s">
        <v>77</v>
      </c>
      <c r="G263" s="26">
        <v>50</v>
      </c>
      <c r="H263" s="25">
        <v>0</v>
      </c>
      <c r="I263" s="25">
        <f>ROUND(G263*H263,6)</f>
        <v>0</v>
      </c>
      <c r="L263" s="27">
        <v>0</v>
      </c>
      <c r="M263" s="22">
        <f>ROUND(ROUND(L263,2)*ROUND(G263,3),2)</f>
        <v>0</v>
      </c>
      <c r="N263" s="25" t="s">
        <v>126</v>
      </c>
      <c r="O263">
        <f>(M263*21)/100</f>
        <v>0</v>
      </c>
      <c r="P263" t="s">
        <v>27</v>
      </c>
    </row>
    <row r="264" spans="1:16" ht="25.5" x14ac:dyDescent="0.2">
      <c r="A264" s="28" t="s">
        <v>57</v>
      </c>
      <c r="E264" s="29" t="s">
        <v>6367</v>
      </c>
    </row>
    <row r="265" spans="1:16" x14ac:dyDescent="0.2">
      <c r="A265" s="28" t="s">
        <v>58</v>
      </c>
      <c r="E265" s="30" t="s">
        <v>5</v>
      </c>
    </row>
    <row r="266" spans="1:16" x14ac:dyDescent="0.2">
      <c r="E266" s="29" t="s">
        <v>5</v>
      </c>
    </row>
    <row r="267" spans="1:16" ht="25.5" x14ac:dyDescent="0.2">
      <c r="A267" t="s">
        <v>51</v>
      </c>
      <c r="B267" s="5" t="s">
        <v>267</v>
      </c>
      <c r="C267" s="5" t="s">
        <v>6445</v>
      </c>
      <c r="D267" t="s">
        <v>5</v>
      </c>
      <c r="E267" s="24" t="s">
        <v>6373</v>
      </c>
      <c r="F267" s="25" t="s">
        <v>77</v>
      </c>
      <c r="G267" s="26">
        <v>50</v>
      </c>
      <c r="H267" s="25">
        <v>0</v>
      </c>
      <c r="I267" s="25">
        <f>ROUND(G267*H267,6)</f>
        <v>0</v>
      </c>
      <c r="L267" s="27">
        <v>0</v>
      </c>
      <c r="M267" s="22">
        <f>ROUND(ROUND(L267,2)*ROUND(G267,3),2)</f>
        <v>0</v>
      </c>
      <c r="N267" s="25" t="s">
        <v>126</v>
      </c>
      <c r="O267">
        <f>(M267*21)/100</f>
        <v>0</v>
      </c>
      <c r="P267" t="s">
        <v>27</v>
      </c>
    </row>
    <row r="268" spans="1:16" ht="25.5" x14ac:dyDescent="0.2">
      <c r="A268" s="28" t="s">
        <v>57</v>
      </c>
      <c r="E268" s="29" t="s">
        <v>6367</v>
      </c>
    </row>
    <row r="269" spans="1:16" x14ac:dyDescent="0.2">
      <c r="A269" s="28" t="s">
        <v>58</v>
      </c>
      <c r="E269" s="30" t="s">
        <v>5</v>
      </c>
    </row>
    <row r="270" spans="1:16" x14ac:dyDescent="0.2">
      <c r="E270" s="29" t="s">
        <v>5</v>
      </c>
    </row>
    <row r="271" spans="1:16" ht="25.5" x14ac:dyDescent="0.2">
      <c r="A271" t="s">
        <v>51</v>
      </c>
      <c r="B271" s="5" t="s">
        <v>270</v>
      </c>
      <c r="C271" s="5" t="s">
        <v>6446</v>
      </c>
      <c r="D271" t="s">
        <v>5</v>
      </c>
      <c r="E271" s="24" t="s">
        <v>6447</v>
      </c>
      <c r="F271" s="25" t="s">
        <v>73</v>
      </c>
      <c r="G271" s="26">
        <v>1</v>
      </c>
      <c r="H271" s="25">
        <v>0</v>
      </c>
      <c r="I271" s="25">
        <f>ROUND(G271*H271,6)</f>
        <v>0</v>
      </c>
      <c r="L271" s="27">
        <v>0</v>
      </c>
      <c r="M271" s="22">
        <f>ROUND(ROUND(L271,2)*ROUND(G271,3),2)</f>
        <v>0</v>
      </c>
      <c r="N271" s="25" t="s">
        <v>126</v>
      </c>
      <c r="O271">
        <f>(M271*21)/100</f>
        <v>0</v>
      </c>
      <c r="P271" t="s">
        <v>27</v>
      </c>
    </row>
    <row r="272" spans="1:16" ht="63.75" x14ac:dyDescent="0.2">
      <c r="A272" s="28" t="s">
        <v>57</v>
      </c>
      <c r="E272" s="29" t="s">
        <v>6448</v>
      </c>
    </row>
    <row r="273" spans="1:16" x14ac:dyDescent="0.2">
      <c r="A273" s="28" t="s">
        <v>58</v>
      </c>
      <c r="E273" s="30" t="s">
        <v>5</v>
      </c>
    </row>
    <row r="274" spans="1:16" x14ac:dyDescent="0.2">
      <c r="E274" s="29" t="s">
        <v>5</v>
      </c>
    </row>
    <row r="275" spans="1:16" ht="25.5" x14ac:dyDescent="0.2">
      <c r="A275" t="s">
        <v>51</v>
      </c>
      <c r="B275" s="5" t="s">
        <v>273</v>
      </c>
      <c r="C275" s="5" t="s">
        <v>6449</v>
      </c>
      <c r="D275" t="s">
        <v>5</v>
      </c>
      <c r="E275" s="24" t="s">
        <v>6450</v>
      </c>
      <c r="F275" s="25" t="s">
        <v>73</v>
      </c>
      <c r="G275" s="26">
        <v>1</v>
      </c>
      <c r="H275" s="25">
        <v>0</v>
      </c>
      <c r="I275" s="25">
        <f>ROUND(G275*H275,6)</f>
        <v>0</v>
      </c>
      <c r="L275" s="27">
        <v>0</v>
      </c>
      <c r="M275" s="22">
        <f>ROUND(ROUND(L275,2)*ROUND(G275,3),2)</f>
        <v>0</v>
      </c>
      <c r="N275" s="25" t="s">
        <v>126</v>
      </c>
      <c r="O275">
        <f>(M275*21)/100</f>
        <v>0</v>
      </c>
      <c r="P275" t="s">
        <v>27</v>
      </c>
    </row>
    <row r="276" spans="1:16" ht="25.5" x14ac:dyDescent="0.2">
      <c r="A276" s="28" t="s">
        <v>57</v>
      </c>
      <c r="E276" s="29" t="s">
        <v>6444</v>
      </c>
    </row>
    <row r="277" spans="1:16" x14ac:dyDescent="0.2">
      <c r="A277" s="28" t="s">
        <v>58</v>
      </c>
      <c r="E277" s="30" t="s">
        <v>5</v>
      </c>
    </row>
    <row r="278" spans="1:16" x14ac:dyDescent="0.2">
      <c r="E278" s="29" t="s">
        <v>5</v>
      </c>
    </row>
    <row r="279" spans="1:16" ht="25.5" x14ac:dyDescent="0.2">
      <c r="A279" t="s">
        <v>51</v>
      </c>
      <c r="B279" s="5" t="s">
        <v>276</v>
      </c>
      <c r="C279" s="5" t="s">
        <v>6451</v>
      </c>
      <c r="D279" t="s">
        <v>5</v>
      </c>
      <c r="E279" s="24" t="s">
        <v>6369</v>
      </c>
      <c r="F279" s="25" t="s">
        <v>77</v>
      </c>
      <c r="G279" s="26">
        <v>45</v>
      </c>
      <c r="H279" s="25">
        <v>0</v>
      </c>
      <c r="I279" s="25">
        <f>ROUND(G279*H279,6)</f>
        <v>0</v>
      </c>
      <c r="L279" s="27">
        <v>0</v>
      </c>
      <c r="M279" s="22">
        <f>ROUND(ROUND(L279,2)*ROUND(G279,3),2)</f>
        <v>0</v>
      </c>
      <c r="N279" s="25" t="s">
        <v>126</v>
      </c>
      <c r="O279">
        <f>(M279*21)/100</f>
        <v>0</v>
      </c>
      <c r="P279" t="s">
        <v>27</v>
      </c>
    </row>
    <row r="280" spans="1:16" ht="25.5" x14ac:dyDescent="0.2">
      <c r="A280" s="28" t="s">
        <v>57</v>
      </c>
      <c r="E280" s="29" t="s">
        <v>6367</v>
      </c>
    </row>
    <row r="281" spans="1:16" x14ac:dyDescent="0.2">
      <c r="A281" s="28" t="s">
        <v>58</v>
      </c>
      <c r="E281" s="30" t="s">
        <v>5</v>
      </c>
    </row>
    <row r="282" spans="1:16" x14ac:dyDescent="0.2">
      <c r="E282" s="29" t="s">
        <v>5</v>
      </c>
    </row>
    <row r="283" spans="1:16" ht="25.5" x14ac:dyDescent="0.2">
      <c r="A283" t="s">
        <v>51</v>
      </c>
      <c r="B283" s="5" t="s">
        <v>279</v>
      </c>
      <c r="C283" s="5" t="s">
        <v>6452</v>
      </c>
      <c r="D283" t="s">
        <v>5</v>
      </c>
      <c r="E283" s="24" t="s">
        <v>6373</v>
      </c>
      <c r="F283" s="25" t="s">
        <v>77</v>
      </c>
      <c r="G283" s="26">
        <v>45</v>
      </c>
      <c r="H283" s="25">
        <v>0</v>
      </c>
      <c r="I283" s="25">
        <f>ROUND(G283*H283,6)</f>
        <v>0</v>
      </c>
      <c r="L283" s="27">
        <v>0</v>
      </c>
      <c r="M283" s="22">
        <f>ROUND(ROUND(L283,2)*ROUND(G283,3),2)</f>
        <v>0</v>
      </c>
      <c r="N283" s="25" t="s">
        <v>126</v>
      </c>
      <c r="O283">
        <f>(M283*21)/100</f>
        <v>0</v>
      </c>
      <c r="P283" t="s">
        <v>27</v>
      </c>
    </row>
    <row r="284" spans="1:16" ht="25.5" x14ac:dyDescent="0.2">
      <c r="A284" s="28" t="s">
        <v>57</v>
      </c>
      <c r="E284" s="29" t="s">
        <v>6367</v>
      </c>
    </row>
    <row r="285" spans="1:16" x14ac:dyDescent="0.2">
      <c r="A285" s="28" t="s">
        <v>58</v>
      </c>
      <c r="E285" s="30" t="s">
        <v>5</v>
      </c>
    </row>
    <row r="286" spans="1:16" x14ac:dyDescent="0.2">
      <c r="E286" s="29" t="s">
        <v>5</v>
      </c>
    </row>
    <row r="287" spans="1:16" ht="25.5" x14ac:dyDescent="0.2">
      <c r="A287" t="s">
        <v>51</v>
      </c>
      <c r="B287" s="5" t="s">
        <v>589</v>
      </c>
      <c r="C287" s="5" t="s">
        <v>6453</v>
      </c>
      <c r="D287" t="s">
        <v>5</v>
      </c>
      <c r="E287" s="24" t="s">
        <v>6454</v>
      </c>
      <c r="F287" s="25" t="s">
        <v>73</v>
      </c>
      <c r="G287" s="26">
        <v>1</v>
      </c>
      <c r="H287" s="25">
        <v>0</v>
      </c>
      <c r="I287" s="25">
        <f>ROUND(G287*H287,6)</f>
        <v>0</v>
      </c>
      <c r="L287" s="27">
        <v>0</v>
      </c>
      <c r="M287" s="22">
        <f>ROUND(ROUND(L287,2)*ROUND(G287,3),2)</f>
        <v>0</v>
      </c>
      <c r="N287" s="25" t="s">
        <v>126</v>
      </c>
      <c r="O287">
        <f>(M287*21)/100</f>
        <v>0</v>
      </c>
      <c r="P287" t="s">
        <v>27</v>
      </c>
    </row>
    <row r="288" spans="1:16" ht="63.75" x14ac:dyDescent="0.2">
      <c r="A288" s="28" t="s">
        <v>57</v>
      </c>
      <c r="E288" s="29" t="s">
        <v>6455</v>
      </c>
    </row>
    <row r="289" spans="1:16" x14ac:dyDescent="0.2">
      <c r="A289" s="28" t="s">
        <v>58</v>
      </c>
      <c r="E289" s="30" t="s">
        <v>5</v>
      </c>
    </row>
    <row r="290" spans="1:16" x14ac:dyDescent="0.2">
      <c r="E290" s="29" t="s">
        <v>5</v>
      </c>
    </row>
    <row r="291" spans="1:16" ht="25.5" x14ac:dyDescent="0.2">
      <c r="A291" t="s">
        <v>51</v>
      </c>
      <c r="B291" s="5" t="s">
        <v>282</v>
      </c>
      <c r="C291" s="5" t="s">
        <v>6456</v>
      </c>
      <c r="D291" t="s">
        <v>5</v>
      </c>
      <c r="E291" s="24" t="s">
        <v>6457</v>
      </c>
      <c r="F291" s="25" t="s">
        <v>73</v>
      </c>
      <c r="G291" s="26">
        <v>2</v>
      </c>
      <c r="H291" s="25">
        <v>0</v>
      </c>
      <c r="I291" s="25">
        <f>ROUND(G291*H291,6)</f>
        <v>0</v>
      </c>
      <c r="L291" s="27">
        <v>0</v>
      </c>
      <c r="M291" s="22">
        <f>ROUND(ROUND(L291,2)*ROUND(G291,3),2)</f>
        <v>0</v>
      </c>
      <c r="N291" s="25" t="s">
        <v>126</v>
      </c>
      <c r="O291">
        <f>(M291*21)/100</f>
        <v>0</v>
      </c>
      <c r="P291" t="s">
        <v>27</v>
      </c>
    </row>
    <row r="292" spans="1:16" ht="38.25" x14ac:dyDescent="0.2">
      <c r="A292" s="28" t="s">
        <v>57</v>
      </c>
      <c r="E292" s="29" t="s">
        <v>6458</v>
      </c>
    </row>
    <row r="293" spans="1:16" x14ac:dyDescent="0.2">
      <c r="A293" s="28" t="s">
        <v>58</v>
      </c>
      <c r="E293" s="30" t="s">
        <v>5</v>
      </c>
    </row>
    <row r="294" spans="1:16" x14ac:dyDescent="0.2">
      <c r="E294" s="29" t="s">
        <v>5</v>
      </c>
    </row>
    <row r="295" spans="1:16" ht="25.5" x14ac:dyDescent="0.2">
      <c r="A295" t="s">
        <v>51</v>
      </c>
      <c r="B295" s="5" t="s">
        <v>287</v>
      </c>
      <c r="C295" s="5" t="s">
        <v>6459</v>
      </c>
      <c r="D295" t="s">
        <v>5</v>
      </c>
      <c r="E295" s="24" t="s">
        <v>6460</v>
      </c>
      <c r="F295" s="25" t="s">
        <v>73</v>
      </c>
      <c r="G295" s="26">
        <v>3</v>
      </c>
      <c r="H295" s="25">
        <v>0</v>
      </c>
      <c r="I295" s="25">
        <f>ROUND(G295*H295,6)</f>
        <v>0</v>
      </c>
      <c r="L295" s="27">
        <v>0</v>
      </c>
      <c r="M295" s="22">
        <f>ROUND(ROUND(L295,2)*ROUND(G295,3),2)</f>
        <v>0</v>
      </c>
      <c r="N295" s="25" t="s">
        <v>126</v>
      </c>
      <c r="O295">
        <f>(M295*21)/100</f>
        <v>0</v>
      </c>
      <c r="P295" t="s">
        <v>27</v>
      </c>
    </row>
    <row r="296" spans="1:16" ht="38.25" x14ac:dyDescent="0.2">
      <c r="A296" s="28" t="s">
        <v>57</v>
      </c>
      <c r="E296" s="29" t="s">
        <v>6461</v>
      </c>
    </row>
    <row r="297" spans="1:16" x14ac:dyDescent="0.2">
      <c r="A297" s="28" t="s">
        <v>58</v>
      </c>
      <c r="E297" s="30" t="s">
        <v>5</v>
      </c>
    </row>
    <row r="298" spans="1:16" x14ac:dyDescent="0.2">
      <c r="E298" s="29" t="s">
        <v>5</v>
      </c>
    </row>
    <row r="299" spans="1:16" x14ac:dyDescent="0.2">
      <c r="A299" t="s">
        <v>51</v>
      </c>
      <c r="B299" s="5" t="s">
        <v>288</v>
      </c>
      <c r="C299" s="5" t="s">
        <v>6462</v>
      </c>
      <c r="D299" t="s">
        <v>5</v>
      </c>
      <c r="E299" s="24" t="s">
        <v>6463</v>
      </c>
      <c r="F299" s="25" t="s">
        <v>73</v>
      </c>
      <c r="G299" s="26">
        <v>4</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x14ac:dyDescent="0.2">
      <c r="A301" s="28" t="s">
        <v>58</v>
      </c>
      <c r="E301" s="30" t="s">
        <v>5</v>
      </c>
    </row>
    <row r="302" spans="1:16" x14ac:dyDescent="0.2">
      <c r="E302" s="29" t="s">
        <v>5</v>
      </c>
    </row>
    <row r="303" spans="1:16" ht="25.5" x14ac:dyDescent="0.2">
      <c r="A303" t="s">
        <v>51</v>
      </c>
      <c r="B303" s="5" t="s">
        <v>289</v>
      </c>
      <c r="C303" s="5" t="s">
        <v>6464</v>
      </c>
      <c r="D303" t="s">
        <v>5</v>
      </c>
      <c r="E303" s="24" t="s">
        <v>6366</v>
      </c>
      <c r="F303" s="25" t="s">
        <v>77</v>
      </c>
      <c r="G303" s="26">
        <v>11</v>
      </c>
      <c r="H303" s="25">
        <v>0</v>
      </c>
      <c r="I303" s="25">
        <f>ROUND(G303*H303,6)</f>
        <v>0</v>
      </c>
      <c r="L303" s="27">
        <v>0</v>
      </c>
      <c r="M303" s="22">
        <f>ROUND(ROUND(L303,2)*ROUND(G303,3),2)</f>
        <v>0</v>
      </c>
      <c r="N303" s="25" t="s">
        <v>126</v>
      </c>
      <c r="O303">
        <f>(M303*21)/100</f>
        <v>0</v>
      </c>
      <c r="P303" t="s">
        <v>27</v>
      </c>
    </row>
    <row r="304" spans="1:16" ht="25.5" x14ac:dyDescent="0.2">
      <c r="A304" s="28" t="s">
        <v>57</v>
      </c>
      <c r="E304" s="29" t="s">
        <v>6367</v>
      </c>
    </row>
    <row r="305" spans="1:16" x14ac:dyDescent="0.2">
      <c r="A305" s="28" t="s">
        <v>58</v>
      </c>
      <c r="E305" s="30" t="s">
        <v>5</v>
      </c>
    </row>
    <row r="306" spans="1:16" x14ac:dyDescent="0.2">
      <c r="E306" s="29" t="s">
        <v>5</v>
      </c>
    </row>
    <row r="307" spans="1:16" ht="25.5" x14ac:dyDescent="0.2">
      <c r="A307" t="s">
        <v>51</v>
      </c>
      <c r="B307" s="5" t="s">
        <v>292</v>
      </c>
      <c r="C307" s="5" t="s">
        <v>6465</v>
      </c>
      <c r="D307" t="s">
        <v>5</v>
      </c>
      <c r="E307" s="24" t="s">
        <v>6369</v>
      </c>
      <c r="F307" s="25" t="s">
        <v>77</v>
      </c>
      <c r="G307" s="26">
        <v>43</v>
      </c>
      <c r="H307" s="25">
        <v>0</v>
      </c>
      <c r="I307" s="25">
        <f>ROUND(G307*H307,6)</f>
        <v>0</v>
      </c>
      <c r="L307" s="27">
        <v>0</v>
      </c>
      <c r="M307" s="22">
        <f>ROUND(ROUND(L307,2)*ROUND(G307,3),2)</f>
        <v>0</v>
      </c>
      <c r="N307" s="25" t="s">
        <v>126</v>
      </c>
      <c r="O307">
        <f>(M307*21)/100</f>
        <v>0</v>
      </c>
      <c r="P307" t="s">
        <v>27</v>
      </c>
    </row>
    <row r="308" spans="1:16" ht="25.5" x14ac:dyDescent="0.2">
      <c r="A308" s="28" t="s">
        <v>57</v>
      </c>
      <c r="E308" s="29" t="s">
        <v>6367</v>
      </c>
    </row>
    <row r="309" spans="1:16" x14ac:dyDescent="0.2">
      <c r="A309" s="28" t="s">
        <v>58</v>
      </c>
      <c r="E309" s="30" t="s">
        <v>5</v>
      </c>
    </row>
    <row r="310" spans="1:16" x14ac:dyDescent="0.2">
      <c r="E310" s="29" t="s">
        <v>5</v>
      </c>
    </row>
    <row r="311" spans="1:16" ht="25.5" x14ac:dyDescent="0.2">
      <c r="A311" t="s">
        <v>51</v>
      </c>
      <c r="B311" s="5" t="s">
        <v>295</v>
      </c>
      <c r="C311" s="5" t="s">
        <v>6466</v>
      </c>
      <c r="D311" t="s">
        <v>5</v>
      </c>
      <c r="E311" s="24" t="s">
        <v>6371</v>
      </c>
      <c r="F311" s="25" t="s">
        <v>77</v>
      </c>
      <c r="G311" s="26">
        <v>11</v>
      </c>
      <c r="H311" s="25">
        <v>0</v>
      </c>
      <c r="I311" s="25">
        <f>ROUND(G311*H311,6)</f>
        <v>0</v>
      </c>
      <c r="L311" s="27">
        <v>0</v>
      </c>
      <c r="M311" s="22">
        <f>ROUND(ROUND(L311,2)*ROUND(G311,3),2)</f>
        <v>0</v>
      </c>
      <c r="N311" s="25" t="s">
        <v>126</v>
      </c>
      <c r="O311">
        <f>(M311*21)/100</f>
        <v>0</v>
      </c>
      <c r="P311" t="s">
        <v>27</v>
      </c>
    </row>
    <row r="312" spans="1:16" ht="25.5" x14ac:dyDescent="0.2">
      <c r="A312" s="28" t="s">
        <v>57</v>
      </c>
      <c r="E312" s="29" t="s">
        <v>6367</v>
      </c>
    </row>
    <row r="313" spans="1:16" x14ac:dyDescent="0.2">
      <c r="A313" s="28" t="s">
        <v>58</v>
      </c>
      <c r="E313" s="30" t="s">
        <v>5</v>
      </c>
    </row>
    <row r="314" spans="1:16" x14ac:dyDescent="0.2">
      <c r="E314" s="29" t="s">
        <v>5</v>
      </c>
    </row>
    <row r="315" spans="1:16" ht="25.5" x14ac:dyDescent="0.2">
      <c r="A315" t="s">
        <v>51</v>
      </c>
      <c r="B315" s="5" t="s">
        <v>298</v>
      </c>
      <c r="C315" s="5" t="s">
        <v>6467</v>
      </c>
      <c r="D315" t="s">
        <v>5</v>
      </c>
      <c r="E315" s="24" t="s">
        <v>6375</v>
      </c>
      <c r="F315" s="25" t="s">
        <v>77</v>
      </c>
      <c r="G315" s="26">
        <v>43</v>
      </c>
      <c r="H315" s="25">
        <v>0</v>
      </c>
      <c r="I315" s="25">
        <f>ROUND(G315*H315,6)</f>
        <v>0</v>
      </c>
      <c r="L315" s="27">
        <v>0</v>
      </c>
      <c r="M315" s="22">
        <f>ROUND(ROUND(L315,2)*ROUND(G315,3),2)</f>
        <v>0</v>
      </c>
      <c r="N315" s="25" t="s">
        <v>126</v>
      </c>
      <c r="O315">
        <f>(M315*21)/100</f>
        <v>0</v>
      </c>
      <c r="P315" t="s">
        <v>27</v>
      </c>
    </row>
    <row r="316" spans="1:16" ht="25.5" x14ac:dyDescent="0.2">
      <c r="A316" s="28" t="s">
        <v>57</v>
      </c>
      <c r="E316" s="29" t="s">
        <v>6367</v>
      </c>
    </row>
    <row r="317" spans="1:16" x14ac:dyDescent="0.2">
      <c r="A317" s="28" t="s">
        <v>58</v>
      </c>
      <c r="E317" s="30" t="s">
        <v>5</v>
      </c>
    </row>
    <row r="318" spans="1:16" x14ac:dyDescent="0.2">
      <c r="E318" s="29" t="s">
        <v>5</v>
      </c>
    </row>
    <row r="319" spans="1:16" x14ac:dyDescent="0.2">
      <c r="A319" t="s">
        <v>51</v>
      </c>
      <c r="B319" s="5" t="s">
        <v>301</v>
      </c>
      <c r="C319" s="5" t="s">
        <v>6468</v>
      </c>
      <c r="D319" t="s">
        <v>5</v>
      </c>
      <c r="E319" s="24" t="s">
        <v>6385</v>
      </c>
      <c r="F319" s="25" t="s">
        <v>884</v>
      </c>
      <c r="G319" s="26">
        <v>15</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x14ac:dyDescent="0.2">
      <c r="A321" s="28" t="s">
        <v>58</v>
      </c>
      <c r="E321" s="30" t="s">
        <v>5</v>
      </c>
    </row>
    <row r="322" spans="1:16" x14ac:dyDescent="0.2">
      <c r="E322" s="29" t="s">
        <v>5</v>
      </c>
    </row>
    <row r="323" spans="1:16" ht="25.5" x14ac:dyDescent="0.2">
      <c r="A323" t="s">
        <v>51</v>
      </c>
      <c r="B323" s="5" t="s">
        <v>304</v>
      </c>
      <c r="C323" s="5" t="s">
        <v>6469</v>
      </c>
      <c r="D323" t="s">
        <v>5</v>
      </c>
      <c r="E323" s="24" t="s">
        <v>6470</v>
      </c>
      <c r="F323" s="25" t="s">
        <v>73</v>
      </c>
      <c r="G323" s="26">
        <v>1</v>
      </c>
      <c r="H323" s="25">
        <v>0</v>
      </c>
      <c r="I323" s="25">
        <f>ROUND(G323*H323,6)</f>
        <v>0</v>
      </c>
      <c r="L323" s="27">
        <v>0</v>
      </c>
      <c r="M323" s="22">
        <f>ROUND(ROUND(L323,2)*ROUND(G323,3),2)</f>
        <v>0</v>
      </c>
      <c r="N323" s="25" t="s">
        <v>126</v>
      </c>
      <c r="O323">
        <f>(M323*21)/100</f>
        <v>0</v>
      </c>
      <c r="P323" t="s">
        <v>27</v>
      </c>
    </row>
    <row r="324" spans="1:16" ht="63.75" x14ac:dyDescent="0.2">
      <c r="A324" s="28" t="s">
        <v>57</v>
      </c>
      <c r="E324" s="29" t="s">
        <v>6471</v>
      </c>
    </row>
    <row r="325" spans="1:16" x14ac:dyDescent="0.2">
      <c r="A325" s="28" t="s">
        <v>58</v>
      </c>
      <c r="E325" s="30" t="s">
        <v>5</v>
      </c>
    </row>
    <row r="326" spans="1:16" x14ac:dyDescent="0.2">
      <c r="E326" s="29" t="s">
        <v>5</v>
      </c>
    </row>
    <row r="327" spans="1:16" ht="25.5" x14ac:dyDescent="0.2">
      <c r="A327" t="s">
        <v>51</v>
      </c>
      <c r="B327" s="5" t="s">
        <v>307</v>
      </c>
      <c r="C327" s="5" t="s">
        <v>6472</v>
      </c>
      <c r="D327" t="s">
        <v>5</v>
      </c>
      <c r="E327" s="24" t="s">
        <v>6473</v>
      </c>
      <c r="F327" s="25" t="s">
        <v>73</v>
      </c>
      <c r="G327" s="26">
        <v>2</v>
      </c>
      <c r="H327" s="25">
        <v>0</v>
      </c>
      <c r="I327" s="25">
        <f>ROUND(G327*H327,6)</f>
        <v>0</v>
      </c>
      <c r="L327" s="27">
        <v>0</v>
      </c>
      <c r="M327" s="22">
        <f>ROUND(ROUND(L327,2)*ROUND(G327,3),2)</f>
        <v>0</v>
      </c>
      <c r="N327" s="25" t="s">
        <v>126</v>
      </c>
      <c r="O327">
        <f>(M327*21)/100</f>
        <v>0</v>
      </c>
      <c r="P327" t="s">
        <v>27</v>
      </c>
    </row>
    <row r="328" spans="1:16" ht="38.25" x14ac:dyDescent="0.2">
      <c r="A328" s="28" t="s">
        <v>57</v>
      </c>
      <c r="E328" s="29" t="s">
        <v>6474</v>
      </c>
    </row>
    <row r="329" spans="1:16" x14ac:dyDescent="0.2">
      <c r="A329" s="28" t="s">
        <v>58</v>
      </c>
      <c r="E329" s="30" t="s">
        <v>5</v>
      </c>
    </row>
    <row r="330" spans="1:16" x14ac:dyDescent="0.2">
      <c r="E330" s="29" t="s">
        <v>5</v>
      </c>
    </row>
    <row r="331" spans="1:16" ht="25.5" x14ac:dyDescent="0.2">
      <c r="A331" t="s">
        <v>51</v>
      </c>
      <c r="B331" s="5" t="s">
        <v>311</v>
      </c>
      <c r="C331" s="5" t="s">
        <v>6475</v>
      </c>
      <c r="D331" t="s">
        <v>5</v>
      </c>
      <c r="E331" s="24" t="s">
        <v>6476</v>
      </c>
      <c r="F331" s="25" t="s">
        <v>73</v>
      </c>
      <c r="G331" s="26">
        <v>3</v>
      </c>
      <c r="H331" s="25">
        <v>0</v>
      </c>
      <c r="I331" s="25">
        <f>ROUND(G331*H331,6)</f>
        <v>0</v>
      </c>
      <c r="L331" s="27">
        <v>0</v>
      </c>
      <c r="M331" s="22">
        <f>ROUND(ROUND(L331,2)*ROUND(G331,3),2)</f>
        <v>0</v>
      </c>
      <c r="N331" s="25" t="s">
        <v>126</v>
      </c>
      <c r="O331">
        <f>(M331*21)/100</f>
        <v>0</v>
      </c>
      <c r="P331" t="s">
        <v>27</v>
      </c>
    </row>
    <row r="332" spans="1:16" ht="38.25" x14ac:dyDescent="0.2">
      <c r="A332" s="28" t="s">
        <v>57</v>
      </c>
      <c r="E332" s="29" t="s">
        <v>6477</v>
      </c>
    </row>
    <row r="333" spans="1:16" x14ac:dyDescent="0.2">
      <c r="A333" s="28" t="s">
        <v>58</v>
      </c>
      <c r="E333" s="30" t="s">
        <v>5</v>
      </c>
    </row>
    <row r="334" spans="1:16" x14ac:dyDescent="0.2">
      <c r="E334" s="29" t="s">
        <v>5</v>
      </c>
    </row>
    <row r="335" spans="1:16" x14ac:dyDescent="0.2">
      <c r="A335" t="s">
        <v>51</v>
      </c>
      <c r="B335" s="5" t="s">
        <v>314</v>
      </c>
      <c r="C335" s="5" t="s">
        <v>6478</v>
      </c>
      <c r="D335" t="s">
        <v>5</v>
      </c>
      <c r="E335" s="24" t="s">
        <v>6463</v>
      </c>
      <c r="F335" s="25" t="s">
        <v>73</v>
      </c>
      <c r="G335" s="26">
        <v>3</v>
      </c>
      <c r="H335" s="25">
        <v>0</v>
      </c>
      <c r="I335" s="25">
        <f>ROUND(G335*H335,6)</f>
        <v>0</v>
      </c>
      <c r="L335" s="27">
        <v>0</v>
      </c>
      <c r="M335" s="22">
        <f>ROUND(ROUND(L335,2)*ROUND(G335,3),2)</f>
        <v>0</v>
      </c>
      <c r="N335" s="25" t="s">
        <v>126</v>
      </c>
      <c r="O335">
        <f>(M335*21)/100</f>
        <v>0</v>
      </c>
      <c r="P335" t="s">
        <v>27</v>
      </c>
    </row>
    <row r="336" spans="1:16" x14ac:dyDescent="0.2">
      <c r="A336" s="28" t="s">
        <v>57</v>
      </c>
      <c r="E336" s="29" t="s">
        <v>5</v>
      </c>
    </row>
    <row r="337" spans="1:16" x14ac:dyDescent="0.2">
      <c r="A337" s="28" t="s">
        <v>58</v>
      </c>
      <c r="E337" s="30" t="s">
        <v>5</v>
      </c>
    </row>
    <row r="338" spans="1:16" x14ac:dyDescent="0.2">
      <c r="E338" s="29" t="s">
        <v>5</v>
      </c>
    </row>
    <row r="339" spans="1:16" ht="25.5" x14ac:dyDescent="0.2">
      <c r="A339" t="s">
        <v>51</v>
      </c>
      <c r="B339" s="5" t="s">
        <v>317</v>
      </c>
      <c r="C339" s="5" t="s">
        <v>6479</v>
      </c>
      <c r="D339" t="s">
        <v>5</v>
      </c>
      <c r="E339" s="24" t="s">
        <v>6366</v>
      </c>
      <c r="F339" s="25" t="s">
        <v>77</v>
      </c>
      <c r="G339" s="26">
        <v>14</v>
      </c>
      <c r="H339" s="25">
        <v>0</v>
      </c>
      <c r="I339" s="25">
        <f>ROUND(G339*H339,6)</f>
        <v>0</v>
      </c>
      <c r="L339" s="27">
        <v>0</v>
      </c>
      <c r="M339" s="22">
        <f>ROUND(ROUND(L339,2)*ROUND(G339,3),2)</f>
        <v>0</v>
      </c>
      <c r="N339" s="25" t="s">
        <v>126</v>
      </c>
      <c r="O339">
        <f>(M339*21)/100</f>
        <v>0</v>
      </c>
      <c r="P339" t="s">
        <v>27</v>
      </c>
    </row>
    <row r="340" spans="1:16" ht="25.5" x14ac:dyDescent="0.2">
      <c r="A340" s="28" t="s">
        <v>57</v>
      </c>
      <c r="E340" s="29" t="s">
        <v>6367</v>
      </c>
    </row>
    <row r="341" spans="1:16" x14ac:dyDescent="0.2">
      <c r="A341" s="28" t="s">
        <v>58</v>
      </c>
      <c r="E341" s="30" t="s">
        <v>5</v>
      </c>
    </row>
    <row r="342" spans="1:16" x14ac:dyDescent="0.2">
      <c r="E342" s="29" t="s">
        <v>5</v>
      </c>
    </row>
    <row r="343" spans="1:16" ht="25.5" x14ac:dyDescent="0.2">
      <c r="A343" t="s">
        <v>51</v>
      </c>
      <c r="B343" s="5" t="s">
        <v>320</v>
      </c>
      <c r="C343" s="5" t="s">
        <v>6480</v>
      </c>
      <c r="D343" t="s">
        <v>5</v>
      </c>
      <c r="E343" s="24" t="s">
        <v>6369</v>
      </c>
      <c r="F343" s="25" t="s">
        <v>77</v>
      </c>
      <c r="G343" s="26">
        <v>40</v>
      </c>
      <c r="H343" s="25">
        <v>0</v>
      </c>
      <c r="I343" s="25">
        <f>ROUND(G343*H343,6)</f>
        <v>0</v>
      </c>
      <c r="L343" s="27">
        <v>0</v>
      </c>
      <c r="M343" s="22">
        <f>ROUND(ROUND(L343,2)*ROUND(G343,3),2)</f>
        <v>0</v>
      </c>
      <c r="N343" s="25" t="s">
        <v>126</v>
      </c>
      <c r="O343">
        <f>(M343*21)/100</f>
        <v>0</v>
      </c>
      <c r="P343" t="s">
        <v>27</v>
      </c>
    </row>
    <row r="344" spans="1:16" ht="25.5" x14ac:dyDescent="0.2">
      <c r="A344" s="28" t="s">
        <v>57</v>
      </c>
      <c r="E344" s="29" t="s">
        <v>6367</v>
      </c>
    </row>
    <row r="345" spans="1:16" x14ac:dyDescent="0.2">
      <c r="A345" s="28" t="s">
        <v>58</v>
      </c>
      <c r="E345" s="30" t="s">
        <v>5</v>
      </c>
    </row>
    <row r="346" spans="1:16" x14ac:dyDescent="0.2">
      <c r="E346" s="29" t="s">
        <v>5</v>
      </c>
    </row>
    <row r="347" spans="1:16" ht="25.5" x14ac:dyDescent="0.2">
      <c r="A347" t="s">
        <v>51</v>
      </c>
      <c r="B347" s="5" t="s">
        <v>323</v>
      </c>
      <c r="C347" s="5" t="s">
        <v>6481</v>
      </c>
      <c r="D347" t="s">
        <v>5</v>
      </c>
      <c r="E347" s="24" t="s">
        <v>6371</v>
      </c>
      <c r="F347" s="25" t="s">
        <v>77</v>
      </c>
      <c r="G347" s="26">
        <v>14</v>
      </c>
      <c r="H347" s="25">
        <v>0</v>
      </c>
      <c r="I347" s="25">
        <f>ROUND(G347*H347,6)</f>
        <v>0</v>
      </c>
      <c r="L347" s="27">
        <v>0</v>
      </c>
      <c r="M347" s="22">
        <f>ROUND(ROUND(L347,2)*ROUND(G347,3),2)</f>
        <v>0</v>
      </c>
      <c r="N347" s="25" t="s">
        <v>126</v>
      </c>
      <c r="O347">
        <f>(M347*21)/100</f>
        <v>0</v>
      </c>
      <c r="P347" t="s">
        <v>27</v>
      </c>
    </row>
    <row r="348" spans="1:16" ht="25.5" x14ac:dyDescent="0.2">
      <c r="A348" s="28" t="s">
        <v>57</v>
      </c>
      <c r="E348" s="29" t="s">
        <v>6367</v>
      </c>
    </row>
    <row r="349" spans="1:16" x14ac:dyDescent="0.2">
      <c r="A349" s="28" t="s">
        <v>58</v>
      </c>
      <c r="E349" s="30" t="s">
        <v>5</v>
      </c>
    </row>
    <row r="350" spans="1:16" x14ac:dyDescent="0.2">
      <c r="E350" s="29" t="s">
        <v>5</v>
      </c>
    </row>
    <row r="351" spans="1:16" ht="25.5" x14ac:dyDescent="0.2">
      <c r="A351" t="s">
        <v>51</v>
      </c>
      <c r="B351" s="5" t="s">
        <v>326</v>
      </c>
      <c r="C351" s="5" t="s">
        <v>6482</v>
      </c>
      <c r="D351" t="s">
        <v>5</v>
      </c>
      <c r="E351" s="24" t="s">
        <v>6373</v>
      </c>
      <c r="F351" s="25" t="s">
        <v>77</v>
      </c>
      <c r="G351" s="26">
        <v>40</v>
      </c>
      <c r="H351" s="25">
        <v>0</v>
      </c>
      <c r="I351" s="25">
        <f>ROUND(G351*H351,6)</f>
        <v>0</v>
      </c>
      <c r="L351" s="27">
        <v>0</v>
      </c>
      <c r="M351" s="22">
        <f>ROUND(ROUND(L351,2)*ROUND(G351,3),2)</f>
        <v>0</v>
      </c>
      <c r="N351" s="25" t="s">
        <v>126</v>
      </c>
      <c r="O351">
        <f>(M351*21)/100</f>
        <v>0</v>
      </c>
      <c r="P351" t="s">
        <v>27</v>
      </c>
    </row>
    <row r="352" spans="1:16" ht="25.5" x14ac:dyDescent="0.2">
      <c r="A352" s="28" t="s">
        <v>57</v>
      </c>
      <c r="E352" s="29" t="s">
        <v>6367</v>
      </c>
    </row>
    <row r="353" spans="1:16" x14ac:dyDescent="0.2">
      <c r="A353" s="28" t="s">
        <v>58</v>
      </c>
      <c r="E353" s="30" t="s">
        <v>5</v>
      </c>
    </row>
    <row r="354" spans="1:16" x14ac:dyDescent="0.2">
      <c r="E354" s="29" t="s">
        <v>5</v>
      </c>
    </row>
    <row r="355" spans="1:16" x14ac:dyDescent="0.2">
      <c r="A355" t="s">
        <v>51</v>
      </c>
      <c r="B355" s="5" t="s">
        <v>329</v>
      </c>
      <c r="C355" s="5" t="s">
        <v>6483</v>
      </c>
      <c r="D355" t="s">
        <v>5</v>
      </c>
      <c r="E355" s="24" t="s">
        <v>6385</v>
      </c>
      <c r="F355" s="25" t="s">
        <v>884</v>
      </c>
      <c r="G355" s="26">
        <v>15</v>
      </c>
      <c r="H355" s="25">
        <v>0</v>
      </c>
      <c r="I355" s="25">
        <f>ROUND(G355*H355,6)</f>
        <v>0</v>
      </c>
      <c r="L355" s="27">
        <v>0</v>
      </c>
      <c r="M355" s="22">
        <f>ROUND(ROUND(L355,2)*ROUND(G355,3),2)</f>
        <v>0</v>
      </c>
      <c r="N355" s="25" t="s">
        <v>126</v>
      </c>
      <c r="O355">
        <f>(M355*21)/100</f>
        <v>0</v>
      </c>
      <c r="P355" t="s">
        <v>27</v>
      </c>
    </row>
    <row r="356" spans="1:16" x14ac:dyDescent="0.2">
      <c r="A356" s="28" t="s">
        <v>57</v>
      </c>
      <c r="E356" s="29" t="s">
        <v>5</v>
      </c>
    </row>
    <row r="357" spans="1:16" x14ac:dyDescent="0.2">
      <c r="A357" s="28" t="s">
        <v>58</v>
      </c>
      <c r="E357" s="30" t="s">
        <v>5</v>
      </c>
    </row>
    <row r="358" spans="1:16" x14ac:dyDescent="0.2">
      <c r="E358" s="29" t="s">
        <v>5</v>
      </c>
    </row>
    <row r="359" spans="1:16" ht="25.5" x14ac:dyDescent="0.2">
      <c r="A359" t="s">
        <v>51</v>
      </c>
      <c r="B359" s="5" t="s">
        <v>332</v>
      </c>
      <c r="C359" s="5" t="s">
        <v>6484</v>
      </c>
      <c r="D359" t="s">
        <v>5</v>
      </c>
      <c r="E359" s="24" t="s">
        <v>6485</v>
      </c>
      <c r="F359" s="25" t="s">
        <v>73</v>
      </c>
      <c r="G359" s="26">
        <v>1</v>
      </c>
      <c r="H359" s="25">
        <v>0</v>
      </c>
      <c r="I359" s="25">
        <f>ROUND(G359*H359,6)</f>
        <v>0</v>
      </c>
      <c r="L359" s="27">
        <v>0</v>
      </c>
      <c r="M359" s="22">
        <f>ROUND(ROUND(L359,2)*ROUND(G359,3),2)</f>
        <v>0</v>
      </c>
      <c r="N359" s="25" t="s">
        <v>126</v>
      </c>
      <c r="O359">
        <f>(M359*21)/100</f>
        <v>0</v>
      </c>
      <c r="P359" t="s">
        <v>27</v>
      </c>
    </row>
    <row r="360" spans="1:16" ht="76.5" x14ac:dyDescent="0.2">
      <c r="A360" s="28" t="s">
        <v>57</v>
      </c>
      <c r="E360" s="29" t="s">
        <v>6486</v>
      </c>
    </row>
    <row r="361" spans="1:16" x14ac:dyDescent="0.2">
      <c r="A361" s="28" t="s">
        <v>58</v>
      </c>
      <c r="E361" s="30" t="s">
        <v>5</v>
      </c>
    </row>
    <row r="362" spans="1:16" x14ac:dyDescent="0.2">
      <c r="E362" s="29" t="s">
        <v>5</v>
      </c>
    </row>
    <row r="363" spans="1:16" ht="25.5" x14ac:dyDescent="0.2">
      <c r="A363" t="s">
        <v>51</v>
      </c>
      <c r="B363" s="5" t="s">
        <v>337</v>
      </c>
      <c r="C363" s="5" t="s">
        <v>6487</v>
      </c>
      <c r="D363" t="s">
        <v>5</v>
      </c>
      <c r="E363" s="24" t="s">
        <v>6488</v>
      </c>
      <c r="F363" s="25" t="s">
        <v>73</v>
      </c>
      <c r="G363" s="26">
        <v>3</v>
      </c>
      <c r="H363" s="25">
        <v>0</v>
      </c>
      <c r="I363" s="25">
        <f>ROUND(G363*H363,6)</f>
        <v>0</v>
      </c>
      <c r="L363" s="27">
        <v>0</v>
      </c>
      <c r="M363" s="22">
        <f>ROUND(ROUND(L363,2)*ROUND(G363,3),2)</f>
        <v>0</v>
      </c>
      <c r="N363" s="25" t="s">
        <v>126</v>
      </c>
      <c r="O363">
        <f>(M363*21)/100</f>
        <v>0</v>
      </c>
      <c r="P363" t="s">
        <v>27</v>
      </c>
    </row>
    <row r="364" spans="1:16" ht="38.25" x14ac:dyDescent="0.2">
      <c r="A364" s="28" t="s">
        <v>57</v>
      </c>
      <c r="E364" s="29" t="s">
        <v>6489</v>
      </c>
    </row>
    <row r="365" spans="1:16" x14ac:dyDescent="0.2">
      <c r="A365" s="28" t="s">
        <v>58</v>
      </c>
      <c r="E365" s="30" t="s">
        <v>5</v>
      </c>
    </row>
    <row r="366" spans="1:16" x14ac:dyDescent="0.2">
      <c r="E366" s="29" t="s">
        <v>5</v>
      </c>
    </row>
    <row r="367" spans="1:16" ht="25.5" x14ac:dyDescent="0.2">
      <c r="A367" t="s">
        <v>51</v>
      </c>
      <c r="B367" s="5" t="s">
        <v>340</v>
      </c>
      <c r="C367" s="5" t="s">
        <v>6490</v>
      </c>
      <c r="D367" t="s">
        <v>5</v>
      </c>
      <c r="E367" s="24" t="s">
        <v>6491</v>
      </c>
      <c r="F367" s="25" t="s">
        <v>73</v>
      </c>
      <c r="G367" s="26">
        <v>2</v>
      </c>
      <c r="H367" s="25">
        <v>0</v>
      </c>
      <c r="I367" s="25">
        <f>ROUND(G367*H367,6)</f>
        <v>0</v>
      </c>
      <c r="L367" s="27">
        <v>0</v>
      </c>
      <c r="M367" s="22">
        <f>ROUND(ROUND(L367,2)*ROUND(G367,3),2)</f>
        <v>0</v>
      </c>
      <c r="N367" s="25" t="s">
        <v>126</v>
      </c>
      <c r="O367">
        <f>(M367*21)/100</f>
        <v>0</v>
      </c>
      <c r="P367" t="s">
        <v>27</v>
      </c>
    </row>
    <row r="368" spans="1:16" ht="38.25" x14ac:dyDescent="0.2">
      <c r="A368" s="28" t="s">
        <v>57</v>
      </c>
      <c r="E368" s="29" t="s">
        <v>6492</v>
      </c>
    </row>
    <row r="369" spans="1:16" x14ac:dyDescent="0.2">
      <c r="A369" s="28" t="s">
        <v>58</v>
      </c>
      <c r="E369" s="30" t="s">
        <v>5</v>
      </c>
    </row>
    <row r="370" spans="1:16" x14ac:dyDescent="0.2">
      <c r="E370" s="29" t="s">
        <v>5</v>
      </c>
    </row>
    <row r="371" spans="1:16" x14ac:dyDescent="0.2">
      <c r="A371" t="s">
        <v>51</v>
      </c>
      <c r="B371" s="5" t="s">
        <v>343</v>
      </c>
      <c r="C371" s="5" t="s">
        <v>6493</v>
      </c>
      <c r="D371" t="s">
        <v>5</v>
      </c>
      <c r="E371" s="24" t="s">
        <v>6463</v>
      </c>
      <c r="F371" s="25" t="s">
        <v>73</v>
      </c>
      <c r="G371" s="26">
        <v>4</v>
      </c>
      <c r="H371" s="25">
        <v>0</v>
      </c>
      <c r="I371" s="25">
        <f>ROUND(G371*H371,6)</f>
        <v>0</v>
      </c>
      <c r="L371" s="27">
        <v>0</v>
      </c>
      <c r="M371" s="22">
        <f>ROUND(ROUND(L371,2)*ROUND(G371,3),2)</f>
        <v>0</v>
      </c>
      <c r="N371" s="25" t="s">
        <v>126</v>
      </c>
      <c r="O371">
        <f>(M371*21)/100</f>
        <v>0</v>
      </c>
      <c r="P371" t="s">
        <v>27</v>
      </c>
    </row>
    <row r="372" spans="1:16" x14ac:dyDescent="0.2">
      <c r="A372" s="28" t="s">
        <v>57</v>
      </c>
      <c r="E372" s="29" t="s">
        <v>5</v>
      </c>
    </row>
    <row r="373" spans="1:16" x14ac:dyDescent="0.2">
      <c r="A373" s="28" t="s">
        <v>58</v>
      </c>
      <c r="E373" s="30" t="s">
        <v>5</v>
      </c>
    </row>
    <row r="374" spans="1:16" x14ac:dyDescent="0.2">
      <c r="E374" s="29" t="s">
        <v>5</v>
      </c>
    </row>
    <row r="375" spans="1:16" ht="25.5" x14ac:dyDescent="0.2">
      <c r="A375" t="s">
        <v>51</v>
      </c>
      <c r="B375" s="5" t="s">
        <v>346</v>
      </c>
      <c r="C375" s="5" t="s">
        <v>6494</v>
      </c>
      <c r="D375" t="s">
        <v>5</v>
      </c>
      <c r="E375" s="24" t="s">
        <v>6366</v>
      </c>
      <c r="F375" s="25" t="s">
        <v>77</v>
      </c>
      <c r="G375" s="26">
        <v>21</v>
      </c>
      <c r="H375" s="25">
        <v>0</v>
      </c>
      <c r="I375" s="25">
        <f>ROUND(G375*H375,6)</f>
        <v>0</v>
      </c>
      <c r="L375" s="27">
        <v>0</v>
      </c>
      <c r="M375" s="22">
        <f>ROUND(ROUND(L375,2)*ROUND(G375,3),2)</f>
        <v>0</v>
      </c>
      <c r="N375" s="25" t="s">
        <v>126</v>
      </c>
      <c r="O375">
        <f>(M375*21)/100</f>
        <v>0</v>
      </c>
      <c r="P375" t="s">
        <v>27</v>
      </c>
    </row>
    <row r="376" spans="1:16" ht="25.5" x14ac:dyDescent="0.2">
      <c r="A376" s="28" t="s">
        <v>57</v>
      </c>
      <c r="E376" s="29" t="s">
        <v>6367</v>
      </c>
    </row>
    <row r="377" spans="1:16" x14ac:dyDescent="0.2">
      <c r="A377" s="28" t="s">
        <v>58</v>
      </c>
      <c r="E377" s="30" t="s">
        <v>5</v>
      </c>
    </row>
    <row r="378" spans="1:16" x14ac:dyDescent="0.2">
      <c r="E378" s="29" t="s">
        <v>5</v>
      </c>
    </row>
    <row r="379" spans="1:16" ht="25.5" x14ac:dyDescent="0.2">
      <c r="A379" t="s">
        <v>51</v>
      </c>
      <c r="B379" s="5" t="s">
        <v>349</v>
      </c>
      <c r="C379" s="5" t="s">
        <v>6495</v>
      </c>
      <c r="D379" t="s">
        <v>5</v>
      </c>
      <c r="E379" s="24" t="s">
        <v>6369</v>
      </c>
      <c r="F379" s="25" t="s">
        <v>77</v>
      </c>
      <c r="G379" s="26">
        <v>36</v>
      </c>
      <c r="H379" s="25">
        <v>0</v>
      </c>
      <c r="I379" s="25">
        <f>ROUND(G379*H379,6)</f>
        <v>0</v>
      </c>
      <c r="L379" s="27">
        <v>0</v>
      </c>
      <c r="M379" s="22">
        <f>ROUND(ROUND(L379,2)*ROUND(G379,3),2)</f>
        <v>0</v>
      </c>
      <c r="N379" s="25" t="s">
        <v>126</v>
      </c>
      <c r="O379">
        <f>(M379*21)/100</f>
        <v>0</v>
      </c>
      <c r="P379" t="s">
        <v>27</v>
      </c>
    </row>
    <row r="380" spans="1:16" ht="25.5" x14ac:dyDescent="0.2">
      <c r="A380" s="28" t="s">
        <v>57</v>
      </c>
      <c r="E380" s="29" t="s">
        <v>6367</v>
      </c>
    </row>
    <row r="381" spans="1:16" x14ac:dyDescent="0.2">
      <c r="A381" s="28" t="s">
        <v>58</v>
      </c>
      <c r="E381" s="30" t="s">
        <v>5</v>
      </c>
    </row>
    <row r="382" spans="1:16" x14ac:dyDescent="0.2">
      <c r="E382" s="29" t="s">
        <v>5</v>
      </c>
    </row>
    <row r="383" spans="1:16" ht="25.5" x14ac:dyDescent="0.2">
      <c r="A383" t="s">
        <v>51</v>
      </c>
      <c r="B383" s="5" t="s">
        <v>352</v>
      </c>
      <c r="C383" s="5" t="s">
        <v>6496</v>
      </c>
      <c r="D383" t="s">
        <v>5</v>
      </c>
      <c r="E383" s="24" t="s">
        <v>6371</v>
      </c>
      <c r="F383" s="25" t="s">
        <v>77</v>
      </c>
      <c r="G383" s="26">
        <v>21</v>
      </c>
      <c r="H383" s="25">
        <v>0</v>
      </c>
      <c r="I383" s="25">
        <f>ROUND(G383*H383,6)</f>
        <v>0</v>
      </c>
      <c r="L383" s="27">
        <v>0</v>
      </c>
      <c r="M383" s="22">
        <f>ROUND(ROUND(L383,2)*ROUND(G383,3),2)</f>
        <v>0</v>
      </c>
      <c r="N383" s="25" t="s">
        <v>126</v>
      </c>
      <c r="O383">
        <f>(M383*21)/100</f>
        <v>0</v>
      </c>
      <c r="P383" t="s">
        <v>27</v>
      </c>
    </row>
    <row r="384" spans="1:16" ht="25.5" x14ac:dyDescent="0.2">
      <c r="A384" s="28" t="s">
        <v>57</v>
      </c>
      <c r="E384" s="29" t="s">
        <v>6367</v>
      </c>
    </row>
    <row r="385" spans="1:16" x14ac:dyDescent="0.2">
      <c r="A385" s="28" t="s">
        <v>58</v>
      </c>
      <c r="E385" s="30" t="s">
        <v>5</v>
      </c>
    </row>
    <row r="386" spans="1:16" x14ac:dyDescent="0.2">
      <c r="E386" s="29" t="s">
        <v>5</v>
      </c>
    </row>
    <row r="387" spans="1:16" ht="25.5" x14ac:dyDescent="0.2">
      <c r="A387" t="s">
        <v>51</v>
      </c>
      <c r="B387" s="5" t="s">
        <v>357</v>
      </c>
      <c r="C387" s="5" t="s">
        <v>6497</v>
      </c>
      <c r="D387" t="s">
        <v>5</v>
      </c>
      <c r="E387" s="24" t="s">
        <v>6373</v>
      </c>
      <c r="F387" s="25" t="s">
        <v>77</v>
      </c>
      <c r="G387" s="26">
        <v>36</v>
      </c>
      <c r="H387" s="25">
        <v>0</v>
      </c>
      <c r="I387" s="25">
        <f>ROUND(G387*H387,6)</f>
        <v>0</v>
      </c>
      <c r="L387" s="27">
        <v>0</v>
      </c>
      <c r="M387" s="22">
        <f>ROUND(ROUND(L387,2)*ROUND(G387,3),2)</f>
        <v>0</v>
      </c>
      <c r="N387" s="25" t="s">
        <v>126</v>
      </c>
      <c r="O387">
        <f>(M387*21)/100</f>
        <v>0</v>
      </c>
      <c r="P387" t="s">
        <v>27</v>
      </c>
    </row>
    <row r="388" spans="1:16" ht="25.5" x14ac:dyDescent="0.2">
      <c r="A388" s="28" t="s">
        <v>57</v>
      </c>
      <c r="E388" s="29" t="s">
        <v>6367</v>
      </c>
    </row>
    <row r="389" spans="1:16" x14ac:dyDescent="0.2">
      <c r="A389" s="28" t="s">
        <v>58</v>
      </c>
      <c r="E389" s="30" t="s">
        <v>5</v>
      </c>
    </row>
    <row r="390" spans="1:16" x14ac:dyDescent="0.2">
      <c r="E390" s="29" t="s">
        <v>5</v>
      </c>
    </row>
    <row r="391" spans="1:16" x14ac:dyDescent="0.2">
      <c r="A391" t="s">
        <v>51</v>
      </c>
      <c r="B391" s="5" t="s">
        <v>358</v>
      </c>
      <c r="C391" s="5" t="s">
        <v>6498</v>
      </c>
      <c r="D391" t="s">
        <v>5</v>
      </c>
      <c r="E391" s="24" t="s">
        <v>6385</v>
      </c>
      <c r="F391" s="25" t="s">
        <v>884</v>
      </c>
      <c r="G391" s="26">
        <v>10</v>
      </c>
      <c r="H391" s="25">
        <v>0</v>
      </c>
      <c r="I391" s="25">
        <f>ROUND(G391*H391,6)</f>
        <v>0</v>
      </c>
      <c r="L391" s="27">
        <v>0</v>
      </c>
      <c r="M391" s="22">
        <f>ROUND(ROUND(L391,2)*ROUND(G391,3),2)</f>
        <v>0</v>
      </c>
      <c r="N391" s="25" t="s">
        <v>126</v>
      </c>
      <c r="O391">
        <f>(M391*21)/100</f>
        <v>0</v>
      </c>
      <c r="P391" t="s">
        <v>27</v>
      </c>
    </row>
    <row r="392" spans="1:16" x14ac:dyDescent="0.2">
      <c r="A392" s="28" t="s">
        <v>57</v>
      </c>
      <c r="E392" s="29" t="s">
        <v>5</v>
      </c>
    </row>
    <row r="393" spans="1:16" x14ac:dyDescent="0.2">
      <c r="A393" s="28" t="s">
        <v>58</v>
      </c>
      <c r="E393" s="30" t="s">
        <v>5</v>
      </c>
    </row>
    <row r="394" spans="1:16" x14ac:dyDescent="0.2">
      <c r="E394" s="29" t="s">
        <v>5</v>
      </c>
    </row>
    <row r="395" spans="1:16" x14ac:dyDescent="0.2">
      <c r="A395" t="s">
        <v>51</v>
      </c>
      <c r="B395" s="5" t="s">
        <v>359</v>
      </c>
      <c r="C395" s="5" t="s">
        <v>6499</v>
      </c>
      <c r="D395" t="s">
        <v>5</v>
      </c>
      <c r="E395" s="24" t="s">
        <v>6425</v>
      </c>
      <c r="F395" s="25" t="s">
        <v>73</v>
      </c>
      <c r="G395" s="26">
        <v>17</v>
      </c>
      <c r="H395" s="25">
        <v>0</v>
      </c>
      <c r="I395" s="25">
        <f>ROUND(G395*H395,6)</f>
        <v>0</v>
      </c>
      <c r="L395" s="27">
        <v>0</v>
      </c>
      <c r="M395" s="22">
        <f>ROUND(ROUND(L395,2)*ROUND(G395,3),2)</f>
        <v>0</v>
      </c>
      <c r="N395" s="25" t="s">
        <v>126</v>
      </c>
      <c r="O395">
        <f>(M395*21)/100</f>
        <v>0</v>
      </c>
      <c r="P395" t="s">
        <v>27</v>
      </c>
    </row>
    <row r="396" spans="1:16" x14ac:dyDescent="0.2">
      <c r="A396" s="28" t="s">
        <v>57</v>
      </c>
      <c r="E396" s="29" t="s">
        <v>5</v>
      </c>
    </row>
    <row r="397" spans="1:16" x14ac:dyDescent="0.2">
      <c r="A397" s="28" t="s">
        <v>58</v>
      </c>
      <c r="E397" s="30" t="s">
        <v>5</v>
      </c>
    </row>
    <row r="398" spans="1:16" x14ac:dyDescent="0.2">
      <c r="E398" s="29" t="s">
        <v>5</v>
      </c>
    </row>
    <row r="399" spans="1:16" x14ac:dyDescent="0.2">
      <c r="A399" t="s">
        <v>51</v>
      </c>
      <c r="B399" s="5" t="s">
        <v>360</v>
      </c>
      <c r="C399" s="5" t="s">
        <v>6500</v>
      </c>
      <c r="D399" t="s">
        <v>5</v>
      </c>
      <c r="E399" s="24" t="s">
        <v>6501</v>
      </c>
      <c r="F399" s="25" t="s">
        <v>73</v>
      </c>
      <c r="G399" s="26">
        <v>8</v>
      </c>
      <c r="H399" s="25">
        <v>0</v>
      </c>
      <c r="I399" s="25">
        <f>ROUND(G399*H399,6)</f>
        <v>0</v>
      </c>
      <c r="L399" s="27">
        <v>0</v>
      </c>
      <c r="M399" s="22">
        <f>ROUND(ROUND(L399,2)*ROUND(G399,3),2)</f>
        <v>0</v>
      </c>
      <c r="N399" s="25" t="s">
        <v>126</v>
      </c>
      <c r="O399">
        <f>(M399*21)/100</f>
        <v>0</v>
      </c>
      <c r="P399" t="s">
        <v>27</v>
      </c>
    </row>
    <row r="400" spans="1:16" x14ac:dyDescent="0.2">
      <c r="A400" s="28" t="s">
        <v>57</v>
      </c>
      <c r="E400" s="29" t="s">
        <v>5</v>
      </c>
    </row>
    <row r="401" spans="1:16" x14ac:dyDescent="0.2">
      <c r="A401" s="28" t="s">
        <v>58</v>
      </c>
      <c r="E401" s="30" t="s">
        <v>5</v>
      </c>
    </row>
    <row r="402" spans="1:16" x14ac:dyDescent="0.2">
      <c r="E402" s="29" t="s">
        <v>5</v>
      </c>
    </row>
    <row r="403" spans="1:16" x14ac:dyDescent="0.2">
      <c r="A403" t="s">
        <v>51</v>
      </c>
      <c r="B403" s="5" t="s">
        <v>361</v>
      </c>
      <c r="C403" s="5" t="s">
        <v>6502</v>
      </c>
      <c r="D403" t="s">
        <v>5</v>
      </c>
      <c r="E403" s="24" t="s">
        <v>6433</v>
      </c>
      <c r="F403" s="25" t="s">
        <v>860</v>
      </c>
      <c r="G403" s="26">
        <v>6</v>
      </c>
      <c r="H403" s="25">
        <v>0</v>
      </c>
      <c r="I403" s="25">
        <f>ROUND(G403*H403,6)</f>
        <v>0</v>
      </c>
      <c r="L403" s="27">
        <v>0</v>
      </c>
      <c r="M403" s="22">
        <f>ROUND(ROUND(L403,2)*ROUND(G403,3),2)</f>
        <v>0</v>
      </c>
      <c r="N403" s="25" t="s">
        <v>126</v>
      </c>
      <c r="O403">
        <f>(M403*21)/100</f>
        <v>0</v>
      </c>
      <c r="P403" t="s">
        <v>27</v>
      </c>
    </row>
    <row r="404" spans="1:16" x14ac:dyDescent="0.2">
      <c r="A404" s="28" t="s">
        <v>57</v>
      </c>
      <c r="E404" s="29" t="s">
        <v>5</v>
      </c>
    </row>
    <row r="405" spans="1:16" x14ac:dyDescent="0.2">
      <c r="A405" s="28" t="s">
        <v>58</v>
      </c>
      <c r="E405" s="30" t="s">
        <v>5</v>
      </c>
    </row>
    <row r="406" spans="1:16" x14ac:dyDescent="0.2">
      <c r="E406" s="29" t="s">
        <v>5</v>
      </c>
    </row>
    <row r="407" spans="1:16" x14ac:dyDescent="0.2">
      <c r="A407" t="s">
        <v>51</v>
      </c>
      <c r="B407" s="5" t="s">
        <v>362</v>
      </c>
      <c r="C407" s="5" t="s">
        <v>6503</v>
      </c>
      <c r="D407" t="s">
        <v>5</v>
      </c>
      <c r="E407" s="24" t="s">
        <v>6435</v>
      </c>
      <c r="F407" s="25" t="s">
        <v>860</v>
      </c>
      <c r="G407" s="26">
        <v>17</v>
      </c>
      <c r="H407" s="25">
        <v>0</v>
      </c>
      <c r="I407" s="25">
        <f>ROUND(G407*H407,6)</f>
        <v>0</v>
      </c>
      <c r="L407" s="27">
        <v>0</v>
      </c>
      <c r="M407" s="22">
        <f>ROUND(ROUND(L407,2)*ROUND(G407,3),2)</f>
        <v>0</v>
      </c>
      <c r="N407" s="25" t="s">
        <v>126</v>
      </c>
      <c r="O407">
        <f>(M407*21)/100</f>
        <v>0</v>
      </c>
      <c r="P407" t="s">
        <v>27</v>
      </c>
    </row>
    <row r="408" spans="1:16" x14ac:dyDescent="0.2">
      <c r="A408" s="28" t="s">
        <v>57</v>
      </c>
      <c r="E408" s="29" t="s">
        <v>5</v>
      </c>
    </row>
    <row r="409" spans="1:16" x14ac:dyDescent="0.2">
      <c r="A409" s="28" t="s">
        <v>58</v>
      </c>
      <c r="E409" s="30" t="s">
        <v>5</v>
      </c>
    </row>
    <row r="410" spans="1:16" x14ac:dyDescent="0.2">
      <c r="E410" s="29" t="s">
        <v>5</v>
      </c>
    </row>
    <row r="411" spans="1:16" x14ac:dyDescent="0.2">
      <c r="A411" t="s">
        <v>51</v>
      </c>
      <c r="B411" s="5" t="s">
        <v>363</v>
      </c>
      <c r="C411" s="5" t="s">
        <v>6504</v>
      </c>
      <c r="D411" t="s">
        <v>5</v>
      </c>
      <c r="E411" s="24" t="s">
        <v>6437</v>
      </c>
      <c r="F411" s="25" t="s">
        <v>3125</v>
      </c>
      <c r="G411" s="26">
        <v>520</v>
      </c>
      <c r="H411" s="25">
        <v>0</v>
      </c>
      <c r="I411" s="25">
        <f>ROUND(G411*H411,6)</f>
        <v>0</v>
      </c>
      <c r="L411" s="27">
        <v>0</v>
      </c>
      <c r="M411" s="22">
        <f>ROUND(ROUND(L411,2)*ROUND(G411,3),2)</f>
        <v>0</v>
      </c>
      <c r="N411" s="25" t="s">
        <v>126</v>
      </c>
      <c r="O411">
        <f>(M411*21)/100</f>
        <v>0</v>
      </c>
      <c r="P411" t="s">
        <v>27</v>
      </c>
    </row>
    <row r="412" spans="1:16" x14ac:dyDescent="0.2">
      <c r="A412" s="28" t="s">
        <v>57</v>
      </c>
      <c r="E412" s="29" t="s">
        <v>5</v>
      </c>
    </row>
    <row r="413" spans="1:16" x14ac:dyDescent="0.2">
      <c r="A413" s="28" t="s">
        <v>58</v>
      </c>
      <c r="E413" s="30" t="s">
        <v>5</v>
      </c>
    </row>
    <row r="414" spans="1:16" x14ac:dyDescent="0.2">
      <c r="E414" s="29" t="s">
        <v>5</v>
      </c>
    </row>
    <row r="415" spans="1:16" x14ac:dyDescent="0.2">
      <c r="A415" t="s">
        <v>51</v>
      </c>
      <c r="B415" s="5" t="s">
        <v>364</v>
      </c>
      <c r="C415" s="5" t="s">
        <v>6505</v>
      </c>
      <c r="D415" t="s">
        <v>5</v>
      </c>
      <c r="E415" s="24" t="s">
        <v>6429</v>
      </c>
      <c r="F415" s="25" t="s">
        <v>860</v>
      </c>
      <c r="G415" s="26">
        <v>1</v>
      </c>
      <c r="H415" s="25">
        <v>0</v>
      </c>
      <c r="I415" s="25">
        <f>ROUND(G415*H415,6)</f>
        <v>0</v>
      </c>
      <c r="L415" s="27">
        <v>0</v>
      </c>
      <c r="M415" s="22">
        <f>ROUND(ROUND(L415,2)*ROUND(G415,3),2)</f>
        <v>0</v>
      </c>
      <c r="N415" s="25" t="s">
        <v>126</v>
      </c>
      <c r="O415">
        <f>(M415*21)/100</f>
        <v>0</v>
      </c>
      <c r="P415" t="s">
        <v>27</v>
      </c>
    </row>
    <row r="416" spans="1:16" x14ac:dyDescent="0.2">
      <c r="A416" s="28" t="s">
        <v>57</v>
      </c>
      <c r="E416" s="29" t="s">
        <v>5</v>
      </c>
    </row>
    <row r="417" spans="1:16" x14ac:dyDescent="0.2">
      <c r="A417" s="28" t="s">
        <v>58</v>
      </c>
      <c r="E417" s="30" t="s">
        <v>5</v>
      </c>
    </row>
    <row r="418" spans="1:16" x14ac:dyDescent="0.2">
      <c r="E418" s="29" t="s">
        <v>5</v>
      </c>
    </row>
    <row r="419" spans="1:16" x14ac:dyDescent="0.2">
      <c r="A419" t="s">
        <v>51</v>
      </c>
      <c r="B419" s="5" t="s">
        <v>365</v>
      </c>
      <c r="C419" s="5" t="s">
        <v>6506</v>
      </c>
      <c r="D419" t="s">
        <v>5</v>
      </c>
      <c r="E419" s="24" t="s">
        <v>6439</v>
      </c>
      <c r="F419" s="25" t="s">
        <v>860</v>
      </c>
      <c r="G419" s="26">
        <v>1</v>
      </c>
      <c r="H419" s="25">
        <v>0</v>
      </c>
      <c r="I419" s="25">
        <f>ROUND(G419*H419,6)</f>
        <v>0</v>
      </c>
      <c r="L419" s="27">
        <v>0</v>
      </c>
      <c r="M419" s="22">
        <f>ROUND(ROUND(L419,2)*ROUND(G419,3),2)</f>
        <v>0</v>
      </c>
      <c r="N419" s="25" t="s">
        <v>126</v>
      </c>
      <c r="O419">
        <f>(M419*21)/100</f>
        <v>0</v>
      </c>
      <c r="P419" t="s">
        <v>27</v>
      </c>
    </row>
    <row r="420" spans="1:16" x14ac:dyDescent="0.2">
      <c r="A420" s="28" t="s">
        <v>57</v>
      </c>
      <c r="E420" s="29" t="s">
        <v>5</v>
      </c>
    </row>
    <row r="421" spans="1:16" x14ac:dyDescent="0.2">
      <c r="A421" s="28" t="s">
        <v>58</v>
      </c>
      <c r="E421" s="30" t="s">
        <v>5</v>
      </c>
    </row>
    <row r="422" spans="1:16" x14ac:dyDescent="0.2">
      <c r="E422" s="29" t="s">
        <v>5</v>
      </c>
    </row>
    <row r="423" spans="1:16" x14ac:dyDescent="0.2">
      <c r="A423" t="s">
        <v>48</v>
      </c>
      <c r="C423" s="6" t="s">
        <v>26</v>
      </c>
      <c r="E423" s="23" t="s">
        <v>6507</v>
      </c>
      <c r="J423" s="22">
        <f>0</f>
        <v>0</v>
      </c>
      <c r="K423" s="22">
        <f>0</f>
        <v>0</v>
      </c>
      <c r="L423" s="22">
        <f>0+L424+L428+L432+L436+L440+L444+L448+L452</f>
        <v>0</v>
      </c>
      <c r="M423" s="22">
        <f>0+M424+M428+M432+M436+M440+M444+M448+M452</f>
        <v>0</v>
      </c>
    </row>
    <row r="424" spans="1:16" x14ac:dyDescent="0.2">
      <c r="A424" t="s">
        <v>51</v>
      </c>
      <c r="B424" s="5" t="s">
        <v>369</v>
      </c>
      <c r="C424" s="5" t="s">
        <v>1372</v>
      </c>
      <c r="D424" t="s">
        <v>5</v>
      </c>
      <c r="E424" s="24" t="s">
        <v>6508</v>
      </c>
      <c r="F424" s="25" t="s">
        <v>73</v>
      </c>
      <c r="G424" s="26">
        <v>1</v>
      </c>
      <c r="H424" s="25">
        <v>0</v>
      </c>
      <c r="I424" s="25">
        <f>ROUND(G424*H424,6)</f>
        <v>0</v>
      </c>
      <c r="L424" s="27">
        <v>0</v>
      </c>
      <c r="M424" s="22">
        <f>ROUND(ROUND(L424,2)*ROUND(G424,3),2)</f>
        <v>0</v>
      </c>
      <c r="N424" s="25" t="s">
        <v>126</v>
      </c>
      <c r="O424">
        <f>(M424*21)/100</f>
        <v>0</v>
      </c>
      <c r="P424" t="s">
        <v>27</v>
      </c>
    </row>
    <row r="425" spans="1:16" x14ac:dyDescent="0.2">
      <c r="A425" s="28" t="s">
        <v>57</v>
      </c>
      <c r="E425" s="29" t="s">
        <v>5</v>
      </c>
    </row>
    <row r="426" spans="1:16" x14ac:dyDescent="0.2">
      <c r="A426" s="28" t="s">
        <v>58</v>
      </c>
      <c r="E426" s="30" t="s">
        <v>5</v>
      </c>
    </row>
    <row r="427" spans="1:16" x14ac:dyDescent="0.2">
      <c r="E427" s="29" t="s">
        <v>5</v>
      </c>
    </row>
    <row r="428" spans="1:16" x14ac:dyDescent="0.2">
      <c r="A428" t="s">
        <v>51</v>
      </c>
      <c r="B428" s="5" t="s">
        <v>370</v>
      </c>
      <c r="C428" s="5" t="s">
        <v>1374</v>
      </c>
      <c r="D428" t="s">
        <v>5</v>
      </c>
      <c r="E428" s="24" t="s">
        <v>6509</v>
      </c>
      <c r="F428" s="25" t="s">
        <v>73</v>
      </c>
      <c r="G428" s="26">
        <v>1</v>
      </c>
      <c r="H428" s="25">
        <v>0</v>
      </c>
      <c r="I428" s="25">
        <f>ROUND(G428*H428,6)</f>
        <v>0</v>
      </c>
      <c r="L428" s="27">
        <v>0</v>
      </c>
      <c r="M428" s="22">
        <f>ROUND(ROUND(L428,2)*ROUND(G428,3),2)</f>
        <v>0</v>
      </c>
      <c r="N428" s="25" t="s">
        <v>126</v>
      </c>
      <c r="O428">
        <f>(M428*21)/100</f>
        <v>0</v>
      </c>
      <c r="P428" t="s">
        <v>27</v>
      </c>
    </row>
    <row r="429" spans="1:16" x14ac:dyDescent="0.2">
      <c r="A429" s="28" t="s">
        <v>57</v>
      </c>
      <c r="E429" s="29" t="s">
        <v>5</v>
      </c>
    </row>
    <row r="430" spans="1:16" x14ac:dyDescent="0.2">
      <c r="A430" s="28" t="s">
        <v>58</v>
      </c>
      <c r="E430" s="30" t="s">
        <v>5</v>
      </c>
    </row>
    <row r="431" spans="1:16" x14ac:dyDescent="0.2">
      <c r="E431" s="29" t="s">
        <v>5</v>
      </c>
    </row>
    <row r="432" spans="1:16" x14ac:dyDescent="0.2">
      <c r="A432" t="s">
        <v>51</v>
      </c>
      <c r="B432" s="5" t="s">
        <v>371</v>
      </c>
      <c r="C432" s="5" t="s">
        <v>1376</v>
      </c>
      <c r="D432" t="s">
        <v>5</v>
      </c>
      <c r="E432" s="24" t="s">
        <v>6510</v>
      </c>
      <c r="F432" s="25" t="s">
        <v>73</v>
      </c>
      <c r="G432" s="26">
        <v>2</v>
      </c>
      <c r="H432" s="25">
        <v>0</v>
      </c>
      <c r="I432" s="25">
        <f>ROUND(G432*H432,6)</f>
        <v>0</v>
      </c>
      <c r="L432" s="27">
        <v>0</v>
      </c>
      <c r="M432" s="22">
        <f>ROUND(ROUND(L432,2)*ROUND(G432,3),2)</f>
        <v>0</v>
      </c>
      <c r="N432" s="25" t="s">
        <v>126</v>
      </c>
      <c r="O432">
        <f>(M432*21)/100</f>
        <v>0</v>
      </c>
      <c r="P432" t="s">
        <v>27</v>
      </c>
    </row>
    <row r="433" spans="1:16" x14ac:dyDescent="0.2">
      <c r="A433" s="28" t="s">
        <v>57</v>
      </c>
      <c r="E433" s="29" t="s">
        <v>5</v>
      </c>
    </row>
    <row r="434" spans="1:16" x14ac:dyDescent="0.2">
      <c r="A434" s="28" t="s">
        <v>58</v>
      </c>
      <c r="E434" s="30" t="s">
        <v>5</v>
      </c>
    </row>
    <row r="435" spans="1:16" x14ac:dyDescent="0.2">
      <c r="E435" s="29" t="s">
        <v>5</v>
      </c>
    </row>
    <row r="436" spans="1:16" x14ac:dyDescent="0.2">
      <c r="A436" t="s">
        <v>51</v>
      </c>
      <c r="B436" s="5" t="s">
        <v>372</v>
      </c>
      <c r="C436" s="5" t="s">
        <v>6511</v>
      </c>
      <c r="D436" t="s">
        <v>5</v>
      </c>
      <c r="E436" s="24" t="s">
        <v>6512</v>
      </c>
      <c r="F436" s="25" t="s">
        <v>73</v>
      </c>
      <c r="G436" s="26">
        <v>1</v>
      </c>
      <c r="H436" s="25">
        <v>0</v>
      </c>
      <c r="I436" s="25">
        <f>ROUND(G436*H436,6)</f>
        <v>0</v>
      </c>
      <c r="L436" s="27">
        <v>0</v>
      </c>
      <c r="M436" s="22">
        <f>ROUND(ROUND(L436,2)*ROUND(G436,3),2)</f>
        <v>0</v>
      </c>
      <c r="N436" s="25" t="s">
        <v>126</v>
      </c>
      <c r="O436">
        <f>(M436*21)/100</f>
        <v>0</v>
      </c>
      <c r="P436" t="s">
        <v>27</v>
      </c>
    </row>
    <row r="437" spans="1:16" x14ac:dyDescent="0.2">
      <c r="A437" s="28" t="s">
        <v>57</v>
      </c>
      <c r="E437" s="29" t="s">
        <v>5</v>
      </c>
    </row>
    <row r="438" spans="1:16" x14ac:dyDescent="0.2">
      <c r="A438" s="28" t="s">
        <v>58</v>
      </c>
      <c r="E438" s="30" t="s">
        <v>5</v>
      </c>
    </row>
    <row r="439" spans="1:16" x14ac:dyDescent="0.2">
      <c r="E439" s="29" t="s">
        <v>5</v>
      </c>
    </row>
    <row r="440" spans="1:16" x14ac:dyDescent="0.2">
      <c r="A440" t="s">
        <v>51</v>
      </c>
      <c r="B440" s="5" t="s">
        <v>373</v>
      </c>
      <c r="C440" s="5" t="s">
        <v>6513</v>
      </c>
      <c r="D440" t="s">
        <v>5</v>
      </c>
      <c r="E440" s="24" t="s">
        <v>6514</v>
      </c>
      <c r="F440" s="25" t="s">
        <v>73</v>
      </c>
      <c r="G440" s="26">
        <v>2</v>
      </c>
      <c r="H440" s="25">
        <v>0</v>
      </c>
      <c r="I440" s="25">
        <f>ROUND(G440*H440,6)</f>
        <v>0</v>
      </c>
      <c r="L440" s="27">
        <v>0</v>
      </c>
      <c r="M440" s="22">
        <f>ROUND(ROUND(L440,2)*ROUND(G440,3),2)</f>
        <v>0</v>
      </c>
      <c r="N440" s="25" t="s">
        <v>126</v>
      </c>
      <c r="O440">
        <f>(M440*21)/100</f>
        <v>0</v>
      </c>
      <c r="P440" t="s">
        <v>27</v>
      </c>
    </row>
    <row r="441" spans="1:16" x14ac:dyDescent="0.2">
      <c r="A441" s="28" t="s">
        <v>57</v>
      </c>
      <c r="E441" s="29" t="s">
        <v>5</v>
      </c>
    </row>
    <row r="442" spans="1:16" x14ac:dyDescent="0.2">
      <c r="A442" s="28" t="s">
        <v>58</v>
      </c>
      <c r="E442" s="30" t="s">
        <v>5</v>
      </c>
    </row>
    <row r="443" spans="1:16" x14ac:dyDescent="0.2">
      <c r="E443" s="29" t="s">
        <v>5</v>
      </c>
    </row>
    <row r="444" spans="1:16" x14ac:dyDescent="0.2">
      <c r="A444" t="s">
        <v>51</v>
      </c>
      <c r="B444" s="5" t="s">
        <v>374</v>
      </c>
      <c r="C444" s="5" t="s">
        <v>6515</v>
      </c>
      <c r="D444" t="s">
        <v>5</v>
      </c>
      <c r="E444" s="24" t="s">
        <v>6516</v>
      </c>
      <c r="F444" s="25" t="s">
        <v>73</v>
      </c>
      <c r="G444" s="26">
        <v>2</v>
      </c>
      <c r="H444" s="25">
        <v>0</v>
      </c>
      <c r="I444" s="25">
        <f>ROUND(G444*H444,6)</f>
        <v>0</v>
      </c>
      <c r="L444" s="27">
        <v>0</v>
      </c>
      <c r="M444" s="22">
        <f>ROUND(ROUND(L444,2)*ROUND(G444,3),2)</f>
        <v>0</v>
      </c>
      <c r="N444" s="25" t="s">
        <v>126</v>
      </c>
      <c r="O444">
        <f>(M444*21)/100</f>
        <v>0</v>
      </c>
      <c r="P444" t="s">
        <v>27</v>
      </c>
    </row>
    <row r="445" spans="1:16" x14ac:dyDescent="0.2">
      <c r="A445" s="28" t="s">
        <v>57</v>
      </c>
      <c r="E445" s="29" t="s">
        <v>5</v>
      </c>
    </row>
    <row r="446" spans="1:16" x14ac:dyDescent="0.2">
      <c r="A446" s="28" t="s">
        <v>58</v>
      </c>
      <c r="E446" s="30" t="s">
        <v>5</v>
      </c>
    </row>
    <row r="447" spans="1:16" x14ac:dyDescent="0.2">
      <c r="E447" s="29" t="s">
        <v>5</v>
      </c>
    </row>
    <row r="448" spans="1:16" x14ac:dyDescent="0.2">
      <c r="A448" t="s">
        <v>51</v>
      </c>
      <c r="B448" s="5" t="s">
        <v>375</v>
      </c>
      <c r="C448" s="5" t="s">
        <v>6517</v>
      </c>
      <c r="D448" t="s">
        <v>5</v>
      </c>
      <c r="E448" s="24" t="s">
        <v>6518</v>
      </c>
      <c r="F448" s="25" t="s">
        <v>73</v>
      </c>
      <c r="G448" s="26">
        <v>1</v>
      </c>
      <c r="H448" s="25">
        <v>0</v>
      </c>
      <c r="I448" s="25">
        <f>ROUND(G448*H448,6)</f>
        <v>0</v>
      </c>
      <c r="L448" s="27">
        <v>0</v>
      </c>
      <c r="M448" s="22">
        <f>ROUND(ROUND(L448,2)*ROUND(G448,3),2)</f>
        <v>0</v>
      </c>
      <c r="N448" s="25" t="s">
        <v>126</v>
      </c>
      <c r="O448">
        <f>(M448*21)/100</f>
        <v>0</v>
      </c>
      <c r="P448" t="s">
        <v>27</v>
      </c>
    </row>
    <row r="449" spans="1:16" x14ac:dyDescent="0.2">
      <c r="A449" s="28" t="s">
        <v>57</v>
      </c>
      <c r="E449" s="29" t="s">
        <v>5</v>
      </c>
    </row>
    <row r="450" spans="1:16" x14ac:dyDescent="0.2">
      <c r="A450" s="28" t="s">
        <v>58</v>
      </c>
      <c r="E450" s="30" t="s">
        <v>5</v>
      </c>
    </row>
    <row r="451" spans="1:16" x14ac:dyDescent="0.2">
      <c r="E451" s="29" t="s">
        <v>5</v>
      </c>
    </row>
    <row r="452" spans="1:16" x14ac:dyDescent="0.2">
      <c r="A452" t="s">
        <v>51</v>
      </c>
      <c r="B452" s="5" t="s">
        <v>376</v>
      </c>
      <c r="C452" s="5" t="s">
        <v>6519</v>
      </c>
      <c r="D452" t="s">
        <v>5</v>
      </c>
      <c r="E452" s="24" t="s">
        <v>6520</v>
      </c>
      <c r="F452" s="25" t="s">
        <v>73</v>
      </c>
      <c r="G452" s="26">
        <v>3</v>
      </c>
      <c r="H452" s="25">
        <v>0</v>
      </c>
      <c r="I452" s="25">
        <f>ROUND(G452*H452,6)</f>
        <v>0</v>
      </c>
      <c r="L452" s="27">
        <v>0</v>
      </c>
      <c r="M452" s="22">
        <f>ROUND(ROUND(L452,2)*ROUND(G452,3),2)</f>
        <v>0</v>
      </c>
      <c r="N452" s="25" t="s">
        <v>126</v>
      </c>
      <c r="O452">
        <f>(M452*21)/100</f>
        <v>0</v>
      </c>
      <c r="P452" t="s">
        <v>27</v>
      </c>
    </row>
    <row r="453" spans="1:16" x14ac:dyDescent="0.2">
      <c r="A453" s="28" t="s">
        <v>57</v>
      </c>
      <c r="E453" s="29" t="s">
        <v>5</v>
      </c>
    </row>
    <row r="454" spans="1:16" x14ac:dyDescent="0.2">
      <c r="A454" s="28" t="s">
        <v>58</v>
      </c>
      <c r="E454" s="30" t="s">
        <v>5</v>
      </c>
    </row>
    <row r="455" spans="1:16" x14ac:dyDescent="0.2">
      <c r="E455" s="29" t="s">
        <v>5</v>
      </c>
    </row>
    <row r="456" spans="1:16" x14ac:dyDescent="0.2">
      <c r="A456" t="s">
        <v>48</v>
      </c>
      <c r="C456" s="6" t="s">
        <v>144</v>
      </c>
      <c r="E456" s="23" t="s">
        <v>5948</v>
      </c>
      <c r="J456" s="22">
        <f>0</f>
        <v>0</v>
      </c>
      <c r="K456" s="22">
        <f>0</f>
        <v>0</v>
      </c>
      <c r="L456" s="22">
        <f>0+L457+L461+L465+L469+L473+L477+L481+L485+L489</f>
        <v>0</v>
      </c>
      <c r="M456" s="22">
        <f>0+M457+M461+M465+M469+M473+M477+M481+M485+M489</f>
        <v>0</v>
      </c>
    </row>
    <row r="457" spans="1:16" x14ac:dyDescent="0.2">
      <c r="A457" t="s">
        <v>51</v>
      </c>
      <c r="B457" s="5" t="s">
        <v>378</v>
      </c>
      <c r="C457" s="5" t="s">
        <v>1005</v>
      </c>
      <c r="D457" t="s">
        <v>5</v>
      </c>
      <c r="E457" s="24" t="s">
        <v>6521</v>
      </c>
      <c r="F457" s="25" t="s">
        <v>860</v>
      </c>
      <c r="G457" s="26">
        <v>1</v>
      </c>
      <c r="H457" s="25">
        <v>0</v>
      </c>
      <c r="I457" s="25">
        <f>ROUND(G457*H457,6)</f>
        <v>0</v>
      </c>
      <c r="L457" s="27">
        <v>0</v>
      </c>
      <c r="M457" s="22">
        <f>ROUND(ROUND(L457,2)*ROUND(G457,3),2)</f>
        <v>0</v>
      </c>
      <c r="N457" s="25" t="s">
        <v>126</v>
      </c>
      <c r="O457">
        <f>(M457*21)/100</f>
        <v>0</v>
      </c>
      <c r="P457" t="s">
        <v>27</v>
      </c>
    </row>
    <row r="458" spans="1:16" x14ac:dyDescent="0.2">
      <c r="A458" s="28" t="s">
        <v>57</v>
      </c>
      <c r="E458" s="29" t="s">
        <v>5</v>
      </c>
    </row>
    <row r="459" spans="1:16" x14ac:dyDescent="0.2">
      <c r="A459" s="28" t="s">
        <v>58</v>
      </c>
      <c r="E459" s="30" t="s">
        <v>5</v>
      </c>
    </row>
    <row r="460" spans="1:16" x14ac:dyDescent="0.2">
      <c r="E460" s="29" t="s">
        <v>5</v>
      </c>
    </row>
    <row r="461" spans="1:16" x14ac:dyDescent="0.2">
      <c r="A461" t="s">
        <v>51</v>
      </c>
      <c r="B461" s="5" t="s">
        <v>381</v>
      </c>
      <c r="C461" s="5" t="s">
        <v>1380</v>
      </c>
      <c r="D461" t="s">
        <v>5</v>
      </c>
      <c r="E461" s="24" t="s">
        <v>6522</v>
      </c>
      <c r="F461" s="25" t="s">
        <v>86</v>
      </c>
      <c r="G461" s="26">
        <v>1</v>
      </c>
      <c r="H461" s="25">
        <v>0</v>
      </c>
      <c r="I461" s="25">
        <f>ROUND(G461*H461,6)</f>
        <v>0</v>
      </c>
      <c r="L461" s="27">
        <v>0</v>
      </c>
      <c r="M461" s="22">
        <f>ROUND(ROUND(L461,2)*ROUND(G461,3),2)</f>
        <v>0</v>
      </c>
      <c r="N461" s="25" t="s">
        <v>126</v>
      </c>
      <c r="O461">
        <f>(M461*21)/100</f>
        <v>0</v>
      </c>
      <c r="P461" t="s">
        <v>27</v>
      </c>
    </row>
    <row r="462" spans="1:16" x14ac:dyDescent="0.2">
      <c r="A462" s="28" t="s">
        <v>57</v>
      </c>
      <c r="E462" s="29" t="s">
        <v>5</v>
      </c>
    </row>
    <row r="463" spans="1:16" x14ac:dyDescent="0.2">
      <c r="A463" s="28" t="s">
        <v>58</v>
      </c>
      <c r="E463" s="30" t="s">
        <v>5</v>
      </c>
    </row>
    <row r="464" spans="1:16" x14ac:dyDescent="0.2">
      <c r="E464" s="29" t="s">
        <v>5</v>
      </c>
    </row>
    <row r="465" spans="1:16" ht="25.5" x14ac:dyDescent="0.2">
      <c r="A465" t="s">
        <v>51</v>
      </c>
      <c r="B465" s="5" t="s">
        <v>384</v>
      </c>
      <c r="C465" s="5" t="s">
        <v>1382</v>
      </c>
      <c r="D465" t="s">
        <v>5</v>
      </c>
      <c r="E465" s="24" t="s">
        <v>6523</v>
      </c>
      <c r="F465" s="25" t="s">
        <v>86</v>
      </c>
      <c r="G465" s="26">
        <v>24</v>
      </c>
      <c r="H465" s="25">
        <v>0</v>
      </c>
      <c r="I465" s="25">
        <f>ROUND(G465*H465,6)</f>
        <v>0</v>
      </c>
      <c r="L465" s="27">
        <v>0</v>
      </c>
      <c r="M465" s="22">
        <f>ROUND(ROUND(L465,2)*ROUND(G465,3),2)</f>
        <v>0</v>
      </c>
      <c r="N465" s="25" t="s">
        <v>126</v>
      </c>
      <c r="O465">
        <f>(M465*21)/100</f>
        <v>0</v>
      </c>
      <c r="P465" t="s">
        <v>27</v>
      </c>
    </row>
    <row r="466" spans="1:16" x14ac:dyDescent="0.2">
      <c r="A466" s="28" t="s">
        <v>57</v>
      </c>
      <c r="E466" s="29" t="s">
        <v>5</v>
      </c>
    </row>
    <row r="467" spans="1:16" x14ac:dyDescent="0.2">
      <c r="A467" s="28" t="s">
        <v>58</v>
      </c>
      <c r="E467" s="30" t="s">
        <v>5</v>
      </c>
    </row>
    <row r="468" spans="1:16" x14ac:dyDescent="0.2">
      <c r="E468" s="29" t="s">
        <v>5</v>
      </c>
    </row>
    <row r="469" spans="1:16" ht="25.5" x14ac:dyDescent="0.2">
      <c r="A469" t="s">
        <v>51</v>
      </c>
      <c r="B469" s="5" t="s">
        <v>385</v>
      </c>
      <c r="C469" s="5" t="s">
        <v>1384</v>
      </c>
      <c r="D469" t="s">
        <v>5</v>
      </c>
      <c r="E469" s="24" t="s">
        <v>6524</v>
      </c>
      <c r="F469" s="25" t="s">
        <v>86</v>
      </c>
      <c r="G469" s="26">
        <v>72</v>
      </c>
      <c r="H469" s="25">
        <v>0</v>
      </c>
      <c r="I469" s="25">
        <f>ROUND(G469*H469,6)</f>
        <v>0</v>
      </c>
      <c r="L469" s="27">
        <v>0</v>
      </c>
      <c r="M469" s="22">
        <f>ROUND(ROUND(L469,2)*ROUND(G469,3),2)</f>
        <v>0</v>
      </c>
      <c r="N469" s="25" t="s">
        <v>126</v>
      </c>
      <c r="O469">
        <f>(M469*21)/100</f>
        <v>0</v>
      </c>
      <c r="P469" t="s">
        <v>27</v>
      </c>
    </row>
    <row r="470" spans="1:16" x14ac:dyDescent="0.2">
      <c r="A470" s="28" t="s">
        <v>57</v>
      </c>
      <c r="E470" s="29" t="s">
        <v>5</v>
      </c>
    </row>
    <row r="471" spans="1:16" x14ac:dyDescent="0.2">
      <c r="A471" s="28" t="s">
        <v>58</v>
      </c>
      <c r="E471" s="30" t="s">
        <v>5</v>
      </c>
    </row>
    <row r="472" spans="1:16" x14ac:dyDescent="0.2">
      <c r="E472" s="29" t="s">
        <v>5</v>
      </c>
    </row>
    <row r="473" spans="1:16" ht="25.5" x14ac:dyDescent="0.2">
      <c r="A473" t="s">
        <v>51</v>
      </c>
      <c r="B473" s="5" t="s">
        <v>388</v>
      </c>
      <c r="C473" s="5" t="s">
        <v>1386</v>
      </c>
      <c r="D473" t="s">
        <v>5</v>
      </c>
      <c r="E473" s="24" t="s">
        <v>6525</v>
      </c>
      <c r="F473" s="25" t="s">
        <v>86</v>
      </c>
      <c r="G473" s="26">
        <v>72</v>
      </c>
      <c r="H473" s="25">
        <v>0</v>
      </c>
      <c r="I473" s="25">
        <f>ROUND(G473*H473,6)</f>
        <v>0</v>
      </c>
      <c r="L473" s="27">
        <v>0</v>
      </c>
      <c r="M473" s="22">
        <f>ROUND(ROUND(L473,2)*ROUND(G473,3),2)</f>
        <v>0</v>
      </c>
      <c r="N473" s="25" t="s">
        <v>126</v>
      </c>
      <c r="O473">
        <f>(M473*21)/100</f>
        <v>0</v>
      </c>
      <c r="P473" t="s">
        <v>27</v>
      </c>
    </row>
    <row r="474" spans="1:16" x14ac:dyDescent="0.2">
      <c r="A474" s="28" t="s">
        <v>57</v>
      </c>
      <c r="E474" s="29" t="s">
        <v>5</v>
      </c>
    </row>
    <row r="475" spans="1:16" x14ac:dyDescent="0.2">
      <c r="A475" s="28" t="s">
        <v>58</v>
      </c>
      <c r="E475" s="30" t="s">
        <v>5</v>
      </c>
    </row>
    <row r="476" spans="1:16" x14ac:dyDescent="0.2">
      <c r="E476" s="29" t="s">
        <v>5</v>
      </c>
    </row>
    <row r="477" spans="1:16" x14ac:dyDescent="0.2">
      <c r="A477" t="s">
        <v>51</v>
      </c>
      <c r="B477" s="5" t="s">
        <v>391</v>
      </c>
      <c r="C477" s="5" t="s">
        <v>1388</v>
      </c>
      <c r="D477" t="s">
        <v>5</v>
      </c>
      <c r="E477" s="24" t="s">
        <v>6526</v>
      </c>
      <c r="F477" s="25" t="s">
        <v>860</v>
      </c>
      <c r="G477" s="26">
        <v>72</v>
      </c>
      <c r="H477" s="25">
        <v>0</v>
      </c>
      <c r="I477" s="25">
        <f>ROUND(G477*H477,6)</f>
        <v>0</v>
      </c>
      <c r="L477" s="27">
        <v>0</v>
      </c>
      <c r="M477" s="22">
        <f>ROUND(ROUND(L477,2)*ROUND(G477,3),2)</f>
        <v>0</v>
      </c>
      <c r="N477" s="25" t="s">
        <v>126</v>
      </c>
      <c r="O477">
        <f>(M477*21)/100</f>
        <v>0</v>
      </c>
      <c r="P477" t="s">
        <v>27</v>
      </c>
    </row>
    <row r="478" spans="1:16" x14ac:dyDescent="0.2">
      <c r="A478" s="28" t="s">
        <v>57</v>
      </c>
      <c r="E478" s="29" t="s">
        <v>5</v>
      </c>
    </row>
    <row r="479" spans="1:16" x14ac:dyDescent="0.2">
      <c r="A479" s="28" t="s">
        <v>58</v>
      </c>
      <c r="E479" s="30" t="s">
        <v>5</v>
      </c>
    </row>
    <row r="480" spans="1:16" x14ac:dyDescent="0.2">
      <c r="E480" s="29" t="s">
        <v>5</v>
      </c>
    </row>
    <row r="481" spans="1:16" x14ac:dyDescent="0.2">
      <c r="A481" t="s">
        <v>51</v>
      </c>
      <c r="B481" s="5" t="s">
        <v>394</v>
      </c>
      <c r="C481" s="5" t="s">
        <v>1390</v>
      </c>
      <c r="D481" t="s">
        <v>5</v>
      </c>
      <c r="E481" s="24" t="s">
        <v>5181</v>
      </c>
      <c r="F481" s="25" t="s">
        <v>67</v>
      </c>
      <c r="G481" s="26">
        <v>4.5</v>
      </c>
      <c r="H481" s="25">
        <v>0</v>
      </c>
      <c r="I481" s="25">
        <f>ROUND(G481*H481,6)</f>
        <v>0</v>
      </c>
      <c r="L481" s="27">
        <v>0</v>
      </c>
      <c r="M481" s="22">
        <f>ROUND(ROUND(L481,2)*ROUND(G481,3),2)</f>
        <v>0</v>
      </c>
      <c r="N481" s="25" t="s">
        <v>126</v>
      </c>
      <c r="O481">
        <f>(M481*21)/100</f>
        <v>0</v>
      </c>
      <c r="P481" t="s">
        <v>27</v>
      </c>
    </row>
    <row r="482" spans="1:16" x14ac:dyDescent="0.2">
      <c r="A482" s="28" t="s">
        <v>57</v>
      </c>
      <c r="E482" s="29" t="s">
        <v>5</v>
      </c>
    </row>
    <row r="483" spans="1:16" x14ac:dyDescent="0.2">
      <c r="A483" s="28" t="s">
        <v>58</v>
      </c>
      <c r="E483" s="30" t="s">
        <v>5</v>
      </c>
    </row>
    <row r="484" spans="1:16" ht="51" x14ac:dyDescent="0.2">
      <c r="E484" s="29" t="s">
        <v>5182</v>
      </c>
    </row>
    <row r="485" spans="1:16" x14ac:dyDescent="0.2">
      <c r="A485" t="s">
        <v>51</v>
      </c>
      <c r="B485" s="5" t="s">
        <v>397</v>
      </c>
      <c r="C485" s="5" t="s">
        <v>1392</v>
      </c>
      <c r="D485" t="s">
        <v>5</v>
      </c>
      <c r="E485" s="24" t="s">
        <v>6527</v>
      </c>
      <c r="F485" s="25" t="s">
        <v>860</v>
      </c>
      <c r="G485" s="26">
        <v>1</v>
      </c>
      <c r="H485" s="25">
        <v>0</v>
      </c>
      <c r="I485" s="25">
        <f>ROUND(G485*H485,6)</f>
        <v>0</v>
      </c>
      <c r="L485" s="27">
        <v>0</v>
      </c>
      <c r="M485" s="22">
        <f>ROUND(ROUND(L485,2)*ROUND(G485,3),2)</f>
        <v>0</v>
      </c>
      <c r="N485" s="25" t="s">
        <v>126</v>
      </c>
      <c r="O485">
        <f>(M485*21)/100</f>
        <v>0</v>
      </c>
      <c r="P485" t="s">
        <v>27</v>
      </c>
    </row>
    <row r="486" spans="1:16" x14ac:dyDescent="0.2">
      <c r="A486" s="28" t="s">
        <v>57</v>
      </c>
      <c r="E486" s="29" t="s">
        <v>5</v>
      </c>
    </row>
    <row r="487" spans="1:16" x14ac:dyDescent="0.2">
      <c r="A487" s="28" t="s">
        <v>58</v>
      </c>
      <c r="E487" s="30" t="s">
        <v>5</v>
      </c>
    </row>
    <row r="488" spans="1:16" x14ac:dyDescent="0.2">
      <c r="E488" s="29" t="s">
        <v>5</v>
      </c>
    </row>
    <row r="489" spans="1:16" x14ac:dyDescent="0.2">
      <c r="A489" t="s">
        <v>51</v>
      </c>
      <c r="B489" s="5" t="s">
        <v>400</v>
      </c>
      <c r="C489" s="5" t="s">
        <v>1394</v>
      </c>
      <c r="D489" t="s">
        <v>5</v>
      </c>
      <c r="E489" s="24" t="s">
        <v>5993</v>
      </c>
      <c r="F489" s="25" t="s">
        <v>860</v>
      </c>
      <c r="G489" s="26">
        <v>1</v>
      </c>
      <c r="H489" s="25">
        <v>0</v>
      </c>
      <c r="I489" s="25">
        <f>ROUND(G489*H489,6)</f>
        <v>0</v>
      </c>
      <c r="L489" s="27">
        <v>0</v>
      </c>
      <c r="M489" s="22">
        <f>ROUND(ROUND(L489,2)*ROUND(G489,3),2)</f>
        <v>0</v>
      </c>
      <c r="N489" s="25" t="s">
        <v>126</v>
      </c>
      <c r="O489">
        <f>(M489*21)/100</f>
        <v>0</v>
      </c>
      <c r="P489" t="s">
        <v>27</v>
      </c>
    </row>
    <row r="490" spans="1:16" x14ac:dyDescent="0.2">
      <c r="A490" s="28" t="s">
        <v>57</v>
      </c>
      <c r="E490" s="29" t="s">
        <v>5</v>
      </c>
    </row>
    <row r="491" spans="1:16" x14ac:dyDescent="0.2">
      <c r="A491" s="28" t="s">
        <v>58</v>
      </c>
      <c r="E491" s="30" t="s">
        <v>5</v>
      </c>
    </row>
    <row r="492" spans="1:16" x14ac:dyDescent="0.2">
      <c r="E492"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2"/>
  <dimension ref="A1:T2977"/>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COUNTIFS(L8:L2974,"=0",A8:A2974,"P")+COUNTIFS(L8:L2974,"",A8:A2974,"P")+SUM(Q8:Q2974)</f>
        <v>733</v>
      </c>
    </row>
    <row r="8" spans="1:20" x14ac:dyDescent="0.2">
      <c r="A8" t="s">
        <v>45</v>
      </c>
      <c r="C8" s="19" t="s">
        <v>6530</v>
      </c>
      <c r="E8" s="21" t="s">
        <v>6531</v>
      </c>
      <c r="J8" s="20">
        <f>0+J9+J218+J459+J560+J653+J750+J843+J880+J913+J946+J975+J1084+J1157+J1182+J1207+J1252+J1293+J1326+J1355+J1428+J1537+J1602+J1647+J1716+J1809+J1926+J1979+J2052+J2153+J2314+J2479+J2520+J2557+J2606+J2759+J2820+J2957</f>
        <v>0</v>
      </c>
      <c r="K8" s="20">
        <f>0+K9+K218+K459+K560+K653+K750+K843+K880+K913+K946+K975+K1084+K1157+K1182+K1207+K1252+K1293+K1326+K1355+K1428+K1537+K1602+K1647+K1716+K1809+K1926+K1979+K2052+K2153+K2314+K2479+K2520+K2557+K2606+K2759+K2820+K2957</f>
        <v>0</v>
      </c>
      <c r="L8" s="20">
        <f>0+L9+L218+L459+L560+L653+L750+L843+L880+L913+L946+L975+L1084+L1157+L1182+L1207+L1252+L1293+L1326+L1355+L1428+L1537+L1602+L1647+L1716+L1809+L1926+L1979+L2052+L2153+L2314+L2479+L2520+L2557+L2606+L2759+L2820+L2957</f>
        <v>0</v>
      </c>
      <c r="M8" s="20">
        <f>0+M9+M218+M459+M560+M653+M750+M843+M880+M913+M946+M975+M1084+M1157+M1182+M1207+M1252+M1293+M1326+M1355+M1428+M1537+M1602+M1647+M1716+M1809+M1926+M1979+M2052+M2153+M2314+M2479+M2520+M2557+M2606+M2759+M2820+M2957</f>
        <v>0</v>
      </c>
    </row>
    <row r="9" spans="1:20" x14ac:dyDescent="0.2">
      <c r="A9" t="s">
        <v>48</v>
      </c>
      <c r="C9" s="6" t="s">
        <v>155</v>
      </c>
      <c r="E9" s="23" t="s">
        <v>6532</v>
      </c>
      <c r="J9" s="22">
        <f>0</f>
        <v>0</v>
      </c>
      <c r="K9" s="22">
        <f>0</f>
        <v>0</v>
      </c>
      <c r="L9" s="22">
        <f>0+L10+L14+L18+L22+L26+L30+L34+L38+L42+L46+L50+L54+L58+L62+L66+L70+L74+L78+L82+L86+L90+L94+L98+L102+L106+L110+L114+L118+L122+L126+L130+L134+L138+L142+L146+L150+L154+L158+L162+L166+L170+L174+L178+L182+L186+L190+L194+L198+L202+L206+L210+L214</f>
        <v>0</v>
      </c>
      <c r="M9" s="22">
        <f>0+M10+M14+M18+M22+M26+M30+M34+M38+M42+M46+M50+M54+M58+M62+M66+M70+M74+M78+M82+M86+M90+M94+M98+M102+M106+M110+M114+M118+M122+M126+M130+M134+M138+M142+M146+M150+M154+M158+M162+M166+M170+M174+M178+M182+M186+M190+M194+M198+M202+M206+M210+M214</f>
        <v>0</v>
      </c>
    </row>
    <row r="10" spans="1:20" ht="38.25" x14ac:dyDescent="0.2">
      <c r="A10" t="s">
        <v>51</v>
      </c>
      <c r="B10" s="5" t="s">
        <v>52</v>
      </c>
      <c r="C10" s="5" t="s">
        <v>6533</v>
      </c>
      <c r="D10" t="s">
        <v>5</v>
      </c>
      <c r="E10" s="24" t="s">
        <v>6534</v>
      </c>
      <c r="F10" s="25" t="s">
        <v>812</v>
      </c>
      <c r="G10" s="26">
        <v>1</v>
      </c>
      <c r="H10" s="25">
        <v>0</v>
      </c>
      <c r="I10" s="25">
        <f>ROUND(G10*H10,6)</f>
        <v>0</v>
      </c>
      <c r="L10" s="27">
        <v>0</v>
      </c>
      <c r="M10" s="22">
        <f>ROUND(ROUND(L10,2)*ROUND(G10,3),2)</f>
        <v>0</v>
      </c>
      <c r="N10" s="25" t="s">
        <v>126</v>
      </c>
      <c r="O10">
        <f>(M10*21)/100</f>
        <v>0</v>
      </c>
      <c r="P10" t="s">
        <v>27</v>
      </c>
    </row>
    <row r="11" spans="1:20" ht="102" x14ac:dyDescent="0.2">
      <c r="A11" s="28" t="s">
        <v>57</v>
      </c>
      <c r="E11" s="29" t="s">
        <v>6535</v>
      </c>
    </row>
    <row r="12" spans="1:20" x14ac:dyDescent="0.2">
      <c r="A12" s="28" t="s">
        <v>58</v>
      </c>
      <c r="E12" s="30" t="s">
        <v>5</v>
      </c>
    </row>
    <row r="13" spans="1:20" x14ac:dyDescent="0.2">
      <c r="E13" s="29" t="s">
        <v>5</v>
      </c>
    </row>
    <row r="14" spans="1:20" x14ac:dyDescent="0.2">
      <c r="A14" t="s">
        <v>51</v>
      </c>
      <c r="B14" s="5" t="s">
        <v>27</v>
      </c>
      <c r="C14" s="5" t="s">
        <v>6536</v>
      </c>
      <c r="D14" t="s">
        <v>5</v>
      </c>
      <c r="E14" s="24" t="s">
        <v>6537</v>
      </c>
      <c r="F14" s="25" t="s">
        <v>812</v>
      </c>
      <c r="G14" s="26">
        <v>1</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x14ac:dyDescent="0.2">
      <c r="A18" t="s">
        <v>51</v>
      </c>
      <c r="B18" s="5" t="s">
        <v>26</v>
      </c>
      <c r="C18" s="5" t="s">
        <v>6538</v>
      </c>
      <c r="D18" t="s">
        <v>5</v>
      </c>
      <c r="E18" s="24" t="s">
        <v>6539</v>
      </c>
      <c r="F18" s="25" t="s">
        <v>812</v>
      </c>
      <c r="G18" s="26">
        <v>3</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x14ac:dyDescent="0.2">
      <c r="E21" s="29" t="s">
        <v>5</v>
      </c>
    </row>
    <row r="22" spans="1:16" x14ac:dyDescent="0.2">
      <c r="A22" t="s">
        <v>51</v>
      </c>
      <c r="B22" s="5" t="s">
        <v>144</v>
      </c>
      <c r="C22" s="5" t="s">
        <v>6540</v>
      </c>
      <c r="D22" t="s">
        <v>5</v>
      </c>
      <c r="E22" s="24" t="s">
        <v>6541</v>
      </c>
      <c r="F22" s="25" t="s">
        <v>812</v>
      </c>
      <c r="G22" s="26">
        <v>2</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x14ac:dyDescent="0.2">
      <c r="E25" s="29" t="s">
        <v>5</v>
      </c>
    </row>
    <row r="26" spans="1:16" x14ac:dyDescent="0.2">
      <c r="A26" t="s">
        <v>51</v>
      </c>
      <c r="B26" s="5" t="s">
        <v>64</v>
      </c>
      <c r="C26" s="5" t="s">
        <v>6542</v>
      </c>
      <c r="D26" t="s">
        <v>5</v>
      </c>
      <c r="E26" s="24" t="s">
        <v>6543</v>
      </c>
      <c r="F26" s="25" t="s">
        <v>812</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x14ac:dyDescent="0.2">
      <c r="E29" s="29" t="s">
        <v>5</v>
      </c>
    </row>
    <row r="30" spans="1:16" x14ac:dyDescent="0.2">
      <c r="A30" t="s">
        <v>51</v>
      </c>
      <c r="B30" s="5" t="s">
        <v>62</v>
      </c>
      <c r="C30" s="5" t="s">
        <v>6544</v>
      </c>
      <c r="D30" t="s">
        <v>5</v>
      </c>
      <c r="E30" s="24" t="s">
        <v>6545</v>
      </c>
      <c r="F30" s="25" t="s">
        <v>812</v>
      </c>
      <c r="G30" s="26">
        <v>1</v>
      </c>
      <c r="H30" s="25">
        <v>0</v>
      </c>
      <c r="I30" s="25">
        <f>ROUND(G30*H30,6)</f>
        <v>0</v>
      </c>
      <c r="L30" s="27">
        <v>0</v>
      </c>
      <c r="M30" s="22">
        <f>ROUND(ROUND(L30,2)*ROUND(G30,3),2)</f>
        <v>0</v>
      </c>
      <c r="N30" s="25" t="s">
        <v>126</v>
      </c>
      <c r="O30">
        <f>(M30*21)/100</f>
        <v>0</v>
      </c>
      <c r="P30" t="s">
        <v>27</v>
      </c>
    </row>
    <row r="31" spans="1:16" x14ac:dyDescent="0.2">
      <c r="A31" s="28" t="s">
        <v>57</v>
      </c>
      <c r="E31" s="29" t="s">
        <v>5</v>
      </c>
    </row>
    <row r="32" spans="1:16" x14ac:dyDescent="0.2">
      <c r="A32" s="28" t="s">
        <v>58</v>
      </c>
      <c r="E32" s="30" t="s">
        <v>5</v>
      </c>
    </row>
    <row r="33" spans="1:16" x14ac:dyDescent="0.2">
      <c r="E33" s="29" t="s">
        <v>5</v>
      </c>
    </row>
    <row r="34" spans="1:16" ht="25.5" x14ac:dyDescent="0.2">
      <c r="A34" t="s">
        <v>51</v>
      </c>
      <c r="B34" s="5" t="s">
        <v>69</v>
      </c>
      <c r="C34" s="5" t="s">
        <v>6546</v>
      </c>
      <c r="D34" t="s">
        <v>5</v>
      </c>
      <c r="E34" s="24" t="s">
        <v>6547</v>
      </c>
      <c r="F34" s="25" t="s">
        <v>812</v>
      </c>
      <c r="G34" s="26">
        <v>1</v>
      </c>
      <c r="H34" s="25">
        <v>0</v>
      </c>
      <c r="I34" s="25">
        <f>ROUND(G34*H34,6)</f>
        <v>0</v>
      </c>
      <c r="L34" s="27">
        <v>0</v>
      </c>
      <c r="M34" s="22">
        <f>ROUND(ROUND(L34,2)*ROUND(G34,3),2)</f>
        <v>0</v>
      </c>
      <c r="N34" s="25" t="s">
        <v>126</v>
      </c>
      <c r="O34">
        <f>(M34*21)/100</f>
        <v>0</v>
      </c>
      <c r="P34" t="s">
        <v>27</v>
      </c>
    </row>
    <row r="35" spans="1:16" x14ac:dyDescent="0.2">
      <c r="A35" s="28" t="s">
        <v>57</v>
      </c>
      <c r="E35" s="29" t="s">
        <v>5</v>
      </c>
    </row>
    <row r="36" spans="1:16" x14ac:dyDescent="0.2">
      <c r="A36" s="28" t="s">
        <v>58</v>
      </c>
      <c r="E36" s="30" t="s">
        <v>5</v>
      </c>
    </row>
    <row r="37" spans="1:16" x14ac:dyDescent="0.2">
      <c r="E37" s="29" t="s">
        <v>5</v>
      </c>
    </row>
    <row r="38" spans="1:16" ht="25.5" x14ac:dyDescent="0.2">
      <c r="A38" t="s">
        <v>51</v>
      </c>
      <c r="B38" s="5" t="s">
        <v>79</v>
      </c>
      <c r="C38" s="5" t="s">
        <v>6546</v>
      </c>
      <c r="D38" t="s">
        <v>52</v>
      </c>
      <c r="E38" s="24" t="s">
        <v>6548</v>
      </c>
      <c r="F38" s="25" t="s">
        <v>812</v>
      </c>
      <c r="G38" s="26">
        <v>1</v>
      </c>
      <c r="H38" s="25">
        <v>0</v>
      </c>
      <c r="I38" s="25">
        <f>ROUND(G38*H38,6)</f>
        <v>0</v>
      </c>
      <c r="L38" s="27">
        <v>0</v>
      </c>
      <c r="M38" s="22">
        <f>ROUND(ROUND(L38,2)*ROUND(G38,3),2)</f>
        <v>0</v>
      </c>
      <c r="N38" s="25" t="s">
        <v>126</v>
      </c>
      <c r="O38">
        <f>(M38*21)/100</f>
        <v>0</v>
      </c>
      <c r="P38" t="s">
        <v>27</v>
      </c>
    </row>
    <row r="39" spans="1:16" x14ac:dyDescent="0.2">
      <c r="A39" s="28" t="s">
        <v>57</v>
      </c>
      <c r="E39" s="29" t="s">
        <v>5</v>
      </c>
    </row>
    <row r="40" spans="1:16" x14ac:dyDescent="0.2">
      <c r="A40" s="28" t="s">
        <v>58</v>
      </c>
      <c r="E40" s="30" t="s">
        <v>5</v>
      </c>
    </row>
    <row r="41" spans="1:16" x14ac:dyDescent="0.2">
      <c r="E41" s="29" t="s">
        <v>5</v>
      </c>
    </row>
    <row r="42" spans="1:16" x14ac:dyDescent="0.2">
      <c r="A42" t="s">
        <v>51</v>
      </c>
      <c r="B42" s="5" t="s">
        <v>83</v>
      </c>
      <c r="C42" s="5" t="s">
        <v>6549</v>
      </c>
      <c r="D42" t="s">
        <v>5</v>
      </c>
      <c r="E42" s="24" t="s">
        <v>6550</v>
      </c>
      <c r="F42" s="25" t="s">
        <v>812</v>
      </c>
      <c r="G42" s="26">
        <v>1</v>
      </c>
      <c r="H42" s="25">
        <v>0</v>
      </c>
      <c r="I42" s="25">
        <f>ROUND(G42*H42,6)</f>
        <v>0</v>
      </c>
      <c r="L42" s="27">
        <v>0</v>
      </c>
      <c r="M42" s="22">
        <f>ROUND(ROUND(L42,2)*ROUND(G42,3),2)</f>
        <v>0</v>
      </c>
      <c r="N42" s="25" t="s">
        <v>126</v>
      </c>
      <c r="O42">
        <f>(M42*21)/100</f>
        <v>0</v>
      </c>
      <c r="P42" t="s">
        <v>27</v>
      </c>
    </row>
    <row r="43" spans="1:16" x14ac:dyDescent="0.2">
      <c r="A43" s="28" t="s">
        <v>57</v>
      </c>
      <c r="E43" s="29" t="s">
        <v>5</v>
      </c>
    </row>
    <row r="44" spans="1:16" x14ac:dyDescent="0.2">
      <c r="A44" s="28" t="s">
        <v>58</v>
      </c>
      <c r="E44" s="30" t="s">
        <v>5</v>
      </c>
    </row>
    <row r="45" spans="1:16" x14ac:dyDescent="0.2">
      <c r="E45" s="29" t="s">
        <v>5</v>
      </c>
    </row>
    <row r="46" spans="1:16" ht="25.5" x14ac:dyDescent="0.2">
      <c r="A46" t="s">
        <v>51</v>
      </c>
      <c r="B46" s="5" t="s">
        <v>88</v>
      </c>
      <c r="C46" s="5" t="s">
        <v>6551</v>
      </c>
      <c r="D46" t="s">
        <v>5</v>
      </c>
      <c r="E46" s="24" t="s">
        <v>6552</v>
      </c>
      <c r="F46" s="25" t="s">
        <v>812</v>
      </c>
      <c r="G46" s="26">
        <v>1</v>
      </c>
      <c r="H46" s="25">
        <v>0</v>
      </c>
      <c r="I46" s="25">
        <f>ROUND(G46*H46,6)</f>
        <v>0</v>
      </c>
      <c r="L46" s="27">
        <v>0</v>
      </c>
      <c r="M46" s="22">
        <f>ROUND(ROUND(L46,2)*ROUND(G46,3),2)</f>
        <v>0</v>
      </c>
      <c r="N46" s="25" t="s">
        <v>126</v>
      </c>
      <c r="O46">
        <f>(M46*21)/100</f>
        <v>0</v>
      </c>
      <c r="P46" t="s">
        <v>27</v>
      </c>
    </row>
    <row r="47" spans="1:16" ht="25.5" x14ac:dyDescent="0.2">
      <c r="A47" s="28" t="s">
        <v>57</v>
      </c>
      <c r="E47" s="29" t="s">
        <v>6553</v>
      </c>
    </row>
    <row r="48" spans="1:16" x14ac:dyDescent="0.2">
      <c r="A48" s="28" t="s">
        <v>58</v>
      </c>
      <c r="E48" s="30" t="s">
        <v>5</v>
      </c>
    </row>
    <row r="49" spans="1:16" x14ac:dyDescent="0.2">
      <c r="E49" s="29" t="s">
        <v>5</v>
      </c>
    </row>
    <row r="50" spans="1:16" x14ac:dyDescent="0.2">
      <c r="A50" t="s">
        <v>51</v>
      </c>
      <c r="B50" s="5" t="s">
        <v>178</v>
      </c>
      <c r="C50" s="5" t="s">
        <v>6554</v>
      </c>
      <c r="D50" t="s">
        <v>5</v>
      </c>
      <c r="E50" s="24" t="s">
        <v>6555</v>
      </c>
      <c r="F50" s="25" t="s">
        <v>812</v>
      </c>
      <c r="G50" s="26">
        <v>1</v>
      </c>
      <c r="H50" s="25">
        <v>0</v>
      </c>
      <c r="I50" s="25">
        <f>ROUND(G50*H50,6)</f>
        <v>0</v>
      </c>
      <c r="L50" s="27">
        <v>0</v>
      </c>
      <c r="M50" s="22">
        <f>ROUND(ROUND(L50,2)*ROUND(G50,3),2)</f>
        <v>0</v>
      </c>
      <c r="N50" s="25" t="s">
        <v>126</v>
      </c>
      <c r="O50">
        <f>(M50*21)/100</f>
        <v>0</v>
      </c>
      <c r="P50" t="s">
        <v>27</v>
      </c>
    </row>
    <row r="51" spans="1:16" x14ac:dyDescent="0.2">
      <c r="A51" s="28" t="s">
        <v>57</v>
      </c>
      <c r="E51" s="29" t="s">
        <v>5</v>
      </c>
    </row>
    <row r="52" spans="1:16" x14ac:dyDescent="0.2">
      <c r="A52" s="28" t="s">
        <v>58</v>
      </c>
      <c r="E52" s="30" t="s">
        <v>5</v>
      </c>
    </row>
    <row r="53" spans="1:16" x14ac:dyDescent="0.2">
      <c r="E53" s="29" t="s">
        <v>5</v>
      </c>
    </row>
    <row r="54" spans="1:16" x14ac:dyDescent="0.2">
      <c r="A54" t="s">
        <v>51</v>
      </c>
      <c r="B54" s="5" t="s">
        <v>92</v>
      </c>
      <c r="C54" s="5" t="s">
        <v>6556</v>
      </c>
      <c r="D54" t="s">
        <v>5</v>
      </c>
      <c r="E54" s="24" t="s">
        <v>6557</v>
      </c>
      <c r="F54" s="25" t="s">
        <v>812</v>
      </c>
      <c r="G54" s="26">
        <v>1</v>
      </c>
      <c r="H54" s="25">
        <v>0</v>
      </c>
      <c r="I54" s="25">
        <f>ROUND(G54*H54,6)</f>
        <v>0</v>
      </c>
      <c r="L54" s="27">
        <v>0</v>
      </c>
      <c r="M54" s="22">
        <f>ROUND(ROUND(L54,2)*ROUND(G54,3),2)</f>
        <v>0</v>
      </c>
      <c r="N54" s="25" t="s">
        <v>126</v>
      </c>
      <c r="O54">
        <f>(M54*21)/100</f>
        <v>0</v>
      </c>
      <c r="P54" t="s">
        <v>27</v>
      </c>
    </row>
    <row r="55" spans="1:16" x14ac:dyDescent="0.2">
      <c r="A55" s="28" t="s">
        <v>57</v>
      </c>
      <c r="E55" s="29" t="s">
        <v>5</v>
      </c>
    </row>
    <row r="56" spans="1:16" x14ac:dyDescent="0.2">
      <c r="A56" s="28" t="s">
        <v>58</v>
      </c>
      <c r="E56" s="30" t="s">
        <v>5</v>
      </c>
    </row>
    <row r="57" spans="1:16" x14ac:dyDescent="0.2">
      <c r="E57" s="29" t="s">
        <v>5</v>
      </c>
    </row>
    <row r="58" spans="1:16" x14ac:dyDescent="0.2">
      <c r="A58" t="s">
        <v>51</v>
      </c>
      <c r="B58" s="5" t="s">
        <v>96</v>
      </c>
      <c r="C58" s="5" t="s">
        <v>6558</v>
      </c>
      <c r="D58" t="s">
        <v>5</v>
      </c>
      <c r="E58" s="24" t="s">
        <v>6557</v>
      </c>
      <c r="F58" s="25" t="s">
        <v>812</v>
      </c>
      <c r="G58" s="26">
        <v>1</v>
      </c>
      <c r="H58" s="25">
        <v>0</v>
      </c>
      <c r="I58" s="25">
        <f>ROUND(G58*H58,6)</f>
        <v>0</v>
      </c>
      <c r="L58" s="27">
        <v>0</v>
      </c>
      <c r="M58" s="22">
        <f>ROUND(ROUND(L58,2)*ROUND(G58,3),2)</f>
        <v>0</v>
      </c>
      <c r="N58" s="25" t="s">
        <v>126</v>
      </c>
      <c r="O58">
        <f>(M58*21)/100</f>
        <v>0</v>
      </c>
      <c r="P58" t="s">
        <v>27</v>
      </c>
    </row>
    <row r="59" spans="1:16" x14ac:dyDescent="0.2">
      <c r="A59" s="28" t="s">
        <v>57</v>
      </c>
      <c r="E59" s="29" t="s">
        <v>5</v>
      </c>
    </row>
    <row r="60" spans="1:16" x14ac:dyDescent="0.2">
      <c r="A60" s="28" t="s">
        <v>58</v>
      </c>
      <c r="E60" s="30" t="s">
        <v>5</v>
      </c>
    </row>
    <row r="61" spans="1:16" x14ac:dyDescent="0.2">
      <c r="E61" s="29" t="s">
        <v>5</v>
      </c>
    </row>
    <row r="62" spans="1:16" x14ac:dyDescent="0.2">
      <c r="A62" t="s">
        <v>51</v>
      </c>
      <c r="B62" s="5" t="s">
        <v>100</v>
      </c>
      <c r="C62" s="5" t="s">
        <v>6559</v>
      </c>
      <c r="D62" t="s">
        <v>5</v>
      </c>
      <c r="E62" s="24" t="s">
        <v>6557</v>
      </c>
      <c r="F62" s="25" t="s">
        <v>812</v>
      </c>
      <c r="G62" s="26">
        <v>1</v>
      </c>
      <c r="H62" s="25">
        <v>0</v>
      </c>
      <c r="I62" s="25">
        <f>ROUND(G62*H62,6)</f>
        <v>0</v>
      </c>
      <c r="L62" s="27">
        <v>0</v>
      </c>
      <c r="M62" s="22">
        <f>ROUND(ROUND(L62,2)*ROUND(G62,3),2)</f>
        <v>0</v>
      </c>
      <c r="N62" s="25" t="s">
        <v>126</v>
      </c>
      <c r="O62">
        <f>(M62*21)/100</f>
        <v>0</v>
      </c>
      <c r="P62" t="s">
        <v>27</v>
      </c>
    </row>
    <row r="63" spans="1:16" x14ac:dyDescent="0.2">
      <c r="A63" s="28" t="s">
        <v>57</v>
      </c>
      <c r="E63" s="29" t="s">
        <v>5</v>
      </c>
    </row>
    <row r="64" spans="1:16" x14ac:dyDescent="0.2">
      <c r="A64" s="28" t="s">
        <v>58</v>
      </c>
      <c r="E64" s="30" t="s">
        <v>5</v>
      </c>
    </row>
    <row r="65" spans="1:16" x14ac:dyDescent="0.2">
      <c r="E65" s="29" t="s">
        <v>5</v>
      </c>
    </row>
    <row r="66" spans="1:16" x14ac:dyDescent="0.2">
      <c r="A66" t="s">
        <v>51</v>
      </c>
      <c r="B66" s="5" t="s">
        <v>105</v>
      </c>
      <c r="C66" s="5" t="s">
        <v>6560</v>
      </c>
      <c r="D66" t="s">
        <v>5</v>
      </c>
      <c r="E66" s="24" t="s">
        <v>6557</v>
      </c>
      <c r="F66" s="25" t="s">
        <v>812</v>
      </c>
      <c r="G66" s="26">
        <v>1</v>
      </c>
      <c r="H66" s="25">
        <v>0</v>
      </c>
      <c r="I66" s="25">
        <f>ROUND(G66*H66,6)</f>
        <v>0</v>
      </c>
      <c r="L66" s="27">
        <v>0</v>
      </c>
      <c r="M66" s="22">
        <f>ROUND(ROUND(L66,2)*ROUND(G66,3),2)</f>
        <v>0</v>
      </c>
      <c r="N66" s="25" t="s">
        <v>126</v>
      </c>
      <c r="O66">
        <f>(M66*21)/100</f>
        <v>0</v>
      </c>
      <c r="P66" t="s">
        <v>27</v>
      </c>
    </row>
    <row r="67" spans="1:16" x14ac:dyDescent="0.2">
      <c r="A67" s="28" t="s">
        <v>57</v>
      </c>
      <c r="E67" s="29" t="s">
        <v>5</v>
      </c>
    </row>
    <row r="68" spans="1:16" x14ac:dyDescent="0.2">
      <c r="A68" s="28" t="s">
        <v>58</v>
      </c>
      <c r="E68" s="30" t="s">
        <v>5</v>
      </c>
    </row>
    <row r="69" spans="1:16" x14ac:dyDescent="0.2">
      <c r="E69" s="29" t="s">
        <v>5</v>
      </c>
    </row>
    <row r="70" spans="1:16" x14ac:dyDescent="0.2">
      <c r="A70" t="s">
        <v>51</v>
      </c>
      <c r="B70" s="5" t="s">
        <v>110</v>
      </c>
      <c r="C70" s="5" t="s">
        <v>6561</v>
      </c>
      <c r="D70" t="s">
        <v>5</v>
      </c>
      <c r="E70" s="24" t="s">
        <v>6562</v>
      </c>
      <c r="F70" s="25" t="s">
        <v>812</v>
      </c>
      <c r="G70" s="26">
        <v>1</v>
      </c>
      <c r="H70" s="25">
        <v>0</v>
      </c>
      <c r="I70" s="25">
        <f>ROUND(G70*H70,6)</f>
        <v>0</v>
      </c>
      <c r="L70" s="27">
        <v>0</v>
      </c>
      <c r="M70" s="22">
        <f>ROUND(ROUND(L70,2)*ROUND(G70,3),2)</f>
        <v>0</v>
      </c>
      <c r="N70" s="25" t="s">
        <v>126</v>
      </c>
      <c r="O70">
        <f>(M70*21)/100</f>
        <v>0</v>
      </c>
      <c r="P70" t="s">
        <v>27</v>
      </c>
    </row>
    <row r="71" spans="1:16" x14ac:dyDescent="0.2">
      <c r="A71" s="28" t="s">
        <v>57</v>
      </c>
      <c r="E71" s="29" t="s">
        <v>5</v>
      </c>
    </row>
    <row r="72" spans="1:16" x14ac:dyDescent="0.2">
      <c r="A72" s="28" t="s">
        <v>58</v>
      </c>
      <c r="E72" s="30" t="s">
        <v>5</v>
      </c>
    </row>
    <row r="73" spans="1:16" x14ac:dyDescent="0.2">
      <c r="E73" s="29" t="s">
        <v>5</v>
      </c>
    </row>
    <row r="74" spans="1:16" x14ac:dyDescent="0.2">
      <c r="A74" t="s">
        <v>51</v>
      </c>
      <c r="B74" s="5" t="s">
        <v>114</v>
      </c>
      <c r="C74" s="5" t="s">
        <v>6563</v>
      </c>
      <c r="D74" t="s">
        <v>5</v>
      </c>
      <c r="E74" s="24" t="s">
        <v>6562</v>
      </c>
      <c r="F74" s="25" t="s">
        <v>812</v>
      </c>
      <c r="G74" s="26">
        <v>1</v>
      </c>
      <c r="H74" s="25">
        <v>0</v>
      </c>
      <c r="I74" s="25">
        <f>ROUND(G74*H74,6)</f>
        <v>0</v>
      </c>
      <c r="L74" s="27">
        <v>0</v>
      </c>
      <c r="M74" s="22">
        <f>ROUND(ROUND(L74,2)*ROUND(G74,3),2)</f>
        <v>0</v>
      </c>
      <c r="N74" s="25" t="s">
        <v>126</v>
      </c>
      <c r="O74">
        <f>(M74*21)/100</f>
        <v>0</v>
      </c>
      <c r="P74" t="s">
        <v>27</v>
      </c>
    </row>
    <row r="75" spans="1:16" x14ac:dyDescent="0.2">
      <c r="A75" s="28" t="s">
        <v>57</v>
      </c>
      <c r="E75" s="29" t="s">
        <v>5</v>
      </c>
    </row>
    <row r="76" spans="1:16" x14ac:dyDescent="0.2">
      <c r="A76" s="28" t="s">
        <v>58</v>
      </c>
      <c r="E76" s="30" t="s">
        <v>5</v>
      </c>
    </row>
    <row r="77" spans="1:16" x14ac:dyDescent="0.2">
      <c r="E77" s="29" t="s">
        <v>5</v>
      </c>
    </row>
    <row r="78" spans="1:16" x14ac:dyDescent="0.2">
      <c r="A78" t="s">
        <v>51</v>
      </c>
      <c r="B78" s="5" t="s">
        <v>118</v>
      </c>
      <c r="C78" s="5" t="s">
        <v>6564</v>
      </c>
      <c r="D78" t="s">
        <v>5</v>
      </c>
      <c r="E78" s="24" t="s">
        <v>6565</v>
      </c>
      <c r="F78" s="25" t="s">
        <v>812</v>
      </c>
      <c r="G78" s="26">
        <v>1</v>
      </c>
      <c r="H78" s="25">
        <v>0</v>
      </c>
      <c r="I78" s="25">
        <f>ROUND(G78*H78,6)</f>
        <v>0</v>
      </c>
      <c r="L78" s="27">
        <v>0</v>
      </c>
      <c r="M78" s="22">
        <f>ROUND(ROUND(L78,2)*ROUND(G78,3),2)</f>
        <v>0</v>
      </c>
      <c r="N78" s="25" t="s">
        <v>126</v>
      </c>
      <c r="O78">
        <f>(M78*21)/100</f>
        <v>0</v>
      </c>
      <c r="P78" t="s">
        <v>27</v>
      </c>
    </row>
    <row r="79" spans="1:16" x14ac:dyDescent="0.2">
      <c r="A79" s="28" t="s">
        <v>57</v>
      </c>
      <c r="E79" s="29" t="s">
        <v>5</v>
      </c>
    </row>
    <row r="80" spans="1:16" x14ac:dyDescent="0.2">
      <c r="A80" s="28" t="s">
        <v>58</v>
      </c>
      <c r="E80" s="30" t="s">
        <v>5</v>
      </c>
    </row>
    <row r="81" spans="1:16" x14ac:dyDescent="0.2">
      <c r="E81" s="29" t="s">
        <v>5</v>
      </c>
    </row>
    <row r="82" spans="1:16" ht="25.5" x14ac:dyDescent="0.2">
      <c r="A82" t="s">
        <v>51</v>
      </c>
      <c r="B82" s="5" t="s">
        <v>123</v>
      </c>
      <c r="C82" s="5" t="s">
        <v>6566</v>
      </c>
      <c r="D82" t="s">
        <v>5</v>
      </c>
      <c r="E82" s="24" t="s">
        <v>6567</v>
      </c>
      <c r="F82" s="25" t="s">
        <v>812</v>
      </c>
      <c r="G82" s="26">
        <v>1</v>
      </c>
      <c r="H82" s="25">
        <v>0</v>
      </c>
      <c r="I82" s="25">
        <f>ROUND(G82*H82,6)</f>
        <v>0</v>
      </c>
      <c r="L82" s="27">
        <v>0</v>
      </c>
      <c r="M82" s="22">
        <f>ROUND(ROUND(L82,2)*ROUND(G82,3),2)</f>
        <v>0</v>
      </c>
      <c r="N82" s="25" t="s">
        <v>126</v>
      </c>
      <c r="O82">
        <f>(M82*21)/100</f>
        <v>0</v>
      </c>
      <c r="P82" t="s">
        <v>27</v>
      </c>
    </row>
    <row r="83" spans="1:16" x14ac:dyDescent="0.2">
      <c r="A83" s="28" t="s">
        <v>57</v>
      </c>
      <c r="E83" s="29" t="s">
        <v>5</v>
      </c>
    </row>
    <row r="84" spans="1:16" x14ac:dyDescent="0.2">
      <c r="A84" s="28" t="s">
        <v>58</v>
      </c>
      <c r="E84" s="30" t="s">
        <v>5</v>
      </c>
    </row>
    <row r="85" spans="1:16" x14ac:dyDescent="0.2">
      <c r="E85" s="29" t="s">
        <v>5</v>
      </c>
    </row>
    <row r="86" spans="1:16" ht="25.5" x14ac:dyDescent="0.2">
      <c r="A86" t="s">
        <v>51</v>
      </c>
      <c r="B86" s="5" t="s">
        <v>128</v>
      </c>
      <c r="C86" s="5" t="s">
        <v>6568</v>
      </c>
      <c r="D86" t="s">
        <v>5</v>
      </c>
      <c r="E86" s="24" t="s">
        <v>6567</v>
      </c>
      <c r="F86" s="25" t="s">
        <v>812</v>
      </c>
      <c r="G86" s="26">
        <v>1</v>
      </c>
      <c r="H86" s="25">
        <v>0</v>
      </c>
      <c r="I86" s="25">
        <f>ROUND(G86*H86,6)</f>
        <v>0</v>
      </c>
      <c r="L86" s="27">
        <v>0</v>
      </c>
      <c r="M86" s="22">
        <f>ROUND(ROUND(L86,2)*ROUND(G86,3),2)</f>
        <v>0</v>
      </c>
      <c r="N86" s="25" t="s">
        <v>126</v>
      </c>
      <c r="O86">
        <f>(M86*21)/100</f>
        <v>0</v>
      </c>
      <c r="P86" t="s">
        <v>27</v>
      </c>
    </row>
    <row r="87" spans="1:16" x14ac:dyDescent="0.2">
      <c r="A87" s="28" t="s">
        <v>57</v>
      </c>
      <c r="E87" s="29" t="s">
        <v>5</v>
      </c>
    </row>
    <row r="88" spans="1:16" x14ac:dyDescent="0.2">
      <c r="A88" s="28" t="s">
        <v>58</v>
      </c>
      <c r="E88" s="30" t="s">
        <v>5</v>
      </c>
    </row>
    <row r="89" spans="1:16" x14ac:dyDescent="0.2">
      <c r="E89" s="29" t="s">
        <v>5</v>
      </c>
    </row>
    <row r="90" spans="1:16" ht="25.5" x14ac:dyDescent="0.2">
      <c r="A90" t="s">
        <v>51</v>
      </c>
      <c r="B90" s="5" t="s">
        <v>133</v>
      </c>
      <c r="C90" s="5" t="s">
        <v>6569</v>
      </c>
      <c r="D90" t="s">
        <v>5</v>
      </c>
      <c r="E90" s="24" t="s">
        <v>6570</v>
      </c>
      <c r="F90" s="25" t="s">
        <v>812</v>
      </c>
      <c r="G90" s="26">
        <v>1</v>
      </c>
      <c r="H90" s="25">
        <v>0</v>
      </c>
      <c r="I90" s="25">
        <f>ROUND(G90*H90,6)</f>
        <v>0</v>
      </c>
      <c r="L90" s="27">
        <v>0</v>
      </c>
      <c r="M90" s="22">
        <f>ROUND(ROUND(L90,2)*ROUND(G90,3),2)</f>
        <v>0</v>
      </c>
      <c r="N90" s="25" t="s">
        <v>126</v>
      </c>
      <c r="O90">
        <f>(M90*21)/100</f>
        <v>0</v>
      </c>
      <c r="P90" t="s">
        <v>27</v>
      </c>
    </row>
    <row r="91" spans="1:16" x14ac:dyDescent="0.2">
      <c r="A91" s="28" t="s">
        <v>57</v>
      </c>
      <c r="E91" s="29" t="s">
        <v>5</v>
      </c>
    </row>
    <row r="92" spans="1:16" x14ac:dyDescent="0.2">
      <c r="A92" s="28" t="s">
        <v>58</v>
      </c>
      <c r="E92" s="30" t="s">
        <v>5</v>
      </c>
    </row>
    <row r="93" spans="1:16" x14ac:dyDescent="0.2">
      <c r="E93" s="29" t="s">
        <v>5</v>
      </c>
    </row>
    <row r="94" spans="1:16" ht="25.5" x14ac:dyDescent="0.2">
      <c r="A94" t="s">
        <v>51</v>
      </c>
      <c r="B94" s="5" t="s">
        <v>197</v>
      </c>
      <c r="C94" s="5" t="s">
        <v>6571</v>
      </c>
      <c r="D94" t="s">
        <v>5</v>
      </c>
      <c r="E94" s="24" t="s">
        <v>6572</v>
      </c>
      <c r="F94" s="25" t="s">
        <v>812</v>
      </c>
      <c r="G94" s="26">
        <v>1</v>
      </c>
      <c r="H94" s="25">
        <v>0</v>
      </c>
      <c r="I94" s="25">
        <f>ROUND(G94*H94,6)</f>
        <v>0</v>
      </c>
      <c r="L94" s="27">
        <v>0</v>
      </c>
      <c r="M94" s="22">
        <f>ROUND(ROUND(L94,2)*ROUND(G94,3),2)</f>
        <v>0</v>
      </c>
      <c r="N94" s="25" t="s">
        <v>126</v>
      </c>
      <c r="O94">
        <f>(M94*21)/100</f>
        <v>0</v>
      </c>
      <c r="P94" t="s">
        <v>27</v>
      </c>
    </row>
    <row r="95" spans="1:16" x14ac:dyDescent="0.2">
      <c r="A95" s="28" t="s">
        <v>57</v>
      </c>
      <c r="E95" s="29" t="s">
        <v>5</v>
      </c>
    </row>
    <row r="96" spans="1:16" x14ac:dyDescent="0.2">
      <c r="A96" s="28" t="s">
        <v>58</v>
      </c>
      <c r="E96" s="30" t="s">
        <v>5</v>
      </c>
    </row>
    <row r="97" spans="1:16" x14ac:dyDescent="0.2">
      <c r="E97" s="29" t="s">
        <v>5</v>
      </c>
    </row>
    <row r="98" spans="1:16" ht="25.5" x14ac:dyDescent="0.2">
      <c r="A98" t="s">
        <v>51</v>
      </c>
      <c r="B98" s="5" t="s">
        <v>198</v>
      </c>
      <c r="C98" s="5" t="s">
        <v>6573</v>
      </c>
      <c r="D98" t="s">
        <v>5</v>
      </c>
      <c r="E98" s="24" t="s">
        <v>6574</v>
      </c>
      <c r="F98" s="25" t="s">
        <v>812</v>
      </c>
      <c r="G98" s="26">
        <v>1</v>
      </c>
      <c r="H98" s="25">
        <v>0</v>
      </c>
      <c r="I98" s="25">
        <f>ROUND(G98*H98,6)</f>
        <v>0</v>
      </c>
      <c r="L98" s="27">
        <v>0</v>
      </c>
      <c r="M98" s="22">
        <f>ROUND(ROUND(L98,2)*ROUND(G98,3),2)</f>
        <v>0</v>
      </c>
      <c r="N98" s="25" t="s">
        <v>126</v>
      </c>
      <c r="O98">
        <f>(M98*21)/100</f>
        <v>0</v>
      </c>
      <c r="P98" t="s">
        <v>27</v>
      </c>
    </row>
    <row r="99" spans="1:16" x14ac:dyDescent="0.2">
      <c r="A99" s="28" t="s">
        <v>57</v>
      </c>
      <c r="E99" s="29" t="s">
        <v>5</v>
      </c>
    </row>
    <row r="100" spans="1:16" x14ac:dyDescent="0.2">
      <c r="A100" s="28" t="s">
        <v>58</v>
      </c>
      <c r="E100" s="30" t="s">
        <v>5</v>
      </c>
    </row>
    <row r="101" spans="1:16" x14ac:dyDescent="0.2">
      <c r="E101" s="29" t="s">
        <v>5</v>
      </c>
    </row>
    <row r="102" spans="1:16" ht="25.5" x14ac:dyDescent="0.2">
      <c r="A102" t="s">
        <v>51</v>
      </c>
      <c r="B102" s="5" t="s">
        <v>199</v>
      </c>
      <c r="C102" s="5" t="s">
        <v>6575</v>
      </c>
      <c r="D102" t="s">
        <v>5</v>
      </c>
      <c r="E102" s="24" t="s">
        <v>6574</v>
      </c>
      <c r="F102" s="25" t="s">
        <v>812</v>
      </c>
      <c r="G102" s="26">
        <v>1</v>
      </c>
      <c r="H102" s="25">
        <v>0</v>
      </c>
      <c r="I102" s="25">
        <f>ROUND(G102*H102,6)</f>
        <v>0</v>
      </c>
      <c r="L102" s="27">
        <v>0</v>
      </c>
      <c r="M102" s="22">
        <f>ROUND(ROUND(L102,2)*ROUND(G102,3),2)</f>
        <v>0</v>
      </c>
      <c r="N102" s="25" t="s">
        <v>126</v>
      </c>
      <c r="O102">
        <f>(M102*21)/100</f>
        <v>0</v>
      </c>
      <c r="P102" t="s">
        <v>27</v>
      </c>
    </row>
    <row r="103" spans="1:16" x14ac:dyDescent="0.2">
      <c r="A103" s="28" t="s">
        <v>57</v>
      </c>
      <c r="E103" s="29" t="s">
        <v>5</v>
      </c>
    </row>
    <row r="104" spans="1:16" x14ac:dyDescent="0.2">
      <c r="A104" s="28" t="s">
        <v>58</v>
      </c>
      <c r="E104" s="30" t="s">
        <v>5</v>
      </c>
    </row>
    <row r="105" spans="1:16" x14ac:dyDescent="0.2">
      <c r="E105" s="29" t="s">
        <v>5</v>
      </c>
    </row>
    <row r="106" spans="1:16" ht="25.5" x14ac:dyDescent="0.2">
      <c r="A106" t="s">
        <v>51</v>
      </c>
      <c r="B106" s="5" t="s">
        <v>200</v>
      </c>
      <c r="C106" s="5" t="s">
        <v>6576</v>
      </c>
      <c r="D106" t="s">
        <v>5</v>
      </c>
      <c r="E106" s="24" t="s">
        <v>6574</v>
      </c>
      <c r="F106" s="25" t="s">
        <v>812</v>
      </c>
      <c r="G106" s="26">
        <v>1</v>
      </c>
      <c r="H106" s="25">
        <v>0</v>
      </c>
      <c r="I106" s="25">
        <f>ROUND(G106*H106,6)</f>
        <v>0</v>
      </c>
      <c r="L106" s="27">
        <v>0</v>
      </c>
      <c r="M106" s="22">
        <f>ROUND(ROUND(L106,2)*ROUND(G106,3),2)</f>
        <v>0</v>
      </c>
      <c r="N106" s="25" t="s">
        <v>126</v>
      </c>
      <c r="O106">
        <f>(M106*21)/100</f>
        <v>0</v>
      </c>
      <c r="P106" t="s">
        <v>27</v>
      </c>
    </row>
    <row r="107" spans="1:16" x14ac:dyDescent="0.2">
      <c r="A107" s="28" t="s">
        <v>57</v>
      </c>
      <c r="E107" s="29" t="s">
        <v>5</v>
      </c>
    </row>
    <row r="108" spans="1:16" x14ac:dyDescent="0.2">
      <c r="A108" s="28" t="s">
        <v>58</v>
      </c>
      <c r="E108" s="30" t="s">
        <v>5</v>
      </c>
    </row>
    <row r="109" spans="1:16" x14ac:dyDescent="0.2">
      <c r="E109" s="29" t="s">
        <v>5</v>
      </c>
    </row>
    <row r="110" spans="1:16" ht="25.5" x14ac:dyDescent="0.2">
      <c r="A110" t="s">
        <v>51</v>
      </c>
      <c r="B110" s="5" t="s">
        <v>201</v>
      </c>
      <c r="C110" s="5" t="s">
        <v>6577</v>
      </c>
      <c r="D110" t="s">
        <v>5</v>
      </c>
      <c r="E110" s="24" t="s">
        <v>6578</v>
      </c>
      <c r="F110" s="25" t="s">
        <v>812</v>
      </c>
      <c r="G110" s="26">
        <v>1</v>
      </c>
      <c r="H110" s="25">
        <v>0</v>
      </c>
      <c r="I110" s="25">
        <f>ROUND(G110*H110,6)</f>
        <v>0</v>
      </c>
      <c r="L110" s="27">
        <v>0</v>
      </c>
      <c r="M110" s="22">
        <f>ROUND(ROUND(L110,2)*ROUND(G110,3),2)</f>
        <v>0</v>
      </c>
      <c r="N110" s="25" t="s">
        <v>126</v>
      </c>
      <c r="O110">
        <f>(M110*21)/100</f>
        <v>0</v>
      </c>
      <c r="P110" t="s">
        <v>27</v>
      </c>
    </row>
    <row r="111" spans="1:16" x14ac:dyDescent="0.2">
      <c r="A111" s="28" t="s">
        <v>57</v>
      </c>
      <c r="E111" s="29" t="s">
        <v>5</v>
      </c>
    </row>
    <row r="112" spans="1:16" x14ac:dyDescent="0.2">
      <c r="A112" s="28" t="s">
        <v>58</v>
      </c>
      <c r="E112" s="30" t="s">
        <v>5</v>
      </c>
    </row>
    <row r="113" spans="1:16" x14ac:dyDescent="0.2">
      <c r="E113" s="29" t="s">
        <v>5</v>
      </c>
    </row>
    <row r="114" spans="1:16" ht="25.5" x14ac:dyDescent="0.2">
      <c r="A114" t="s">
        <v>51</v>
      </c>
      <c r="B114" s="5" t="s">
        <v>202</v>
      </c>
      <c r="C114" s="5" t="s">
        <v>6579</v>
      </c>
      <c r="D114" t="s">
        <v>5</v>
      </c>
      <c r="E114" s="24" t="s">
        <v>6578</v>
      </c>
      <c r="F114" s="25" t="s">
        <v>812</v>
      </c>
      <c r="G114" s="26">
        <v>1</v>
      </c>
      <c r="H114" s="25">
        <v>0</v>
      </c>
      <c r="I114" s="25">
        <f>ROUND(G114*H114,6)</f>
        <v>0</v>
      </c>
      <c r="L114" s="27">
        <v>0</v>
      </c>
      <c r="M114" s="22">
        <f>ROUND(ROUND(L114,2)*ROUND(G114,3),2)</f>
        <v>0</v>
      </c>
      <c r="N114" s="25" t="s">
        <v>126</v>
      </c>
      <c r="O114">
        <f>(M114*21)/100</f>
        <v>0</v>
      </c>
      <c r="P114" t="s">
        <v>27</v>
      </c>
    </row>
    <row r="115" spans="1:16" x14ac:dyDescent="0.2">
      <c r="A115" s="28" t="s">
        <v>57</v>
      </c>
      <c r="E115" s="29" t="s">
        <v>5</v>
      </c>
    </row>
    <row r="116" spans="1:16" x14ac:dyDescent="0.2">
      <c r="A116" s="28" t="s">
        <v>58</v>
      </c>
      <c r="E116" s="30" t="s">
        <v>5</v>
      </c>
    </row>
    <row r="117" spans="1:16" x14ac:dyDescent="0.2">
      <c r="E117" s="29" t="s">
        <v>5</v>
      </c>
    </row>
    <row r="118" spans="1:16" ht="25.5" x14ac:dyDescent="0.2">
      <c r="A118" t="s">
        <v>51</v>
      </c>
      <c r="B118" s="5" t="s">
        <v>203</v>
      </c>
      <c r="C118" s="5" t="s">
        <v>6580</v>
      </c>
      <c r="D118" t="s">
        <v>5</v>
      </c>
      <c r="E118" s="24" t="s">
        <v>6581</v>
      </c>
      <c r="F118" s="25" t="s">
        <v>812</v>
      </c>
      <c r="G118" s="26">
        <v>1</v>
      </c>
      <c r="H118" s="25">
        <v>0</v>
      </c>
      <c r="I118" s="25">
        <f>ROUND(G118*H118,6)</f>
        <v>0</v>
      </c>
      <c r="L118" s="27">
        <v>0</v>
      </c>
      <c r="M118" s="22">
        <f>ROUND(ROUND(L118,2)*ROUND(G118,3),2)</f>
        <v>0</v>
      </c>
      <c r="N118" s="25" t="s">
        <v>126</v>
      </c>
      <c r="O118">
        <f>(M118*21)/100</f>
        <v>0</v>
      </c>
      <c r="P118" t="s">
        <v>27</v>
      </c>
    </row>
    <row r="119" spans="1:16" x14ac:dyDescent="0.2">
      <c r="A119" s="28" t="s">
        <v>57</v>
      </c>
      <c r="E119" s="29" t="s">
        <v>5</v>
      </c>
    </row>
    <row r="120" spans="1:16" x14ac:dyDescent="0.2">
      <c r="A120" s="28" t="s">
        <v>58</v>
      </c>
      <c r="E120" s="30" t="s">
        <v>5</v>
      </c>
    </row>
    <row r="121" spans="1:16" x14ac:dyDescent="0.2">
      <c r="E121" s="29" t="s">
        <v>5</v>
      </c>
    </row>
    <row r="122" spans="1:16" ht="25.5" x14ac:dyDescent="0.2">
      <c r="A122" t="s">
        <v>51</v>
      </c>
      <c r="B122" s="5" t="s">
        <v>204</v>
      </c>
      <c r="C122" s="5" t="s">
        <v>6582</v>
      </c>
      <c r="D122" t="s">
        <v>5</v>
      </c>
      <c r="E122" s="24" t="s">
        <v>6583</v>
      </c>
      <c r="F122" s="25" t="s">
        <v>812</v>
      </c>
      <c r="G122" s="26">
        <v>1</v>
      </c>
      <c r="H122" s="25">
        <v>0</v>
      </c>
      <c r="I122" s="25">
        <f>ROUND(G122*H122,6)</f>
        <v>0</v>
      </c>
      <c r="L122" s="27">
        <v>0</v>
      </c>
      <c r="M122" s="22">
        <f>ROUND(ROUND(L122,2)*ROUND(G122,3),2)</f>
        <v>0</v>
      </c>
      <c r="N122" s="25" t="s">
        <v>126</v>
      </c>
      <c r="O122">
        <f>(M122*21)/100</f>
        <v>0</v>
      </c>
      <c r="P122" t="s">
        <v>27</v>
      </c>
    </row>
    <row r="123" spans="1:16" x14ac:dyDescent="0.2">
      <c r="A123" s="28" t="s">
        <v>57</v>
      </c>
      <c r="E123" s="29" t="s">
        <v>5</v>
      </c>
    </row>
    <row r="124" spans="1:16" x14ac:dyDescent="0.2">
      <c r="A124" s="28" t="s">
        <v>58</v>
      </c>
      <c r="E124" s="30" t="s">
        <v>5</v>
      </c>
    </row>
    <row r="125" spans="1:16" x14ac:dyDescent="0.2">
      <c r="E125" s="29" t="s">
        <v>5</v>
      </c>
    </row>
    <row r="126" spans="1:16" ht="25.5" x14ac:dyDescent="0.2">
      <c r="A126" t="s">
        <v>51</v>
      </c>
      <c r="B126" s="5" t="s">
        <v>205</v>
      </c>
      <c r="C126" s="5" t="s">
        <v>6584</v>
      </c>
      <c r="D126" t="s">
        <v>5</v>
      </c>
      <c r="E126" s="24" t="s">
        <v>6585</v>
      </c>
      <c r="F126" s="25" t="s">
        <v>812</v>
      </c>
      <c r="G126" s="26">
        <v>2</v>
      </c>
      <c r="H126" s="25">
        <v>0</v>
      </c>
      <c r="I126" s="25">
        <f>ROUND(G126*H126,6)</f>
        <v>0</v>
      </c>
      <c r="L126" s="27">
        <v>0</v>
      </c>
      <c r="M126" s="22">
        <f>ROUND(ROUND(L126,2)*ROUND(G126,3),2)</f>
        <v>0</v>
      </c>
      <c r="N126" s="25" t="s">
        <v>126</v>
      </c>
      <c r="O126">
        <f>(M126*21)/100</f>
        <v>0</v>
      </c>
      <c r="P126" t="s">
        <v>27</v>
      </c>
    </row>
    <row r="127" spans="1:16" x14ac:dyDescent="0.2">
      <c r="A127" s="28" t="s">
        <v>57</v>
      </c>
      <c r="E127" s="29" t="s">
        <v>5</v>
      </c>
    </row>
    <row r="128" spans="1:16" x14ac:dyDescent="0.2">
      <c r="A128" s="28" t="s">
        <v>58</v>
      </c>
      <c r="E128" s="30" t="s">
        <v>5</v>
      </c>
    </row>
    <row r="129" spans="1:16" x14ac:dyDescent="0.2">
      <c r="E129" s="29" t="s">
        <v>5</v>
      </c>
    </row>
    <row r="130" spans="1:16" ht="25.5" x14ac:dyDescent="0.2">
      <c r="A130" t="s">
        <v>51</v>
      </c>
      <c r="B130" s="5" t="s">
        <v>206</v>
      </c>
      <c r="C130" s="5" t="s">
        <v>6586</v>
      </c>
      <c r="D130" t="s">
        <v>5</v>
      </c>
      <c r="E130" s="24" t="s">
        <v>6587</v>
      </c>
      <c r="F130" s="25" t="s">
        <v>812</v>
      </c>
      <c r="G130" s="26">
        <v>7</v>
      </c>
      <c r="H130" s="25">
        <v>0</v>
      </c>
      <c r="I130" s="25">
        <f>ROUND(G130*H130,6)</f>
        <v>0</v>
      </c>
      <c r="L130" s="27">
        <v>0</v>
      </c>
      <c r="M130" s="22">
        <f>ROUND(ROUND(L130,2)*ROUND(G130,3),2)</f>
        <v>0</v>
      </c>
      <c r="N130" s="25" t="s">
        <v>126</v>
      </c>
      <c r="O130">
        <f>(M130*21)/100</f>
        <v>0</v>
      </c>
      <c r="P130" t="s">
        <v>27</v>
      </c>
    </row>
    <row r="131" spans="1:16" x14ac:dyDescent="0.2">
      <c r="A131" s="28" t="s">
        <v>57</v>
      </c>
      <c r="E131" s="29" t="s">
        <v>5</v>
      </c>
    </row>
    <row r="132" spans="1:16" x14ac:dyDescent="0.2">
      <c r="A132" s="28" t="s">
        <v>58</v>
      </c>
      <c r="E132" s="30" t="s">
        <v>5</v>
      </c>
    </row>
    <row r="133" spans="1:16" x14ac:dyDescent="0.2">
      <c r="E133" s="29" t="s">
        <v>5</v>
      </c>
    </row>
    <row r="134" spans="1:16" ht="25.5" x14ac:dyDescent="0.2">
      <c r="A134" t="s">
        <v>51</v>
      </c>
      <c r="B134" s="5" t="s">
        <v>207</v>
      </c>
      <c r="C134" s="5" t="s">
        <v>6588</v>
      </c>
      <c r="D134" t="s">
        <v>5</v>
      </c>
      <c r="E134" s="24" t="s">
        <v>6589</v>
      </c>
      <c r="F134" s="25" t="s">
        <v>812</v>
      </c>
      <c r="G134" s="26">
        <v>23</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x14ac:dyDescent="0.2">
      <c r="E137" s="29" t="s">
        <v>5</v>
      </c>
    </row>
    <row r="138" spans="1:16" x14ac:dyDescent="0.2">
      <c r="A138" t="s">
        <v>51</v>
      </c>
      <c r="B138" s="5" t="s">
        <v>208</v>
      </c>
      <c r="C138" s="5" t="s">
        <v>6590</v>
      </c>
      <c r="D138" t="s">
        <v>5</v>
      </c>
      <c r="E138" s="24" t="s">
        <v>6591</v>
      </c>
      <c r="F138" s="25" t="s">
        <v>812</v>
      </c>
      <c r="G138" s="26">
        <v>2</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x14ac:dyDescent="0.2">
      <c r="E141" s="29" t="s">
        <v>5</v>
      </c>
    </row>
    <row r="142" spans="1:16" x14ac:dyDescent="0.2">
      <c r="A142" t="s">
        <v>51</v>
      </c>
      <c r="B142" s="5" t="s">
        <v>211</v>
      </c>
      <c r="C142" s="5" t="s">
        <v>6592</v>
      </c>
      <c r="D142" t="s">
        <v>5</v>
      </c>
      <c r="E142" s="24" t="s">
        <v>6593</v>
      </c>
      <c r="F142" s="25" t="s">
        <v>812</v>
      </c>
      <c r="G142" s="26">
        <v>3</v>
      </c>
      <c r="H142" s="25">
        <v>0</v>
      </c>
      <c r="I142" s="25">
        <f>ROUND(G142*H142,6)</f>
        <v>0</v>
      </c>
      <c r="L142" s="27">
        <v>0</v>
      </c>
      <c r="M142" s="22">
        <f>ROUND(ROUND(L142,2)*ROUND(G142,3),2)</f>
        <v>0</v>
      </c>
      <c r="N142" s="25" t="s">
        <v>126</v>
      </c>
      <c r="O142">
        <f>(M142*21)/100</f>
        <v>0</v>
      </c>
      <c r="P142" t="s">
        <v>27</v>
      </c>
    </row>
    <row r="143" spans="1:16" x14ac:dyDescent="0.2">
      <c r="A143" s="28" t="s">
        <v>57</v>
      </c>
      <c r="E143" s="29" t="s">
        <v>5</v>
      </c>
    </row>
    <row r="144" spans="1:16" x14ac:dyDescent="0.2">
      <c r="A144" s="28" t="s">
        <v>58</v>
      </c>
      <c r="E144" s="30" t="s">
        <v>5</v>
      </c>
    </row>
    <row r="145" spans="1:16" x14ac:dyDescent="0.2">
      <c r="E145" s="29" t="s">
        <v>5</v>
      </c>
    </row>
    <row r="146" spans="1:16" x14ac:dyDescent="0.2">
      <c r="A146" t="s">
        <v>51</v>
      </c>
      <c r="B146" s="5" t="s">
        <v>212</v>
      </c>
      <c r="C146" s="5" t="s">
        <v>6594</v>
      </c>
      <c r="D146" t="s">
        <v>5</v>
      </c>
      <c r="E146" s="24" t="s">
        <v>6595</v>
      </c>
      <c r="F146" s="25" t="s">
        <v>812</v>
      </c>
      <c r="G146" s="26">
        <v>1</v>
      </c>
      <c r="H146" s="25">
        <v>0</v>
      </c>
      <c r="I146" s="25">
        <f>ROUND(G146*H146,6)</f>
        <v>0</v>
      </c>
      <c r="L146" s="27">
        <v>0</v>
      </c>
      <c r="M146" s="22">
        <f>ROUND(ROUND(L146,2)*ROUND(G146,3),2)</f>
        <v>0</v>
      </c>
      <c r="N146" s="25" t="s">
        <v>126</v>
      </c>
      <c r="O146">
        <f>(M146*21)/100</f>
        <v>0</v>
      </c>
      <c r="P146" t="s">
        <v>27</v>
      </c>
    </row>
    <row r="147" spans="1:16" x14ac:dyDescent="0.2">
      <c r="A147" s="28" t="s">
        <v>57</v>
      </c>
      <c r="E147" s="29" t="s">
        <v>5</v>
      </c>
    </row>
    <row r="148" spans="1:16" x14ac:dyDescent="0.2">
      <c r="A148" s="28" t="s">
        <v>58</v>
      </c>
      <c r="E148" s="30" t="s">
        <v>5</v>
      </c>
    </row>
    <row r="149" spans="1:16" x14ac:dyDescent="0.2">
      <c r="E149" s="29" t="s">
        <v>5</v>
      </c>
    </row>
    <row r="150" spans="1:16" x14ac:dyDescent="0.2">
      <c r="A150" t="s">
        <v>51</v>
      </c>
      <c r="B150" s="5" t="s">
        <v>213</v>
      </c>
      <c r="C150" s="5" t="s">
        <v>6596</v>
      </c>
      <c r="D150" t="s">
        <v>5</v>
      </c>
      <c r="E150" s="24" t="s">
        <v>6597</v>
      </c>
      <c r="F150" s="25" t="s">
        <v>77</v>
      </c>
      <c r="G150" s="26">
        <v>27.31</v>
      </c>
      <c r="H150" s="25">
        <v>0</v>
      </c>
      <c r="I150" s="25">
        <f>ROUND(G150*H150,6)</f>
        <v>0</v>
      </c>
      <c r="L150" s="27">
        <v>0</v>
      </c>
      <c r="M150" s="22">
        <f>ROUND(ROUND(L150,2)*ROUND(G150,3),2)</f>
        <v>0</v>
      </c>
      <c r="N150" s="25" t="s">
        <v>126</v>
      </c>
      <c r="O150">
        <f>(M150*21)/100</f>
        <v>0</v>
      </c>
      <c r="P150" t="s">
        <v>27</v>
      </c>
    </row>
    <row r="151" spans="1:16" x14ac:dyDescent="0.2">
      <c r="A151" s="28" t="s">
        <v>57</v>
      </c>
      <c r="E151" s="29" t="s">
        <v>5</v>
      </c>
    </row>
    <row r="152" spans="1:16" x14ac:dyDescent="0.2">
      <c r="A152" s="28" t="s">
        <v>58</v>
      </c>
      <c r="E152" s="30" t="s">
        <v>5</v>
      </c>
    </row>
    <row r="153" spans="1:16" x14ac:dyDescent="0.2">
      <c r="E153" s="29" t="s">
        <v>5</v>
      </c>
    </row>
    <row r="154" spans="1:16" x14ac:dyDescent="0.2">
      <c r="A154" t="s">
        <v>51</v>
      </c>
      <c r="B154" s="5" t="s">
        <v>214</v>
      </c>
      <c r="C154" s="5" t="s">
        <v>6598</v>
      </c>
      <c r="D154" t="s">
        <v>5</v>
      </c>
      <c r="E154" s="24" t="s">
        <v>6599</v>
      </c>
      <c r="F154" s="25" t="s">
        <v>77</v>
      </c>
      <c r="G154" s="26">
        <v>16.03</v>
      </c>
      <c r="H154" s="25">
        <v>0</v>
      </c>
      <c r="I154" s="25">
        <f>ROUND(G154*H154,6)</f>
        <v>0</v>
      </c>
      <c r="L154" s="27">
        <v>0</v>
      </c>
      <c r="M154" s="22">
        <f>ROUND(ROUND(L154,2)*ROUND(G154,3),2)</f>
        <v>0</v>
      </c>
      <c r="N154" s="25" t="s">
        <v>126</v>
      </c>
      <c r="O154">
        <f>(M154*21)/100</f>
        <v>0</v>
      </c>
      <c r="P154" t="s">
        <v>27</v>
      </c>
    </row>
    <row r="155" spans="1:16" x14ac:dyDescent="0.2">
      <c r="A155" s="28" t="s">
        <v>57</v>
      </c>
      <c r="E155" s="29" t="s">
        <v>5</v>
      </c>
    </row>
    <row r="156" spans="1:16" x14ac:dyDescent="0.2">
      <c r="A156" s="28" t="s">
        <v>58</v>
      </c>
      <c r="E156" s="30" t="s">
        <v>5</v>
      </c>
    </row>
    <row r="157" spans="1:16" x14ac:dyDescent="0.2">
      <c r="E157" s="29" t="s">
        <v>5</v>
      </c>
    </row>
    <row r="158" spans="1:16" x14ac:dyDescent="0.2">
      <c r="A158" t="s">
        <v>51</v>
      </c>
      <c r="B158" s="5" t="s">
        <v>215</v>
      </c>
      <c r="C158" s="5" t="s">
        <v>6600</v>
      </c>
      <c r="D158" t="s">
        <v>5</v>
      </c>
      <c r="E158" s="24" t="s">
        <v>6601</v>
      </c>
      <c r="F158" s="25" t="s">
        <v>67</v>
      </c>
      <c r="G158" s="26">
        <v>303.41000000000003</v>
      </c>
      <c r="H158" s="25">
        <v>0</v>
      </c>
      <c r="I158" s="25">
        <f>ROUND(G158*H158,6)</f>
        <v>0</v>
      </c>
      <c r="L158" s="27">
        <v>0</v>
      </c>
      <c r="M158" s="22">
        <f>ROUND(ROUND(L158,2)*ROUND(G158,3),2)</f>
        <v>0</v>
      </c>
      <c r="N158" s="25" t="s">
        <v>126</v>
      </c>
      <c r="O158">
        <f>(M158*21)/100</f>
        <v>0</v>
      </c>
      <c r="P158" t="s">
        <v>27</v>
      </c>
    </row>
    <row r="159" spans="1:16" x14ac:dyDescent="0.2">
      <c r="A159" s="28" t="s">
        <v>57</v>
      </c>
      <c r="E159" s="29" t="s">
        <v>5</v>
      </c>
    </row>
    <row r="160" spans="1:16" x14ac:dyDescent="0.2">
      <c r="A160" s="28" t="s">
        <v>58</v>
      </c>
      <c r="E160" s="30" t="s">
        <v>5</v>
      </c>
    </row>
    <row r="161" spans="1:16" x14ac:dyDescent="0.2">
      <c r="E161" s="29" t="s">
        <v>5</v>
      </c>
    </row>
    <row r="162" spans="1:16" x14ac:dyDescent="0.2">
      <c r="A162" t="s">
        <v>51</v>
      </c>
      <c r="B162" s="5" t="s">
        <v>216</v>
      </c>
      <c r="C162" s="5" t="s">
        <v>6602</v>
      </c>
      <c r="D162" t="s">
        <v>5</v>
      </c>
      <c r="E162" s="24" t="s">
        <v>6603</v>
      </c>
      <c r="F162" s="25" t="s">
        <v>67</v>
      </c>
      <c r="G162" s="26">
        <v>16.079999999999998</v>
      </c>
      <c r="H162" s="25">
        <v>0</v>
      </c>
      <c r="I162" s="25">
        <f>ROUND(G162*H162,6)</f>
        <v>0</v>
      </c>
      <c r="L162" s="27">
        <v>0</v>
      </c>
      <c r="M162" s="22">
        <f>ROUND(ROUND(L162,2)*ROUND(G162,3),2)</f>
        <v>0</v>
      </c>
      <c r="N162" s="25" t="s">
        <v>126</v>
      </c>
      <c r="O162">
        <f>(M162*21)/100</f>
        <v>0</v>
      </c>
      <c r="P162" t="s">
        <v>27</v>
      </c>
    </row>
    <row r="163" spans="1:16" x14ac:dyDescent="0.2">
      <c r="A163" s="28" t="s">
        <v>57</v>
      </c>
      <c r="E163" s="29" t="s">
        <v>5</v>
      </c>
    </row>
    <row r="164" spans="1:16" x14ac:dyDescent="0.2">
      <c r="A164" s="28" t="s">
        <v>58</v>
      </c>
      <c r="E164" s="30" t="s">
        <v>5</v>
      </c>
    </row>
    <row r="165" spans="1:16" x14ac:dyDescent="0.2">
      <c r="E165" s="29" t="s">
        <v>5</v>
      </c>
    </row>
    <row r="166" spans="1:16" ht="25.5" x14ac:dyDescent="0.2">
      <c r="A166" t="s">
        <v>51</v>
      </c>
      <c r="B166" s="5" t="s">
        <v>217</v>
      </c>
      <c r="C166" s="5" t="s">
        <v>6604</v>
      </c>
      <c r="D166" t="s">
        <v>5</v>
      </c>
      <c r="E166" s="24" t="s">
        <v>6605</v>
      </c>
      <c r="F166" s="25" t="s">
        <v>67</v>
      </c>
      <c r="G166" s="26">
        <v>97.45</v>
      </c>
      <c r="H166" s="25">
        <v>0</v>
      </c>
      <c r="I166" s="25">
        <f>ROUND(G166*H166,6)</f>
        <v>0</v>
      </c>
      <c r="L166" s="27">
        <v>0</v>
      </c>
      <c r="M166" s="22">
        <f>ROUND(ROUND(L166,2)*ROUND(G166,3),2)</f>
        <v>0</v>
      </c>
      <c r="N166" s="25" t="s">
        <v>126</v>
      </c>
      <c r="O166">
        <f>(M166*21)/100</f>
        <v>0</v>
      </c>
      <c r="P166" t="s">
        <v>27</v>
      </c>
    </row>
    <row r="167" spans="1:16" x14ac:dyDescent="0.2">
      <c r="A167" s="28" t="s">
        <v>57</v>
      </c>
      <c r="E167" s="29" t="s">
        <v>5</v>
      </c>
    </row>
    <row r="168" spans="1:16" x14ac:dyDescent="0.2">
      <c r="A168" s="28" t="s">
        <v>58</v>
      </c>
      <c r="E168" s="30" t="s">
        <v>5</v>
      </c>
    </row>
    <row r="169" spans="1:16" x14ac:dyDescent="0.2">
      <c r="E169" s="29" t="s">
        <v>5</v>
      </c>
    </row>
    <row r="170" spans="1:16" ht="25.5" x14ac:dyDescent="0.2">
      <c r="A170" t="s">
        <v>51</v>
      </c>
      <c r="B170" s="5" t="s">
        <v>218</v>
      </c>
      <c r="C170" s="5" t="s">
        <v>6606</v>
      </c>
      <c r="D170" t="s">
        <v>5</v>
      </c>
      <c r="E170" s="24" t="s">
        <v>6607</v>
      </c>
      <c r="F170" s="25" t="s">
        <v>67</v>
      </c>
      <c r="G170" s="26">
        <v>84</v>
      </c>
      <c r="H170" s="25">
        <v>0</v>
      </c>
      <c r="I170" s="25">
        <f>ROUND(G170*H170,6)</f>
        <v>0</v>
      </c>
      <c r="L170" s="27">
        <v>0</v>
      </c>
      <c r="M170" s="22">
        <f>ROUND(ROUND(L170,2)*ROUND(G170,3),2)</f>
        <v>0</v>
      </c>
      <c r="N170" s="25" t="s">
        <v>126</v>
      </c>
      <c r="O170">
        <f>(M170*21)/100</f>
        <v>0</v>
      </c>
      <c r="P170" t="s">
        <v>27</v>
      </c>
    </row>
    <row r="171" spans="1:16" x14ac:dyDescent="0.2">
      <c r="A171" s="28" t="s">
        <v>57</v>
      </c>
      <c r="E171" s="29" t="s">
        <v>5</v>
      </c>
    </row>
    <row r="172" spans="1:16" x14ac:dyDescent="0.2">
      <c r="A172" s="28" t="s">
        <v>58</v>
      </c>
      <c r="E172" s="30" t="s">
        <v>5</v>
      </c>
    </row>
    <row r="173" spans="1:16" x14ac:dyDescent="0.2">
      <c r="E173" s="29" t="s">
        <v>5</v>
      </c>
    </row>
    <row r="174" spans="1:16" x14ac:dyDescent="0.2">
      <c r="A174" t="s">
        <v>51</v>
      </c>
      <c r="B174" s="5" t="s">
        <v>219</v>
      </c>
      <c r="C174" s="5" t="s">
        <v>6608</v>
      </c>
      <c r="D174" t="s">
        <v>5</v>
      </c>
      <c r="E174" s="24" t="s">
        <v>6609</v>
      </c>
      <c r="F174" s="25" t="s">
        <v>3125</v>
      </c>
      <c r="G174" s="26">
        <v>3.28</v>
      </c>
      <c r="H174" s="25">
        <v>0</v>
      </c>
      <c r="I174" s="25">
        <f>ROUND(G174*H174,6)</f>
        <v>0</v>
      </c>
      <c r="L174" s="27">
        <v>0</v>
      </c>
      <c r="M174" s="22">
        <f>ROUND(ROUND(L174,2)*ROUND(G174,3),2)</f>
        <v>0</v>
      </c>
      <c r="N174" s="25" t="s">
        <v>126</v>
      </c>
      <c r="O174">
        <f>(M174*21)/100</f>
        <v>0</v>
      </c>
      <c r="P174" t="s">
        <v>27</v>
      </c>
    </row>
    <row r="175" spans="1:16" x14ac:dyDescent="0.2">
      <c r="A175" s="28" t="s">
        <v>57</v>
      </c>
      <c r="E175" s="29" t="s">
        <v>5</v>
      </c>
    </row>
    <row r="176" spans="1:16" x14ac:dyDescent="0.2">
      <c r="A176" s="28" t="s">
        <v>58</v>
      </c>
      <c r="E176" s="30" t="s">
        <v>5</v>
      </c>
    </row>
    <row r="177" spans="1:16" x14ac:dyDescent="0.2">
      <c r="E177" s="29" t="s">
        <v>5</v>
      </c>
    </row>
    <row r="178" spans="1:16" x14ac:dyDescent="0.2">
      <c r="A178" t="s">
        <v>51</v>
      </c>
      <c r="B178" s="5" t="s">
        <v>220</v>
      </c>
      <c r="C178" s="5" t="s">
        <v>6610</v>
      </c>
      <c r="D178" t="s">
        <v>5</v>
      </c>
      <c r="E178" s="24" t="s">
        <v>6611</v>
      </c>
      <c r="F178" s="25" t="s">
        <v>3125</v>
      </c>
      <c r="G178" s="26">
        <v>0.47</v>
      </c>
      <c r="H178" s="25">
        <v>0</v>
      </c>
      <c r="I178" s="25">
        <f>ROUND(G178*H178,6)</f>
        <v>0</v>
      </c>
      <c r="L178" s="27">
        <v>0</v>
      </c>
      <c r="M178" s="22">
        <f>ROUND(ROUND(L178,2)*ROUND(G178,3),2)</f>
        <v>0</v>
      </c>
      <c r="N178" s="25" t="s">
        <v>126</v>
      </c>
      <c r="O178">
        <f>(M178*21)/100</f>
        <v>0</v>
      </c>
      <c r="P178" t="s">
        <v>27</v>
      </c>
    </row>
    <row r="179" spans="1:16" x14ac:dyDescent="0.2">
      <c r="A179" s="28" t="s">
        <v>57</v>
      </c>
      <c r="E179" s="29" t="s">
        <v>5</v>
      </c>
    </row>
    <row r="180" spans="1:16" x14ac:dyDescent="0.2">
      <c r="A180" s="28" t="s">
        <v>58</v>
      </c>
      <c r="E180" s="30" t="s">
        <v>5</v>
      </c>
    </row>
    <row r="181" spans="1:16" x14ac:dyDescent="0.2">
      <c r="E181" s="29" t="s">
        <v>5</v>
      </c>
    </row>
    <row r="182" spans="1:16" x14ac:dyDescent="0.2">
      <c r="A182" t="s">
        <v>51</v>
      </c>
      <c r="B182" s="5" t="s">
        <v>223</v>
      </c>
      <c r="C182" s="5" t="s">
        <v>6612</v>
      </c>
      <c r="D182" t="s">
        <v>5</v>
      </c>
      <c r="E182" s="24" t="s">
        <v>6613</v>
      </c>
      <c r="F182" s="25" t="s">
        <v>3125</v>
      </c>
      <c r="G182" s="26">
        <v>80.22</v>
      </c>
      <c r="H182" s="25">
        <v>0</v>
      </c>
      <c r="I182" s="25">
        <f>ROUND(G182*H182,6)</f>
        <v>0</v>
      </c>
      <c r="L182" s="27">
        <v>0</v>
      </c>
      <c r="M182" s="22">
        <f>ROUND(ROUND(L182,2)*ROUND(G182,3),2)</f>
        <v>0</v>
      </c>
      <c r="N182" s="25" t="s">
        <v>126</v>
      </c>
      <c r="O182">
        <f>(M182*21)/100</f>
        <v>0</v>
      </c>
      <c r="P182" t="s">
        <v>27</v>
      </c>
    </row>
    <row r="183" spans="1:16" x14ac:dyDescent="0.2">
      <c r="A183" s="28" t="s">
        <v>57</v>
      </c>
      <c r="E183" s="29" t="s">
        <v>5</v>
      </c>
    </row>
    <row r="184" spans="1:16" x14ac:dyDescent="0.2">
      <c r="A184" s="28" t="s">
        <v>58</v>
      </c>
      <c r="E184" s="30" t="s">
        <v>5</v>
      </c>
    </row>
    <row r="185" spans="1:16" x14ac:dyDescent="0.2">
      <c r="E185" s="29" t="s">
        <v>5</v>
      </c>
    </row>
    <row r="186" spans="1:16" x14ac:dyDescent="0.2">
      <c r="A186" t="s">
        <v>51</v>
      </c>
      <c r="B186" s="5" t="s">
        <v>224</v>
      </c>
      <c r="C186" s="5" t="s">
        <v>6614</v>
      </c>
      <c r="D186" t="s">
        <v>5</v>
      </c>
      <c r="E186" s="24" t="s">
        <v>6615</v>
      </c>
      <c r="F186" s="25" t="s">
        <v>3125</v>
      </c>
      <c r="G186" s="26">
        <v>45.24</v>
      </c>
      <c r="H186" s="25">
        <v>0</v>
      </c>
      <c r="I186" s="25">
        <f>ROUND(G186*H186,6)</f>
        <v>0</v>
      </c>
      <c r="L186" s="27">
        <v>0</v>
      </c>
      <c r="M186" s="22">
        <f>ROUND(ROUND(L186,2)*ROUND(G186,3),2)</f>
        <v>0</v>
      </c>
      <c r="N186" s="25" t="s">
        <v>126</v>
      </c>
      <c r="O186">
        <f>(M186*21)/100</f>
        <v>0</v>
      </c>
      <c r="P186" t="s">
        <v>27</v>
      </c>
    </row>
    <row r="187" spans="1:16" x14ac:dyDescent="0.2">
      <c r="A187" s="28" t="s">
        <v>57</v>
      </c>
      <c r="E187" s="29" t="s">
        <v>5</v>
      </c>
    </row>
    <row r="188" spans="1:16" x14ac:dyDescent="0.2">
      <c r="A188" s="28" t="s">
        <v>58</v>
      </c>
      <c r="E188" s="30" t="s">
        <v>5</v>
      </c>
    </row>
    <row r="189" spans="1:16" x14ac:dyDescent="0.2">
      <c r="E189" s="29" t="s">
        <v>5</v>
      </c>
    </row>
    <row r="190" spans="1:16" x14ac:dyDescent="0.2">
      <c r="A190" t="s">
        <v>51</v>
      </c>
      <c r="B190" s="5" t="s">
        <v>225</v>
      </c>
      <c r="C190" s="5" t="s">
        <v>6616</v>
      </c>
      <c r="D190" t="s">
        <v>5</v>
      </c>
      <c r="E190" s="24" t="s">
        <v>6617</v>
      </c>
      <c r="F190" s="25" t="s">
        <v>3125</v>
      </c>
      <c r="G190" s="26">
        <v>58</v>
      </c>
      <c r="H190" s="25">
        <v>0</v>
      </c>
      <c r="I190" s="25">
        <f>ROUND(G190*H190,6)</f>
        <v>0</v>
      </c>
      <c r="L190" s="27">
        <v>0</v>
      </c>
      <c r="M190" s="22">
        <f>ROUND(ROUND(L190,2)*ROUND(G190,3),2)</f>
        <v>0</v>
      </c>
      <c r="N190" s="25" t="s">
        <v>126</v>
      </c>
      <c r="O190">
        <f>(M190*21)/100</f>
        <v>0</v>
      </c>
      <c r="P190" t="s">
        <v>27</v>
      </c>
    </row>
    <row r="191" spans="1:16" x14ac:dyDescent="0.2">
      <c r="A191" s="28" t="s">
        <v>57</v>
      </c>
      <c r="E191" s="29" t="s">
        <v>5</v>
      </c>
    </row>
    <row r="192" spans="1:16" x14ac:dyDescent="0.2">
      <c r="A192" s="28" t="s">
        <v>58</v>
      </c>
      <c r="E192" s="30" t="s">
        <v>5</v>
      </c>
    </row>
    <row r="193" spans="1:16" x14ac:dyDescent="0.2">
      <c r="E193" s="29" t="s">
        <v>5</v>
      </c>
    </row>
    <row r="194" spans="1:16" x14ac:dyDescent="0.2">
      <c r="A194" t="s">
        <v>51</v>
      </c>
      <c r="B194" s="5" t="s">
        <v>226</v>
      </c>
      <c r="C194" s="5" t="s">
        <v>6618</v>
      </c>
      <c r="D194" t="s">
        <v>5</v>
      </c>
      <c r="E194" s="24" t="s">
        <v>6619</v>
      </c>
      <c r="F194" s="25" t="s">
        <v>3125</v>
      </c>
      <c r="G194" s="26">
        <v>9.1300000000000008</v>
      </c>
      <c r="H194" s="25">
        <v>0</v>
      </c>
      <c r="I194" s="25">
        <f>ROUND(G194*H194,6)</f>
        <v>0</v>
      </c>
      <c r="L194" s="27">
        <v>0</v>
      </c>
      <c r="M194" s="22">
        <f>ROUND(ROUND(L194,2)*ROUND(G194,3),2)</f>
        <v>0</v>
      </c>
      <c r="N194" s="25" t="s">
        <v>126</v>
      </c>
      <c r="O194">
        <f>(M194*21)/100</f>
        <v>0</v>
      </c>
      <c r="P194" t="s">
        <v>27</v>
      </c>
    </row>
    <row r="195" spans="1:16" x14ac:dyDescent="0.2">
      <c r="A195" s="28" t="s">
        <v>57</v>
      </c>
      <c r="E195" s="29" t="s">
        <v>5</v>
      </c>
    </row>
    <row r="196" spans="1:16" x14ac:dyDescent="0.2">
      <c r="A196" s="28" t="s">
        <v>58</v>
      </c>
      <c r="E196" s="30" t="s">
        <v>5</v>
      </c>
    </row>
    <row r="197" spans="1:16" x14ac:dyDescent="0.2">
      <c r="E197" s="29" t="s">
        <v>5</v>
      </c>
    </row>
    <row r="198" spans="1:16" x14ac:dyDescent="0.2">
      <c r="A198" t="s">
        <v>51</v>
      </c>
      <c r="B198" s="5" t="s">
        <v>227</v>
      </c>
      <c r="C198" s="5" t="s">
        <v>6620</v>
      </c>
      <c r="D198" t="s">
        <v>5</v>
      </c>
      <c r="E198" s="24" t="s">
        <v>6621</v>
      </c>
      <c r="F198" s="25" t="s">
        <v>3125</v>
      </c>
      <c r="G198" s="26">
        <v>0.05</v>
      </c>
      <c r="H198" s="25">
        <v>0</v>
      </c>
      <c r="I198" s="25">
        <f>ROUND(G198*H198,6)</f>
        <v>0</v>
      </c>
      <c r="L198" s="27">
        <v>0</v>
      </c>
      <c r="M198" s="22">
        <f>ROUND(ROUND(L198,2)*ROUND(G198,3),2)</f>
        <v>0</v>
      </c>
      <c r="N198" s="25" t="s">
        <v>126</v>
      </c>
      <c r="O198">
        <f>(M198*21)/100</f>
        <v>0</v>
      </c>
      <c r="P198" t="s">
        <v>27</v>
      </c>
    </row>
    <row r="199" spans="1:16" x14ac:dyDescent="0.2">
      <c r="A199" s="28" t="s">
        <v>57</v>
      </c>
      <c r="E199" s="29" t="s">
        <v>5</v>
      </c>
    </row>
    <row r="200" spans="1:16" x14ac:dyDescent="0.2">
      <c r="A200" s="28" t="s">
        <v>58</v>
      </c>
      <c r="E200" s="30" t="s">
        <v>5</v>
      </c>
    </row>
    <row r="201" spans="1:16" x14ac:dyDescent="0.2">
      <c r="E201" s="29" t="s">
        <v>5</v>
      </c>
    </row>
    <row r="202" spans="1:16" x14ac:dyDescent="0.2">
      <c r="A202" t="s">
        <v>51</v>
      </c>
      <c r="B202" s="5" t="s">
        <v>232</v>
      </c>
      <c r="C202" s="5" t="s">
        <v>6620</v>
      </c>
      <c r="D202" t="s">
        <v>52</v>
      </c>
      <c r="E202" s="24" t="s">
        <v>6622</v>
      </c>
      <c r="F202" s="25" t="s">
        <v>3125</v>
      </c>
      <c r="G202" s="26">
        <v>5.54</v>
      </c>
      <c r="H202" s="25">
        <v>0</v>
      </c>
      <c r="I202" s="25">
        <f>ROUND(G202*H202,6)</f>
        <v>0</v>
      </c>
      <c r="L202" s="27">
        <v>0</v>
      </c>
      <c r="M202" s="22">
        <f>ROUND(ROUND(L202,2)*ROUND(G202,3),2)</f>
        <v>0</v>
      </c>
      <c r="N202" s="25" t="s">
        <v>126</v>
      </c>
      <c r="O202">
        <f>(M202*21)/100</f>
        <v>0</v>
      </c>
      <c r="P202" t="s">
        <v>27</v>
      </c>
    </row>
    <row r="203" spans="1:16" x14ac:dyDescent="0.2">
      <c r="A203" s="28" t="s">
        <v>57</v>
      </c>
      <c r="E203" s="29" t="s">
        <v>5</v>
      </c>
    </row>
    <row r="204" spans="1:16" x14ac:dyDescent="0.2">
      <c r="A204" s="28" t="s">
        <v>58</v>
      </c>
      <c r="E204" s="30" t="s">
        <v>5</v>
      </c>
    </row>
    <row r="205" spans="1:16" x14ac:dyDescent="0.2">
      <c r="E205" s="29" t="s">
        <v>5</v>
      </c>
    </row>
    <row r="206" spans="1:16" x14ac:dyDescent="0.2">
      <c r="A206" t="s">
        <v>51</v>
      </c>
      <c r="B206" s="5" t="s">
        <v>235</v>
      </c>
      <c r="C206" s="5" t="s">
        <v>6620</v>
      </c>
      <c r="D206" t="s">
        <v>27</v>
      </c>
      <c r="E206" s="24" t="s">
        <v>6623</v>
      </c>
      <c r="F206" s="25" t="s">
        <v>3125</v>
      </c>
      <c r="G206" s="26">
        <v>10.029999999999999</v>
      </c>
      <c r="H206" s="25">
        <v>0</v>
      </c>
      <c r="I206" s="25">
        <f>ROUND(G206*H206,6)</f>
        <v>0</v>
      </c>
      <c r="L206" s="27">
        <v>0</v>
      </c>
      <c r="M206" s="22">
        <f>ROUND(ROUND(L206,2)*ROUND(G206,3),2)</f>
        <v>0</v>
      </c>
      <c r="N206" s="25" t="s">
        <v>126</v>
      </c>
      <c r="O206">
        <f>(M206*21)/100</f>
        <v>0</v>
      </c>
      <c r="P206" t="s">
        <v>27</v>
      </c>
    </row>
    <row r="207" spans="1:16" x14ac:dyDescent="0.2">
      <c r="A207" s="28" t="s">
        <v>57</v>
      </c>
      <c r="E207" s="29" t="s">
        <v>5</v>
      </c>
    </row>
    <row r="208" spans="1:16" x14ac:dyDescent="0.2">
      <c r="A208" s="28" t="s">
        <v>58</v>
      </c>
      <c r="E208" s="30" t="s">
        <v>5</v>
      </c>
    </row>
    <row r="209" spans="1:16" x14ac:dyDescent="0.2">
      <c r="E209" s="29" t="s">
        <v>5</v>
      </c>
    </row>
    <row r="210" spans="1:16" x14ac:dyDescent="0.2">
      <c r="A210" t="s">
        <v>51</v>
      </c>
      <c r="B210" s="5" t="s">
        <v>238</v>
      </c>
      <c r="C210" s="5" t="s">
        <v>6620</v>
      </c>
      <c r="D210" t="s">
        <v>26</v>
      </c>
      <c r="E210" s="24" t="s">
        <v>6624</v>
      </c>
      <c r="F210" s="25" t="s">
        <v>3125</v>
      </c>
      <c r="G210" s="26">
        <v>7.97</v>
      </c>
      <c r="H210" s="25">
        <v>0</v>
      </c>
      <c r="I210" s="25">
        <f>ROUND(G210*H210,6)</f>
        <v>0</v>
      </c>
      <c r="L210" s="27">
        <v>0</v>
      </c>
      <c r="M210" s="22">
        <f>ROUND(ROUND(L210,2)*ROUND(G210,3),2)</f>
        <v>0</v>
      </c>
      <c r="N210" s="25" t="s">
        <v>126</v>
      </c>
      <c r="O210">
        <f>(M210*21)/100</f>
        <v>0</v>
      </c>
      <c r="P210" t="s">
        <v>27</v>
      </c>
    </row>
    <row r="211" spans="1:16" x14ac:dyDescent="0.2">
      <c r="A211" s="28" t="s">
        <v>57</v>
      </c>
      <c r="E211" s="29" t="s">
        <v>5</v>
      </c>
    </row>
    <row r="212" spans="1:16" x14ac:dyDescent="0.2">
      <c r="A212" s="28" t="s">
        <v>58</v>
      </c>
      <c r="E212" s="30" t="s">
        <v>5</v>
      </c>
    </row>
    <row r="213" spans="1:16" x14ac:dyDescent="0.2">
      <c r="E213" s="29" t="s">
        <v>5</v>
      </c>
    </row>
    <row r="214" spans="1:16" x14ac:dyDescent="0.2">
      <c r="A214" t="s">
        <v>51</v>
      </c>
      <c r="B214" s="5" t="s">
        <v>239</v>
      </c>
      <c r="C214" s="5" t="s">
        <v>6620</v>
      </c>
      <c r="D214" t="s">
        <v>144</v>
      </c>
      <c r="E214" s="24" t="s">
        <v>6625</v>
      </c>
      <c r="F214" s="25" t="s">
        <v>3125</v>
      </c>
      <c r="G214" s="26">
        <v>3.09</v>
      </c>
      <c r="H214" s="25">
        <v>0</v>
      </c>
      <c r="I214" s="25">
        <f>ROUND(G214*H214,6)</f>
        <v>0</v>
      </c>
      <c r="L214" s="27">
        <v>0</v>
      </c>
      <c r="M214" s="22">
        <f>ROUND(ROUND(L214,2)*ROUND(G214,3),2)</f>
        <v>0</v>
      </c>
      <c r="N214" s="25" t="s">
        <v>126</v>
      </c>
      <c r="O214">
        <f>(M214*21)/100</f>
        <v>0</v>
      </c>
      <c r="P214" t="s">
        <v>27</v>
      </c>
    </row>
    <row r="215" spans="1:16" x14ac:dyDescent="0.2">
      <c r="A215" s="28" t="s">
        <v>57</v>
      </c>
      <c r="E215" s="29" t="s">
        <v>5</v>
      </c>
    </row>
    <row r="216" spans="1:16" x14ac:dyDescent="0.2">
      <c r="A216" s="28" t="s">
        <v>58</v>
      </c>
      <c r="E216" s="30" t="s">
        <v>5</v>
      </c>
    </row>
    <row r="217" spans="1:16" x14ac:dyDescent="0.2">
      <c r="E217" s="29" t="s">
        <v>5</v>
      </c>
    </row>
    <row r="218" spans="1:16" x14ac:dyDescent="0.2">
      <c r="A218" t="s">
        <v>48</v>
      </c>
      <c r="C218" s="6" t="s">
        <v>195</v>
      </c>
      <c r="E218" s="23" t="s">
        <v>6626</v>
      </c>
      <c r="J218" s="22">
        <f>0</f>
        <v>0</v>
      </c>
      <c r="K218" s="22">
        <f>0</f>
        <v>0</v>
      </c>
      <c r="L218" s="22">
        <f>0+L219+L223+L227+L231+L235+L239+L243+L247+L251+L255+L259+L263+L267+L271+L275+L279+L283+L287+L291+L295+L299+L303+L307+L311+L315+L319+L323+L327+L331+L335+L339+L343+L347+L351+L355+L359+L363+L367+L371+L375+L379+L383+L387+L391+L395+L399+L403+L407+L411+L415+L419+L423+L427+L431+L435+L439+L443+L447+L451+L455</f>
        <v>0</v>
      </c>
      <c r="M218" s="22">
        <f>0+M219+M223+M227+M231+M235+M239+M243+M247+M251+M255+M259+M263+M267+M271+M275+M279+M283+M287+M291+M295+M299+M303+M307+M311+M315+M319+M323+M327+M331+M335+M339+M343+M347+M351+M355+M359+M363+M367+M371+M375+M379+M383+M387+M391+M395+M399+M403+M407+M411+M415+M419+M423+M427+M431+M435+M439+M443+M447+M451+M455</f>
        <v>0</v>
      </c>
    </row>
    <row r="219" spans="1:16" x14ac:dyDescent="0.2">
      <c r="A219" t="s">
        <v>51</v>
      </c>
      <c r="B219" s="5" t="s">
        <v>240</v>
      </c>
      <c r="C219" s="5" t="s">
        <v>6627</v>
      </c>
      <c r="D219" t="s">
        <v>5</v>
      </c>
      <c r="E219" s="24" t="s">
        <v>6537</v>
      </c>
      <c r="F219" s="25" t="s">
        <v>812</v>
      </c>
      <c r="G219" s="26">
        <v>1</v>
      </c>
      <c r="H219" s="25">
        <v>0</v>
      </c>
      <c r="I219" s="25">
        <f>ROUND(G219*H219,6)</f>
        <v>0</v>
      </c>
      <c r="L219" s="27">
        <v>0</v>
      </c>
      <c r="M219" s="22">
        <f>ROUND(ROUND(L219,2)*ROUND(G219,3),2)</f>
        <v>0</v>
      </c>
      <c r="N219" s="25" t="s">
        <v>126</v>
      </c>
      <c r="O219">
        <f>(M219*21)/100</f>
        <v>0</v>
      </c>
      <c r="P219" t="s">
        <v>27</v>
      </c>
    </row>
    <row r="220" spans="1:16" x14ac:dyDescent="0.2">
      <c r="A220" s="28" t="s">
        <v>57</v>
      </c>
      <c r="E220" s="29" t="s">
        <v>5</v>
      </c>
    </row>
    <row r="221" spans="1:16" x14ac:dyDescent="0.2">
      <c r="A221" s="28" t="s">
        <v>58</v>
      </c>
      <c r="E221" s="30" t="s">
        <v>5</v>
      </c>
    </row>
    <row r="222" spans="1:16" x14ac:dyDescent="0.2">
      <c r="E222" s="29" t="s">
        <v>5</v>
      </c>
    </row>
    <row r="223" spans="1:16" x14ac:dyDescent="0.2">
      <c r="A223" t="s">
        <v>51</v>
      </c>
      <c r="B223" s="5" t="s">
        <v>241</v>
      </c>
      <c r="C223" s="5" t="s">
        <v>6628</v>
      </c>
      <c r="D223" t="s">
        <v>5</v>
      </c>
      <c r="E223" s="24" t="s">
        <v>6539</v>
      </c>
      <c r="F223" s="25" t="s">
        <v>812</v>
      </c>
      <c r="G223" s="26">
        <v>3</v>
      </c>
      <c r="H223" s="25">
        <v>0</v>
      </c>
      <c r="I223" s="25">
        <f>ROUND(G223*H223,6)</f>
        <v>0</v>
      </c>
      <c r="L223" s="27">
        <v>0</v>
      </c>
      <c r="M223" s="22">
        <f>ROUND(ROUND(L223,2)*ROUND(G223,3),2)</f>
        <v>0</v>
      </c>
      <c r="N223" s="25" t="s">
        <v>126</v>
      </c>
      <c r="O223">
        <f>(M223*21)/100</f>
        <v>0</v>
      </c>
      <c r="P223" t="s">
        <v>27</v>
      </c>
    </row>
    <row r="224" spans="1:16" x14ac:dyDescent="0.2">
      <c r="A224" s="28" t="s">
        <v>57</v>
      </c>
      <c r="E224" s="29" t="s">
        <v>5</v>
      </c>
    </row>
    <row r="225" spans="1:16" x14ac:dyDescent="0.2">
      <c r="A225" s="28" t="s">
        <v>58</v>
      </c>
      <c r="E225" s="30" t="s">
        <v>5</v>
      </c>
    </row>
    <row r="226" spans="1:16" x14ac:dyDescent="0.2">
      <c r="E226" s="29" t="s">
        <v>5</v>
      </c>
    </row>
    <row r="227" spans="1:16" x14ac:dyDescent="0.2">
      <c r="A227" t="s">
        <v>51</v>
      </c>
      <c r="B227" s="5" t="s">
        <v>242</v>
      </c>
      <c r="C227" s="5" t="s">
        <v>6629</v>
      </c>
      <c r="D227" t="s">
        <v>5</v>
      </c>
      <c r="E227" s="24" t="s">
        <v>6541</v>
      </c>
      <c r="F227" s="25" t="s">
        <v>812</v>
      </c>
      <c r="G227" s="26">
        <v>2</v>
      </c>
      <c r="H227" s="25">
        <v>0</v>
      </c>
      <c r="I227" s="25">
        <f>ROUND(G227*H227,6)</f>
        <v>0</v>
      </c>
      <c r="L227" s="27">
        <v>0</v>
      </c>
      <c r="M227" s="22">
        <f>ROUND(ROUND(L227,2)*ROUND(G227,3),2)</f>
        <v>0</v>
      </c>
      <c r="N227" s="25" t="s">
        <v>126</v>
      </c>
      <c r="O227">
        <f>(M227*21)/100</f>
        <v>0</v>
      </c>
      <c r="P227" t="s">
        <v>27</v>
      </c>
    </row>
    <row r="228" spans="1:16" x14ac:dyDescent="0.2">
      <c r="A228" s="28" t="s">
        <v>57</v>
      </c>
      <c r="E228" s="29" t="s">
        <v>5</v>
      </c>
    </row>
    <row r="229" spans="1:16" x14ac:dyDescent="0.2">
      <c r="A229" s="28" t="s">
        <v>58</v>
      </c>
      <c r="E229" s="30" t="s">
        <v>5</v>
      </c>
    </row>
    <row r="230" spans="1:16" x14ac:dyDescent="0.2">
      <c r="E230" s="29" t="s">
        <v>5</v>
      </c>
    </row>
    <row r="231" spans="1:16" x14ac:dyDescent="0.2">
      <c r="A231" t="s">
        <v>51</v>
      </c>
      <c r="B231" s="5" t="s">
        <v>243</v>
      </c>
      <c r="C231" s="5" t="s">
        <v>6630</v>
      </c>
      <c r="D231" t="s">
        <v>5</v>
      </c>
      <c r="E231" s="24" t="s">
        <v>6543</v>
      </c>
      <c r="F231" s="25" t="s">
        <v>812</v>
      </c>
      <c r="G231" s="26">
        <v>1</v>
      </c>
      <c r="H231" s="25">
        <v>0</v>
      </c>
      <c r="I231" s="25">
        <f>ROUND(G231*H231,6)</f>
        <v>0</v>
      </c>
      <c r="L231" s="27">
        <v>0</v>
      </c>
      <c r="M231" s="22">
        <f>ROUND(ROUND(L231,2)*ROUND(G231,3),2)</f>
        <v>0</v>
      </c>
      <c r="N231" s="25" t="s">
        <v>126</v>
      </c>
      <c r="O231">
        <f>(M231*21)/100</f>
        <v>0</v>
      </c>
      <c r="P231" t="s">
        <v>27</v>
      </c>
    </row>
    <row r="232" spans="1:16" x14ac:dyDescent="0.2">
      <c r="A232" s="28" t="s">
        <v>57</v>
      </c>
      <c r="E232" s="29" t="s">
        <v>5</v>
      </c>
    </row>
    <row r="233" spans="1:16" x14ac:dyDescent="0.2">
      <c r="A233" s="28" t="s">
        <v>58</v>
      </c>
      <c r="E233" s="30" t="s">
        <v>5</v>
      </c>
    </row>
    <row r="234" spans="1:16" x14ac:dyDescent="0.2">
      <c r="E234" s="29" t="s">
        <v>5</v>
      </c>
    </row>
    <row r="235" spans="1:16" x14ac:dyDescent="0.2">
      <c r="A235" t="s">
        <v>51</v>
      </c>
      <c r="B235" s="5" t="s">
        <v>244</v>
      </c>
      <c r="C235" s="5" t="s">
        <v>6631</v>
      </c>
      <c r="D235" t="s">
        <v>5</v>
      </c>
      <c r="E235" s="24" t="s">
        <v>6545</v>
      </c>
      <c r="F235" s="25" t="s">
        <v>812</v>
      </c>
      <c r="G235" s="26">
        <v>1</v>
      </c>
      <c r="H235" s="25">
        <v>0</v>
      </c>
      <c r="I235" s="25">
        <f>ROUND(G235*H235,6)</f>
        <v>0</v>
      </c>
      <c r="L235" s="27">
        <v>0</v>
      </c>
      <c r="M235" s="22">
        <f>ROUND(ROUND(L235,2)*ROUND(G235,3),2)</f>
        <v>0</v>
      </c>
      <c r="N235" s="25" t="s">
        <v>126</v>
      </c>
      <c r="O235">
        <f>(M235*21)/100</f>
        <v>0</v>
      </c>
      <c r="P235" t="s">
        <v>27</v>
      </c>
    </row>
    <row r="236" spans="1:16" x14ac:dyDescent="0.2">
      <c r="A236" s="28" t="s">
        <v>57</v>
      </c>
      <c r="E236" s="29" t="s">
        <v>5</v>
      </c>
    </row>
    <row r="237" spans="1:16" x14ac:dyDescent="0.2">
      <c r="A237" s="28" t="s">
        <v>58</v>
      </c>
      <c r="E237" s="30" t="s">
        <v>5</v>
      </c>
    </row>
    <row r="238" spans="1:16" x14ac:dyDescent="0.2">
      <c r="E238" s="29" t="s">
        <v>5</v>
      </c>
    </row>
    <row r="239" spans="1:16" ht="25.5" x14ac:dyDescent="0.2">
      <c r="A239" t="s">
        <v>51</v>
      </c>
      <c r="B239" s="5" t="s">
        <v>249</v>
      </c>
      <c r="C239" s="5" t="s">
        <v>6632</v>
      </c>
      <c r="D239" t="s">
        <v>5</v>
      </c>
      <c r="E239" s="24" t="s">
        <v>6547</v>
      </c>
      <c r="F239" s="25" t="s">
        <v>812</v>
      </c>
      <c r="G239" s="26">
        <v>1</v>
      </c>
      <c r="H239" s="25">
        <v>0</v>
      </c>
      <c r="I239" s="25">
        <f>ROUND(G239*H239,6)</f>
        <v>0</v>
      </c>
      <c r="L239" s="27">
        <v>0</v>
      </c>
      <c r="M239" s="22">
        <f>ROUND(ROUND(L239,2)*ROUND(G239,3),2)</f>
        <v>0</v>
      </c>
      <c r="N239" s="25" t="s">
        <v>126</v>
      </c>
      <c r="O239">
        <f>(M239*21)/100</f>
        <v>0</v>
      </c>
      <c r="P239" t="s">
        <v>27</v>
      </c>
    </row>
    <row r="240" spans="1:16" x14ac:dyDescent="0.2">
      <c r="A240" s="28" t="s">
        <v>57</v>
      </c>
      <c r="E240" s="29" t="s">
        <v>5</v>
      </c>
    </row>
    <row r="241" spans="1:16" x14ac:dyDescent="0.2">
      <c r="A241" s="28" t="s">
        <v>58</v>
      </c>
      <c r="E241" s="30" t="s">
        <v>5</v>
      </c>
    </row>
    <row r="242" spans="1:16" x14ac:dyDescent="0.2">
      <c r="E242" s="29" t="s">
        <v>5</v>
      </c>
    </row>
    <row r="243" spans="1:16" ht="25.5" x14ac:dyDescent="0.2">
      <c r="A243" t="s">
        <v>51</v>
      </c>
      <c r="B243" s="5" t="s">
        <v>254</v>
      </c>
      <c r="C243" s="5" t="s">
        <v>6632</v>
      </c>
      <c r="D243" t="s">
        <v>52</v>
      </c>
      <c r="E243" s="24" t="s">
        <v>6548</v>
      </c>
      <c r="F243" s="25" t="s">
        <v>812</v>
      </c>
      <c r="G243" s="26">
        <v>1</v>
      </c>
      <c r="H243" s="25">
        <v>0</v>
      </c>
      <c r="I243" s="25">
        <f>ROUND(G243*H243,6)</f>
        <v>0</v>
      </c>
      <c r="L243" s="27">
        <v>0</v>
      </c>
      <c r="M243" s="22">
        <f>ROUND(ROUND(L243,2)*ROUND(G243,3),2)</f>
        <v>0</v>
      </c>
      <c r="N243" s="25" t="s">
        <v>126</v>
      </c>
      <c r="O243">
        <f>(M243*21)/100</f>
        <v>0</v>
      </c>
      <c r="P243" t="s">
        <v>27</v>
      </c>
    </row>
    <row r="244" spans="1:16" x14ac:dyDescent="0.2">
      <c r="A244" s="28" t="s">
        <v>57</v>
      </c>
      <c r="E244" s="29" t="s">
        <v>5</v>
      </c>
    </row>
    <row r="245" spans="1:16" x14ac:dyDescent="0.2">
      <c r="A245" s="28" t="s">
        <v>58</v>
      </c>
      <c r="E245" s="30" t="s">
        <v>5</v>
      </c>
    </row>
    <row r="246" spans="1:16" x14ac:dyDescent="0.2">
      <c r="E246" s="29" t="s">
        <v>5</v>
      </c>
    </row>
    <row r="247" spans="1:16" x14ac:dyDescent="0.2">
      <c r="A247" t="s">
        <v>51</v>
      </c>
      <c r="B247" s="5" t="s">
        <v>258</v>
      </c>
      <c r="C247" s="5" t="s">
        <v>6633</v>
      </c>
      <c r="D247" t="s">
        <v>5</v>
      </c>
      <c r="E247" s="24" t="s">
        <v>6550</v>
      </c>
      <c r="F247" s="25" t="s">
        <v>812</v>
      </c>
      <c r="G247" s="26">
        <v>1</v>
      </c>
      <c r="H247" s="25">
        <v>0</v>
      </c>
      <c r="I247" s="25">
        <f>ROUND(G247*H247,6)</f>
        <v>0</v>
      </c>
      <c r="L247" s="27">
        <v>0</v>
      </c>
      <c r="M247" s="22">
        <f>ROUND(ROUND(L247,2)*ROUND(G247,3),2)</f>
        <v>0</v>
      </c>
      <c r="N247" s="25" t="s">
        <v>126</v>
      </c>
      <c r="O247">
        <f>(M247*21)/100</f>
        <v>0</v>
      </c>
      <c r="P247" t="s">
        <v>27</v>
      </c>
    </row>
    <row r="248" spans="1:16" x14ac:dyDescent="0.2">
      <c r="A248" s="28" t="s">
        <v>57</v>
      </c>
      <c r="E248" s="29" t="s">
        <v>5</v>
      </c>
    </row>
    <row r="249" spans="1:16" x14ac:dyDescent="0.2">
      <c r="A249" s="28" t="s">
        <v>58</v>
      </c>
      <c r="E249" s="30" t="s">
        <v>5</v>
      </c>
    </row>
    <row r="250" spans="1:16" x14ac:dyDescent="0.2">
      <c r="E250" s="29" t="s">
        <v>5</v>
      </c>
    </row>
    <row r="251" spans="1:16" ht="25.5" x14ac:dyDescent="0.2">
      <c r="A251" t="s">
        <v>51</v>
      </c>
      <c r="B251" s="5" t="s">
        <v>262</v>
      </c>
      <c r="C251" s="5" t="s">
        <v>6634</v>
      </c>
      <c r="D251" t="s">
        <v>5</v>
      </c>
      <c r="E251" s="24" t="s">
        <v>6552</v>
      </c>
      <c r="F251" s="25" t="s">
        <v>812</v>
      </c>
      <c r="G251" s="26">
        <v>1</v>
      </c>
      <c r="H251" s="25">
        <v>0</v>
      </c>
      <c r="I251" s="25">
        <f>ROUND(G251*H251,6)</f>
        <v>0</v>
      </c>
      <c r="L251" s="27">
        <v>0</v>
      </c>
      <c r="M251" s="22">
        <f>ROUND(ROUND(L251,2)*ROUND(G251,3),2)</f>
        <v>0</v>
      </c>
      <c r="N251" s="25" t="s">
        <v>126</v>
      </c>
      <c r="O251">
        <f>(M251*21)/100</f>
        <v>0</v>
      </c>
      <c r="P251" t="s">
        <v>27</v>
      </c>
    </row>
    <row r="252" spans="1:16" ht="25.5" x14ac:dyDescent="0.2">
      <c r="A252" s="28" t="s">
        <v>57</v>
      </c>
      <c r="E252" s="29" t="s">
        <v>6553</v>
      </c>
    </row>
    <row r="253" spans="1:16" x14ac:dyDescent="0.2">
      <c r="A253" s="28" t="s">
        <v>58</v>
      </c>
      <c r="E253" s="30" t="s">
        <v>5</v>
      </c>
    </row>
    <row r="254" spans="1:16" x14ac:dyDescent="0.2">
      <c r="E254" s="29" t="s">
        <v>5</v>
      </c>
    </row>
    <row r="255" spans="1:16" x14ac:dyDescent="0.2">
      <c r="A255" t="s">
        <v>51</v>
      </c>
      <c r="B255" s="5" t="s">
        <v>263</v>
      </c>
      <c r="C255" s="5" t="s">
        <v>6635</v>
      </c>
      <c r="D255" t="s">
        <v>5</v>
      </c>
      <c r="E255" s="24" t="s">
        <v>6555</v>
      </c>
      <c r="F255" s="25" t="s">
        <v>812</v>
      </c>
      <c r="G255" s="26">
        <v>1</v>
      </c>
      <c r="H255" s="25">
        <v>0</v>
      </c>
      <c r="I255" s="25">
        <f>ROUND(G255*H255,6)</f>
        <v>0</v>
      </c>
      <c r="L255" s="27">
        <v>0</v>
      </c>
      <c r="M255" s="22">
        <f>ROUND(ROUND(L255,2)*ROUND(G255,3),2)</f>
        <v>0</v>
      </c>
      <c r="N255" s="25" t="s">
        <v>126</v>
      </c>
      <c r="O255">
        <f>(M255*21)/100</f>
        <v>0</v>
      </c>
      <c r="P255" t="s">
        <v>27</v>
      </c>
    </row>
    <row r="256" spans="1:16" x14ac:dyDescent="0.2">
      <c r="A256" s="28" t="s">
        <v>57</v>
      </c>
      <c r="E256" s="29" t="s">
        <v>5</v>
      </c>
    </row>
    <row r="257" spans="1:16" x14ac:dyDescent="0.2">
      <c r="A257" s="28" t="s">
        <v>58</v>
      </c>
      <c r="E257" s="30" t="s">
        <v>5</v>
      </c>
    </row>
    <row r="258" spans="1:16" x14ac:dyDescent="0.2">
      <c r="E258" s="29" t="s">
        <v>5</v>
      </c>
    </row>
    <row r="259" spans="1:16" x14ac:dyDescent="0.2">
      <c r="A259" t="s">
        <v>51</v>
      </c>
      <c r="B259" s="5" t="s">
        <v>264</v>
      </c>
      <c r="C259" s="5" t="s">
        <v>6636</v>
      </c>
      <c r="D259" t="s">
        <v>5</v>
      </c>
      <c r="E259" s="24" t="s">
        <v>6557</v>
      </c>
      <c r="F259" s="25" t="s">
        <v>812</v>
      </c>
      <c r="G259" s="26">
        <v>1</v>
      </c>
      <c r="H259" s="25">
        <v>0</v>
      </c>
      <c r="I259" s="25">
        <f>ROUND(G259*H259,6)</f>
        <v>0</v>
      </c>
      <c r="L259" s="27">
        <v>0</v>
      </c>
      <c r="M259" s="22">
        <f>ROUND(ROUND(L259,2)*ROUND(G259,3),2)</f>
        <v>0</v>
      </c>
      <c r="N259" s="25" t="s">
        <v>126</v>
      </c>
      <c r="O259">
        <f>(M259*21)/100</f>
        <v>0</v>
      </c>
      <c r="P259" t="s">
        <v>27</v>
      </c>
    </row>
    <row r="260" spans="1:16" x14ac:dyDescent="0.2">
      <c r="A260" s="28" t="s">
        <v>57</v>
      </c>
      <c r="E260" s="29" t="s">
        <v>5</v>
      </c>
    </row>
    <row r="261" spans="1:16" x14ac:dyDescent="0.2">
      <c r="A261" s="28" t="s">
        <v>58</v>
      </c>
      <c r="E261" s="30" t="s">
        <v>5</v>
      </c>
    </row>
    <row r="262" spans="1:16" x14ac:dyDescent="0.2">
      <c r="E262" s="29" t="s">
        <v>5</v>
      </c>
    </row>
    <row r="263" spans="1:16" x14ac:dyDescent="0.2">
      <c r="A263" t="s">
        <v>51</v>
      </c>
      <c r="B263" s="5" t="s">
        <v>265</v>
      </c>
      <c r="C263" s="5" t="s">
        <v>6637</v>
      </c>
      <c r="D263" t="s">
        <v>5</v>
      </c>
      <c r="E263" s="24" t="s">
        <v>6557</v>
      </c>
      <c r="F263" s="25" t="s">
        <v>812</v>
      </c>
      <c r="G263" s="26">
        <v>1</v>
      </c>
      <c r="H263" s="25">
        <v>0</v>
      </c>
      <c r="I263" s="25">
        <f>ROUND(G263*H263,6)</f>
        <v>0</v>
      </c>
      <c r="L263" s="27">
        <v>0</v>
      </c>
      <c r="M263" s="22">
        <f>ROUND(ROUND(L263,2)*ROUND(G263,3),2)</f>
        <v>0</v>
      </c>
      <c r="N263" s="25" t="s">
        <v>126</v>
      </c>
      <c r="O263">
        <f>(M263*21)/100</f>
        <v>0</v>
      </c>
      <c r="P263" t="s">
        <v>27</v>
      </c>
    </row>
    <row r="264" spans="1:16" x14ac:dyDescent="0.2">
      <c r="A264" s="28" t="s">
        <v>57</v>
      </c>
      <c r="E264" s="29" t="s">
        <v>5</v>
      </c>
    </row>
    <row r="265" spans="1:16" x14ac:dyDescent="0.2">
      <c r="A265" s="28" t="s">
        <v>58</v>
      </c>
      <c r="E265" s="30" t="s">
        <v>5</v>
      </c>
    </row>
    <row r="266" spans="1:16" x14ac:dyDescent="0.2">
      <c r="E266" s="29" t="s">
        <v>5</v>
      </c>
    </row>
    <row r="267" spans="1:16" x14ac:dyDescent="0.2">
      <c r="A267" t="s">
        <v>51</v>
      </c>
      <c r="B267" s="5" t="s">
        <v>266</v>
      </c>
      <c r="C267" s="5" t="s">
        <v>6638</v>
      </c>
      <c r="D267" t="s">
        <v>5</v>
      </c>
      <c r="E267" s="24" t="s">
        <v>6557</v>
      </c>
      <c r="F267" s="25" t="s">
        <v>812</v>
      </c>
      <c r="G267" s="26">
        <v>1</v>
      </c>
      <c r="H267" s="25">
        <v>0</v>
      </c>
      <c r="I267" s="25">
        <f>ROUND(G267*H267,6)</f>
        <v>0</v>
      </c>
      <c r="L267" s="27">
        <v>0</v>
      </c>
      <c r="M267" s="22">
        <f>ROUND(ROUND(L267,2)*ROUND(G267,3),2)</f>
        <v>0</v>
      </c>
      <c r="N267" s="25" t="s">
        <v>126</v>
      </c>
      <c r="O267">
        <f>(M267*21)/100</f>
        <v>0</v>
      </c>
      <c r="P267" t="s">
        <v>27</v>
      </c>
    </row>
    <row r="268" spans="1:16" x14ac:dyDescent="0.2">
      <c r="A268" s="28" t="s">
        <v>57</v>
      </c>
      <c r="E268" s="29" t="s">
        <v>5</v>
      </c>
    </row>
    <row r="269" spans="1:16" x14ac:dyDescent="0.2">
      <c r="A269" s="28" t="s">
        <v>58</v>
      </c>
      <c r="E269" s="30" t="s">
        <v>5</v>
      </c>
    </row>
    <row r="270" spans="1:16" x14ac:dyDescent="0.2">
      <c r="E270" s="29" t="s">
        <v>5</v>
      </c>
    </row>
    <row r="271" spans="1:16" x14ac:dyDescent="0.2">
      <c r="A271" t="s">
        <v>51</v>
      </c>
      <c r="B271" s="5" t="s">
        <v>267</v>
      </c>
      <c r="C271" s="5" t="s">
        <v>6639</v>
      </c>
      <c r="D271" t="s">
        <v>5</v>
      </c>
      <c r="E271" s="24" t="s">
        <v>6557</v>
      </c>
      <c r="F271" s="25" t="s">
        <v>812</v>
      </c>
      <c r="G271" s="26">
        <v>1</v>
      </c>
      <c r="H271" s="25">
        <v>0</v>
      </c>
      <c r="I271" s="25">
        <f>ROUND(G271*H271,6)</f>
        <v>0</v>
      </c>
      <c r="L271" s="27">
        <v>0</v>
      </c>
      <c r="M271" s="22">
        <f>ROUND(ROUND(L271,2)*ROUND(G271,3),2)</f>
        <v>0</v>
      </c>
      <c r="N271" s="25" t="s">
        <v>126</v>
      </c>
      <c r="O271">
        <f>(M271*21)/100</f>
        <v>0</v>
      </c>
      <c r="P271" t="s">
        <v>27</v>
      </c>
    </row>
    <row r="272" spans="1:16" x14ac:dyDescent="0.2">
      <c r="A272" s="28" t="s">
        <v>57</v>
      </c>
      <c r="E272" s="29" t="s">
        <v>5</v>
      </c>
    </row>
    <row r="273" spans="1:16" x14ac:dyDescent="0.2">
      <c r="A273" s="28" t="s">
        <v>58</v>
      </c>
      <c r="E273" s="30" t="s">
        <v>5</v>
      </c>
    </row>
    <row r="274" spans="1:16" x14ac:dyDescent="0.2">
      <c r="E274" s="29" t="s">
        <v>5</v>
      </c>
    </row>
    <row r="275" spans="1:16" x14ac:dyDescent="0.2">
      <c r="A275" t="s">
        <v>51</v>
      </c>
      <c r="B275" s="5" t="s">
        <v>270</v>
      </c>
      <c r="C275" s="5" t="s">
        <v>6640</v>
      </c>
      <c r="D275" t="s">
        <v>5</v>
      </c>
      <c r="E275" s="24" t="s">
        <v>6562</v>
      </c>
      <c r="F275" s="25" t="s">
        <v>812</v>
      </c>
      <c r="G275" s="26">
        <v>1</v>
      </c>
      <c r="H275" s="25">
        <v>0</v>
      </c>
      <c r="I275" s="25">
        <f>ROUND(G275*H275,6)</f>
        <v>0</v>
      </c>
      <c r="L275" s="27">
        <v>0</v>
      </c>
      <c r="M275" s="22">
        <f>ROUND(ROUND(L275,2)*ROUND(G275,3),2)</f>
        <v>0</v>
      </c>
      <c r="N275" s="25" t="s">
        <v>126</v>
      </c>
      <c r="O275">
        <f>(M275*21)/100</f>
        <v>0</v>
      </c>
      <c r="P275" t="s">
        <v>27</v>
      </c>
    </row>
    <row r="276" spans="1:16" x14ac:dyDescent="0.2">
      <c r="A276" s="28" t="s">
        <v>57</v>
      </c>
      <c r="E276" s="29" t="s">
        <v>5</v>
      </c>
    </row>
    <row r="277" spans="1:16" x14ac:dyDescent="0.2">
      <c r="A277" s="28" t="s">
        <v>58</v>
      </c>
      <c r="E277" s="30" t="s">
        <v>5</v>
      </c>
    </row>
    <row r="278" spans="1:16" x14ac:dyDescent="0.2">
      <c r="E278" s="29" t="s">
        <v>5</v>
      </c>
    </row>
    <row r="279" spans="1:16" x14ac:dyDescent="0.2">
      <c r="A279" t="s">
        <v>51</v>
      </c>
      <c r="B279" s="5" t="s">
        <v>273</v>
      </c>
      <c r="C279" s="5" t="s">
        <v>6641</v>
      </c>
      <c r="D279" t="s">
        <v>5</v>
      </c>
      <c r="E279" s="24" t="s">
        <v>6562</v>
      </c>
      <c r="F279" s="25" t="s">
        <v>812</v>
      </c>
      <c r="G279" s="26">
        <v>1</v>
      </c>
      <c r="H279" s="25">
        <v>0</v>
      </c>
      <c r="I279" s="25">
        <f>ROUND(G279*H279,6)</f>
        <v>0</v>
      </c>
      <c r="L279" s="27">
        <v>0</v>
      </c>
      <c r="M279" s="22">
        <f>ROUND(ROUND(L279,2)*ROUND(G279,3),2)</f>
        <v>0</v>
      </c>
      <c r="N279" s="25" t="s">
        <v>126</v>
      </c>
      <c r="O279">
        <f>(M279*21)/100</f>
        <v>0</v>
      </c>
      <c r="P279" t="s">
        <v>27</v>
      </c>
    </row>
    <row r="280" spans="1:16" x14ac:dyDescent="0.2">
      <c r="A280" s="28" t="s">
        <v>57</v>
      </c>
      <c r="E280" s="29" t="s">
        <v>5</v>
      </c>
    </row>
    <row r="281" spans="1:16" x14ac:dyDescent="0.2">
      <c r="A281" s="28" t="s">
        <v>58</v>
      </c>
      <c r="E281" s="30" t="s">
        <v>5</v>
      </c>
    </row>
    <row r="282" spans="1:16" x14ac:dyDescent="0.2">
      <c r="E282" s="29" t="s">
        <v>5</v>
      </c>
    </row>
    <row r="283" spans="1:16" x14ac:dyDescent="0.2">
      <c r="A283" t="s">
        <v>51</v>
      </c>
      <c r="B283" s="5" t="s">
        <v>276</v>
      </c>
      <c r="C283" s="5" t="s">
        <v>6642</v>
      </c>
      <c r="D283" t="s">
        <v>5</v>
      </c>
      <c r="E283" s="24" t="s">
        <v>6565</v>
      </c>
      <c r="F283" s="25" t="s">
        <v>812</v>
      </c>
      <c r="G283" s="26">
        <v>1</v>
      </c>
      <c r="H283" s="25">
        <v>0</v>
      </c>
      <c r="I283" s="25">
        <f>ROUND(G283*H283,6)</f>
        <v>0</v>
      </c>
      <c r="L283" s="27">
        <v>0</v>
      </c>
      <c r="M283" s="22">
        <f>ROUND(ROUND(L283,2)*ROUND(G283,3),2)</f>
        <v>0</v>
      </c>
      <c r="N283" s="25" t="s">
        <v>126</v>
      </c>
      <c r="O283">
        <f>(M283*21)/100</f>
        <v>0</v>
      </c>
      <c r="P283" t="s">
        <v>27</v>
      </c>
    </row>
    <row r="284" spans="1:16" x14ac:dyDescent="0.2">
      <c r="A284" s="28" t="s">
        <v>57</v>
      </c>
      <c r="E284" s="29" t="s">
        <v>5</v>
      </c>
    </row>
    <row r="285" spans="1:16" x14ac:dyDescent="0.2">
      <c r="A285" s="28" t="s">
        <v>58</v>
      </c>
      <c r="E285" s="30" t="s">
        <v>5</v>
      </c>
    </row>
    <row r="286" spans="1:16" x14ac:dyDescent="0.2">
      <c r="E286" s="29" t="s">
        <v>5</v>
      </c>
    </row>
    <row r="287" spans="1:16" x14ac:dyDescent="0.2">
      <c r="A287" t="s">
        <v>51</v>
      </c>
      <c r="B287" s="5" t="s">
        <v>279</v>
      </c>
      <c r="C287" s="5" t="s">
        <v>6643</v>
      </c>
      <c r="D287" t="s">
        <v>5</v>
      </c>
      <c r="E287" s="24" t="s">
        <v>6644</v>
      </c>
      <c r="F287" s="25" t="s">
        <v>812</v>
      </c>
      <c r="G287" s="26">
        <v>1</v>
      </c>
      <c r="H287" s="25">
        <v>0</v>
      </c>
      <c r="I287" s="25">
        <f>ROUND(G287*H287,6)</f>
        <v>0</v>
      </c>
      <c r="L287" s="27">
        <v>0</v>
      </c>
      <c r="M287" s="22">
        <f>ROUND(ROUND(L287,2)*ROUND(G287,3),2)</f>
        <v>0</v>
      </c>
      <c r="N287" s="25" t="s">
        <v>126</v>
      </c>
      <c r="O287">
        <f>(M287*21)/100</f>
        <v>0</v>
      </c>
      <c r="P287" t="s">
        <v>27</v>
      </c>
    </row>
    <row r="288" spans="1:16" x14ac:dyDescent="0.2">
      <c r="A288" s="28" t="s">
        <v>57</v>
      </c>
      <c r="E288" s="29" t="s">
        <v>5</v>
      </c>
    </row>
    <row r="289" spans="1:16" x14ac:dyDescent="0.2">
      <c r="A289" s="28" t="s">
        <v>58</v>
      </c>
      <c r="E289" s="30" t="s">
        <v>5</v>
      </c>
    </row>
    <row r="290" spans="1:16" x14ac:dyDescent="0.2">
      <c r="E290" s="29" t="s">
        <v>5</v>
      </c>
    </row>
    <row r="291" spans="1:16" x14ac:dyDescent="0.2">
      <c r="A291" t="s">
        <v>51</v>
      </c>
      <c r="B291" s="5" t="s">
        <v>589</v>
      </c>
      <c r="C291" s="5" t="s">
        <v>6645</v>
      </c>
      <c r="D291" t="s">
        <v>5</v>
      </c>
      <c r="E291" s="24" t="s">
        <v>6644</v>
      </c>
      <c r="F291" s="25" t="s">
        <v>812</v>
      </c>
      <c r="G291" s="26">
        <v>1</v>
      </c>
      <c r="H291" s="25">
        <v>0</v>
      </c>
      <c r="I291" s="25">
        <f>ROUND(G291*H291,6)</f>
        <v>0</v>
      </c>
      <c r="L291" s="27">
        <v>0</v>
      </c>
      <c r="M291" s="22">
        <f>ROUND(ROUND(L291,2)*ROUND(G291,3),2)</f>
        <v>0</v>
      </c>
      <c r="N291" s="25" t="s">
        <v>126</v>
      </c>
      <c r="O291">
        <f>(M291*21)/100</f>
        <v>0</v>
      </c>
      <c r="P291" t="s">
        <v>27</v>
      </c>
    </row>
    <row r="292" spans="1:16" x14ac:dyDescent="0.2">
      <c r="A292" s="28" t="s">
        <v>57</v>
      </c>
      <c r="E292" s="29" t="s">
        <v>5</v>
      </c>
    </row>
    <row r="293" spans="1:16" x14ac:dyDescent="0.2">
      <c r="A293" s="28" t="s">
        <v>58</v>
      </c>
      <c r="E293" s="30" t="s">
        <v>5</v>
      </c>
    </row>
    <row r="294" spans="1:16" x14ac:dyDescent="0.2">
      <c r="E294" s="29" t="s">
        <v>5</v>
      </c>
    </row>
    <row r="295" spans="1:16" ht="25.5" x14ac:dyDescent="0.2">
      <c r="A295" t="s">
        <v>51</v>
      </c>
      <c r="B295" s="5" t="s">
        <v>282</v>
      </c>
      <c r="C295" s="5" t="s">
        <v>6646</v>
      </c>
      <c r="D295" t="s">
        <v>5</v>
      </c>
      <c r="E295" s="24" t="s">
        <v>6567</v>
      </c>
      <c r="F295" s="25" t="s">
        <v>812</v>
      </c>
      <c r="G295" s="26">
        <v>1</v>
      </c>
      <c r="H295" s="25">
        <v>0</v>
      </c>
      <c r="I295" s="25">
        <f>ROUND(G295*H295,6)</f>
        <v>0</v>
      </c>
      <c r="L295" s="27">
        <v>0</v>
      </c>
      <c r="M295" s="22">
        <f>ROUND(ROUND(L295,2)*ROUND(G295,3),2)</f>
        <v>0</v>
      </c>
      <c r="N295" s="25" t="s">
        <v>126</v>
      </c>
      <c r="O295">
        <f>(M295*21)/100</f>
        <v>0</v>
      </c>
      <c r="P295" t="s">
        <v>27</v>
      </c>
    </row>
    <row r="296" spans="1:16" x14ac:dyDescent="0.2">
      <c r="A296" s="28" t="s">
        <v>57</v>
      </c>
      <c r="E296" s="29" t="s">
        <v>5</v>
      </c>
    </row>
    <row r="297" spans="1:16" x14ac:dyDescent="0.2">
      <c r="A297" s="28" t="s">
        <v>58</v>
      </c>
      <c r="E297" s="30" t="s">
        <v>5</v>
      </c>
    </row>
    <row r="298" spans="1:16" x14ac:dyDescent="0.2">
      <c r="E298" s="29" t="s">
        <v>5</v>
      </c>
    </row>
    <row r="299" spans="1:16" ht="25.5" x14ac:dyDescent="0.2">
      <c r="A299" t="s">
        <v>51</v>
      </c>
      <c r="B299" s="5" t="s">
        <v>287</v>
      </c>
      <c r="C299" s="5" t="s">
        <v>6647</v>
      </c>
      <c r="D299" t="s">
        <v>5</v>
      </c>
      <c r="E299" s="24" t="s">
        <v>6567</v>
      </c>
      <c r="F299" s="25" t="s">
        <v>812</v>
      </c>
      <c r="G299" s="26">
        <v>1</v>
      </c>
      <c r="H299" s="25">
        <v>0</v>
      </c>
      <c r="I299" s="25">
        <f>ROUND(G299*H299,6)</f>
        <v>0</v>
      </c>
      <c r="L299" s="27">
        <v>0</v>
      </c>
      <c r="M299" s="22">
        <f>ROUND(ROUND(L299,2)*ROUND(G299,3),2)</f>
        <v>0</v>
      </c>
      <c r="N299" s="25" t="s">
        <v>126</v>
      </c>
      <c r="O299">
        <f>(M299*21)/100</f>
        <v>0</v>
      </c>
      <c r="P299" t="s">
        <v>27</v>
      </c>
    </row>
    <row r="300" spans="1:16" x14ac:dyDescent="0.2">
      <c r="A300" s="28" t="s">
        <v>57</v>
      </c>
      <c r="E300" s="29" t="s">
        <v>5</v>
      </c>
    </row>
    <row r="301" spans="1:16" x14ac:dyDescent="0.2">
      <c r="A301" s="28" t="s">
        <v>58</v>
      </c>
      <c r="E301" s="30" t="s">
        <v>5</v>
      </c>
    </row>
    <row r="302" spans="1:16" x14ac:dyDescent="0.2">
      <c r="E302" s="29" t="s">
        <v>5</v>
      </c>
    </row>
    <row r="303" spans="1:16" ht="25.5" x14ac:dyDescent="0.2">
      <c r="A303" t="s">
        <v>51</v>
      </c>
      <c r="B303" s="5" t="s">
        <v>288</v>
      </c>
      <c r="C303" s="5" t="s">
        <v>6648</v>
      </c>
      <c r="D303" t="s">
        <v>5</v>
      </c>
      <c r="E303" s="24" t="s">
        <v>6572</v>
      </c>
      <c r="F303" s="25" t="s">
        <v>812</v>
      </c>
      <c r="G303" s="26">
        <v>1</v>
      </c>
      <c r="H303" s="25">
        <v>0</v>
      </c>
      <c r="I303" s="25">
        <f>ROUND(G303*H303,6)</f>
        <v>0</v>
      </c>
      <c r="L303" s="27">
        <v>0</v>
      </c>
      <c r="M303" s="22">
        <f>ROUND(ROUND(L303,2)*ROUND(G303,3),2)</f>
        <v>0</v>
      </c>
      <c r="N303" s="25" t="s">
        <v>126</v>
      </c>
      <c r="O303">
        <f>(M303*21)/100</f>
        <v>0</v>
      </c>
      <c r="P303" t="s">
        <v>27</v>
      </c>
    </row>
    <row r="304" spans="1:16" x14ac:dyDescent="0.2">
      <c r="A304" s="28" t="s">
        <v>57</v>
      </c>
      <c r="E304" s="29" t="s">
        <v>5</v>
      </c>
    </row>
    <row r="305" spans="1:16" x14ac:dyDescent="0.2">
      <c r="A305" s="28" t="s">
        <v>58</v>
      </c>
      <c r="E305" s="30" t="s">
        <v>5</v>
      </c>
    </row>
    <row r="306" spans="1:16" x14ac:dyDescent="0.2">
      <c r="E306" s="29" t="s">
        <v>5</v>
      </c>
    </row>
    <row r="307" spans="1:16" ht="25.5" x14ac:dyDescent="0.2">
      <c r="A307" t="s">
        <v>51</v>
      </c>
      <c r="B307" s="5" t="s">
        <v>289</v>
      </c>
      <c r="C307" s="5" t="s">
        <v>6649</v>
      </c>
      <c r="D307" t="s">
        <v>5</v>
      </c>
      <c r="E307" s="24" t="s">
        <v>6574</v>
      </c>
      <c r="F307" s="25" t="s">
        <v>812</v>
      </c>
      <c r="G307" s="26">
        <v>1</v>
      </c>
      <c r="H307" s="25">
        <v>0</v>
      </c>
      <c r="I307" s="25">
        <f>ROUND(G307*H307,6)</f>
        <v>0</v>
      </c>
      <c r="L307" s="27">
        <v>0</v>
      </c>
      <c r="M307" s="22">
        <f>ROUND(ROUND(L307,2)*ROUND(G307,3),2)</f>
        <v>0</v>
      </c>
      <c r="N307" s="25" t="s">
        <v>126</v>
      </c>
      <c r="O307">
        <f>(M307*21)/100</f>
        <v>0</v>
      </c>
      <c r="P307" t="s">
        <v>27</v>
      </c>
    </row>
    <row r="308" spans="1:16" x14ac:dyDescent="0.2">
      <c r="A308" s="28" t="s">
        <v>57</v>
      </c>
      <c r="E308" s="29" t="s">
        <v>5</v>
      </c>
    </row>
    <row r="309" spans="1:16" x14ac:dyDescent="0.2">
      <c r="A309" s="28" t="s">
        <v>58</v>
      </c>
      <c r="E309" s="30" t="s">
        <v>5</v>
      </c>
    </row>
    <row r="310" spans="1:16" x14ac:dyDescent="0.2">
      <c r="E310" s="29" t="s">
        <v>5</v>
      </c>
    </row>
    <row r="311" spans="1:16" ht="25.5" x14ac:dyDescent="0.2">
      <c r="A311" t="s">
        <v>51</v>
      </c>
      <c r="B311" s="5" t="s">
        <v>292</v>
      </c>
      <c r="C311" s="5" t="s">
        <v>6650</v>
      </c>
      <c r="D311" t="s">
        <v>5</v>
      </c>
      <c r="E311" s="24" t="s">
        <v>6651</v>
      </c>
      <c r="F311" s="25" t="s">
        <v>812</v>
      </c>
      <c r="G311" s="26">
        <v>1</v>
      </c>
      <c r="H311" s="25">
        <v>0</v>
      </c>
      <c r="I311" s="25">
        <f>ROUND(G311*H311,6)</f>
        <v>0</v>
      </c>
      <c r="L311" s="27">
        <v>0</v>
      </c>
      <c r="M311" s="22">
        <f>ROUND(ROUND(L311,2)*ROUND(G311,3),2)</f>
        <v>0</v>
      </c>
      <c r="N311" s="25" t="s">
        <v>126</v>
      </c>
      <c r="O311">
        <f>(M311*21)/100</f>
        <v>0</v>
      </c>
      <c r="P311" t="s">
        <v>27</v>
      </c>
    </row>
    <row r="312" spans="1:16" x14ac:dyDescent="0.2">
      <c r="A312" s="28" t="s">
        <v>57</v>
      </c>
      <c r="E312" s="29" t="s">
        <v>5</v>
      </c>
    </row>
    <row r="313" spans="1:16" x14ac:dyDescent="0.2">
      <c r="A313" s="28" t="s">
        <v>58</v>
      </c>
      <c r="E313" s="30" t="s">
        <v>5</v>
      </c>
    </row>
    <row r="314" spans="1:16" x14ac:dyDescent="0.2">
      <c r="E314" s="29" t="s">
        <v>5</v>
      </c>
    </row>
    <row r="315" spans="1:16" ht="25.5" x14ac:dyDescent="0.2">
      <c r="A315" t="s">
        <v>51</v>
      </c>
      <c r="B315" s="5" t="s">
        <v>295</v>
      </c>
      <c r="C315" s="5" t="s">
        <v>6652</v>
      </c>
      <c r="D315" t="s">
        <v>5</v>
      </c>
      <c r="E315" s="24" t="s">
        <v>6574</v>
      </c>
      <c r="F315" s="25" t="s">
        <v>812</v>
      </c>
      <c r="G315" s="26">
        <v>1</v>
      </c>
      <c r="H315" s="25">
        <v>0</v>
      </c>
      <c r="I315" s="25">
        <f>ROUND(G315*H315,6)</f>
        <v>0</v>
      </c>
      <c r="L315" s="27">
        <v>0</v>
      </c>
      <c r="M315" s="22">
        <f>ROUND(ROUND(L315,2)*ROUND(G315,3),2)</f>
        <v>0</v>
      </c>
      <c r="N315" s="25" t="s">
        <v>126</v>
      </c>
      <c r="O315">
        <f>(M315*21)/100</f>
        <v>0</v>
      </c>
      <c r="P315" t="s">
        <v>27</v>
      </c>
    </row>
    <row r="316" spans="1:16" x14ac:dyDescent="0.2">
      <c r="A316" s="28" t="s">
        <v>57</v>
      </c>
      <c r="E316" s="29" t="s">
        <v>5</v>
      </c>
    </row>
    <row r="317" spans="1:16" x14ac:dyDescent="0.2">
      <c r="A317" s="28" t="s">
        <v>58</v>
      </c>
      <c r="E317" s="30" t="s">
        <v>5</v>
      </c>
    </row>
    <row r="318" spans="1:16" x14ac:dyDescent="0.2">
      <c r="E318" s="29" t="s">
        <v>5</v>
      </c>
    </row>
    <row r="319" spans="1:16" ht="25.5" x14ac:dyDescent="0.2">
      <c r="A319" t="s">
        <v>51</v>
      </c>
      <c r="B319" s="5" t="s">
        <v>298</v>
      </c>
      <c r="C319" s="5" t="s">
        <v>6653</v>
      </c>
      <c r="D319" t="s">
        <v>5</v>
      </c>
      <c r="E319" s="24" t="s">
        <v>6574</v>
      </c>
      <c r="F319" s="25" t="s">
        <v>812</v>
      </c>
      <c r="G319" s="26">
        <v>1</v>
      </c>
      <c r="H319" s="25">
        <v>0</v>
      </c>
      <c r="I319" s="25">
        <f>ROUND(G319*H319,6)</f>
        <v>0</v>
      </c>
      <c r="L319" s="27">
        <v>0</v>
      </c>
      <c r="M319" s="22">
        <f>ROUND(ROUND(L319,2)*ROUND(G319,3),2)</f>
        <v>0</v>
      </c>
      <c r="N319" s="25" t="s">
        <v>126</v>
      </c>
      <c r="O319">
        <f>(M319*21)/100</f>
        <v>0</v>
      </c>
      <c r="P319" t="s">
        <v>27</v>
      </c>
    </row>
    <row r="320" spans="1:16" x14ac:dyDescent="0.2">
      <c r="A320" s="28" t="s">
        <v>57</v>
      </c>
      <c r="E320" s="29" t="s">
        <v>5</v>
      </c>
    </row>
    <row r="321" spans="1:16" x14ac:dyDescent="0.2">
      <c r="A321" s="28" t="s">
        <v>58</v>
      </c>
      <c r="E321" s="30" t="s">
        <v>5</v>
      </c>
    </row>
    <row r="322" spans="1:16" x14ac:dyDescent="0.2">
      <c r="E322" s="29" t="s">
        <v>5</v>
      </c>
    </row>
    <row r="323" spans="1:16" ht="25.5" x14ac:dyDescent="0.2">
      <c r="A323" t="s">
        <v>51</v>
      </c>
      <c r="B323" s="5" t="s">
        <v>301</v>
      </c>
      <c r="C323" s="5" t="s">
        <v>6654</v>
      </c>
      <c r="D323" t="s">
        <v>5</v>
      </c>
      <c r="E323" s="24" t="s">
        <v>6578</v>
      </c>
      <c r="F323" s="25" t="s">
        <v>812</v>
      </c>
      <c r="G323" s="26">
        <v>1</v>
      </c>
      <c r="H323" s="25">
        <v>0</v>
      </c>
      <c r="I323" s="25">
        <f>ROUND(G323*H323,6)</f>
        <v>0</v>
      </c>
      <c r="L323" s="27">
        <v>0</v>
      </c>
      <c r="M323" s="22">
        <f>ROUND(ROUND(L323,2)*ROUND(G323,3),2)</f>
        <v>0</v>
      </c>
      <c r="N323" s="25" t="s">
        <v>126</v>
      </c>
      <c r="O323">
        <f>(M323*21)/100</f>
        <v>0</v>
      </c>
      <c r="P323" t="s">
        <v>27</v>
      </c>
    </row>
    <row r="324" spans="1:16" x14ac:dyDescent="0.2">
      <c r="A324" s="28" t="s">
        <v>57</v>
      </c>
      <c r="E324" s="29" t="s">
        <v>5</v>
      </c>
    </row>
    <row r="325" spans="1:16" x14ac:dyDescent="0.2">
      <c r="A325" s="28" t="s">
        <v>58</v>
      </c>
      <c r="E325" s="30" t="s">
        <v>5</v>
      </c>
    </row>
    <row r="326" spans="1:16" x14ac:dyDescent="0.2">
      <c r="E326" s="29" t="s">
        <v>5</v>
      </c>
    </row>
    <row r="327" spans="1:16" ht="25.5" x14ac:dyDescent="0.2">
      <c r="A327" t="s">
        <v>51</v>
      </c>
      <c r="B327" s="5" t="s">
        <v>304</v>
      </c>
      <c r="C327" s="5" t="s">
        <v>6655</v>
      </c>
      <c r="D327" t="s">
        <v>5</v>
      </c>
      <c r="E327" s="24" t="s">
        <v>6578</v>
      </c>
      <c r="F327" s="25" t="s">
        <v>812</v>
      </c>
      <c r="G327" s="26">
        <v>1</v>
      </c>
      <c r="H327" s="25">
        <v>0</v>
      </c>
      <c r="I327" s="25">
        <f>ROUND(G327*H327,6)</f>
        <v>0</v>
      </c>
      <c r="L327" s="27">
        <v>0</v>
      </c>
      <c r="M327" s="22">
        <f>ROUND(ROUND(L327,2)*ROUND(G327,3),2)</f>
        <v>0</v>
      </c>
      <c r="N327" s="25" t="s">
        <v>126</v>
      </c>
      <c r="O327">
        <f>(M327*21)/100</f>
        <v>0</v>
      </c>
      <c r="P327" t="s">
        <v>27</v>
      </c>
    </row>
    <row r="328" spans="1:16" x14ac:dyDescent="0.2">
      <c r="A328" s="28" t="s">
        <v>57</v>
      </c>
      <c r="E328" s="29" t="s">
        <v>5</v>
      </c>
    </row>
    <row r="329" spans="1:16" x14ac:dyDescent="0.2">
      <c r="A329" s="28" t="s">
        <v>58</v>
      </c>
      <c r="E329" s="30" t="s">
        <v>5</v>
      </c>
    </row>
    <row r="330" spans="1:16" x14ac:dyDescent="0.2">
      <c r="E330" s="29" t="s">
        <v>5</v>
      </c>
    </row>
    <row r="331" spans="1:16" ht="25.5" x14ac:dyDescent="0.2">
      <c r="A331" t="s">
        <v>51</v>
      </c>
      <c r="B331" s="5" t="s">
        <v>307</v>
      </c>
      <c r="C331" s="5" t="s">
        <v>6656</v>
      </c>
      <c r="D331" t="s">
        <v>5</v>
      </c>
      <c r="E331" s="24" t="s">
        <v>6581</v>
      </c>
      <c r="F331" s="25" t="s">
        <v>812</v>
      </c>
      <c r="G331" s="26">
        <v>1</v>
      </c>
      <c r="H331" s="25">
        <v>0</v>
      </c>
      <c r="I331" s="25">
        <f>ROUND(G331*H331,6)</f>
        <v>0</v>
      </c>
      <c r="L331" s="27">
        <v>0</v>
      </c>
      <c r="M331" s="22">
        <f>ROUND(ROUND(L331,2)*ROUND(G331,3),2)</f>
        <v>0</v>
      </c>
      <c r="N331" s="25" t="s">
        <v>126</v>
      </c>
      <c r="O331">
        <f>(M331*21)/100</f>
        <v>0</v>
      </c>
      <c r="P331" t="s">
        <v>27</v>
      </c>
    </row>
    <row r="332" spans="1:16" x14ac:dyDescent="0.2">
      <c r="A332" s="28" t="s">
        <v>57</v>
      </c>
      <c r="E332" s="29" t="s">
        <v>5</v>
      </c>
    </row>
    <row r="333" spans="1:16" x14ac:dyDescent="0.2">
      <c r="A333" s="28" t="s">
        <v>58</v>
      </c>
      <c r="E333" s="30" t="s">
        <v>5</v>
      </c>
    </row>
    <row r="334" spans="1:16" x14ac:dyDescent="0.2">
      <c r="E334" s="29" t="s">
        <v>5</v>
      </c>
    </row>
    <row r="335" spans="1:16" ht="25.5" x14ac:dyDescent="0.2">
      <c r="A335" t="s">
        <v>51</v>
      </c>
      <c r="B335" s="5" t="s">
        <v>311</v>
      </c>
      <c r="C335" s="5" t="s">
        <v>6657</v>
      </c>
      <c r="D335" t="s">
        <v>5</v>
      </c>
      <c r="E335" s="24" t="s">
        <v>6570</v>
      </c>
      <c r="F335" s="25" t="s">
        <v>812</v>
      </c>
      <c r="G335" s="26">
        <v>1</v>
      </c>
      <c r="H335" s="25">
        <v>0</v>
      </c>
      <c r="I335" s="25">
        <f>ROUND(G335*H335,6)</f>
        <v>0</v>
      </c>
      <c r="L335" s="27">
        <v>0</v>
      </c>
      <c r="M335" s="22">
        <f>ROUND(ROUND(L335,2)*ROUND(G335,3),2)</f>
        <v>0</v>
      </c>
      <c r="N335" s="25" t="s">
        <v>126</v>
      </c>
      <c r="O335">
        <f>(M335*21)/100</f>
        <v>0</v>
      </c>
      <c r="P335" t="s">
        <v>27</v>
      </c>
    </row>
    <row r="336" spans="1:16" x14ac:dyDescent="0.2">
      <c r="A336" s="28" t="s">
        <v>57</v>
      </c>
      <c r="E336" s="29" t="s">
        <v>5</v>
      </c>
    </row>
    <row r="337" spans="1:16" x14ac:dyDescent="0.2">
      <c r="A337" s="28" t="s">
        <v>58</v>
      </c>
      <c r="E337" s="30" t="s">
        <v>5</v>
      </c>
    </row>
    <row r="338" spans="1:16" x14ac:dyDescent="0.2">
      <c r="E338" s="29" t="s">
        <v>5</v>
      </c>
    </row>
    <row r="339" spans="1:16" ht="25.5" x14ac:dyDescent="0.2">
      <c r="A339" t="s">
        <v>51</v>
      </c>
      <c r="B339" s="5" t="s">
        <v>314</v>
      </c>
      <c r="C339" s="5" t="s">
        <v>6658</v>
      </c>
      <c r="D339" t="s">
        <v>5</v>
      </c>
      <c r="E339" s="24" t="s">
        <v>6583</v>
      </c>
      <c r="F339" s="25" t="s">
        <v>812</v>
      </c>
      <c r="G339" s="26">
        <v>1</v>
      </c>
      <c r="H339" s="25">
        <v>0</v>
      </c>
      <c r="I339" s="25">
        <f>ROUND(G339*H339,6)</f>
        <v>0</v>
      </c>
      <c r="L339" s="27">
        <v>0</v>
      </c>
      <c r="M339" s="22">
        <f>ROUND(ROUND(L339,2)*ROUND(G339,3),2)</f>
        <v>0</v>
      </c>
      <c r="N339" s="25" t="s">
        <v>126</v>
      </c>
      <c r="O339">
        <f>(M339*21)/100</f>
        <v>0</v>
      </c>
      <c r="P339" t="s">
        <v>27</v>
      </c>
    </row>
    <row r="340" spans="1:16" x14ac:dyDescent="0.2">
      <c r="A340" s="28" t="s">
        <v>57</v>
      </c>
      <c r="E340" s="29" t="s">
        <v>5</v>
      </c>
    </row>
    <row r="341" spans="1:16" x14ac:dyDescent="0.2">
      <c r="A341" s="28" t="s">
        <v>58</v>
      </c>
      <c r="E341" s="30" t="s">
        <v>5</v>
      </c>
    </row>
    <row r="342" spans="1:16" x14ac:dyDescent="0.2">
      <c r="E342" s="29" t="s">
        <v>5</v>
      </c>
    </row>
    <row r="343" spans="1:16" ht="25.5" x14ac:dyDescent="0.2">
      <c r="A343" t="s">
        <v>51</v>
      </c>
      <c r="B343" s="5" t="s">
        <v>317</v>
      </c>
      <c r="C343" s="5" t="s">
        <v>6659</v>
      </c>
      <c r="D343" t="s">
        <v>5</v>
      </c>
      <c r="E343" s="24" t="s">
        <v>6660</v>
      </c>
      <c r="F343" s="25" t="s">
        <v>812</v>
      </c>
      <c r="G343" s="26">
        <v>7</v>
      </c>
      <c r="H343" s="25">
        <v>0</v>
      </c>
      <c r="I343" s="25">
        <f>ROUND(G343*H343,6)</f>
        <v>0</v>
      </c>
      <c r="L343" s="27">
        <v>0</v>
      </c>
      <c r="M343" s="22">
        <f>ROUND(ROUND(L343,2)*ROUND(G343,3),2)</f>
        <v>0</v>
      </c>
      <c r="N343" s="25" t="s">
        <v>126</v>
      </c>
      <c r="O343">
        <f>(M343*21)/100</f>
        <v>0</v>
      </c>
      <c r="P343" t="s">
        <v>27</v>
      </c>
    </row>
    <row r="344" spans="1:16" x14ac:dyDescent="0.2">
      <c r="A344" s="28" t="s">
        <v>57</v>
      </c>
      <c r="E344" s="29" t="s">
        <v>5</v>
      </c>
    </row>
    <row r="345" spans="1:16" x14ac:dyDescent="0.2">
      <c r="A345" s="28" t="s">
        <v>58</v>
      </c>
      <c r="E345" s="30" t="s">
        <v>5</v>
      </c>
    </row>
    <row r="346" spans="1:16" x14ac:dyDescent="0.2">
      <c r="E346" s="29" t="s">
        <v>5</v>
      </c>
    </row>
    <row r="347" spans="1:16" ht="25.5" x14ac:dyDescent="0.2">
      <c r="A347" t="s">
        <v>51</v>
      </c>
      <c r="B347" s="5" t="s">
        <v>320</v>
      </c>
      <c r="C347" s="5" t="s">
        <v>6661</v>
      </c>
      <c r="D347" t="s">
        <v>5</v>
      </c>
      <c r="E347" s="24" t="s">
        <v>6662</v>
      </c>
      <c r="F347" s="25" t="s">
        <v>812</v>
      </c>
      <c r="G347" s="26">
        <v>21</v>
      </c>
      <c r="H347" s="25">
        <v>0</v>
      </c>
      <c r="I347" s="25">
        <f>ROUND(G347*H347,6)</f>
        <v>0</v>
      </c>
      <c r="L347" s="27">
        <v>0</v>
      </c>
      <c r="M347" s="22">
        <f>ROUND(ROUND(L347,2)*ROUND(G347,3),2)</f>
        <v>0</v>
      </c>
      <c r="N347" s="25" t="s">
        <v>126</v>
      </c>
      <c r="O347">
        <f>(M347*21)/100</f>
        <v>0</v>
      </c>
      <c r="P347" t="s">
        <v>27</v>
      </c>
    </row>
    <row r="348" spans="1:16" x14ac:dyDescent="0.2">
      <c r="A348" s="28" t="s">
        <v>57</v>
      </c>
      <c r="E348" s="29" t="s">
        <v>5</v>
      </c>
    </row>
    <row r="349" spans="1:16" x14ac:dyDescent="0.2">
      <c r="A349" s="28" t="s">
        <v>58</v>
      </c>
      <c r="E349" s="30" t="s">
        <v>5</v>
      </c>
    </row>
    <row r="350" spans="1:16" x14ac:dyDescent="0.2">
      <c r="E350" s="29" t="s">
        <v>5</v>
      </c>
    </row>
    <row r="351" spans="1:16" x14ac:dyDescent="0.2">
      <c r="A351" t="s">
        <v>51</v>
      </c>
      <c r="B351" s="5" t="s">
        <v>323</v>
      </c>
      <c r="C351" s="5" t="s">
        <v>6663</v>
      </c>
      <c r="D351" t="s">
        <v>5</v>
      </c>
      <c r="E351" s="24" t="s">
        <v>6664</v>
      </c>
      <c r="F351" s="25" t="s">
        <v>812</v>
      </c>
      <c r="G351" s="26">
        <v>2</v>
      </c>
      <c r="H351" s="25">
        <v>0</v>
      </c>
      <c r="I351" s="25">
        <f>ROUND(G351*H351,6)</f>
        <v>0</v>
      </c>
      <c r="L351" s="27">
        <v>0</v>
      </c>
      <c r="M351" s="22">
        <f>ROUND(ROUND(L351,2)*ROUND(G351,3),2)</f>
        <v>0</v>
      </c>
      <c r="N351" s="25" t="s">
        <v>126</v>
      </c>
      <c r="O351">
        <f>(M351*21)/100</f>
        <v>0</v>
      </c>
      <c r="P351" t="s">
        <v>27</v>
      </c>
    </row>
    <row r="352" spans="1:16" x14ac:dyDescent="0.2">
      <c r="A352" s="28" t="s">
        <v>57</v>
      </c>
      <c r="E352" s="29" t="s">
        <v>5</v>
      </c>
    </row>
    <row r="353" spans="1:16" x14ac:dyDescent="0.2">
      <c r="A353" s="28" t="s">
        <v>58</v>
      </c>
      <c r="E353" s="30" t="s">
        <v>5</v>
      </c>
    </row>
    <row r="354" spans="1:16" x14ac:dyDescent="0.2">
      <c r="E354" s="29" t="s">
        <v>5</v>
      </c>
    </row>
    <row r="355" spans="1:16" x14ac:dyDescent="0.2">
      <c r="A355" t="s">
        <v>51</v>
      </c>
      <c r="B355" s="5" t="s">
        <v>326</v>
      </c>
      <c r="C355" s="5" t="s">
        <v>6665</v>
      </c>
      <c r="D355" t="s">
        <v>5</v>
      </c>
      <c r="E355" s="24" t="s">
        <v>6666</v>
      </c>
      <c r="F355" s="25" t="s">
        <v>812</v>
      </c>
      <c r="G355" s="26">
        <v>1</v>
      </c>
      <c r="H355" s="25">
        <v>0</v>
      </c>
      <c r="I355" s="25">
        <f>ROUND(G355*H355,6)</f>
        <v>0</v>
      </c>
      <c r="L355" s="27">
        <v>0</v>
      </c>
      <c r="M355" s="22">
        <f>ROUND(ROUND(L355,2)*ROUND(G355,3),2)</f>
        <v>0</v>
      </c>
      <c r="N355" s="25" t="s">
        <v>126</v>
      </c>
      <c r="O355">
        <f>(M355*21)/100</f>
        <v>0</v>
      </c>
      <c r="P355" t="s">
        <v>27</v>
      </c>
    </row>
    <row r="356" spans="1:16" x14ac:dyDescent="0.2">
      <c r="A356" s="28" t="s">
        <v>57</v>
      </c>
      <c r="E356" s="29" t="s">
        <v>5</v>
      </c>
    </row>
    <row r="357" spans="1:16" x14ac:dyDescent="0.2">
      <c r="A357" s="28" t="s">
        <v>58</v>
      </c>
      <c r="E357" s="30" t="s">
        <v>5</v>
      </c>
    </row>
    <row r="358" spans="1:16" x14ac:dyDescent="0.2">
      <c r="E358" s="29" t="s">
        <v>5</v>
      </c>
    </row>
    <row r="359" spans="1:16" x14ac:dyDescent="0.2">
      <c r="A359" t="s">
        <v>51</v>
      </c>
      <c r="B359" s="5" t="s">
        <v>329</v>
      </c>
      <c r="C359" s="5" t="s">
        <v>6667</v>
      </c>
      <c r="D359" t="s">
        <v>5</v>
      </c>
      <c r="E359" s="24" t="s">
        <v>6668</v>
      </c>
      <c r="F359" s="25" t="s">
        <v>812</v>
      </c>
      <c r="G359" s="26">
        <v>1</v>
      </c>
      <c r="H359" s="25">
        <v>0</v>
      </c>
      <c r="I359" s="25">
        <f>ROUND(G359*H359,6)</f>
        <v>0</v>
      </c>
      <c r="L359" s="27">
        <v>0</v>
      </c>
      <c r="M359" s="22">
        <f>ROUND(ROUND(L359,2)*ROUND(G359,3),2)</f>
        <v>0</v>
      </c>
      <c r="N359" s="25" t="s">
        <v>126</v>
      </c>
      <c r="O359">
        <f>(M359*21)/100</f>
        <v>0</v>
      </c>
      <c r="P359" t="s">
        <v>27</v>
      </c>
    </row>
    <row r="360" spans="1:16" x14ac:dyDescent="0.2">
      <c r="A360" s="28" t="s">
        <v>57</v>
      </c>
      <c r="E360" s="29" t="s">
        <v>5</v>
      </c>
    </row>
    <row r="361" spans="1:16" x14ac:dyDescent="0.2">
      <c r="A361" s="28" t="s">
        <v>58</v>
      </c>
      <c r="E361" s="30" t="s">
        <v>5</v>
      </c>
    </row>
    <row r="362" spans="1:16" x14ac:dyDescent="0.2">
      <c r="E362" s="29" t="s">
        <v>5</v>
      </c>
    </row>
    <row r="363" spans="1:16" x14ac:dyDescent="0.2">
      <c r="A363" t="s">
        <v>51</v>
      </c>
      <c r="B363" s="5" t="s">
        <v>332</v>
      </c>
      <c r="C363" s="5" t="s">
        <v>6669</v>
      </c>
      <c r="D363" t="s">
        <v>5</v>
      </c>
      <c r="E363" s="24" t="s">
        <v>6670</v>
      </c>
      <c r="F363" s="25" t="s">
        <v>812</v>
      </c>
      <c r="G363" s="26">
        <v>5</v>
      </c>
      <c r="H363" s="25">
        <v>0</v>
      </c>
      <c r="I363" s="25">
        <f>ROUND(G363*H363,6)</f>
        <v>0</v>
      </c>
      <c r="L363" s="27">
        <v>0</v>
      </c>
      <c r="M363" s="22">
        <f>ROUND(ROUND(L363,2)*ROUND(G363,3),2)</f>
        <v>0</v>
      </c>
      <c r="N363" s="25" t="s">
        <v>126</v>
      </c>
      <c r="O363">
        <f>(M363*21)/100</f>
        <v>0</v>
      </c>
      <c r="P363" t="s">
        <v>27</v>
      </c>
    </row>
    <row r="364" spans="1:16" x14ac:dyDescent="0.2">
      <c r="A364" s="28" t="s">
        <v>57</v>
      </c>
      <c r="E364" s="29" t="s">
        <v>5</v>
      </c>
    </row>
    <row r="365" spans="1:16" x14ac:dyDescent="0.2">
      <c r="A365" s="28" t="s">
        <v>58</v>
      </c>
      <c r="E365" s="30" t="s">
        <v>5</v>
      </c>
    </row>
    <row r="366" spans="1:16" x14ac:dyDescent="0.2">
      <c r="E366" s="29" t="s">
        <v>5</v>
      </c>
    </row>
    <row r="367" spans="1:16" x14ac:dyDescent="0.2">
      <c r="A367" t="s">
        <v>51</v>
      </c>
      <c r="B367" s="5" t="s">
        <v>337</v>
      </c>
      <c r="C367" s="5" t="s">
        <v>6671</v>
      </c>
      <c r="D367" t="s">
        <v>5</v>
      </c>
      <c r="E367" s="24" t="s">
        <v>6672</v>
      </c>
      <c r="F367" s="25" t="s">
        <v>812</v>
      </c>
      <c r="G367" s="26">
        <v>5</v>
      </c>
      <c r="H367" s="25">
        <v>0</v>
      </c>
      <c r="I367" s="25">
        <f>ROUND(G367*H367,6)</f>
        <v>0</v>
      </c>
      <c r="L367" s="27">
        <v>0</v>
      </c>
      <c r="M367" s="22">
        <f>ROUND(ROUND(L367,2)*ROUND(G367,3),2)</f>
        <v>0</v>
      </c>
      <c r="N367" s="25" t="s">
        <v>126</v>
      </c>
      <c r="O367">
        <f>(M367*21)/100</f>
        <v>0</v>
      </c>
      <c r="P367" t="s">
        <v>27</v>
      </c>
    </row>
    <row r="368" spans="1:16" x14ac:dyDescent="0.2">
      <c r="A368" s="28" t="s">
        <v>57</v>
      </c>
      <c r="E368" s="29" t="s">
        <v>5</v>
      </c>
    </row>
    <row r="369" spans="1:16" x14ac:dyDescent="0.2">
      <c r="A369" s="28" t="s">
        <v>58</v>
      </c>
      <c r="E369" s="30" t="s">
        <v>5</v>
      </c>
    </row>
    <row r="370" spans="1:16" x14ac:dyDescent="0.2">
      <c r="E370" s="29" t="s">
        <v>5</v>
      </c>
    </row>
    <row r="371" spans="1:16" x14ac:dyDescent="0.2">
      <c r="A371" t="s">
        <v>51</v>
      </c>
      <c r="B371" s="5" t="s">
        <v>340</v>
      </c>
      <c r="C371" s="5" t="s">
        <v>6673</v>
      </c>
      <c r="D371" t="s">
        <v>5</v>
      </c>
      <c r="E371" s="24" t="s">
        <v>6674</v>
      </c>
      <c r="F371" s="25" t="s">
        <v>812</v>
      </c>
      <c r="G371" s="26">
        <v>1</v>
      </c>
      <c r="H371" s="25">
        <v>0</v>
      </c>
      <c r="I371" s="25">
        <f>ROUND(G371*H371,6)</f>
        <v>0</v>
      </c>
      <c r="L371" s="27">
        <v>0</v>
      </c>
      <c r="M371" s="22">
        <f>ROUND(ROUND(L371,2)*ROUND(G371,3),2)</f>
        <v>0</v>
      </c>
      <c r="N371" s="25" t="s">
        <v>126</v>
      </c>
      <c r="O371">
        <f>(M371*21)/100</f>
        <v>0</v>
      </c>
      <c r="P371" t="s">
        <v>27</v>
      </c>
    </row>
    <row r="372" spans="1:16" x14ac:dyDescent="0.2">
      <c r="A372" s="28" t="s">
        <v>57</v>
      </c>
      <c r="E372" s="29" t="s">
        <v>5</v>
      </c>
    </row>
    <row r="373" spans="1:16" x14ac:dyDescent="0.2">
      <c r="A373" s="28" t="s">
        <v>58</v>
      </c>
      <c r="E373" s="30" t="s">
        <v>5</v>
      </c>
    </row>
    <row r="374" spans="1:16" x14ac:dyDescent="0.2">
      <c r="E374" s="29" t="s">
        <v>5</v>
      </c>
    </row>
    <row r="375" spans="1:16" x14ac:dyDescent="0.2">
      <c r="A375" t="s">
        <v>51</v>
      </c>
      <c r="B375" s="5" t="s">
        <v>343</v>
      </c>
      <c r="C375" s="5" t="s">
        <v>6675</v>
      </c>
      <c r="D375" t="s">
        <v>5</v>
      </c>
      <c r="E375" s="24" t="s">
        <v>6676</v>
      </c>
      <c r="F375" s="25" t="s">
        <v>77</v>
      </c>
      <c r="G375" s="26">
        <v>6.44</v>
      </c>
      <c r="H375" s="25">
        <v>0</v>
      </c>
      <c r="I375" s="25">
        <f>ROUND(G375*H375,6)</f>
        <v>0</v>
      </c>
      <c r="L375" s="27">
        <v>0</v>
      </c>
      <c r="M375" s="22">
        <f>ROUND(ROUND(L375,2)*ROUND(G375,3),2)</f>
        <v>0</v>
      </c>
      <c r="N375" s="25" t="s">
        <v>126</v>
      </c>
      <c r="O375">
        <f>(M375*21)/100</f>
        <v>0</v>
      </c>
      <c r="P375" t="s">
        <v>27</v>
      </c>
    </row>
    <row r="376" spans="1:16" x14ac:dyDescent="0.2">
      <c r="A376" s="28" t="s">
        <v>57</v>
      </c>
      <c r="E376" s="29" t="s">
        <v>5</v>
      </c>
    </row>
    <row r="377" spans="1:16" x14ac:dyDescent="0.2">
      <c r="A377" s="28" t="s">
        <v>58</v>
      </c>
      <c r="E377" s="30" t="s">
        <v>5</v>
      </c>
    </row>
    <row r="378" spans="1:16" x14ac:dyDescent="0.2">
      <c r="E378" s="29" t="s">
        <v>5</v>
      </c>
    </row>
    <row r="379" spans="1:16" x14ac:dyDescent="0.2">
      <c r="A379" t="s">
        <v>51</v>
      </c>
      <c r="B379" s="5" t="s">
        <v>346</v>
      </c>
      <c r="C379" s="5" t="s">
        <v>6677</v>
      </c>
      <c r="D379" t="s">
        <v>5</v>
      </c>
      <c r="E379" s="24" t="s">
        <v>6597</v>
      </c>
      <c r="F379" s="25" t="s">
        <v>77</v>
      </c>
      <c r="G379" s="26">
        <v>29.31</v>
      </c>
      <c r="H379" s="25">
        <v>0</v>
      </c>
      <c r="I379" s="25">
        <f>ROUND(G379*H379,6)</f>
        <v>0</v>
      </c>
      <c r="L379" s="27">
        <v>0</v>
      </c>
      <c r="M379" s="22">
        <f>ROUND(ROUND(L379,2)*ROUND(G379,3),2)</f>
        <v>0</v>
      </c>
      <c r="N379" s="25" t="s">
        <v>126</v>
      </c>
      <c r="O379">
        <f>(M379*21)/100</f>
        <v>0</v>
      </c>
      <c r="P379" t="s">
        <v>27</v>
      </c>
    </row>
    <row r="380" spans="1:16" x14ac:dyDescent="0.2">
      <c r="A380" s="28" t="s">
        <v>57</v>
      </c>
      <c r="E380" s="29" t="s">
        <v>5</v>
      </c>
    </row>
    <row r="381" spans="1:16" x14ac:dyDescent="0.2">
      <c r="A381" s="28" t="s">
        <v>58</v>
      </c>
      <c r="E381" s="30" t="s">
        <v>5</v>
      </c>
    </row>
    <row r="382" spans="1:16" x14ac:dyDescent="0.2">
      <c r="E382" s="29" t="s">
        <v>5</v>
      </c>
    </row>
    <row r="383" spans="1:16" x14ac:dyDescent="0.2">
      <c r="A383" t="s">
        <v>51</v>
      </c>
      <c r="B383" s="5" t="s">
        <v>349</v>
      </c>
      <c r="C383" s="5" t="s">
        <v>6678</v>
      </c>
      <c r="D383" t="s">
        <v>5</v>
      </c>
      <c r="E383" s="24" t="s">
        <v>6599</v>
      </c>
      <c r="F383" s="25" t="s">
        <v>77</v>
      </c>
      <c r="G383" s="26">
        <v>12.89</v>
      </c>
      <c r="H383" s="25">
        <v>0</v>
      </c>
      <c r="I383" s="25">
        <f>ROUND(G383*H383,6)</f>
        <v>0</v>
      </c>
      <c r="L383" s="27">
        <v>0</v>
      </c>
      <c r="M383" s="22">
        <f>ROUND(ROUND(L383,2)*ROUND(G383,3),2)</f>
        <v>0</v>
      </c>
      <c r="N383" s="25" t="s">
        <v>126</v>
      </c>
      <c r="O383">
        <f>(M383*21)/100</f>
        <v>0</v>
      </c>
      <c r="P383" t="s">
        <v>27</v>
      </c>
    </row>
    <row r="384" spans="1:16" x14ac:dyDescent="0.2">
      <c r="A384" s="28" t="s">
        <v>57</v>
      </c>
      <c r="E384" s="29" t="s">
        <v>5</v>
      </c>
    </row>
    <row r="385" spans="1:16" x14ac:dyDescent="0.2">
      <c r="A385" s="28" t="s">
        <v>58</v>
      </c>
      <c r="E385" s="30" t="s">
        <v>5</v>
      </c>
    </row>
    <row r="386" spans="1:16" x14ac:dyDescent="0.2">
      <c r="E386" s="29" t="s">
        <v>5</v>
      </c>
    </row>
    <row r="387" spans="1:16" x14ac:dyDescent="0.2">
      <c r="A387" t="s">
        <v>51</v>
      </c>
      <c r="B387" s="5" t="s">
        <v>352</v>
      </c>
      <c r="C387" s="5" t="s">
        <v>6679</v>
      </c>
      <c r="D387" t="s">
        <v>5</v>
      </c>
      <c r="E387" s="24" t="s">
        <v>6601</v>
      </c>
      <c r="F387" s="25" t="s">
        <v>67</v>
      </c>
      <c r="G387" s="26">
        <v>123.49</v>
      </c>
      <c r="H387" s="25">
        <v>0</v>
      </c>
      <c r="I387" s="25">
        <f>ROUND(G387*H387,6)</f>
        <v>0</v>
      </c>
      <c r="L387" s="27">
        <v>0</v>
      </c>
      <c r="M387" s="22">
        <f>ROUND(ROUND(L387,2)*ROUND(G387,3),2)</f>
        <v>0</v>
      </c>
      <c r="N387" s="25" t="s">
        <v>126</v>
      </c>
      <c r="O387">
        <f>(M387*21)/100</f>
        <v>0</v>
      </c>
      <c r="P387" t="s">
        <v>27</v>
      </c>
    </row>
    <row r="388" spans="1:16" x14ac:dyDescent="0.2">
      <c r="A388" s="28" t="s">
        <v>57</v>
      </c>
      <c r="E388" s="29" t="s">
        <v>5</v>
      </c>
    </row>
    <row r="389" spans="1:16" x14ac:dyDescent="0.2">
      <c r="A389" s="28" t="s">
        <v>58</v>
      </c>
      <c r="E389" s="30" t="s">
        <v>5</v>
      </c>
    </row>
    <row r="390" spans="1:16" x14ac:dyDescent="0.2">
      <c r="E390" s="29" t="s">
        <v>5</v>
      </c>
    </row>
    <row r="391" spans="1:16" x14ac:dyDescent="0.2">
      <c r="A391" t="s">
        <v>51</v>
      </c>
      <c r="B391" s="5" t="s">
        <v>357</v>
      </c>
      <c r="C391" s="5" t="s">
        <v>6680</v>
      </c>
      <c r="D391" t="s">
        <v>5</v>
      </c>
      <c r="E391" s="24" t="s">
        <v>6603</v>
      </c>
      <c r="F391" s="25" t="s">
        <v>67</v>
      </c>
      <c r="G391" s="26">
        <v>20.52</v>
      </c>
      <c r="H391" s="25">
        <v>0</v>
      </c>
      <c r="I391" s="25">
        <f>ROUND(G391*H391,6)</f>
        <v>0</v>
      </c>
      <c r="L391" s="27">
        <v>0</v>
      </c>
      <c r="M391" s="22">
        <f>ROUND(ROUND(L391,2)*ROUND(G391,3),2)</f>
        <v>0</v>
      </c>
      <c r="N391" s="25" t="s">
        <v>126</v>
      </c>
      <c r="O391">
        <f>(M391*21)/100</f>
        <v>0</v>
      </c>
      <c r="P391" t="s">
        <v>27</v>
      </c>
    </row>
    <row r="392" spans="1:16" x14ac:dyDescent="0.2">
      <c r="A392" s="28" t="s">
        <v>57</v>
      </c>
      <c r="E392" s="29" t="s">
        <v>5</v>
      </c>
    </row>
    <row r="393" spans="1:16" x14ac:dyDescent="0.2">
      <c r="A393" s="28" t="s">
        <v>58</v>
      </c>
      <c r="E393" s="30" t="s">
        <v>5</v>
      </c>
    </row>
    <row r="394" spans="1:16" x14ac:dyDescent="0.2">
      <c r="E394" s="29" t="s">
        <v>5</v>
      </c>
    </row>
    <row r="395" spans="1:16" ht="25.5" x14ac:dyDescent="0.2">
      <c r="A395" t="s">
        <v>51</v>
      </c>
      <c r="B395" s="5" t="s">
        <v>358</v>
      </c>
      <c r="C395" s="5" t="s">
        <v>6681</v>
      </c>
      <c r="D395" t="s">
        <v>5</v>
      </c>
      <c r="E395" s="24" t="s">
        <v>6605</v>
      </c>
      <c r="F395" s="25" t="s">
        <v>67</v>
      </c>
      <c r="G395" s="26">
        <v>94.3</v>
      </c>
      <c r="H395" s="25">
        <v>0</v>
      </c>
      <c r="I395" s="25">
        <f>ROUND(G395*H395,6)</f>
        <v>0</v>
      </c>
      <c r="L395" s="27">
        <v>0</v>
      </c>
      <c r="M395" s="22">
        <f>ROUND(ROUND(L395,2)*ROUND(G395,3),2)</f>
        <v>0</v>
      </c>
      <c r="N395" s="25" t="s">
        <v>126</v>
      </c>
      <c r="O395">
        <f>(M395*21)/100</f>
        <v>0</v>
      </c>
      <c r="P395" t="s">
        <v>27</v>
      </c>
    </row>
    <row r="396" spans="1:16" x14ac:dyDescent="0.2">
      <c r="A396" s="28" t="s">
        <v>57</v>
      </c>
      <c r="E396" s="29" t="s">
        <v>5</v>
      </c>
    </row>
    <row r="397" spans="1:16" x14ac:dyDescent="0.2">
      <c r="A397" s="28" t="s">
        <v>58</v>
      </c>
      <c r="E397" s="30" t="s">
        <v>5</v>
      </c>
    </row>
    <row r="398" spans="1:16" x14ac:dyDescent="0.2">
      <c r="E398" s="29" t="s">
        <v>5</v>
      </c>
    </row>
    <row r="399" spans="1:16" ht="25.5" x14ac:dyDescent="0.2">
      <c r="A399" t="s">
        <v>51</v>
      </c>
      <c r="B399" s="5" t="s">
        <v>359</v>
      </c>
      <c r="C399" s="5" t="s">
        <v>6682</v>
      </c>
      <c r="D399" t="s">
        <v>5</v>
      </c>
      <c r="E399" s="24" t="s">
        <v>6607</v>
      </c>
      <c r="F399" s="25" t="s">
        <v>67</v>
      </c>
      <c r="G399" s="26">
        <v>72</v>
      </c>
      <c r="H399" s="25">
        <v>0</v>
      </c>
      <c r="I399" s="25">
        <f>ROUND(G399*H399,6)</f>
        <v>0</v>
      </c>
      <c r="L399" s="27">
        <v>0</v>
      </c>
      <c r="M399" s="22">
        <f>ROUND(ROUND(L399,2)*ROUND(G399,3),2)</f>
        <v>0</v>
      </c>
      <c r="N399" s="25" t="s">
        <v>126</v>
      </c>
      <c r="O399">
        <f>(M399*21)/100</f>
        <v>0</v>
      </c>
      <c r="P399" t="s">
        <v>27</v>
      </c>
    </row>
    <row r="400" spans="1:16" x14ac:dyDescent="0.2">
      <c r="A400" s="28" t="s">
        <v>57</v>
      </c>
      <c r="E400" s="29" t="s">
        <v>5</v>
      </c>
    </row>
    <row r="401" spans="1:16" x14ac:dyDescent="0.2">
      <c r="A401" s="28" t="s">
        <v>58</v>
      </c>
      <c r="E401" s="30" t="s">
        <v>5</v>
      </c>
    </row>
    <row r="402" spans="1:16" x14ac:dyDescent="0.2">
      <c r="E402" s="29" t="s">
        <v>5</v>
      </c>
    </row>
    <row r="403" spans="1:16" x14ac:dyDescent="0.2">
      <c r="A403" t="s">
        <v>51</v>
      </c>
      <c r="B403" s="5" t="s">
        <v>360</v>
      </c>
      <c r="C403" s="5" t="s">
        <v>6683</v>
      </c>
      <c r="D403" t="s">
        <v>5</v>
      </c>
      <c r="E403" s="24" t="s">
        <v>6684</v>
      </c>
      <c r="F403" s="25" t="s">
        <v>3125</v>
      </c>
      <c r="G403" s="26">
        <v>2.65</v>
      </c>
      <c r="H403" s="25">
        <v>0</v>
      </c>
      <c r="I403" s="25">
        <f>ROUND(G403*H403,6)</f>
        <v>0</v>
      </c>
      <c r="L403" s="27">
        <v>0</v>
      </c>
      <c r="M403" s="22">
        <f>ROUND(ROUND(L403,2)*ROUND(G403,3),2)</f>
        <v>0</v>
      </c>
      <c r="N403" s="25" t="s">
        <v>126</v>
      </c>
      <c r="O403">
        <f>(M403*21)/100</f>
        <v>0</v>
      </c>
      <c r="P403" t="s">
        <v>27</v>
      </c>
    </row>
    <row r="404" spans="1:16" x14ac:dyDescent="0.2">
      <c r="A404" s="28" t="s">
        <v>57</v>
      </c>
      <c r="E404" s="29" t="s">
        <v>5</v>
      </c>
    </row>
    <row r="405" spans="1:16" x14ac:dyDescent="0.2">
      <c r="A405" s="28" t="s">
        <v>58</v>
      </c>
      <c r="E405" s="30" t="s">
        <v>5</v>
      </c>
    </row>
    <row r="406" spans="1:16" x14ac:dyDescent="0.2">
      <c r="E406" s="29" t="s">
        <v>5</v>
      </c>
    </row>
    <row r="407" spans="1:16" x14ac:dyDescent="0.2">
      <c r="A407" t="s">
        <v>51</v>
      </c>
      <c r="B407" s="5" t="s">
        <v>361</v>
      </c>
      <c r="C407" s="5" t="s">
        <v>6685</v>
      </c>
      <c r="D407" t="s">
        <v>5</v>
      </c>
      <c r="E407" s="24" t="s">
        <v>6609</v>
      </c>
      <c r="F407" s="25" t="s">
        <v>3125</v>
      </c>
      <c r="G407" s="26">
        <v>9.07</v>
      </c>
      <c r="H407" s="25">
        <v>0</v>
      </c>
      <c r="I407" s="25">
        <f>ROUND(G407*H407,6)</f>
        <v>0</v>
      </c>
      <c r="L407" s="27">
        <v>0</v>
      </c>
      <c r="M407" s="22">
        <f>ROUND(ROUND(L407,2)*ROUND(G407,3),2)</f>
        <v>0</v>
      </c>
      <c r="N407" s="25" t="s">
        <v>126</v>
      </c>
      <c r="O407">
        <f>(M407*21)/100</f>
        <v>0</v>
      </c>
      <c r="P407" t="s">
        <v>27</v>
      </c>
    </row>
    <row r="408" spans="1:16" x14ac:dyDescent="0.2">
      <c r="A408" s="28" t="s">
        <v>57</v>
      </c>
      <c r="E408" s="29" t="s">
        <v>5</v>
      </c>
    </row>
    <row r="409" spans="1:16" x14ac:dyDescent="0.2">
      <c r="A409" s="28" t="s">
        <v>58</v>
      </c>
      <c r="E409" s="30" t="s">
        <v>5</v>
      </c>
    </row>
    <row r="410" spans="1:16" x14ac:dyDescent="0.2">
      <c r="E410" s="29" t="s">
        <v>5</v>
      </c>
    </row>
    <row r="411" spans="1:16" x14ac:dyDescent="0.2">
      <c r="A411" t="s">
        <v>51</v>
      </c>
      <c r="B411" s="5" t="s">
        <v>362</v>
      </c>
      <c r="C411" s="5" t="s">
        <v>6686</v>
      </c>
      <c r="D411" t="s">
        <v>5</v>
      </c>
      <c r="E411" s="24" t="s">
        <v>6611</v>
      </c>
      <c r="F411" s="25" t="s">
        <v>3125</v>
      </c>
      <c r="G411" s="26">
        <v>1.53</v>
      </c>
      <c r="H411" s="25">
        <v>0</v>
      </c>
      <c r="I411" s="25">
        <f>ROUND(G411*H411,6)</f>
        <v>0</v>
      </c>
      <c r="L411" s="27">
        <v>0</v>
      </c>
      <c r="M411" s="22">
        <f>ROUND(ROUND(L411,2)*ROUND(G411,3),2)</f>
        <v>0</v>
      </c>
      <c r="N411" s="25" t="s">
        <v>126</v>
      </c>
      <c r="O411">
        <f>(M411*21)/100</f>
        <v>0</v>
      </c>
      <c r="P411" t="s">
        <v>27</v>
      </c>
    </row>
    <row r="412" spans="1:16" x14ac:dyDescent="0.2">
      <c r="A412" s="28" t="s">
        <v>57</v>
      </c>
      <c r="E412" s="29" t="s">
        <v>5</v>
      </c>
    </row>
    <row r="413" spans="1:16" x14ac:dyDescent="0.2">
      <c r="A413" s="28" t="s">
        <v>58</v>
      </c>
      <c r="E413" s="30" t="s">
        <v>5</v>
      </c>
    </row>
    <row r="414" spans="1:16" x14ac:dyDescent="0.2">
      <c r="E414" s="29" t="s">
        <v>5</v>
      </c>
    </row>
    <row r="415" spans="1:16" x14ac:dyDescent="0.2">
      <c r="A415" t="s">
        <v>51</v>
      </c>
      <c r="B415" s="5" t="s">
        <v>363</v>
      </c>
      <c r="C415" s="5" t="s">
        <v>6687</v>
      </c>
      <c r="D415" t="s">
        <v>5</v>
      </c>
      <c r="E415" s="24" t="s">
        <v>6613</v>
      </c>
      <c r="F415" s="25" t="s">
        <v>3125</v>
      </c>
      <c r="G415" s="26">
        <v>83.29</v>
      </c>
      <c r="H415" s="25">
        <v>0</v>
      </c>
      <c r="I415" s="25">
        <f>ROUND(G415*H415,6)</f>
        <v>0</v>
      </c>
      <c r="L415" s="27">
        <v>0</v>
      </c>
      <c r="M415" s="22">
        <f>ROUND(ROUND(L415,2)*ROUND(G415,3),2)</f>
        <v>0</v>
      </c>
      <c r="N415" s="25" t="s">
        <v>126</v>
      </c>
      <c r="O415">
        <f>(M415*21)/100</f>
        <v>0</v>
      </c>
      <c r="P415" t="s">
        <v>27</v>
      </c>
    </row>
    <row r="416" spans="1:16" x14ac:dyDescent="0.2">
      <c r="A416" s="28" t="s">
        <v>57</v>
      </c>
      <c r="E416" s="29" t="s">
        <v>5</v>
      </c>
    </row>
    <row r="417" spans="1:16" x14ac:dyDescent="0.2">
      <c r="A417" s="28" t="s">
        <v>58</v>
      </c>
      <c r="E417" s="30" t="s">
        <v>5</v>
      </c>
    </row>
    <row r="418" spans="1:16" x14ac:dyDescent="0.2">
      <c r="E418" s="29" t="s">
        <v>5</v>
      </c>
    </row>
    <row r="419" spans="1:16" x14ac:dyDescent="0.2">
      <c r="A419" t="s">
        <v>51</v>
      </c>
      <c r="B419" s="5" t="s">
        <v>364</v>
      </c>
      <c r="C419" s="5" t="s">
        <v>6688</v>
      </c>
      <c r="D419" t="s">
        <v>5</v>
      </c>
      <c r="E419" s="24" t="s">
        <v>6615</v>
      </c>
      <c r="F419" s="25" t="s">
        <v>3125</v>
      </c>
      <c r="G419" s="26">
        <v>48.52</v>
      </c>
      <c r="H419" s="25">
        <v>0</v>
      </c>
      <c r="I419" s="25">
        <f>ROUND(G419*H419,6)</f>
        <v>0</v>
      </c>
      <c r="L419" s="27">
        <v>0</v>
      </c>
      <c r="M419" s="22">
        <f>ROUND(ROUND(L419,2)*ROUND(G419,3),2)</f>
        <v>0</v>
      </c>
      <c r="N419" s="25" t="s">
        <v>126</v>
      </c>
      <c r="O419">
        <f>(M419*21)/100</f>
        <v>0</v>
      </c>
      <c r="P419" t="s">
        <v>27</v>
      </c>
    </row>
    <row r="420" spans="1:16" x14ac:dyDescent="0.2">
      <c r="A420" s="28" t="s">
        <v>57</v>
      </c>
      <c r="E420" s="29" t="s">
        <v>5</v>
      </c>
    </row>
    <row r="421" spans="1:16" x14ac:dyDescent="0.2">
      <c r="A421" s="28" t="s">
        <v>58</v>
      </c>
      <c r="E421" s="30" t="s">
        <v>5</v>
      </c>
    </row>
    <row r="422" spans="1:16" x14ac:dyDescent="0.2">
      <c r="E422" s="29" t="s">
        <v>5</v>
      </c>
    </row>
    <row r="423" spans="1:16" x14ac:dyDescent="0.2">
      <c r="A423" t="s">
        <v>51</v>
      </c>
      <c r="B423" s="5" t="s">
        <v>365</v>
      </c>
      <c r="C423" s="5" t="s">
        <v>6689</v>
      </c>
      <c r="D423" t="s">
        <v>5</v>
      </c>
      <c r="E423" s="24" t="s">
        <v>6617</v>
      </c>
      <c r="F423" s="25" t="s">
        <v>3125</v>
      </c>
      <c r="G423" s="26">
        <v>68.75</v>
      </c>
      <c r="H423" s="25">
        <v>0</v>
      </c>
      <c r="I423" s="25">
        <f>ROUND(G423*H423,6)</f>
        <v>0</v>
      </c>
      <c r="L423" s="27">
        <v>0</v>
      </c>
      <c r="M423" s="22">
        <f>ROUND(ROUND(L423,2)*ROUND(G423,3),2)</f>
        <v>0</v>
      </c>
      <c r="N423" s="25" t="s">
        <v>126</v>
      </c>
      <c r="O423">
        <f>(M423*21)/100</f>
        <v>0</v>
      </c>
      <c r="P423" t="s">
        <v>27</v>
      </c>
    </row>
    <row r="424" spans="1:16" x14ac:dyDescent="0.2">
      <c r="A424" s="28" t="s">
        <v>57</v>
      </c>
      <c r="E424" s="29" t="s">
        <v>5</v>
      </c>
    </row>
    <row r="425" spans="1:16" x14ac:dyDescent="0.2">
      <c r="A425" s="28" t="s">
        <v>58</v>
      </c>
      <c r="E425" s="30" t="s">
        <v>5</v>
      </c>
    </row>
    <row r="426" spans="1:16" x14ac:dyDescent="0.2">
      <c r="E426" s="29" t="s">
        <v>5</v>
      </c>
    </row>
    <row r="427" spans="1:16" x14ac:dyDescent="0.2">
      <c r="A427" t="s">
        <v>51</v>
      </c>
      <c r="B427" s="5" t="s">
        <v>366</v>
      </c>
      <c r="C427" s="5" t="s">
        <v>6690</v>
      </c>
      <c r="D427" t="s">
        <v>5</v>
      </c>
      <c r="E427" s="24" t="s">
        <v>6619</v>
      </c>
      <c r="F427" s="25" t="s">
        <v>3125</v>
      </c>
      <c r="G427" s="26">
        <v>4.04</v>
      </c>
      <c r="H427" s="25">
        <v>0</v>
      </c>
      <c r="I427" s="25">
        <f>ROUND(G427*H427,6)</f>
        <v>0</v>
      </c>
      <c r="L427" s="27">
        <v>0</v>
      </c>
      <c r="M427" s="22">
        <f>ROUND(ROUND(L427,2)*ROUND(G427,3),2)</f>
        <v>0</v>
      </c>
      <c r="N427" s="25" t="s">
        <v>126</v>
      </c>
      <c r="O427">
        <f>(M427*21)/100</f>
        <v>0</v>
      </c>
      <c r="P427" t="s">
        <v>27</v>
      </c>
    </row>
    <row r="428" spans="1:16" x14ac:dyDescent="0.2">
      <c r="A428" s="28" t="s">
        <v>57</v>
      </c>
      <c r="E428" s="29" t="s">
        <v>5</v>
      </c>
    </row>
    <row r="429" spans="1:16" x14ac:dyDescent="0.2">
      <c r="A429" s="28" t="s">
        <v>58</v>
      </c>
      <c r="E429" s="30" t="s">
        <v>5</v>
      </c>
    </row>
    <row r="430" spans="1:16" x14ac:dyDescent="0.2">
      <c r="E430" s="29" t="s">
        <v>5</v>
      </c>
    </row>
    <row r="431" spans="1:16" x14ac:dyDescent="0.2">
      <c r="A431" t="s">
        <v>51</v>
      </c>
      <c r="B431" s="5" t="s">
        <v>369</v>
      </c>
      <c r="C431" s="5" t="s">
        <v>6691</v>
      </c>
      <c r="D431" t="s">
        <v>5</v>
      </c>
      <c r="E431" s="24" t="s">
        <v>6692</v>
      </c>
      <c r="F431" s="25" t="s">
        <v>3125</v>
      </c>
      <c r="G431" s="26">
        <v>0.26</v>
      </c>
      <c r="H431" s="25">
        <v>0</v>
      </c>
      <c r="I431" s="25">
        <f>ROUND(G431*H431,6)</f>
        <v>0</v>
      </c>
      <c r="L431" s="27">
        <v>0</v>
      </c>
      <c r="M431" s="22">
        <f>ROUND(ROUND(L431,2)*ROUND(G431,3),2)</f>
        <v>0</v>
      </c>
      <c r="N431" s="25" t="s">
        <v>126</v>
      </c>
      <c r="O431">
        <f>(M431*21)/100</f>
        <v>0</v>
      </c>
      <c r="P431" t="s">
        <v>27</v>
      </c>
    </row>
    <row r="432" spans="1:16" x14ac:dyDescent="0.2">
      <c r="A432" s="28" t="s">
        <v>57</v>
      </c>
      <c r="E432" s="29" t="s">
        <v>5</v>
      </c>
    </row>
    <row r="433" spans="1:16" x14ac:dyDescent="0.2">
      <c r="A433" s="28" t="s">
        <v>58</v>
      </c>
      <c r="E433" s="30" t="s">
        <v>5</v>
      </c>
    </row>
    <row r="434" spans="1:16" x14ac:dyDescent="0.2">
      <c r="E434" s="29" t="s">
        <v>5</v>
      </c>
    </row>
    <row r="435" spans="1:16" x14ac:dyDescent="0.2">
      <c r="A435" t="s">
        <v>51</v>
      </c>
      <c r="B435" s="5" t="s">
        <v>370</v>
      </c>
      <c r="C435" s="5" t="s">
        <v>6691</v>
      </c>
      <c r="D435" t="s">
        <v>52</v>
      </c>
      <c r="E435" s="24" t="s">
        <v>6693</v>
      </c>
      <c r="F435" s="25" t="s">
        <v>3125</v>
      </c>
      <c r="G435" s="26">
        <v>0.3</v>
      </c>
      <c r="H435" s="25">
        <v>0</v>
      </c>
      <c r="I435" s="25">
        <f>ROUND(G435*H435,6)</f>
        <v>0</v>
      </c>
      <c r="L435" s="27">
        <v>0</v>
      </c>
      <c r="M435" s="22">
        <f>ROUND(ROUND(L435,2)*ROUND(G435,3),2)</f>
        <v>0</v>
      </c>
      <c r="N435" s="25" t="s">
        <v>126</v>
      </c>
      <c r="O435">
        <f>(M435*21)/100</f>
        <v>0</v>
      </c>
      <c r="P435" t="s">
        <v>27</v>
      </c>
    </row>
    <row r="436" spans="1:16" x14ac:dyDescent="0.2">
      <c r="A436" s="28" t="s">
        <v>57</v>
      </c>
      <c r="E436" s="29" t="s">
        <v>5</v>
      </c>
    </row>
    <row r="437" spans="1:16" x14ac:dyDescent="0.2">
      <c r="A437" s="28" t="s">
        <v>58</v>
      </c>
      <c r="E437" s="30" t="s">
        <v>5</v>
      </c>
    </row>
    <row r="438" spans="1:16" x14ac:dyDescent="0.2">
      <c r="E438" s="29" t="s">
        <v>5</v>
      </c>
    </row>
    <row r="439" spans="1:16" x14ac:dyDescent="0.2">
      <c r="A439" t="s">
        <v>51</v>
      </c>
      <c r="B439" s="5" t="s">
        <v>371</v>
      </c>
      <c r="C439" s="5" t="s">
        <v>6691</v>
      </c>
      <c r="D439" t="s">
        <v>27</v>
      </c>
      <c r="E439" s="24" t="s">
        <v>6621</v>
      </c>
      <c r="F439" s="25" t="s">
        <v>3125</v>
      </c>
      <c r="G439" s="26">
        <v>1.49</v>
      </c>
      <c r="H439" s="25">
        <v>0</v>
      </c>
      <c r="I439" s="25">
        <f>ROUND(G439*H439,6)</f>
        <v>0</v>
      </c>
      <c r="L439" s="27">
        <v>0</v>
      </c>
      <c r="M439" s="22">
        <f>ROUND(ROUND(L439,2)*ROUND(G439,3),2)</f>
        <v>0</v>
      </c>
      <c r="N439" s="25" t="s">
        <v>126</v>
      </c>
      <c r="O439">
        <f>(M439*21)/100</f>
        <v>0</v>
      </c>
      <c r="P439" t="s">
        <v>27</v>
      </c>
    </row>
    <row r="440" spans="1:16" x14ac:dyDescent="0.2">
      <c r="A440" s="28" t="s">
        <v>57</v>
      </c>
      <c r="E440" s="29" t="s">
        <v>5</v>
      </c>
    </row>
    <row r="441" spans="1:16" x14ac:dyDescent="0.2">
      <c r="A441" s="28" t="s">
        <v>58</v>
      </c>
      <c r="E441" s="30" t="s">
        <v>5</v>
      </c>
    </row>
    <row r="442" spans="1:16" x14ac:dyDescent="0.2">
      <c r="E442" s="29" t="s">
        <v>5</v>
      </c>
    </row>
    <row r="443" spans="1:16" x14ac:dyDescent="0.2">
      <c r="A443" t="s">
        <v>51</v>
      </c>
      <c r="B443" s="5" t="s">
        <v>372</v>
      </c>
      <c r="C443" s="5" t="s">
        <v>6691</v>
      </c>
      <c r="D443" t="s">
        <v>26</v>
      </c>
      <c r="E443" s="24" t="s">
        <v>6622</v>
      </c>
      <c r="F443" s="25" t="s">
        <v>3125</v>
      </c>
      <c r="G443" s="26">
        <v>6.63</v>
      </c>
      <c r="H443" s="25">
        <v>0</v>
      </c>
      <c r="I443" s="25">
        <f>ROUND(G443*H443,6)</f>
        <v>0</v>
      </c>
      <c r="L443" s="27">
        <v>0</v>
      </c>
      <c r="M443" s="22">
        <f>ROUND(ROUND(L443,2)*ROUND(G443,3),2)</f>
        <v>0</v>
      </c>
      <c r="N443" s="25" t="s">
        <v>126</v>
      </c>
      <c r="O443">
        <f>(M443*21)/100</f>
        <v>0</v>
      </c>
      <c r="P443" t="s">
        <v>27</v>
      </c>
    </row>
    <row r="444" spans="1:16" x14ac:dyDescent="0.2">
      <c r="A444" s="28" t="s">
        <v>57</v>
      </c>
      <c r="E444" s="29" t="s">
        <v>5</v>
      </c>
    </row>
    <row r="445" spans="1:16" x14ac:dyDescent="0.2">
      <c r="A445" s="28" t="s">
        <v>58</v>
      </c>
      <c r="E445" s="30" t="s">
        <v>5</v>
      </c>
    </row>
    <row r="446" spans="1:16" x14ac:dyDescent="0.2">
      <c r="E446" s="29" t="s">
        <v>5</v>
      </c>
    </row>
    <row r="447" spans="1:16" x14ac:dyDescent="0.2">
      <c r="A447" t="s">
        <v>51</v>
      </c>
      <c r="B447" s="5" t="s">
        <v>373</v>
      </c>
      <c r="C447" s="5" t="s">
        <v>6691</v>
      </c>
      <c r="D447" t="s">
        <v>144</v>
      </c>
      <c r="E447" s="24" t="s">
        <v>6623</v>
      </c>
      <c r="F447" s="25" t="s">
        <v>3125</v>
      </c>
      <c r="G447" s="26">
        <v>7.53</v>
      </c>
      <c r="H447" s="25">
        <v>0</v>
      </c>
      <c r="I447" s="25">
        <f>ROUND(G447*H447,6)</f>
        <v>0</v>
      </c>
      <c r="L447" s="27">
        <v>0</v>
      </c>
      <c r="M447" s="22">
        <f>ROUND(ROUND(L447,2)*ROUND(G447,3),2)</f>
        <v>0</v>
      </c>
      <c r="N447" s="25" t="s">
        <v>126</v>
      </c>
      <c r="O447">
        <f>(M447*21)/100</f>
        <v>0</v>
      </c>
      <c r="P447" t="s">
        <v>27</v>
      </c>
    </row>
    <row r="448" spans="1:16" x14ac:dyDescent="0.2">
      <c r="A448" s="28" t="s">
        <v>57</v>
      </c>
      <c r="E448" s="29" t="s">
        <v>5</v>
      </c>
    </row>
    <row r="449" spans="1:16" x14ac:dyDescent="0.2">
      <c r="A449" s="28" t="s">
        <v>58</v>
      </c>
      <c r="E449" s="30" t="s">
        <v>5</v>
      </c>
    </row>
    <row r="450" spans="1:16" x14ac:dyDescent="0.2">
      <c r="E450" s="29" t="s">
        <v>5</v>
      </c>
    </row>
    <row r="451" spans="1:16" x14ac:dyDescent="0.2">
      <c r="A451" t="s">
        <v>51</v>
      </c>
      <c r="B451" s="5" t="s">
        <v>374</v>
      </c>
      <c r="C451" s="5" t="s">
        <v>6691</v>
      </c>
      <c r="D451" t="s">
        <v>64</v>
      </c>
      <c r="E451" s="24" t="s">
        <v>6624</v>
      </c>
      <c r="F451" s="25" t="s">
        <v>3125</v>
      </c>
      <c r="G451" s="26">
        <v>12.22</v>
      </c>
      <c r="H451" s="25">
        <v>0</v>
      </c>
      <c r="I451" s="25">
        <f>ROUND(G451*H451,6)</f>
        <v>0</v>
      </c>
      <c r="L451" s="27">
        <v>0</v>
      </c>
      <c r="M451" s="22">
        <f>ROUND(ROUND(L451,2)*ROUND(G451,3),2)</f>
        <v>0</v>
      </c>
      <c r="N451" s="25" t="s">
        <v>126</v>
      </c>
      <c r="O451">
        <f>(M451*21)/100</f>
        <v>0</v>
      </c>
      <c r="P451" t="s">
        <v>27</v>
      </c>
    </row>
    <row r="452" spans="1:16" x14ac:dyDescent="0.2">
      <c r="A452" s="28" t="s">
        <v>57</v>
      </c>
      <c r="E452" s="29" t="s">
        <v>5</v>
      </c>
    </row>
    <row r="453" spans="1:16" x14ac:dyDescent="0.2">
      <c r="A453" s="28" t="s">
        <v>58</v>
      </c>
      <c r="E453" s="30" t="s">
        <v>5</v>
      </c>
    </row>
    <row r="454" spans="1:16" x14ac:dyDescent="0.2">
      <c r="E454" s="29" t="s">
        <v>5</v>
      </c>
    </row>
    <row r="455" spans="1:16" x14ac:dyDescent="0.2">
      <c r="A455" t="s">
        <v>51</v>
      </c>
      <c r="B455" s="5" t="s">
        <v>375</v>
      </c>
      <c r="C455" s="5" t="s">
        <v>6691</v>
      </c>
      <c r="D455" t="s">
        <v>62</v>
      </c>
      <c r="E455" s="24" t="s">
        <v>6625</v>
      </c>
      <c r="F455" s="25" t="s">
        <v>3125</v>
      </c>
      <c r="G455" s="26">
        <v>2.6</v>
      </c>
      <c r="H455" s="25">
        <v>0</v>
      </c>
      <c r="I455" s="25">
        <f>ROUND(G455*H455,6)</f>
        <v>0</v>
      </c>
      <c r="L455" s="27">
        <v>0</v>
      </c>
      <c r="M455" s="22">
        <f>ROUND(ROUND(L455,2)*ROUND(G455,3),2)</f>
        <v>0</v>
      </c>
      <c r="N455" s="25" t="s">
        <v>126</v>
      </c>
      <c r="O455">
        <f>(M455*21)/100</f>
        <v>0</v>
      </c>
      <c r="P455" t="s">
        <v>27</v>
      </c>
    </row>
    <row r="456" spans="1:16" x14ac:dyDescent="0.2">
      <c r="A456" s="28" t="s">
        <v>57</v>
      </c>
      <c r="E456" s="29" t="s">
        <v>5</v>
      </c>
    </row>
    <row r="457" spans="1:16" x14ac:dyDescent="0.2">
      <c r="A457" s="28" t="s">
        <v>58</v>
      </c>
      <c r="E457" s="30" t="s">
        <v>5</v>
      </c>
    </row>
    <row r="458" spans="1:16" x14ac:dyDescent="0.2">
      <c r="E458" s="29" t="s">
        <v>5</v>
      </c>
    </row>
    <row r="459" spans="1:16" x14ac:dyDescent="0.2">
      <c r="A459" t="s">
        <v>48</v>
      </c>
      <c r="C459" s="6" t="s">
        <v>209</v>
      </c>
      <c r="E459" s="23" t="s">
        <v>6694</v>
      </c>
      <c r="J459" s="22">
        <f>0</f>
        <v>0</v>
      </c>
      <c r="K459" s="22">
        <f>0</f>
        <v>0</v>
      </c>
      <c r="L459" s="22">
        <f>0+L460+L464+L468+L472+L476+L480+L484+L488+L492+L496+L500+L504+L508+L512+L516+L520+L524+L528+L532+L536+L540+L544+L548+L552+L556</f>
        <v>0</v>
      </c>
      <c r="M459" s="22">
        <f>0+M460+M464+M468+M472+M476+M480+M484+M488+M492+M496+M500+M504+M508+M512+M516+M520+M524+M528+M532+M536+M540+M544+M548+M552+M556</f>
        <v>0</v>
      </c>
    </row>
    <row r="460" spans="1:16" ht="38.25" x14ac:dyDescent="0.2">
      <c r="A460" t="s">
        <v>51</v>
      </c>
      <c r="B460" s="5" t="s">
        <v>376</v>
      </c>
      <c r="C460" s="5" t="s">
        <v>6695</v>
      </c>
      <c r="D460" t="s">
        <v>5</v>
      </c>
      <c r="E460" s="24" t="s">
        <v>6696</v>
      </c>
      <c r="F460" s="25" t="s">
        <v>812</v>
      </c>
      <c r="G460" s="26">
        <v>1</v>
      </c>
      <c r="H460" s="25">
        <v>0</v>
      </c>
      <c r="I460" s="25">
        <f>ROUND(G460*H460,6)</f>
        <v>0</v>
      </c>
      <c r="L460" s="27">
        <v>0</v>
      </c>
      <c r="M460" s="22">
        <f>ROUND(ROUND(L460,2)*ROUND(G460,3),2)</f>
        <v>0</v>
      </c>
      <c r="N460" s="25" t="s">
        <v>126</v>
      </c>
      <c r="O460">
        <f>(M460*21)/100</f>
        <v>0</v>
      </c>
      <c r="P460" t="s">
        <v>27</v>
      </c>
    </row>
    <row r="461" spans="1:16" ht="102" x14ac:dyDescent="0.2">
      <c r="A461" s="28" t="s">
        <v>57</v>
      </c>
      <c r="E461" s="29" t="s">
        <v>6697</v>
      </c>
    </row>
    <row r="462" spans="1:16" x14ac:dyDescent="0.2">
      <c r="A462" s="28" t="s">
        <v>58</v>
      </c>
      <c r="E462" s="30" t="s">
        <v>5</v>
      </c>
    </row>
    <row r="463" spans="1:16" x14ac:dyDescent="0.2">
      <c r="E463" s="29" t="s">
        <v>5</v>
      </c>
    </row>
    <row r="464" spans="1:16" ht="25.5" x14ac:dyDescent="0.2">
      <c r="A464" t="s">
        <v>51</v>
      </c>
      <c r="B464" s="5" t="s">
        <v>378</v>
      </c>
      <c r="C464" s="5" t="s">
        <v>6698</v>
      </c>
      <c r="D464" t="s">
        <v>5</v>
      </c>
      <c r="E464" s="24" t="s">
        <v>6699</v>
      </c>
      <c r="F464" s="25" t="s">
        <v>812</v>
      </c>
      <c r="G464" s="26">
        <v>1</v>
      </c>
      <c r="H464" s="25">
        <v>0</v>
      </c>
      <c r="I464" s="25">
        <f>ROUND(G464*H464,6)</f>
        <v>0</v>
      </c>
      <c r="L464" s="27">
        <v>0</v>
      </c>
      <c r="M464" s="22">
        <f>ROUND(ROUND(L464,2)*ROUND(G464,3),2)</f>
        <v>0</v>
      </c>
      <c r="N464" s="25" t="s">
        <v>126</v>
      </c>
      <c r="O464">
        <f>(M464*21)/100</f>
        <v>0</v>
      </c>
      <c r="P464" t="s">
        <v>27</v>
      </c>
    </row>
    <row r="465" spans="1:16" x14ac:dyDescent="0.2">
      <c r="A465" s="28" t="s">
        <v>57</v>
      </c>
      <c r="E465" s="29" t="s">
        <v>5</v>
      </c>
    </row>
    <row r="466" spans="1:16" x14ac:dyDescent="0.2">
      <c r="A466" s="28" t="s">
        <v>58</v>
      </c>
      <c r="E466" s="30" t="s">
        <v>5</v>
      </c>
    </row>
    <row r="467" spans="1:16" x14ac:dyDescent="0.2">
      <c r="E467" s="29" t="s">
        <v>5</v>
      </c>
    </row>
    <row r="468" spans="1:16" ht="25.5" x14ac:dyDescent="0.2">
      <c r="A468" t="s">
        <v>51</v>
      </c>
      <c r="B468" s="5" t="s">
        <v>381</v>
      </c>
      <c r="C468" s="5" t="s">
        <v>6700</v>
      </c>
      <c r="D468" t="s">
        <v>5</v>
      </c>
      <c r="E468" s="24" t="s">
        <v>6701</v>
      </c>
      <c r="F468" s="25" t="s">
        <v>812</v>
      </c>
      <c r="G468" s="26">
        <v>1</v>
      </c>
      <c r="H468" s="25">
        <v>0</v>
      </c>
      <c r="I468" s="25">
        <f>ROUND(G468*H468,6)</f>
        <v>0</v>
      </c>
      <c r="L468" s="27">
        <v>0</v>
      </c>
      <c r="M468" s="22">
        <f>ROUND(ROUND(L468,2)*ROUND(G468,3),2)</f>
        <v>0</v>
      </c>
      <c r="N468" s="25" t="s">
        <v>126</v>
      </c>
      <c r="O468">
        <f>(M468*21)/100</f>
        <v>0</v>
      </c>
      <c r="P468" t="s">
        <v>27</v>
      </c>
    </row>
    <row r="469" spans="1:16" x14ac:dyDescent="0.2">
      <c r="A469" s="28" t="s">
        <v>57</v>
      </c>
      <c r="E469" s="29" t="s">
        <v>5</v>
      </c>
    </row>
    <row r="470" spans="1:16" x14ac:dyDescent="0.2">
      <c r="A470" s="28" t="s">
        <v>58</v>
      </c>
      <c r="E470" s="30" t="s">
        <v>5</v>
      </c>
    </row>
    <row r="471" spans="1:16" x14ac:dyDescent="0.2">
      <c r="E471" s="29" t="s">
        <v>5</v>
      </c>
    </row>
    <row r="472" spans="1:16" ht="25.5" x14ac:dyDescent="0.2">
      <c r="A472" t="s">
        <v>51</v>
      </c>
      <c r="B472" s="5" t="s">
        <v>384</v>
      </c>
      <c r="C472" s="5" t="s">
        <v>6700</v>
      </c>
      <c r="D472" t="s">
        <v>52</v>
      </c>
      <c r="E472" s="24" t="s">
        <v>6702</v>
      </c>
      <c r="F472" s="25" t="s">
        <v>812</v>
      </c>
      <c r="G472" s="26">
        <v>1</v>
      </c>
      <c r="H472" s="25">
        <v>0</v>
      </c>
      <c r="I472" s="25">
        <f>ROUND(G472*H472,6)</f>
        <v>0</v>
      </c>
      <c r="L472" s="27">
        <v>0</v>
      </c>
      <c r="M472" s="22">
        <f>ROUND(ROUND(L472,2)*ROUND(G472,3),2)</f>
        <v>0</v>
      </c>
      <c r="N472" s="25" t="s">
        <v>126</v>
      </c>
      <c r="O472">
        <f>(M472*21)/100</f>
        <v>0</v>
      </c>
      <c r="P472" t="s">
        <v>27</v>
      </c>
    </row>
    <row r="473" spans="1:16" x14ac:dyDescent="0.2">
      <c r="A473" s="28" t="s">
        <v>57</v>
      </c>
      <c r="E473" s="29" t="s">
        <v>5</v>
      </c>
    </row>
    <row r="474" spans="1:16" x14ac:dyDescent="0.2">
      <c r="A474" s="28" t="s">
        <v>58</v>
      </c>
      <c r="E474" s="30" t="s">
        <v>5</v>
      </c>
    </row>
    <row r="475" spans="1:16" x14ac:dyDescent="0.2">
      <c r="E475" s="29" t="s">
        <v>5</v>
      </c>
    </row>
    <row r="476" spans="1:16" x14ac:dyDescent="0.2">
      <c r="A476" t="s">
        <v>51</v>
      </c>
      <c r="B476" s="5" t="s">
        <v>385</v>
      </c>
      <c r="C476" s="5" t="s">
        <v>6700</v>
      </c>
      <c r="D476" t="s">
        <v>27</v>
      </c>
      <c r="E476" s="24" t="s">
        <v>6703</v>
      </c>
      <c r="F476" s="25" t="s">
        <v>812</v>
      </c>
      <c r="G476" s="26">
        <v>1</v>
      </c>
      <c r="H476" s="25">
        <v>0</v>
      </c>
      <c r="I476" s="25">
        <f>ROUND(G476*H476,6)</f>
        <v>0</v>
      </c>
      <c r="L476" s="27">
        <v>0</v>
      </c>
      <c r="M476" s="22">
        <f>ROUND(ROUND(L476,2)*ROUND(G476,3),2)</f>
        <v>0</v>
      </c>
      <c r="N476" s="25" t="s">
        <v>126</v>
      </c>
      <c r="O476">
        <f>(M476*21)/100</f>
        <v>0</v>
      </c>
      <c r="P476" t="s">
        <v>27</v>
      </c>
    </row>
    <row r="477" spans="1:16" x14ac:dyDescent="0.2">
      <c r="A477" s="28" t="s">
        <v>57</v>
      </c>
      <c r="E477" s="29" t="s">
        <v>5</v>
      </c>
    </row>
    <row r="478" spans="1:16" x14ac:dyDescent="0.2">
      <c r="A478" s="28" t="s">
        <v>58</v>
      </c>
      <c r="E478" s="30" t="s">
        <v>5</v>
      </c>
    </row>
    <row r="479" spans="1:16" x14ac:dyDescent="0.2">
      <c r="E479" s="29" t="s">
        <v>5</v>
      </c>
    </row>
    <row r="480" spans="1:16" ht="25.5" x14ac:dyDescent="0.2">
      <c r="A480" t="s">
        <v>51</v>
      </c>
      <c r="B480" s="5" t="s">
        <v>388</v>
      </c>
      <c r="C480" s="5" t="s">
        <v>6704</v>
      </c>
      <c r="D480" t="s">
        <v>5</v>
      </c>
      <c r="E480" s="24" t="s">
        <v>6705</v>
      </c>
      <c r="F480" s="25" t="s">
        <v>812</v>
      </c>
      <c r="G480" s="26">
        <v>1</v>
      </c>
      <c r="H480" s="25">
        <v>0</v>
      </c>
      <c r="I480" s="25">
        <f>ROUND(G480*H480,6)</f>
        <v>0</v>
      </c>
      <c r="L480" s="27">
        <v>0</v>
      </c>
      <c r="M480" s="22">
        <f>ROUND(ROUND(L480,2)*ROUND(G480,3),2)</f>
        <v>0</v>
      </c>
      <c r="N480" s="25" t="s">
        <v>126</v>
      </c>
      <c r="O480">
        <f>(M480*21)/100</f>
        <v>0</v>
      </c>
      <c r="P480" t="s">
        <v>27</v>
      </c>
    </row>
    <row r="481" spans="1:16" ht="25.5" x14ac:dyDescent="0.2">
      <c r="A481" s="28" t="s">
        <v>57</v>
      </c>
      <c r="E481" s="29" t="s">
        <v>6706</v>
      </c>
    </row>
    <row r="482" spans="1:16" x14ac:dyDescent="0.2">
      <c r="A482" s="28" t="s">
        <v>58</v>
      </c>
      <c r="E482" s="30" t="s">
        <v>5</v>
      </c>
    </row>
    <row r="483" spans="1:16" x14ac:dyDescent="0.2">
      <c r="E483" s="29" t="s">
        <v>5</v>
      </c>
    </row>
    <row r="484" spans="1:16" ht="25.5" x14ac:dyDescent="0.2">
      <c r="A484" t="s">
        <v>51</v>
      </c>
      <c r="B484" s="5" t="s">
        <v>391</v>
      </c>
      <c r="C484" s="5" t="s">
        <v>6707</v>
      </c>
      <c r="D484" t="s">
        <v>5</v>
      </c>
      <c r="E484" s="24" t="s">
        <v>6708</v>
      </c>
      <c r="F484" s="25" t="s">
        <v>812</v>
      </c>
      <c r="G484" s="26">
        <v>1</v>
      </c>
      <c r="H484" s="25">
        <v>0</v>
      </c>
      <c r="I484" s="25">
        <f>ROUND(G484*H484,6)</f>
        <v>0</v>
      </c>
      <c r="L484" s="27">
        <v>0</v>
      </c>
      <c r="M484" s="22">
        <f>ROUND(ROUND(L484,2)*ROUND(G484,3),2)</f>
        <v>0</v>
      </c>
      <c r="N484" s="25" t="s">
        <v>126</v>
      </c>
      <c r="O484">
        <f>(M484*21)/100</f>
        <v>0</v>
      </c>
      <c r="P484" t="s">
        <v>27</v>
      </c>
    </row>
    <row r="485" spans="1:16" ht="25.5" x14ac:dyDescent="0.2">
      <c r="A485" s="28" t="s">
        <v>57</v>
      </c>
      <c r="E485" s="29" t="s">
        <v>6706</v>
      </c>
    </row>
    <row r="486" spans="1:16" x14ac:dyDescent="0.2">
      <c r="A486" s="28" t="s">
        <v>58</v>
      </c>
      <c r="E486" s="30" t="s">
        <v>5</v>
      </c>
    </row>
    <row r="487" spans="1:16" x14ac:dyDescent="0.2">
      <c r="E487" s="29" t="s">
        <v>5</v>
      </c>
    </row>
    <row r="488" spans="1:16" x14ac:dyDescent="0.2">
      <c r="A488" t="s">
        <v>51</v>
      </c>
      <c r="B488" s="5" t="s">
        <v>394</v>
      </c>
      <c r="C488" s="5" t="s">
        <v>6709</v>
      </c>
      <c r="D488" t="s">
        <v>5</v>
      </c>
      <c r="E488" s="24" t="s">
        <v>6710</v>
      </c>
      <c r="F488" s="25" t="s">
        <v>812</v>
      </c>
      <c r="G488" s="26">
        <v>1</v>
      </c>
      <c r="H488" s="25">
        <v>0</v>
      </c>
      <c r="I488" s="25">
        <f>ROUND(G488*H488,6)</f>
        <v>0</v>
      </c>
      <c r="L488" s="27">
        <v>0</v>
      </c>
      <c r="M488" s="22">
        <f>ROUND(ROUND(L488,2)*ROUND(G488,3),2)</f>
        <v>0</v>
      </c>
      <c r="N488" s="25" t="s">
        <v>126</v>
      </c>
      <c r="O488">
        <f>(M488*21)/100</f>
        <v>0</v>
      </c>
      <c r="P488" t="s">
        <v>27</v>
      </c>
    </row>
    <row r="489" spans="1:16" x14ac:dyDescent="0.2">
      <c r="A489" s="28" t="s">
        <v>57</v>
      </c>
      <c r="E489" s="29" t="s">
        <v>5</v>
      </c>
    </row>
    <row r="490" spans="1:16" x14ac:dyDescent="0.2">
      <c r="A490" s="28" t="s">
        <v>58</v>
      </c>
      <c r="E490" s="30" t="s">
        <v>5</v>
      </c>
    </row>
    <row r="491" spans="1:16" x14ac:dyDescent="0.2">
      <c r="E491" s="29" t="s">
        <v>5</v>
      </c>
    </row>
    <row r="492" spans="1:16" ht="25.5" x14ac:dyDescent="0.2">
      <c r="A492" t="s">
        <v>51</v>
      </c>
      <c r="B492" s="5" t="s">
        <v>397</v>
      </c>
      <c r="C492" s="5" t="s">
        <v>6711</v>
      </c>
      <c r="D492" t="s">
        <v>5</v>
      </c>
      <c r="E492" s="24" t="s">
        <v>6572</v>
      </c>
      <c r="F492" s="25" t="s">
        <v>812</v>
      </c>
      <c r="G492" s="26">
        <v>1</v>
      </c>
      <c r="H492" s="25">
        <v>0</v>
      </c>
      <c r="I492" s="25">
        <f>ROUND(G492*H492,6)</f>
        <v>0</v>
      </c>
      <c r="L492" s="27">
        <v>0</v>
      </c>
      <c r="M492" s="22">
        <f>ROUND(ROUND(L492,2)*ROUND(G492,3),2)</f>
        <v>0</v>
      </c>
      <c r="N492" s="25" t="s">
        <v>126</v>
      </c>
      <c r="O492">
        <f>(M492*21)/100</f>
        <v>0</v>
      </c>
      <c r="P492" t="s">
        <v>27</v>
      </c>
    </row>
    <row r="493" spans="1:16" x14ac:dyDescent="0.2">
      <c r="A493" s="28" t="s">
        <v>57</v>
      </c>
      <c r="E493" s="29" t="s">
        <v>5</v>
      </c>
    </row>
    <row r="494" spans="1:16" x14ac:dyDescent="0.2">
      <c r="A494" s="28" t="s">
        <v>58</v>
      </c>
      <c r="E494" s="30" t="s">
        <v>5</v>
      </c>
    </row>
    <row r="495" spans="1:16" x14ac:dyDescent="0.2">
      <c r="E495" s="29" t="s">
        <v>5</v>
      </c>
    </row>
    <row r="496" spans="1:16" ht="25.5" x14ac:dyDescent="0.2">
      <c r="A496" t="s">
        <v>51</v>
      </c>
      <c r="B496" s="5" t="s">
        <v>400</v>
      </c>
      <c r="C496" s="5" t="s">
        <v>6712</v>
      </c>
      <c r="D496" t="s">
        <v>5</v>
      </c>
      <c r="E496" s="24" t="s">
        <v>6572</v>
      </c>
      <c r="F496" s="25" t="s">
        <v>812</v>
      </c>
      <c r="G496" s="26">
        <v>1</v>
      </c>
      <c r="H496" s="25">
        <v>0</v>
      </c>
      <c r="I496" s="25">
        <f>ROUND(G496*H496,6)</f>
        <v>0</v>
      </c>
      <c r="L496" s="27">
        <v>0</v>
      </c>
      <c r="M496" s="22">
        <f>ROUND(ROUND(L496,2)*ROUND(G496,3),2)</f>
        <v>0</v>
      </c>
      <c r="N496" s="25" t="s">
        <v>126</v>
      </c>
      <c r="O496">
        <f>(M496*21)/100</f>
        <v>0</v>
      </c>
      <c r="P496" t="s">
        <v>27</v>
      </c>
    </row>
    <row r="497" spans="1:16" x14ac:dyDescent="0.2">
      <c r="A497" s="28" t="s">
        <v>57</v>
      </c>
      <c r="E497" s="29" t="s">
        <v>5</v>
      </c>
    </row>
    <row r="498" spans="1:16" x14ac:dyDescent="0.2">
      <c r="A498" s="28" t="s">
        <v>58</v>
      </c>
      <c r="E498" s="30" t="s">
        <v>5</v>
      </c>
    </row>
    <row r="499" spans="1:16" x14ac:dyDescent="0.2">
      <c r="E499" s="29" t="s">
        <v>5</v>
      </c>
    </row>
    <row r="500" spans="1:16" ht="25.5" x14ac:dyDescent="0.2">
      <c r="A500" t="s">
        <v>51</v>
      </c>
      <c r="B500" s="5" t="s">
        <v>403</v>
      </c>
      <c r="C500" s="5" t="s">
        <v>6713</v>
      </c>
      <c r="D500" t="s">
        <v>5</v>
      </c>
      <c r="E500" s="24" t="s">
        <v>6589</v>
      </c>
      <c r="F500" s="25" t="s">
        <v>812</v>
      </c>
      <c r="G500" s="26">
        <v>1</v>
      </c>
      <c r="H500" s="25">
        <v>0</v>
      </c>
      <c r="I500" s="25">
        <f>ROUND(G500*H500,6)</f>
        <v>0</v>
      </c>
      <c r="L500" s="27">
        <v>0</v>
      </c>
      <c r="M500" s="22">
        <f>ROUND(ROUND(L500,2)*ROUND(G500,3),2)</f>
        <v>0</v>
      </c>
      <c r="N500" s="25" t="s">
        <v>126</v>
      </c>
      <c r="O500">
        <f>(M500*21)/100</f>
        <v>0</v>
      </c>
      <c r="P500" t="s">
        <v>27</v>
      </c>
    </row>
    <row r="501" spans="1:16" x14ac:dyDescent="0.2">
      <c r="A501" s="28" t="s">
        <v>57</v>
      </c>
      <c r="E501" s="29" t="s">
        <v>5</v>
      </c>
    </row>
    <row r="502" spans="1:16" x14ac:dyDescent="0.2">
      <c r="A502" s="28" t="s">
        <v>58</v>
      </c>
      <c r="E502" s="30" t="s">
        <v>5</v>
      </c>
    </row>
    <row r="503" spans="1:16" x14ac:dyDescent="0.2">
      <c r="E503" s="29" t="s">
        <v>5</v>
      </c>
    </row>
    <row r="504" spans="1:16" ht="25.5" x14ac:dyDescent="0.2">
      <c r="A504" t="s">
        <v>51</v>
      </c>
      <c r="B504" s="5" t="s">
        <v>406</v>
      </c>
      <c r="C504" s="5" t="s">
        <v>6713</v>
      </c>
      <c r="D504" t="s">
        <v>52</v>
      </c>
      <c r="E504" s="24" t="s">
        <v>6589</v>
      </c>
      <c r="F504" s="25" t="s">
        <v>812</v>
      </c>
      <c r="G504" s="26">
        <v>8</v>
      </c>
      <c r="H504" s="25">
        <v>0</v>
      </c>
      <c r="I504" s="25">
        <f>ROUND(G504*H504,6)</f>
        <v>0</v>
      </c>
      <c r="L504" s="27">
        <v>0</v>
      </c>
      <c r="M504" s="22">
        <f>ROUND(ROUND(L504,2)*ROUND(G504,3),2)</f>
        <v>0</v>
      </c>
      <c r="N504" s="25" t="s">
        <v>126</v>
      </c>
      <c r="O504">
        <f>(M504*21)/100</f>
        <v>0</v>
      </c>
      <c r="P504" t="s">
        <v>27</v>
      </c>
    </row>
    <row r="505" spans="1:16" x14ac:dyDescent="0.2">
      <c r="A505" s="28" t="s">
        <v>57</v>
      </c>
      <c r="E505" s="29" t="s">
        <v>5</v>
      </c>
    </row>
    <row r="506" spans="1:16" x14ac:dyDescent="0.2">
      <c r="A506" s="28" t="s">
        <v>58</v>
      </c>
      <c r="E506" s="30" t="s">
        <v>5</v>
      </c>
    </row>
    <row r="507" spans="1:16" x14ac:dyDescent="0.2">
      <c r="E507" s="29" t="s">
        <v>5</v>
      </c>
    </row>
    <row r="508" spans="1:16" ht="25.5" x14ac:dyDescent="0.2">
      <c r="A508" t="s">
        <v>51</v>
      </c>
      <c r="B508" s="5" t="s">
        <v>409</v>
      </c>
      <c r="C508" s="5" t="s">
        <v>6714</v>
      </c>
      <c r="D508" t="s">
        <v>5</v>
      </c>
      <c r="E508" s="24" t="s">
        <v>6587</v>
      </c>
      <c r="F508" s="25" t="s">
        <v>812</v>
      </c>
      <c r="G508" s="26">
        <v>3</v>
      </c>
      <c r="H508" s="25">
        <v>0</v>
      </c>
      <c r="I508" s="25">
        <f>ROUND(G508*H508,6)</f>
        <v>0</v>
      </c>
      <c r="L508" s="27">
        <v>0</v>
      </c>
      <c r="M508" s="22">
        <f>ROUND(ROUND(L508,2)*ROUND(G508,3),2)</f>
        <v>0</v>
      </c>
      <c r="N508" s="25" t="s">
        <v>126</v>
      </c>
      <c r="O508">
        <f>(M508*21)/100</f>
        <v>0</v>
      </c>
      <c r="P508" t="s">
        <v>27</v>
      </c>
    </row>
    <row r="509" spans="1:16" x14ac:dyDescent="0.2">
      <c r="A509" s="28" t="s">
        <v>57</v>
      </c>
      <c r="E509" s="29" t="s">
        <v>5</v>
      </c>
    </row>
    <row r="510" spans="1:16" x14ac:dyDescent="0.2">
      <c r="A510" s="28" t="s">
        <v>58</v>
      </c>
      <c r="E510" s="30" t="s">
        <v>5</v>
      </c>
    </row>
    <row r="511" spans="1:16" x14ac:dyDescent="0.2">
      <c r="E511" s="29" t="s">
        <v>5</v>
      </c>
    </row>
    <row r="512" spans="1:16" x14ac:dyDescent="0.2">
      <c r="A512" t="s">
        <v>51</v>
      </c>
      <c r="B512" s="5" t="s">
        <v>412</v>
      </c>
      <c r="C512" s="5" t="s">
        <v>6715</v>
      </c>
      <c r="D512" t="s">
        <v>5</v>
      </c>
      <c r="E512" s="24" t="s">
        <v>6716</v>
      </c>
      <c r="F512" s="25" t="s">
        <v>812</v>
      </c>
      <c r="G512" s="26">
        <v>1</v>
      </c>
      <c r="H512" s="25">
        <v>0</v>
      </c>
      <c r="I512" s="25">
        <f>ROUND(G512*H512,6)</f>
        <v>0</v>
      </c>
      <c r="L512" s="27">
        <v>0</v>
      </c>
      <c r="M512" s="22">
        <f>ROUND(ROUND(L512,2)*ROUND(G512,3),2)</f>
        <v>0</v>
      </c>
      <c r="N512" s="25" t="s">
        <v>126</v>
      </c>
      <c r="O512">
        <f>(M512*21)/100</f>
        <v>0</v>
      </c>
      <c r="P512" t="s">
        <v>27</v>
      </c>
    </row>
    <row r="513" spans="1:16" x14ac:dyDescent="0.2">
      <c r="A513" s="28" t="s">
        <v>57</v>
      </c>
      <c r="E513" s="29" t="s">
        <v>5</v>
      </c>
    </row>
    <row r="514" spans="1:16" x14ac:dyDescent="0.2">
      <c r="A514" s="28" t="s">
        <v>58</v>
      </c>
      <c r="E514" s="30" t="s">
        <v>5</v>
      </c>
    </row>
    <row r="515" spans="1:16" x14ac:dyDescent="0.2">
      <c r="E515" s="29" t="s">
        <v>5</v>
      </c>
    </row>
    <row r="516" spans="1:16" x14ac:dyDescent="0.2">
      <c r="A516" t="s">
        <v>51</v>
      </c>
      <c r="B516" s="5" t="s">
        <v>416</v>
      </c>
      <c r="C516" s="5" t="s">
        <v>6717</v>
      </c>
      <c r="D516" t="s">
        <v>5</v>
      </c>
      <c r="E516" s="24" t="s">
        <v>6597</v>
      </c>
      <c r="F516" s="25" t="s">
        <v>77</v>
      </c>
      <c r="G516" s="26">
        <v>8.4600000000000009</v>
      </c>
      <c r="H516" s="25">
        <v>0</v>
      </c>
      <c r="I516" s="25">
        <f>ROUND(G516*H516,6)</f>
        <v>0</v>
      </c>
      <c r="L516" s="27">
        <v>0</v>
      </c>
      <c r="M516" s="22">
        <f>ROUND(ROUND(L516,2)*ROUND(G516,3),2)</f>
        <v>0</v>
      </c>
      <c r="N516" s="25" t="s">
        <v>126</v>
      </c>
      <c r="O516">
        <f>(M516*21)/100</f>
        <v>0</v>
      </c>
      <c r="P516" t="s">
        <v>27</v>
      </c>
    </row>
    <row r="517" spans="1:16" x14ac:dyDescent="0.2">
      <c r="A517" s="28" t="s">
        <v>57</v>
      </c>
      <c r="E517" s="29" t="s">
        <v>5</v>
      </c>
    </row>
    <row r="518" spans="1:16" x14ac:dyDescent="0.2">
      <c r="A518" s="28" t="s">
        <v>58</v>
      </c>
      <c r="E518" s="30" t="s">
        <v>5</v>
      </c>
    </row>
    <row r="519" spans="1:16" x14ac:dyDescent="0.2">
      <c r="E519" s="29" t="s">
        <v>5</v>
      </c>
    </row>
    <row r="520" spans="1:16" x14ac:dyDescent="0.2">
      <c r="A520" t="s">
        <v>51</v>
      </c>
      <c r="B520" s="5" t="s">
        <v>421</v>
      </c>
      <c r="C520" s="5" t="s">
        <v>6718</v>
      </c>
      <c r="D520" t="s">
        <v>5</v>
      </c>
      <c r="E520" s="24" t="s">
        <v>6599</v>
      </c>
      <c r="F520" s="25" t="s">
        <v>77</v>
      </c>
      <c r="G520" s="26">
        <v>3.4</v>
      </c>
      <c r="H520" s="25">
        <v>0</v>
      </c>
      <c r="I520" s="25">
        <f>ROUND(G520*H520,6)</f>
        <v>0</v>
      </c>
      <c r="L520" s="27">
        <v>0</v>
      </c>
      <c r="M520" s="22">
        <f>ROUND(ROUND(L520,2)*ROUND(G520,3),2)</f>
        <v>0</v>
      </c>
      <c r="N520" s="25" t="s">
        <v>126</v>
      </c>
      <c r="O520">
        <f>(M520*21)/100</f>
        <v>0</v>
      </c>
      <c r="P520" t="s">
        <v>27</v>
      </c>
    </row>
    <row r="521" spans="1:16" x14ac:dyDescent="0.2">
      <c r="A521" s="28" t="s">
        <v>57</v>
      </c>
      <c r="E521" s="29" t="s">
        <v>5</v>
      </c>
    </row>
    <row r="522" spans="1:16" x14ac:dyDescent="0.2">
      <c r="A522" s="28" t="s">
        <v>58</v>
      </c>
      <c r="E522" s="30" t="s">
        <v>5</v>
      </c>
    </row>
    <row r="523" spans="1:16" x14ac:dyDescent="0.2">
      <c r="E523" s="29" t="s">
        <v>5</v>
      </c>
    </row>
    <row r="524" spans="1:16" x14ac:dyDescent="0.2">
      <c r="A524" t="s">
        <v>51</v>
      </c>
      <c r="B524" s="5" t="s">
        <v>422</v>
      </c>
      <c r="C524" s="5" t="s">
        <v>6719</v>
      </c>
      <c r="D524" t="s">
        <v>5</v>
      </c>
      <c r="E524" s="24" t="s">
        <v>6601</v>
      </c>
      <c r="F524" s="25" t="s">
        <v>67</v>
      </c>
      <c r="G524" s="26">
        <v>162.88999999999999</v>
      </c>
      <c r="H524" s="25">
        <v>0</v>
      </c>
      <c r="I524" s="25">
        <f>ROUND(G524*H524,6)</f>
        <v>0</v>
      </c>
      <c r="L524" s="27">
        <v>0</v>
      </c>
      <c r="M524" s="22">
        <f>ROUND(ROUND(L524,2)*ROUND(G524,3),2)</f>
        <v>0</v>
      </c>
      <c r="N524" s="25" t="s">
        <v>126</v>
      </c>
      <c r="O524">
        <f>(M524*21)/100</f>
        <v>0</v>
      </c>
      <c r="P524" t="s">
        <v>27</v>
      </c>
    </row>
    <row r="525" spans="1:16" x14ac:dyDescent="0.2">
      <c r="A525" s="28" t="s">
        <v>57</v>
      </c>
      <c r="E525" s="29" t="s">
        <v>5</v>
      </c>
    </row>
    <row r="526" spans="1:16" x14ac:dyDescent="0.2">
      <c r="A526" s="28" t="s">
        <v>58</v>
      </c>
      <c r="E526" s="30" t="s">
        <v>5</v>
      </c>
    </row>
    <row r="527" spans="1:16" x14ac:dyDescent="0.2">
      <c r="E527" s="29" t="s">
        <v>5</v>
      </c>
    </row>
    <row r="528" spans="1:16" x14ac:dyDescent="0.2">
      <c r="A528" t="s">
        <v>51</v>
      </c>
      <c r="B528" s="5" t="s">
        <v>423</v>
      </c>
      <c r="C528" s="5" t="s">
        <v>6720</v>
      </c>
      <c r="D528" t="s">
        <v>5</v>
      </c>
      <c r="E528" s="24" t="s">
        <v>6721</v>
      </c>
      <c r="F528" s="25" t="s">
        <v>67</v>
      </c>
      <c r="G528" s="26">
        <v>7.73</v>
      </c>
      <c r="H528" s="25">
        <v>0</v>
      </c>
      <c r="I528" s="25">
        <f>ROUND(G528*H528,6)</f>
        <v>0</v>
      </c>
      <c r="L528" s="27">
        <v>0</v>
      </c>
      <c r="M528" s="22">
        <f>ROUND(ROUND(L528,2)*ROUND(G528,3),2)</f>
        <v>0</v>
      </c>
      <c r="N528" s="25" t="s">
        <v>126</v>
      </c>
      <c r="O528">
        <f>(M528*21)/100</f>
        <v>0</v>
      </c>
      <c r="P528" t="s">
        <v>27</v>
      </c>
    </row>
    <row r="529" spans="1:16" x14ac:dyDescent="0.2">
      <c r="A529" s="28" t="s">
        <v>57</v>
      </c>
      <c r="E529" s="29" t="s">
        <v>5</v>
      </c>
    </row>
    <row r="530" spans="1:16" x14ac:dyDescent="0.2">
      <c r="A530" s="28" t="s">
        <v>58</v>
      </c>
      <c r="E530" s="30" t="s">
        <v>5</v>
      </c>
    </row>
    <row r="531" spans="1:16" x14ac:dyDescent="0.2">
      <c r="E531" s="29" t="s">
        <v>5</v>
      </c>
    </row>
    <row r="532" spans="1:16" ht="25.5" x14ac:dyDescent="0.2">
      <c r="A532" t="s">
        <v>51</v>
      </c>
      <c r="B532" s="5" t="s">
        <v>424</v>
      </c>
      <c r="C532" s="5" t="s">
        <v>6722</v>
      </c>
      <c r="D532" t="s">
        <v>5</v>
      </c>
      <c r="E532" s="24" t="s">
        <v>6723</v>
      </c>
      <c r="F532" s="25" t="s">
        <v>67</v>
      </c>
      <c r="G532" s="26">
        <v>53.87</v>
      </c>
      <c r="H532" s="25">
        <v>0</v>
      </c>
      <c r="I532" s="25">
        <f>ROUND(G532*H532,6)</f>
        <v>0</v>
      </c>
      <c r="L532" s="27">
        <v>0</v>
      </c>
      <c r="M532" s="22">
        <f>ROUND(ROUND(L532,2)*ROUND(G532,3),2)</f>
        <v>0</v>
      </c>
      <c r="N532" s="25" t="s">
        <v>126</v>
      </c>
      <c r="O532">
        <f>(M532*21)/100</f>
        <v>0</v>
      </c>
      <c r="P532" t="s">
        <v>27</v>
      </c>
    </row>
    <row r="533" spans="1:16" x14ac:dyDescent="0.2">
      <c r="A533" s="28" t="s">
        <v>57</v>
      </c>
      <c r="E533" s="29" t="s">
        <v>5</v>
      </c>
    </row>
    <row r="534" spans="1:16" x14ac:dyDescent="0.2">
      <c r="A534" s="28" t="s">
        <v>58</v>
      </c>
      <c r="E534" s="30" t="s">
        <v>5</v>
      </c>
    </row>
    <row r="535" spans="1:16" x14ac:dyDescent="0.2">
      <c r="E535" s="29" t="s">
        <v>5</v>
      </c>
    </row>
    <row r="536" spans="1:16" ht="25.5" x14ac:dyDescent="0.2">
      <c r="A536" t="s">
        <v>51</v>
      </c>
      <c r="B536" s="5" t="s">
        <v>425</v>
      </c>
      <c r="C536" s="5" t="s">
        <v>6722</v>
      </c>
      <c r="D536" t="s">
        <v>52</v>
      </c>
      <c r="E536" s="24" t="s">
        <v>6605</v>
      </c>
      <c r="F536" s="25" t="s">
        <v>67</v>
      </c>
      <c r="G536" s="26">
        <v>47.1</v>
      </c>
      <c r="H536" s="25">
        <v>0</v>
      </c>
      <c r="I536" s="25">
        <f>ROUND(G536*H536,6)</f>
        <v>0</v>
      </c>
      <c r="L536" s="27">
        <v>0</v>
      </c>
      <c r="M536" s="22">
        <f>ROUND(ROUND(L536,2)*ROUND(G536,3),2)</f>
        <v>0</v>
      </c>
      <c r="N536" s="25" t="s">
        <v>126</v>
      </c>
      <c r="O536">
        <f>(M536*21)/100</f>
        <v>0</v>
      </c>
      <c r="P536" t="s">
        <v>27</v>
      </c>
    </row>
    <row r="537" spans="1:16" x14ac:dyDescent="0.2">
      <c r="A537" s="28" t="s">
        <v>57</v>
      </c>
      <c r="E537" s="29" t="s">
        <v>5</v>
      </c>
    </row>
    <row r="538" spans="1:16" x14ac:dyDescent="0.2">
      <c r="A538" s="28" t="s">
        <v>58</v>
      </c>
      <c r="E538" s="30" t="s">
        <v>5</v>
      </c>
    </row>
    <row r="539" spans="1:16" x14ac:dyDescent="0.2">
      <c r="E539" s="29" t="s">
        <v>5</v>
      </c>
    </row>
    <row r="540" spans="1:16" ht="25.5" x14ac:dyDescent="0.2">
      <c r="A540" t="s">
        <v>51</v>
      </c>
      <c r="B540" s="5" t="s">
        <v>426</v>
      </c>
      <c r="C540" s="5" t="s">
        <v>6724</v>
      </c>
      <c r="D540" t="s">
        <v>5</v>
      </c>
      <c r="E540" s="24" t="s">
        <v>6725</v>
      </c>
      <c r="F540" s="25" t="s">
        <v>67</v>
      </c>
      <c r="G540" s="26">
        <v>10</v>
      </c>
      <c r="H540" s="25">
        <v>0</v>
      </c>
      <c r="I540" s="25">
        <f>ROUND(G540*H540,6)</f>
        <v>0</v>
      </c>
      <c r="L540" s="27">
        <v>0</v>
      </c>
      <c r="M540" s="22">
        <f>ROUND(ROUND(L540,2)*ROUND(G540,3),2)</f>
        <v>0</v>
      </c>
      <c r="N540" s="25" t="s">
        <v>126</v>
      </c>
      <c r="O540">
        <f>(M540*21)/100</f>
        <v>0</v>
      </c>
      <c r="P540" t="s">
        <v>27</v>
      </c>
    </row>
    <row r="541" spans="1:16" x14ac:dyDescent="0.2">
      <c r="A541" s="28" t="s">
        <v>57</v>
      </c>
      <c r="E541" s="29" t="s">
        <v>5</v>
      </c>
    </row>
    <row r="542" spans="1:16" x14ac:dyDescent="0.2">
      <c r="A542" s="28" t="s">
        <v>58</v>
      </c>
      <c r="E542" s="30" t="s">
        <v>5</v>
      </c>
    </row>
    <row r="543" spans="1:16" x14ac:dyDescent="0.2">
      <c r="E543" s="29" t="s">
        <v>5</v>
      </c>
    </row>
    <row r="544" spans="1:16" ht="25.5" x14ac:dyDescent="0.2">
      <c r="A544" t="s">
        <v>51</v>
      </c>
      <c r="B544" s="5" t="s">
        <v>427</v>
      </c>
      <c r="C544" s="5" t="s">
        <v>6724</v>
      </c>
      <c r="D544" t="s">
        <v>52</v>
      </c>
      <c r="E544" s="24" t="s">
        <v>6607</v>
      </c>
      <c r="F544" s="25" t="s">
        <v>67</v>
      </c>
      <c r="G544" s="26">
        <v>44</v>
      </c>
      <c r="H544" s="25">
        <v>0</v>
      </c>
      <c r="I544" s="25">
        <f>ROUND(G544*H544,6)</f>
        <v>0</v>
      </c>
      <c r="L544" s="27">
        <v>0</v>
      </c>
      <c r="M544" s="22">
        <f>ROUND(ROUND(L544,2)*ROUND(G544,3),2)</f>
        <v>0</v>
      </c>
      <c r="N544" s="25" t="s">
        <v>126</v>
      </c>
      <c r="O544">
        <f>(M544*21)/100</f>
        <v>0</v>
      </c>
      <c r="P544" t="s">
        <v>27</v>
      </c>
    </row>
    <row r="545" spans="1:16" x14ac:dyDescent="0.2">
      <c r="A545" s="28" t="s">
        <v>57</v>
      </c>
      <c r="E545" s="29" t="s">
        <v>5</v>
      </c>
    </row>
    <row r="546" spans="1:16" x14ac:dyDescent="0.2">
      <c r="A546" s="28" t="s">
        <v>58</v>
      </c>
      <c r="E546" s="30" t="s">
        <v>5</v>
      </c>
    </row>
    <row r="547" spans="1:16" x14ac:dyDescent="0.2">
      <c r="E547" s="29" t="s">
        <v>5</v>
      </c>
    </row>
    <row r="548" spans="1:16" x14ac:dyDescent="0.2">
      <c r="A548" t="s">
        <v>51</v>
      </c>
      <c r="B548" s="5" t="s">
        <v>428</v>
      </c>
      <c r="C548" s="5" t="s">
        <v>6726</v>
      </c>
      <c r="D548" t="s">
        <v>5</v>
      </c>
      <c r="E548" s="24" t="s">
        <v>6615</v>
      </c>
      <c r="F548" s="25" t="s">
        <v>3125</v>
      </c>
      <c r="G548" s="26">
        <v>1.96</v>
      </c>
      <c r="H548" s="25">
        <v>0</v>
      </c>
      <c r="I548" s="25">
        <f>ROUND(G548*H548,6)</f>
        <v>0</v>
      </c>
      <c r="L548" s="27">
        <v>0</v>
      </c>
      <c r="M548" s="22">
        <f>ROUND(ROUND(L548,2)*ROUND(G548,3),2)</f>
        <v>0</v>
      </c>
      <c r="N548" s="25" t="s">
        <v>126</v>
      </c>
      <c r="O548">
        <f>(M548*21)/100</f>
        <v>0</v>
      </c>
      <c r="P548" t="s">
        <v>27</v>
      </c>
    </row>
    <row r="549" spans="1:16" x14ac:dyDescent="0.2">
      <c r="A549" s="28" t="s">
        <v>57</v>
      </c>
      <c r="E549" s="29" t="s">
        <v>5</v>
      </c>
    </row>
    <row r="550" spans="1:16" x14ac:dyDescent="0.2">
      <c r="A550" s="28" t="s">
        <v>58</v>
      </c>
      <c r="E550" s="30" t="s">
        <v>5</v>
      </c>
    </row>
    <row r="551" spans="1:16" x14ac:dyDescent="0.2">
      <c r="E551" s="29" t="s">
        <v>5</v>
      </c>
    </row>
    <row r="552" spans="1:16" x14ac:dyDescent="0.2">
      <c r="A552" t="s">
        <v>51</v>
      </c>
      <c r="B552" s="5" t="s">
        <v>429</v>
      </c>
      <c r="C552" s="5" t="s">
        <v>6727</v>
      </c>
      <c r="D552" t="s">
        <v>5</v>
      </c>
      <c r="E552" s="24" t="s">
        <v>6622</v>
      </c>
      <c r="F552" s="25" t="s">
        <v>3125</v>
      </c>
      <c r="G552" s="26">
        <v>0.4</v>
      </c>
      <c r="H552" s="25">
        <v>0</v>
      </c>
      <c r="I552" s="25">
        <f>ROUND(G552*H552,6)</f>
        <v>0</v>
      </c>
      <c r="L552" s="27">
        <v>0</v>
      </c>
      <c r="M552" s="22">
        <f>ROUND(ROUND(L552,2)*ROUND(G552,3),2)</f>
        <v>0</v>
      </c>
      <c r="N552" s="25" t="s">
        <v>126</v>
      </c>
      <c r="O552">
        <f>(M552*21)/100</f>
        <v>0</v>
      </c>
      <c r="P552" t="s">
        <v>27</v>
      </c>
    </row>
    <row r="553" spans="1:16" x14ac:dyDescent="0.2">
      <c r="A553" s="28" t="s">
        <v>57</v>
      </c>
      <c r="E553" s="29" t="s">
        <v>5</v>
      </c>
    </row>
    <row r="554" spans="1:16" x14ac:dyDescent="0.2">
      <c r="A554" s="28" t="s">
        <v>58</v>
      </c>
      <c r="E554" s="30" t="s">
        <v>5</v>
      </c>
    </row>
    <row r="555" spans="1:16" x14ac:dyDescent="0.2">
      <c r="E555" s="29" t="s">
        <v>5</v>
      </c>
    </row>
    <row r="556" spans="1:16" x14ac:dyDescent="0.2">
      <c r="A556" t="s">
        <v>51</v>
      </c>
      <c r="B556" s="5" t="s">
        <v>430</v>
      </c>
      <c r="C556" s="5" t="s">
        <v>6727</v>
      </c>
      <c r="D556" t="s">
        <v>52</v>
      </c>
      <c r="E556" s="24" t="s">
        <v>6623</v>
      </c>
      <c r="F556" s="25" t="s">
        <v>3125</v>
      </c>
      <c r="G556" s="26">
        <v>1.43</v>
      </c>
      <c r="H556" s="25">
        <v>0</v>
      </c>
      <c r="I556" s="25">
        <f>ROUND(G556*H556,6)</f>
        <v>0</v>
      </c>
      <c r="L556" s="27">
        <v>0</v>
      </c>
      <c r="M556" s="22">
        <f>ROUND(ROUND(L556,2)*ROUND(G556,3),2)</f>
        <v>0</v>
      </c>
      <c r="N556" s="25" t="s">
        <v>126</v>
      </c>
      <c r="O556">
        <f>(M556*21)/100</f>
        <v>0</v>
      </c>
      <c r="P556" t="s">
        <v>27</v>
      </c>
    </row>
    <row r="557" spans="1:16" x14ac:dyDescent="0.2">
      <c r="A557" s="28" t="s">
        <v>57</v>
      </c>
      <c r="E557" s="29" t="s">
        <v>5</v>
      </c>
    </row>
    <row r="558" spans="1:16" x14ac:dyDescent="0.2">
      <c r="A558" s="28" t="s">
        <v>58</v>
      </c>
      <c r="E558" s="30" t="s">
        <v>5</v>
      </c>
    </row>
    <row r="559" spans="1:16" x14ac:dyDescent="0.2">
      <c r="E559" s="29" t="s">
        <v>5</v>
      </c>
    </row>
    <row r="560" spans="1:16" x14ac:dyDescent="0.2">
      <c r="A560" t="s">
        <v>48</v>
      </c>
      <c r="C560" s="6" t="s">
        <v>230</v>
      </c>
      <c r="E560" s="23" t="s">
        <v>6728</v>
      </c>
      <c r="J560" s="22">
        <f>0</f>
        <v>0</v>
      </c>
      <c r="K560" s="22">
        <f>0</f>
        <v>0</v>
      </c>
      <c r="L560" s="22">
        <f>0+L561+L565+L569+L573+L577+L581+L585+L589+L593+L597+L601+L605+L609+L613+L617+L621+L625+L629+L633+L637+L641+L645+L649</f>
        <v>0</v>
      </c>
      <c r="M560" s="22">
        <f>0+M561+M565+M569+M573+M577+M581+M585+M589+M593+M597+M601+M605+M609+M613+M617+M621+M625+M629+M633+M637+M641+M645+M649</f>
        <v>0</v>
      </c>
    </row>
    <row r="561" spans="1:16" ht="25.5" x14ac:dyDescent="0.2">
      <c r="A561" t="s">
        <v>51</v>
      </c>
      <c r="B561" s="5" t="s">
        <v>432</v>
      </c>
      <c r="C561" s="5" t="s">
        <v>6729</v>
      </c>
      <c r="D561" t="s">
        <v>5</v>
      </c>
      <c r="E561" s="24" t="s">
        <v>6699</v>
      </c>
      <c r="F561" s="25" t="s">
        <v>812</v>
      </c>
      <c r="G561" s="26">
        <v>1</v>
      </c>
      <c r="H561" s="25">
        <v>0</v>
      </c>
      <c r="I561" s="25">
        <f>ROUND(G561*H561,6)</f>
        <v>0</v>
      </c>
      <c r="L561" s="27">
        <v>0</v>
      </c>
      <c r="M561" s="22">
        <f>ROUND(ROUND(L561,2)*ROUND(G561,3),2)</f>
        <v>0</v>
      </c>
      <c r="N561" s="25" t="s">
        <v>126</v>
      </c>
      <c r="O561">
        <f>(M561*21)/100</f>
        <v>0</v>
      </c>
      <c r="P561" t="s">
        <v>27</v>
      </c>
    </row>
    <row r="562" spans="1:16" x14ac:dyDescent="0.2">
      <c r="A562" s="28" t="s">
        <v>57</v>
      </c>
      <c r="E562" s="29" t="s">
        <v>5</v>
      </c>
    </row>
    <row r="563" spans="1:16" x14ac:dyDescent="0.2">
      <c r="A563" s="28" t="s">
        <v>58</v>
      </c>
      <c r="E563" s="30" t="s">
        <v>5</v>
      </c>
    </row>
    <row r="564" spans="1:16" x14ac:dyDescent="0.2">
      <c r="E564" s="29" t="s">
        <v>5</v>
      </c>
    </row>
    <row r="565" spans="1:16" ht="25.5" x14ac:dyDescent="0.2">
      <c r="A565" t="s">
        <v>51</v>
      </c>
      <c r="B565" s="5" t="s">
        <v>435</v>
      </c>
      <c r="C565" s="5" t="s">
        <v>6730</v>
      </c>
      <c r="D565" t="s">
        <v>5</v>
      </c>
      <c r="E565" s="24" t="s">
        <v>6731</v>
      </c>
      <c r="F565" s="25" t="s">
        <v>812</v>
      </c>
      <c r="G565" s="26">
        <v>1</v>
      </c>
      <c r="H565" s="25">
        <v>0</v>
      </c>
      <c r="I565" s="25">
        <f>ROUND(G565*H565,6)</f>
        <v>0</v>
      </c>
      <c r="L565" s="27">
        <v>0</v>
      </c>
      <c r="M565" s="22">
        <f>ROUND(ROUND(L565,2)*ROUND(G565,3),2)</f>
        <v>0</v>
      </c>
      <c r="N565" s="25" t="s">
        <v>126</v>
      </c>
      <c r="O565">
        <f>(M565*21)/100</f>
        <v>0</v>
      </c>
      <c r="P565" t="s">
        <v>27</v>
      </c>
    </row>
    <row r="566" spans="1:16" x14ac:dyDescent="0.2">
      <c r="A566" s="28" t="s">
        <v>57</v>
      </c>
      <c r="E566" s="29" t="s">
        <v>5</v>
      </c>
    </row>
    <row r="567" spans="1:16" x14ac:dyDescent="0.2">
      <c r="A567" s="28" t="s">
        <v>58</v>
      </c>
      <c r="E567" s="30" t="s">
        <v>5</v>
      </c>
    </row>
    <row r="568" spans="1:16" x14ac:dyDescent="0.2">
      <c r="E568" s="29" t="s">
        <v>5</v>
      </c>
    </row>
    <row r="569" spans="1:16" ht="25.5" x14ac:dyDescent="0.2">
      <c r="A569" t="s">
        <v>51</v>
      </c>
      <c r="B569" s="5" t="s">
        <v>436</v>
      </c>
      <c r="C569" s="5" t="s">
        <v>6730</v>
      </c>
      <c r="D569" t="s">
        <v>52</v>
      </c>
      <c r="E569" s="24" t="s">
        <v>6702</v>
      </c>
      <c r="F569" s="25" t="s">
        <v>812</v>
      </c>
      <c r="G569" s="26">
        <v>1</v>
      </c>
      <c r="H569" s="25">
        <v>0</v>
      </c>
      <c r="I569" s="25">
        <f>ROUND(G569*H569,6)</f>
        <v>0</v>
      </c>
      <c r="L569" s="27">
        <v>0</v>
      </c>
      <c r="M569" s="22">
        <f>ROUND(ROUND(L569,2)*ROUND(G569,3),2)</f>
        <v>0</v>
      </c>
      <c r="N569" s="25" t="s">
        <v>126</v>
      </c>
      <c r="O569">
        <f>(M569*21)/100</f>
        <v>0</v>
      </c>
      <c r="P569" t="s">
        <v>27</v>
      </c>
    </row>
    <row r="570" spans="1:16" x14ac:dyDescent="0.2">
      <c r="A570" s="28" t="s">
        <v>57</v>
      </c>
      <c r="E570" s="29" t="s">
        <v>5</v>
      </c>
    </row>
    <row r="571" spans="1:16" x14ac:dyDescent="0.2">
      <c r="A571" s="28" t="s">
        <v>58</v>
      </c>
      <c r="E571" s="30" t="s">
        <v>5</v>
      </c>
    </row>
    <row r="572" spans="1:16" x14ac:dyDescent="0.2">
      <c r="E572" s="29" t="s">
        <v>5</v>
      </c>
    </row>
    <row r="573" spans="1:16" x14ac:dyDescent="0.2">
      <c r="A573" t="s">
        <v>51</v>
      </c>
      <c r="B573" s="5" t="s">
        <v>439</v>
      </c>
      <c r="C573" s="5" t="s">
        <v>6730</v>
      </c>
      <c r="D573" t="s">
        <v>27</v>
      </c>
      <c r="E573" s="24" t="s">
        <v>6703</v>
      </c>
      <c r="F573" s="25" t="s">
        <v>812</v>
      </c>
      <c r="G573" s="26">
        <v>1</v>
      </c>
      <c r="H573" s="25">
        <v>0</v>
      </c>
      <c r="I573" s="25">
        <f>ROUND(G573*H573,6)</f>
        <v>0</v>
      </c>
      <c r="L573" s="27">
        <v>0</v>
      </c>
      <c r="M573" s="22">
        <f>ROUND(ROUND(L573,2)*ROUND(G573,3),2)</f>
        <v>0</v>
      </c>
      <c r="N573" s="25" t="s">
        <v>126</v>
      </c>
      <c r="O573">
        <f>(M573*21)/100</f>
        <v>0</v>
      </c>
      <c r="P573" t="s">
        <v>27</v>
      </c>
    </row>
    <row r="574" spans="1:16" x14ac:dyDescent="0.2">
      <c r="A574" s="28" t="s">
        <v>57</v>
      </c>
      <c r="E574" s="29" t="s">
        <v>5</v>
      </c>
    </row>
    <row r="575" spans="1:16" x14ac:dyDescent="0.2">
      <c r="A575" s="28" t="s">
        <v>58</v>
      </c>
      <c r="E575" s="30" t="s">
        <v>5</v>
      </c>
    </row>
    <row r="576" spans="1:16" x14ac:dyDescent="0.2">
      <c r="E576" s="29" t="s">
        <v>5</v>
      </c>
    </row>
    <row r="577" spans="1:16" ht="25.5" x14ac:dyDescent="0.2">
      <c r="A577" t="s">
        <v>51</v>
      </c>
      <c r="B577" s="5" t="s">
        <v>442</v>
      </c>
      <c r="C577" s="5" t="s">
        <v>6732</v>
      </c>
      <c r="D577" t="s">
        <v>5</v>
      </c>
      <c r="E577" s="24" t="s">
        <v>6705</v>
      </c>
      <c r="F577" s="25" t="s">
        <v>812</v>
      </c>
      <c r="G577" s="26">
        <v>1</v>
      </c>
      <c r="H577" s="25">
        <v>0</v>
      </c>
      <c r="I577" s="25">
        <f>ROUND(G577*H577,6)</f>
        <v>0</v>
      </c>
      <c r="L577" s="27">
        <v>0</v>
      </c>
      <c r="M577" s="22">
        <f>ROUND(ROUND(L577,2)*ROUND(G577,3),2)</f>
        <v>0</v>
      </c>
      <c r="N577" s="25" t="s">
        <v>126</v>
      </c>
      <c r="O577">
        <f>(M577*21)/100</f>
        <v>0</v>
      </c>
      <c r="P577" t="s">
        <v>27</v>
      </c>
    </row>
    <row r="578" spans="1:16" ht="25.5" x14ac:dyDescent="0.2">
      <c r="A578" s="28" t="s">
        <v>57</v>
      </c>
      <c r="E578" s="29" t="s">
        <v>6706</v>
      </c>
    </row>
    <row r="579" spans="1:16" x14ac:dyDescent="0.2">
      <c r="A579" s="28" t="s">
        <v>58</v>
      </c>
      <c r="E579" s="30" t="s">
        <v>5</v>
      </c>
    </row>
    <row r="580" spans="1:16" x14ac:dyDescent="0.2">
      <c r="E580" s="29" t="s">
        <v>5</v>
      </c>
    </row>
    <row r="581" spans="1:16" ht="25.5" x14ac:dyDescent="0.2">
      <c r="A581" t="s">
        <v>51</v>
      </c>
      <c r="B581" s="5" t="s">
        <v>445</v>
      </c>
      <c r="C581" s="5" t="s">
        <v>6733</v>
      </c>
      <c r="D581" t="s">
        <v>5</v>
      </c>
      <c r="E581" s="24" t="s">
        <v>6708</v>
      </c>
      <c r="F581" s="25" t="s">
        <v>812</v>
      </c>
      <c r="G581" s="26">
        <v>1</v>
      </c>
      <c r="H581" s="25">
        <v>0</v>
      </c>
      <c r="I581" s="25">
        <f>ROUND(G581*H581,6)</f>
        <v>0</v>
      </c>
      <c r="L581" s="27">
        <v>0</v>
      </c>
      <c r="M581" s="22">
        <f>ROUND(ROUND(L581,2)*ROUND(G581,3),2)</f>
        <v>0</v>
      </c>
      <c r="N581" s="25" t="s">
        <v>126</v>
      </c>
      <c r="O581">
        <f>(M581*21)/100</f>
        <v>0</v>
      </c>
      <c r="P581" t="s">
        <v>27</v>
      </c>
    </row>
    <row r="582" spans="1:16" ht="25.5" x14ac:dyDescent="0.2">
      <c r="A582" s="28" t="s">
        <v>57</v>
      </c>
      <c r="E582" s="29" t="s">
        <v>6706</v>
      </c>
    </row>
    <row r="583" spans="1:16" x14ac:dyDescent="0.2">
      <c r="A583" s="28" t="s">
        <v>58</v>
      </c>
      <c r="E583" s="30" t="s">
        <v>5</v>
      </c>
    </row>
    <row r="584" spans="1:16" x14ac:dyDescent="0.2">
      <c r="E584" s="29" t="s">
        <v>5</v>
      </c>
    </row>
    <row r="585" spans="1:16" x14ac:dyDescent="0.2">
      <c r="A585" t="s">
        <v>51</v>
      </c>
      <c r="B585" s="5" t="s">
        <v>448</v>
      </c>
      <c r="C585" s="5" t="s">
        <v>6734</v>
      </c>
      <c r="D585" t="s">
        <v>5</v>
      </c>
      <c r="E585" s="24" t="s">
        <v>6710</v>
      </c>
      <c r="F585" s="25" t="s">
        <v>812</v>
      </c>
      <c r="G585" s="26">
        <v>1</v>
      </c>
      <c r="H585" s="25">
        <v>0</v>
      </c>
      <c r="I585" s="25">
        <f>ROUND(G585*H585,6)</f>
        <v>0</v>
      </c>
      <c r="L585" s="27">
        <v>0</v>
      </c>
      <c r="M585" s="22">
        <f>ROUND(ROUND(L585,2)*ROUND(G585,3),2)</f>
        <v>0</v>
      </c>
      <c r="N585" s="25" t="s">
        <v>126</v>
      </c>
      <c r="O585">
        <f>(M585*21)/100</f>
        <v>0</v>
      </c>
      <c r="P585" t="s">
        <v>27</v>
      </c>
    </row>
    <row r="586" spans="1:16" x14ac:dyDescent="0.2">
      <c r="A586" s="28" t="s">
        <v>57</v>
      </c>
      <c r="E586" s="29" t="s">
        <v>5</v>
      </c>
    </row>
    <row r="587" spans="1:16" x14ac:dyDescent="0.2">
      <c r="A587" s="28" t="s">
        <v>58</v>
      </c>
      <c r="E587" s="30" t="s">
        <v>5</v>
      </c>
    </row>
    <row r="588" spans="1:16" x14ac:dyDescent="0.2">
      <c r="E588" s="29" t="s">
        <v>5</v>
      </c>
    </row>
    <row r="589" spans="1:16" ht="25.5" x14ac:dyDescent="0.2">
      <c r="A589" t="s">
        <v>51</v>
      </c>
      <c r="B589" s="5" t="s">
        <v>454</v>
      </c>
      <c r="C589" s="5" t="s">
        <v>6735</v>
      </c>
      <c r="D589" t="s">
        <v>5</v>
      </c>
      <c r="E589" s="24" t="s">
        <v>6572</v>
      </c>
      <c r="F589" s="25" t="s">
        <v>812</v>
      </c>
      <c r="G589" s="26">
        <v>1</v>
      </c>
      <c r="H589" s="25">
        <v>0</v>
      </c>
      <c r="I589" s="25">
        <f>ROUND(G589*H589,6)</f>
        <v>0</v>
      </c>
      <c r="L589" s="27">
        <v>0</v>
      </c>
      <c r="M589" s="22">
        <f>ROUND(ROUND(L589,2)*ROUND(G589,3),2)</f>
        <v>0</v>
      </c>
      <c r="N589" s="25" t="s">
        <v>126</v>
      </c>
      <c r="O589">
        <f>(M589*21)/100</f>
        <v>0</v>
      </c>
      <c r="P589" t="s">
        <v>27</v>
      </c>
    </row>
    <row r="590" spans="1:16" x14ac:dyDescent="0.2">
      <c r="A590" s="28" t="s">
        <v>57</v>
      </c>
      <c r="E590" s="29" t="s">
        <v>5</v>
      </c>
    </row>
    <row r="591" spans="1:16" x14ac:dyDescent="0.2">
      <c r="A591" s="28" t="s">
        <v>58</v>
      </c>
      <c r="E591" s="30" t="s">
        <v>5</v>
      </c>
    </row>
    <row r="592" spans="1:16" x14ac:dyDescent="0.2">
      <c r="E592" s="29" t="s">
        <v>5</v>
      </c>
    </row>
    <row r="593" spans="1:16" ht="25.5" x14ac:dyDescent="0.2">
      <c r="A593" t="s">
        <v>51</v>
      </c>
      <c r="B593" s="5" t="s">
        <v>458</v>
      </c>
      <c r="C593" s="5" t="s">
        <v>6736</v>
      </c>
      <c r="D593" t="s">
        <v>5</v>
      </c>
      <c r="E593" s="24" t="s">
        <v>6572</v>
      </c>
      <c r="F593" s="25" t="s">
        <v>812</v>
      </c>
      <c r="G593" s="26">
        <v>1</v>
      </c>
      <c r="H593" s="25">
        <v>0</v>
      </c>
      <c r="I593" s="25">
        <f>ROUND(G593*H593,6)</f>
        <v>0</v>
      </c>
      <c r="L593" s="27">
        <v>0</v>
      </c>
      <c r="M593" s="22">
        <f>ROUND(ROUND(L593,2)*ROUND(G593,3),2)</f>
        <v>0</v>
      </c>
      <c r="N593" s="25" t="s">
        <v>126</v>
      </c>
      <c r="O593">
        <f>(M593*21)/100</f>
        <v>0</v>
      </c>
      <c r="P593" t="s">
        <v>27</v>
      </c>
    </row>
    <row r="594" spans="1:16" x14ac:dyDescent="0.2">
      <c r="A594" s="28" t="s">
        <v>57</v>
      </c>
      <c r="E594" s="29" t="s">
        <v>5</v>
      </c>
    </row>
    <row r="595" spans="1:16" x14ac:dyDescent="0.2">
      <c r="A595" s="28" t="s">
        <v>58</v>
      </c>
      <c r="E595" s="30" t="s">
        <v>5</v>
      </c>
    </row>
    <row r="596" spans="1:16" x14ac:dyDescent="0.2">
      <c r="E596" s="29" t="s">
        <v>5</v>
      </c>
    </row>
    <row r="597" spans="1:16" ht="25.5" x14ac:dyDescent="0.2">
      <c r="A597" t="s">
        <v>51</v>
      </c>
      <c r="B597" s="5" t="s">
        <v>462</v>
      </c>
      <c r="C597" s="5" t="s">
        <v>6737</v>
      </c>
      <c r="D597" t="s">
        <v>5</v>
      </c>
      <c r="E597" s="24" t="s">
        <v>6662</v>
      </c>
      <c r="F597" s="25" t="s">
        <v>812</v>
      </c>
      <c r="G597" s="26">
        <v>3</v>
      </c>
      <c r="H597" s="25">
        <v>0</v>
      </c>
      <c r="I597" s="25">
        <f>ROUND(G597*H597,6)</f>
        <v>0</v>
      </c>
      <c r="L597" s="27">
        <v>0</v>
      </c>
      <c r="M597" s="22">
        <f>ROUND(ROUND(L597,2)*ROUND(G597,3),2)</f>
        <v>0</v>
      </c>
      <c r="N597" s="25" t="s">
        <v>126</v>
      </c>
      <c r="O597">
        <f>(M597*21)/100</f>
        <v>0</v>
      </c>
      <c r="P597" t="s">
        <v>27</v>
      </c>
    </row>
    <row r="598" spans="1:16" x14ac:dyDescent="0.2">
      <c r="A598" s="28" t="s">
        <v>57</v>
      </c>
      <c r="E598" s="29" t="s">
        <v>5</v>
      </c>
    </row>
    <row r="599" spans="1:16" x14ac:dyDescent="0.2">
      <c r="A599" s="28" t="s">
        <v>58</v>
      </c>
      <c r="E599" s="30" t="s">
        <v>5</v>
      </c>
    </row>
    <row r="600" spans="1:16" x14ac:dyDescent="0.2">
      <c r="E600" s="29" t="s">
        <v>5</v>
      </c>
    </row>
    <row r="601" spans="1:16" ht="25.5" x14ac:dyDescent="0.2">
      <c r="A601" t="s">
        <v>51</v>
      </c>
      <c r="B601" s="5" t="s">
        <v>466</v>
      </c>
      <c r="C601" s="5" t="s">
        <v>6738</v>
      </c>
      <c r="D601" t="s">
        <v>5</v>
      </c>
      <c r="E601" s="24" t="s">
        <v>6660</v>
      </c>
      <c r="F601" s="25" t="s">
        <v>812</v>
      </c>
      <c r="G601" s="26">
        <v>5</v>
      </c>
      <c r="H601" s="25">
        <v>0</v>
      </c>
      <c r="I601" s="25">
        <f>ROUND(G601*H601,6)</f>
        <v>0</v>
      </c>
      <c r="L601" s="27">
        <v>0</v>
      </c>
      <c r="M601" s="22">
        <f>ROUND(ROUND(L601,2)*ROUND(G601,3),2)</f>
        <v>0</v>
      </c>
      <c r="N601" s="25" t="s">
        <v>126</v>
      </c>
      <c r="O601">
        <f>(M601*21)/100</f>
        <v>0</v>
      </c>
      <c r="P601" t="s">
        <v>27</v>
      </c>
    </row>
    <row r="602" spans="1:16" x14ac:dyDescent="0.2">
      <c r="A602" s="28" t="s">
        <v>57</v>
      </c>
      <c r="E602" s="29" t="s">
        <v>5</v>
      </c>
    </row>
    <row r="603" spans="1:16" x14ac:dyDescent="0.2">
      <c r="A603" s="28" t="s">
        <v>58</v>
      </c>
      <c r="E603" s="30" t="s">
        <v>5</v>
      </c>
    </row>
    <row r="604" spans="1:16" x14ac:dyDescent="0.2">
      <c r="E604" s="29" t="s">
        <v>5</v>
      </c>
    </row>
    <row r="605" spans="1:16" x14ac:dyDescent="0.2">
      <c r="A605" t="s">
        <v>51</v>
      </c>
      <c r="B605" s="5" t="s">
        <v>470</v>
      </c>
      <c r="C605" s="5" t="s">
        <v>6739</v>
      </c>
      <c r="D605" t="s">
        <v>5</v>
      </c>
      <c r="E605" s="24" t="s">
        <v>6716</v>
      </c>
      <c r="F605" s="25" t="s">
        <v>812</v>
      </c>
      <c r="G605" s="26">
        <v>1</v>
      </c>
      <c r="H605" s="25">
        <v>0</v>
      </c>
      <c r="I605" s="25">
        <f>ROUND(G605*H605,6)</f>
        <v>0</v>
      </c>
      <c r="L605" s="27">
        <v>0</v>
      </c>
      <c r="M605" s="22">
        <f>ROUND(ROUND(L605,2)*ROUND(G605,3),2)</f>
        <v>0</v>
      </c>
      <c r="N605" s="25" t="s">
        <v>126</v>
      </c>
      <c r="O605">
        <f>(M605*21)/100</f>
        <v>0</v>
      </c>
      <c r="P605" t="s">
        <v>27</v>
      </c>
    </row>
    <row r="606" spans="1:16" x14ac:dyDescent="0.2">
      <c r="A606" s="28" t="s">
        <v>57</v>
      </c>
      <c r="E606" s="29" t="s">
        <v>5</v>
      </c>
    </row>
    <row r="607" spans="1:16" x14ac:dyDescent="0.2">
      <c r="A607" s="28" t="s">
        <v>58</v>
      </c>
      <c r="E607" s="30" t="s">
        <v>5</v>
      </c>
    </row>
    <row r="608" spans="1:16" x14ac:dyDescent="0.2">
      <c r="E608" s="29" t="s">
        <v>5</v>
      </c>
    </row>
    <row r="609" spans="1:16" x14ac:dyDescent="0.2">
      <c r="A609" t="s">
        <v>51</v>
      </c>
      <c r="B609" s="5" t="s">
        <v>474</v>
      </c>
      <c r="C609" s="5" t="s">
        <v>6740</v>
      </c>
      <c r="D609" t="s">
        <v>5</v>
      </c>
      <c r="E609" s="24" t="s">
        <v>6597</v>
      </c>
      <c r="F609" s="25" t="s">
        <v>77</v>
      </c>
      <c r="G609" s="26">
        <v>2.93</v>
      </c>
      <c r="H609" s="25">
        <v>0</v>
      </c>
      <c r="I609" s="25">
        <f>ROUND(G609*H609,6)</f>
        <v>0</v>
      </c>
      <c r="L609" s="27">
        <v>0</v>
      </c>
      <c r="M609" s="22">
        <f>ROUND(ROUND(L609,2)*ROUND(G609,3),2)</f>
        <v>0</v>
      </c>
      <c r="N609" s="25" t="s">
        <v>126</v>
      </c>
      <c r="O609">
        <f>(M609*21)/100</f>
        <v>0</v>
      </c>
      <c r="P609" t="s">
        <v>27</v>
      </c>
    </row>
    <row r="610" spans="1:16" x14ac:dyDescent="0.2">
      <c r="A610" s="28" t="s">
        <v>57</v>
      </c>
      <c r="E610" s="29" t="s">
        <v>5</v>
      </c>
    </row>
    <row r="611" spans="1:16" x14ac:dyDescent="0.2">
      <c r="A611" s="28" t="s">
        <v>58</v>
      </c>
      <c r="E611" s="30" t="s">
        <v>5</v>
      </c>
    </row>
    <row r="612" spans="1:16" x14ac:dyDescent="0.2">
      <c r="E612" s="29" t="s">
        <v>5</v>
      </c>
    </row>
    <row r="613" spans="1:16" x14ac:dyDescent="0.2">
      <c r="A613" t="s">
        <v>51</v>
      </c>
      <c r="B613" s="5" t="s">
        <v>478</v>
      </c>
      <c r="C613" s="5" t="s">
        <v>6741</v>
      </c>
      <c r="D613" t="s">
        <v>5</v>
      </c>
      <c r="E613" s="24" t="s">
        <v>6599</v>
      </c>
      <c r="F613" s="25" t="s">
        <v>77</v>
      </c>
      <c r="G613" s="26">
        <v>3.98</v>
      </c>
      <c r="H613" s="25">
        <v>0</v>
      </c>
      <c r="I613" s="25">
        <f>ROUND(G613*H613,6)</f>
        <v>0</v>
      </c>
      <c r="L613" s="27">
        <v>0</v>
      </c>
      <c r="M613" s="22">
        <f>ROUND(ROUND(L613,2)*ROUND(G613,3),2)</f>
        <v>0</v>
      </c>
      <c r="N613" s="25" t="s">
        <v>126</v>
      </c>
      <c r="O613">
        <f>(M613*21)/100</f>
        <v>0</v>
      </c>
      <c r="P613" t="s">
        <v>27</v>
      </c>
    </row>
    <row r="614" spans="1:16" x14ac:dyDescent="0.2">
      <c r="A614" s="28" t="s">
        <v>57</v>
      </c>
      <c r="E614" s="29" t="s">
        <v>5</v>
      </c>
    </row>
    <row r="615" spans="1:16" x14ac:dyDescent="0.2">
      <c r="A615" s="28" t="s">
        <v>58</v>
      </c>
      <c r="E615" s="30" t="s">
        <v>5</v>
      </c>
    </row>
    <row r="616" spans="1:16" x14ac:dyDescent="0.2">
      <c r="E616" s="29" t="s">
        <v>5</v>
      </c>
    </row>
    <row r="617" spans="1:16" x14ac:dyDescent="0.2">
      <c r="A617" t="s">
        <v>51</v>
      </c>
      <c r="B617" s="5" t="s">
        <v>729</v>
      </c>
      <c r="C617" s="5" t="s">
        <v>6742</v>
      </c>
      <c r="D617" t="s">
        <v>5</v>
      </c>
      <c r="E617" s="24" t="s">
        <v>6601</v>
      </c>
      <c r="F617" s="25" t="s">
        <v>67</v>
      </c>
      <c r="G617" s="26">
        <v>69.27</v>
      </c>
      <c r="H617" s="25">
        <v>0</v>
      </c>
      <c r="I617" s="25">
        <f>ROUND(G617*H617,6)</f>
        <v>0</v>
      </c>
      <c r="L617" s="27">
        <v>0</v>
      </c>
      <c r="M617" s="22">
        <f>ROUND(ROUND(L617,2)*ROUND(G617,3),2)</f>
        <v>0</v>
      </c>
      <c r="N617" s="25" t="s">
        <v>126</v>
      </c>
      <c r="O617">
        <f>(M617*21)/100</f>
        <v>0</v>
      </c>
      <c r="P617" t="s">
        <v>27</v>
      </c>
    </row>
    <row r="618" spans="1:16" x14ac:dyDescent="0.2">
      <c r="A618" s="28" t="s">
        <v>57</v>
      </c>
      <c r="E618" s="29" t="s">
        <v>5</v>
      </c>
    </row>
    <row r="619" spans="1:16" x14ac:dyDescent="0.2">
      <c r="A619" s="28" t="s">
        <v>58</v>
      </c>
      <c r="E619" s="30" t="s">
        <v>5</v>
      </c>
    </row>
    <row r="620" spans="1:16" x14ac:dyDescent="0.2">
      <c r="E620" s="29" t="s">
        <v>5</v>
      </c>
    </row>
    <row r="621" spans="1:16" x14ac:dyDescent="0.2">
      <c r="A621" t="s">
        <v>51</v>
      </c>
      <c r="B621" s="5" t="s">
        <v>730</v>
      </c>
      <c r="C621" s="5" t="s">
        <v>6743</v>
      </c>
      <c r="D621" t="s">
        <v>5</v>
      </c>
      <c r="E621" s="24" t="s">
        <v>6721</v>
      </c>
      <c r="F621" s="25" t="s">
        <v>67</v>
      </c>
      <c r="G621" s="26">
        <v>6</v>
      </c>
      <c r="H621" s="25">
        <v>0</v>
      </c>
      <c r="I621" s="25">
        <f>ROUND(G621*H621,6)</f>
        <v>0</v>
      </c>
      <c r="L621" s="27">
        <v>0</v>
      </c>
      <c r="M621" s="22">
        <f>ROUND(ROUND(L621,2)*ROUND(G621,3),2)</f>
        <v>0</v>
      </c>
      <c r="N621" s="25" t="s">
        <v>126</v>
      </c>
      <c r="O621">
        <f>(M621*21)/100</f>
        <v>0</v>
      </c>
      <c r="P621" t="s">
        <v>27</v>
      </c>
    </row>
    <row r="622" spans="1:16" x14ac:dyDescent="0.2">
      <c r="A622" s="28" t="s">
        <v>57</v>
      </c>
      <c r="E622" s="29" t="s">
        <v>5</v>
      </c>
    </row>
    <row r="623" spans="1:16" x14ac:dyDescent="0.2">
      <c r="A623" s="28" t="s">
        <v>58</v>
      </c>
      <c r="E623" s="30" t="s">
        <v>5</v>
      </c>
    </row>
    <row r="624" spans="1:16" x14ac:dyDescent="0.2">
      <c r="E624" s="29" t="s">
        <v>5</v>
      </c>
    </row>
    <row r="625" spans="1:16" ht="25.5" x14ac:dyDescent="0.2">
      <c r="A625" t="s">
        <v>51</v>
      </c>
      <c r="B625" s="5" t="s">
        <v>731</v>
      </c>
      <c r="C625" s="5" t="s">
        <v>6744</v>
      </c>
      <c r="D625" t="s">
        <v>5</v>
      </c>
      <c r="E625" s="24" t="s">
        <v>6723</v>
      </c>
      <c r="F625" s="25" t="s">
        <v>67</v>
      </c>
      <c r="G625" s="26">
        <v>22.62</v>
      </c>
      <c r="H625" s="25">
        <v>0</v>
      </c>
      <c r="I625" s="25">
        <f>ROUND(G625*H625,6)</f>
        <v>0</v>
      </c>
      <c r="L625" s="27">
        <v>0</v>
      </c>
      <c r="M625" s="22">
        <f>ROUND(ROUND(L625,2)*ROUND(G625,3),2)</f>
        <v>0</v>
      </c>
      <c r="N625" s="25" t="s">
        <v>126</v>
      </c>
      <c r="O625">
        <f>(M625*21)/100</f>
        <v>0</v>
      </c>
      <c r="P625" t="s">
        <v>27</v>
      </c>
    </row>
    <row r="626" spans="1:16" x14ac:dyDescent="0.2">
      <c r="A626" s="28" t="s">
        <v>57</v>
      </c>
      <c r="E626" s="29" t="s">
        <v>5</v>
      </c>
    </row>
    <row r="627" spans="1:16" x14ac:dyDescent="0.2">
      <c r="A627" s="28" t="s">
        <v>58</v>
      </c>
      <c r="E627" s="30" t="s">
        <v>5</v>
      </c>
    </row>
    <row r="628" spans="1:16" x14ac:dyDescent="0.2">
      <c r="E628" s="29" t="s">
        <v>5</v>
      </c>
    </row>
    <row r="629" spans="1:16" ht="25.5" x14ac:dyDescent="0.2">
      <c r="A629" t="s">
        <v>51</v>
      </c>
      <c r="B629" s="5" t="s">
        <v>732</v>
      </c>
      <c r="C629" s="5" t="s">
        <v>6744</v>
      </c>
      <c r="D629" t="s">
        <v>52</v>
      </c>
      <c r="E629" s="24" t="s">
        <v>6605</v>
      </c>
      <c r="F629" s="25" t="s">
        <v>67</v>
      </c>
      <c r="G629" s="26">
        <v>41.75</v>
      </c>
      <c r="H629" s="25">
        <v>0</v>
      </c>
      <c r="I629" s="25">
        <f>ROUND(G629*H629,6)</f>
        <v>0</v>
      </c>
      <c r="L629" s="27">
        <v>0</v>
      </c>
      <c r="M629" s="22">
        <f>ROUND(ROUND(L629,2)*ROUND(G629,3),2)</f>
        <v>0</v>
      </c>
      <c r="N629" s="25" t="s">
        <v>126</v>
      </c>
      <c r="O629">
        <f>(M629*21)/100</f>
        <v>0</v>
      </c>
      <c r="P629" t="s">
        <v>27</v>
      </c>
    </row>
    <row r="630" spans="1:16" x14ac:dyDescent="0.2">
      <c r="A630" s="28" t="s">
        <v>57</v>
      </c>
      <c r="E630" s="29" t="s">
        <v>5</v>
      </c>
    </row>
    <row r="631" spans="1:16" x14ac:dyDescent="0.2">
      <c r="A631" s="28" t="s">
        <v>58</v>
      </c>
      <c r="E631" s="30" t="s">
        <v>5</v>
      </c>
    </row>
    <row r="632" spans="1:16" x14ac:dyDescent="0.2">
      <c r="E632" s="29" t="s">
        <v>5</v>
      </c>
    </row>
    <row r="633" spans="1:16" ht="25.5" x14ac:dyDescent="0.2">
      <c r="A633" t="s">
        <v>51</v>
      </c>
      <c r="B633" s="5" t="s">
        <v>733</v>
      </c>
      <c r="C633" s="5" t="s">
        <v>6745</v>
      </c>
      <c r="D633" t="s">
        <v>5</v>
      </c>
      <c r="E633" s="24" t="s">
        <v>6725</v>
      </c>
      <c r="F633" s="25" t="s">
        <v>67</v>
      </c>
      <c r="G633" s="26">
        <v>26</v>
      </c>
      <c r="H633" s="25">
        <v>0</v>
      </c>
      <c r="I633" s="25">
        <f>ROUND(G633*H633,6)</f>
        <v>0</v>
      </c>
      <c r="L633" s="27">
        <v>0</v>
      </c>
      <c r="M633" s="22">
        <f>ROUND(ROUND(L633,2)*ROUND(G633,3),2)</f>
        <v>0</v>
      </c>
      <c r="N633" s="25" t="s">
        <v>126</v>
      </c>
      <c r="O633">
        <f>(M633*21)/100</f>
        <v>0</v>
      </c>
      <c r="P633" t="s">
        <v>27</v>
      </c>
    </row>
    <row r="634" spans="1:16" x14ac:dyDescent="0.2">
      <c r="A634" s="28" t="s">
        <v>57</v>
      </c>
      <c r="E634" s="29" t="s">
        <v>5</v>
      </c>
    </row>
    <row r="635" spans="1:16" x14ac:dyDescent="0.2">
      <c r="A635" s="28" t="s">
        <v>58</v>
      </c>
      <c r="E635" s="30" t="s">
        <v>5</v>
      </c>
    </row>
    <row r="636" spans="1:16" x14ac:dyDescent="0.2">
      <c r="E636" s="29" t="s">
        <v>5</v>
      </c>
    </row>
    <row r="637" spans="1:16" ht="25.5" x14ac:dyDescent="0.2">
      <c r="A637" t="s">
        <v>51</v>
      </c>
      <c r="B637" s="5" t="s">
        <v>734</v>
      </c>
      <c r="C637" s="5" t="s">
        <v>6745</v>
      </c>
      <c r="D637" t="s">
        <v>52</v>
      </c>
      <c r="E637" s="24" t="s">
        <v>6607</v>
      </c>
      <c r="F637" s="25" t="s">
        <v>67</v>
      </c>
      <c r="G637" s="26">
        <v>39</v>
      </c>
      <c r="H637" s="25">
        <v>0</v>
      </c>
      <c r="I637" s="25">
        <f>ROUND(G637*H637,6)</f>
        <v>0</v>
      </c>
      <c r="L637" s="27">
        <v>0</v>
      </c>
      <c r="M637" s="22">
        <f>ROUND(ROUND(L637,2)*ROUND(G637,3),2)</f>
        <v>0</v>
      </c>
      <c r="N637" s="25" t="s">
        <v>126</v>
      </c>
      <c r="O637">
        <f>(M637*21)/100</f>
        <v>0</v>
      </c>
      <c r="P637" t="s">
        <v>27</v>
      </c>
    </row>
    <row r="638" spans="1:16" x14ac:dyDescent="0.2">
      <c r="A638" s="28" t="s">
        <v>57</v>
      </c>
      <c r="E638" s="29" t="s">
        <v>5</v>
      </c>
    </row>
    <row r="639" spans="1:16" x14ac:dyDescent="0.2">
      <c r="A639" s="28" t="s">
        <v>58</v>
      </c>
      <c r="E639" s="30" t="s">
        <v>5</v>
      </c>
    </row>
    <row r="640" spans="1:16" x14ac:dyDescent="0.2">
      <c r="E640" s="29" t="s">
        <v>5</v>
      </c>
    </row>
    <row r="641" spans="1:16" x14ac:dyDescent="0.2">
      <c r="A641" t="s">
        <v>51</v>
      </c>
      <c r="B641" s="5" t="s">
        <v>735</v>
      </c>
      <c r="C641" s="5" t="s">
        <v>6746</v>
      </c>
      <c r="D641" t="s">
        <v>5</v>
      </c>
      <c r="E641" s="24" t="s">
        <v>6615</v>
      </c>
      <c r="F641" s="25" t="s">
        <v>3125</v>
      </c>
      <c r="G641" s="26">
        <v>1.89</v>
      </c>
      <c r="H641" s="25">
        <v>0</v>
      </c>
      <c r="I641" s="25">
        <f>ROUND(G641*H641,6)</f>
        <v>0</v>
      </c>
      <c r="L641" s="27">
        <v>0</v>
      </c>
      <c r="M641" s="22">
        <f>ROUND(ROUND(L641,2)*ROUND(G641,3),2)</f>
        <v>0</v>
      </c>
      <c r="N641" s="25" t="s">
        <v>126</v>
      </c>
      <c r="O641">
        <f>(M641*21)/100</f>
        <v>0</v>
      </c>
      <c r="P641" t="s">
        <v>27</v>
      </c>
    </row>
    <row r="642" spans="1:16" x14ac:dyDescent="0.2">
      <c r="A642" s="28" t="s">
        <v>57</v>
      </c>
      <c r="E642" s="29" t="s">
        <v>5</v>
      </c>
    </row>
    <row r="643" spans="1:16" x14ac:dyDescent="0.2">
      <c r="A643" s="28" t="s">
        <v>58</v>
      </c>
      <c r="E643" s="30" t="s">
        <v>5</v>
      </c>
    </row>
    <row r="644" spans="1:16" x14ac:dyDescent="0.2">
      <c r="E644" s="29" t="s">
        <v>5</v>
      </c>
    </row>
    <row r="645" spans="1:16" x14ac:dyDescent="0.2">
      <c r="A645" t="s">
        <v>51</v>
      </c>
      <c r="B645" s="5" t="s">
        <v>736</v>
      </c>
      <c r="C645" s="5" t="s">
        <v>6747</v>
      </c>
      <c r="D645" t="s">
        <v>5</v>
      </c>
      <c r="E645" s="24" t="s">
        <v>6622</v>
      </c>
      <c r="F645" s="25" t="s">
        <v>3125</v>
      </c>
      <c r="G645" s="26">
        <v>0.15</v>
      </c>
      <c r="H645" s="25">
        <v>0</v>
      </c>
      <c r="I645" s="25">
        <f>ROUND(G645*H645,6)</f>
        <v>0</v>
      </c>
      <c r="L645" s="27">
        <v>0</v>
      </c>
      <c r="M645" s="22">
        <f>ROUND(ROUND(L645,2)*ROUND(G645,3),2)</f>
        <v>0</v>
      </c>
      <c r="N645" s="25" t="s">
        <v>126</v>
      </c>
      <c r="O645">
        <f>(M645*21)/100</f>
        <v>0</v>
      </c>
      <c r="P645" t="s">
        <v>27</v>
      </c>
    </row>
    <row r="646" spans="1:16" x14ac:dyDescent="0.2">
      <c r="A646" s="28" t="s">
        <v>57</v>
      </c>
      <c r="E646" s="29" t="s">
        <v>5</v>
      </c>
    </row>
    <row r="647" spans="1:16" x14ac:dyDescent="0.2">
      <c r="A647" s="28" t="s">
        <v>58</v>
      </c>
      <c r="E647" s="30" t="s">
        <v>5</v>
      </c>
    </row>
    <row r="648" spans="1:16" x14ac:dyDescent="0.2">
      <c r="E648" s="29" t="s">
        <v>5</v>
      </c>
    </row>
    <row r="649" spans="1:16" x14ac:dyDescent="0.2">
      <c r="A649" t="s">
        <v>51</v>
      </c>
      <c r="B649" s="5" t="s">
        <v>737</v>
      </c>
      <c r="C649" s="5" t="s">
        <v>6747</v>
      </c>
      <c r="D649" t="s">
        <v>52</v>
      </c>
      <c r="E649" s="24" t="s">
        <v>6623</v>
      </c>
      <c r="F649" s="25" t="s">
        <v>3125</v>
      </c>
      <c r="G649" s="26">
        <v>1.54</v>
      </c>
      <c r="H649" s="25">
        <v>0</v>
      </c>
      <c r="I649" s="25">
        <f>ROUND(G649*H649,6)</f>
        <v>0</v>
      </c>
      <c r="L649" s="27">
        <v>0</v>
      </c>
      <c r="M649" s="22">
        <f>ROUND(ROUND(L649,2)*ROUND(G649,3),2)</f>
        <v>0</v>
      </c>
      <c r="N649" s="25" t="s">
        <v>126</v>
      </c>
      <c r="O649">
        <f>(M649*21)/100</f>
        <v>0</v>
      </c>
      <c r="P649" t="s">
        <v>27</v>
      </c>
    </row>
    <row r="650" spans="1:16" x14ac:dyDescent="0.2">
      <c r="A650" s="28" t="s">
        <v>57</v>
      </c>
      <c r="E650" s="29" t="s">
        <v>5</v>
      </c>
    </row>
    <row r="651" spans="1:16" x14ac:dyDescent="0.2">
      <c r="A651" s="28" t="s">
        <v>58</v>
      </c>
      <c r="E651" s="30" t="s">
        <v>5</v>
      </c>
    </row>
    <row r="652" spans="1:16" x14ac:dyDescent="0.2">
      <c r="E652" s="29" t="s">
        <v>5</v>
      </c>
    </row>
    <row r="653" spans="1:16" x14ac:dyDescent="0.2">
      <c r="A653" t="s">
        <v>48</v>
      </c>
      <c r="C653" s="6" t="s">
        <v>247</v>
      </c>
      <c r="E653" s="23" t="s">
        <v>6748</v>
      </c>
      <c r="J653" s="22">
        <f>0</f>
        <v>0</v>
      </c>
      <c r="K653" s="22">
        <f>0</f>
        <v>0</v>
      </c>
      <c r="L653" s="22">
        <f>0+L654+L658+L662+L666+L670+L674+L678+L682+L686+L690+L694+L698+L702+L706+L710+L714+L718+L722+L726+L730+L734+L738+L742+L746</f>
        <v>0</v>
      </c>
      <c r="M653" s="22">
        <f>0+M654+M658+M662+M666+M670+M674+M678+M682+M686+M690+M694+M698+M702+M706+M710+M714+M718+M722+M726+M730+M734+M738+M742+M746</f>
        <v>0</v>
      </c>
    </row>
    <row r="654" spans="1:16" ht="38.25" x14ac:dyDescent="0.2">
      <c r="A654" t="s">
        <v>51</v>
      </c>
      <c r="B654" s="5" t="s">
        <v>738</v>
      </c>
      <c r="C654" s="5" t="s">
        <v>6749</v>
      </c>
      <c r="D654" t="s">
        <v>5</v>
      </c>
      <c r="E654" s="24" t="s">
        <v>6750</v>
      </c>
      <c r="F654" s="25" t="s">
        <v>812</v>
      </c>
      <c r="G654" s="26">
        <v>1</v>
      </c>
      <c r="H654" s="25">
        <v>0</v>
      </c>
      <c r="I654" s="25">
        <f>ROUND(G654*H654,6)</f>
        <v>0</v>
      </c>
      <c r="L654" s="27">
        <v>0</v>
      </c>
      <c r="M654" s="22">
        <f>ROUND(ROUND(L654,2)*ROUND(G654,3),2)</f>
        <v>0</v>
      </c>
      <c r="N654" s="25" t="s">
        <v>126</v>
      </c>
      <c r="O654">
        <f>(M654*21)/100</f>
        <v>0</v>
      </c>
      <c r="P654" t="s">
        <v>27</v>
      </c>
    </row>
    <row r="655" spans="1:16" ht="89.25" x14ac:dyDescent="0.2">
      <c r="A655" s="28" t="s">
        <v>57</v>
      </c>
      <c r="E655" s="29" t="s">
        <v>6751</v>
      </c>
    </row>
    <row r="656" spans="1:16" x14ac:dyDescent="0.2">
      <c r="A656" s="28" t="s">
        <v>58</v>
      </c>
      <c r="E656" s="30" t="s">
        <v>5</v>
      </c>
    </row>
    <row r="657" spans="1:16" x14ac:dyDescent="0.2">
      <c r="E657" s="29" t="s">
        <v>5</v>
      </c>
    </row>
    <row r="658" spans="1:16" x14ac:dyDescent="0.2">
      <c r="A658" t="s">
        <v>51</v>
      </c>
      <c r="B658" s="5" t="s">
        <v>739</v>
      </c>
      <c r="C658" s="5" t="s">
        <v>6752</v>
      </c>
      <c r="D658" t="s">
        <v>5</v>
      </c>
      <c r="E658" s="24" t="s">
        <v>6545</v>
      </c>
      <c r="F658" s="25" t="s">
        <v>812</v>
      </c>
      <c r="G658" s="26">
        <v>1</v>
      </c>
      <c r="H658" s="25">
        <v>0</v>
      </c>
      <c r="I658" s="25">
        <f>ROUND(G658*H658,6)</f>
        <v>0</v>
      </c>
      <c r="L658" s="27">
        <v>0</v>
      </c>
      <c r="M658" s="22">
        <f>ROUND(ROUND(L658,2)*ROUND(G658,3),2)</f>
        <v>0</v>
      </c>
      <c r="N658" s="25" t="s">
        <v>126</v>
      </c>
      <c r="O658">
        <f>(M658*21)/100</f>
        <v>0</v>
      </c>
      <c r="P658" t="s">
        <v>27</v>
      </c>
    </row>
    <row r="659" spans="1:16" x14ac:dyDescent="0.2">
      <c r="A659" s="28" t="s">
        <v>57</v>
      </c>
      <c r="E659" s="29" t="s">
        <v>5</v>
      </c>
    </row>
    <row r="660" spans="1:16" x14ac:dyDescent="0.2">
      <c r="A660" s="28" t="s">
        <v>58</v>
      </c>
      <c r="E660" s="30" t="s">
        <v>5</v>
      </c>
    </row>
    <row r="661" spans="1:16" x14ac:dyDescent="0.2">
      <c r="E661" s="29" t="s">
        <v>5</v>
      </c>
    </row>
    <row r="662" spans="1:16" x14ac:dyDescent="0.2">
      <c r="A662" t="s">
        <v>51</v>
      </c>
      <c r="B662" s="5" t="s">
        <v>740</v>
      </c>
      <c r="C662" s="5" t="s">
        <v>6753</v>
      </c>
      <c r="D662" t="s">
        <v>5</v>
      </c>
      <c r="E662" s="24" t="s">
        <v>6545</v>
      </c>
      <c r="F662" s="25" t="s">
        <v>812</v>
      </c>
      <c r="G662" s="26">
        <v>1</v>
      </c>
      <c r="H662" s="25">
        <v>0</v>
      </c>
      <c r="I662" s="25">
        <f>ROUND(G662*H662,6)</f>
        <v>0</v>
      </c>
      <c r="L662" s="27">
        <v>0</v>
      </c>
      <c r="M662" s="22">
        <f>ROUND(ROUND(L662,2)*ROUND(G662,3),2)</f>
        <v>0</v>
      </c>
      <c r="N662" s="25" t="s">
        <v>126</v>
      </c>
      <c r="O662">
        <f>(M662*21)/100</f>
        <v>0</v>
      </c>
      <c r="P662" t="s">
        <v>27</v>
      </c>
    </row>
    <row r="663" spans="1:16" x14ac:dyDescent="0.2">
      <c r="A663" s="28" t="s">
        <v>57</v>
      </c>
      <c r="E663" s="29" t="s">
        <v>5</v>
      </c>
    </row>
    <row r="664" spans="1:16" x14ac:dyDescent="0.2">
      <c r="A664" s="28" t="s">
        <v>58</v>
      </c>
      <c r="E664" s="30" t="s">
        <v>5</v>
      </c>
    </row>
    <row r="665" spans="1:16" x14ac:dyDescent="0.2">
      <c r="E665" s="29" t="s">
        <v>5</v>
      </c>
    </row>
    <row r="666" spans="1:16" ht="25.5" x14ac:dyDescent="0.2">
      <c r="A666" t="s">
        <v>51</v>
      </c>
      <c r="B666" s="5" t="s">
        <v>741</v>
      </c>
      <c r="C666" s="5" t="s">
        <v>6754</v>
      </c>
      <c r="D666" t="s">
        <v>5</v>
      </c>
      <c r="E666" s="24" t="s">
        <v>6755</v>
      </c>
      <c r="F666" s="25" t="s">
        <v>812</v>
      </c>
      <c r="G666" s="26">
        <v>1</v>
      </c>
      <c r="H666" s="25">
        <v>0</v>
      </c>
      <c r="I666" s="25">
        <f>ROUND(G666*H666,6)</f>
        <v>0</v>
      </c>
      <c r="L666" s="27">
        <v>0</v>
      </c>
      <c r="M666" s="22">
        <f>ROUND(ROUND(L666,2)*ROUND(G666,3),2)</f>
        <v>0</v>
      </c>
      <c r="N666" s="25" t="s">
        <v>126</v>
      </c>
      <c r="O666">
        <f>(M666*21)/100</f>
        <v>0</v>
      </c>
      <c r="P666" t="s">
        <v>27</v>
      </c>
    </row>
    <row r="667" spans="1:16" x14ac:dyDescent="0.2">
      <c r="A667" s="28" t="s">
        <v>57</v>
      </c>
      <c r="E667" s="29" t="s">
        <v>5</v>
      </c>
    </row>
    <row r="668" spans="1:16" x14ac:dyDescent="0.2">
      <c r="A668" s="28" t="s">
        <v>58</v>
      </c>
      <c r="E668" s="30" t="s">
        <v>5</v>
      </c>
    </row>
    <row r="669" spans="1:16" x14ac:dyDescent="0.2">
      <c r="E669" s="29" t="s">
        <v>5</v>
      </c>
    </row>
    <row r="670" spans="1:16" ht="25.5" x14ac:dyDescent="0.2">
      <c r="A670" t="s">
        <v>51</v>
      </c>
      <c r="B670" s="5" t="s">
        <v>742</v>
      </c>
      <c r="C670" s="5" t="s">
        <v>6756</v>
      </c>
      <c r="D670" t="s">
        <v>5</v>
      </c>
      <c r="E670" s="24" t="s">
        <v>6757</v>
      </c>
      <c r="F670" s="25" t="s">
        <v>812</v>
      </c>
      <c r="G670" s="26">
        <v>1</v>
      </c>
      <c r="H670" s="25">
        <v>0</v>
      </c>
      <c r="I670" s="25">
        <f>ROUND(G670*H670,6)</f>
        <v>0</v>
      </c>
      <c r="L670" s="27">
        <v>0</v>
      </c>
      <c r="M670" s="22">
        <f>ROUND(ROUND(L670,2)*ROUND(G670,3),2)</f>
        <v>0</v>
      </c>
      <c r="N670" s="25" t="s">
        <v>126</v>
      </c>
      <c r="O670">
        <f>(M670*21)/100</f>
        <v>0</v>
      </c>
      <c r="P670" t="s">
        <v>27</v>
      </c>
    </row>
    <row r="671" spans="1:16" x14ac:dyDescent="0.2">
      <c r="A671" s="28" t="s">
        <v>57</v>
      </c>
      <c r="E671" s="29" t="s">
        <v>5</v>
      </c>
    </row>
    <row r="672" spans="1:16" x14ac:dyDescent="0.2">
      <c r="A672" s="28" t="s">
        <v>58</v>
      </c>
      <c r="E672" s="30" t="s">
        <v>5</v>
      </c>
    </row>
    <row r="673" spans="1:16" x14ac:dyDescent="0.2">
      <c r="E673" s="29" t="s">
        <v>5</v>
      </c>
    </row>
    <row r="674" spans="1:16" ht="25.5" x14ac:dyDescent="0.2">
      <c r="A674" t="s">
        <v>51</v>
      </c>
      <c r="B674" s="5" t="s">
        <v>743</v>
      </c>
      <c r="C674" s="5" t="s">
        <v>6758</v>
      </c>
      <c r="D674" t="s">
        <v>5</v>
      </c>
      <c r="E674" s="24" t="s">
        <v>6574</v>
      </c>
      <c r="F674" s="25" t="s">
        <v>812</v>
      </c>
      <c r="G674" s="26">
        <v>1</v>
      </c>
      <c r="H674" s="25">
        <v>0</v>
      </c>
      <c r="I674" s="25">
        <f>ROUND(G674*H674,6)</f>
        <v>0</v>
      </c>
      <c r="L674" s="27">
        <v>0</v>
      </c>
      <c r="M674" s="22">
        <f>ROUND(ROUND(L674,2)*ROUND(G674,3),2)</f>
        <v>0</v>
      </c>
      <c r="N674" s="25" t="s">
        <v>126</v>
      </c>
      <c r="O674">
        <f>(M674*21)/100</f>
        <v>0</v>
      </c>
      <c r="P674" t="s">
        <v>27</v>
      </c>
    </row>
    <row r="675" spans="1:16" x14ac:dyDescent="0.2">
      <c r="A675" s="28" t="s">
        <v>57</v>
      </c>
      <c r="E675" s="29" t="s">
        <v>5</v>
      </c>
    </row>
    <row r="676" spans="1:16" x14ac:dyDescent="0.2">
      <c r="A676" s="28" t="s">
        <v>58</v>
      </c>
      <c r="E676" s="30" t="s">
        <v>5</v>
      </c>
    </row>
    <row r="677" spans="1:16" x14ac:dyDescent="0.2">
      <c r="E677" s="29" t="s">
        <v>5</v>
      </c>
    </row>
    <row r="678" spans="1:16" ht="25.5" x14ac:dyDescent="0.2">
      <c r="A678" t="s">
        <v>51</v>
      </c>
      <c r="B678" s="5" t="s">
        <v>744</v>
      </c>
      <c r="C678" s="5" t="s">
        <v>6759</v>
      </c>
      <c r="D678" t="s">
        <v>5</v>
      </c>
      <c r="E678" s="24" t="s">
        <v>6589</v>
      </c>
      <c r="F678" s="25" t="s">
        <v>812</v>
      </c>
      <c r="G678" s="26">
        <v>3</v>
      </c>
      <c r="H678" s="25">
        <v>0</v>
      </c>
      <c r="I678" s="25">
        <f>ROUND(G678*H678,6)</f>
        <v>0</v>
      </c>
      <c r="L678" s="27">
        <v>0</v>
      </c>
      <c r="M678" s="22">
        <f>ROUND(ROUND(L678,2)*ROUND(G678,3),2)</f>
        <v>0</v>
      </c>
      <c r="N678" s="25" t="s">
        <v>126</v>
      </c>
      <c r="O678">
        <f>(M678*21)/100</f>
        <v>0</v>
      </c>
      <c r="P678" t="s">
        <v>27</v>
      </c>
    </row>
    <row r="679" spans="1:16" x14ac:dyDescent="0.2">
      <c r="A679" s="28" t="s">
        <v>57</v>
      </c>
      <c r="E679" s="29" t="s">
        <v>5</v>
      </c>
    </row>
    <row r="680" spans="1:16" x14ac:dyDescent="0.2">
      <c r="A680" s="28" t="s">
        <v>58</v>
      </c>
      <c r="E680" s="30" t="s">
        <v>5</v>
      </c>
    </row>
    <row r="681" spans="1:16" x14ac:dyDescent="0.2">
      <c r="E681" s="29" t="s">
        <v>5</v>
      </c>
    </row>
    <row r="682" spans="1:16" ht="25.5" x14ac:dyDescent="0.2">
      <c r="A682" t="s">
        <v>51</v>
      </c>
      <c r="B682" s="5" t="s">
        <v>745</v>
      </c>
      <c r="C682" s="5" t="s">
        <v>6760</v>
      </c>
      <c r="D682" t="s">
        <v>5</v>
      </c>
      <c r="E682" s="24" t="s">
        <v>6587</v>
      </c>
      <c r="F682" s="25" t="s">
        <v>812</v>
      </c>
      <c r="G682" s="26">
        <v>3</v>
      </c>
      <c r="H682" s="25">
        <v>0</v>
      </c>
      <c r="I682" s="25">
        <f>ROUND(G682*H682,6)</f>
        <v>0</v>
      </c>
      <c r="L682" s="27">
        <v>0</v>
      </c>
      <c r="M682" s="22">
        <f>ROUND(ROUND(L682,2)*ROUND(G682,3),2)</f>
        <v>0</v>
      </c>
      <c r="N682" s="25" t="s">
        <v>126</v>
      </c>
      <c r="O682">
        <f>(M682*21)/100</f>
        <v>0</v>
      </c>
      <c r="P682" t="s">
        <v>27</v>
      </c>
    </row>
    <row r="683" spans="1:16" x14ac:dyDescent="0.2">
      <c r="A683" s="28" t="s">
        <v>57</v>
      </c>
      <c r="E683" s="29" t="s">
        <v>5</v>
      </c>
    </row>
    <row r="684" spans="1:16" x14ac:dyDescent="0.2">
      <c r="A684" s="28" t="s">
        <v>58</v>
      </c>
      <c r="E684" s="30" t="s">
        <v>5</v>
      </c>
    </row>
    <row r="685" spans="1:16" x14ac:dyDescent="0.2">
      <c r="E685" s="29" t="s">
        <v>5</v>
      </c>
    </row>
    <row r="686" spans="1:16" x14ac:dyDescent="0.2">
      <c r="A686" t="s">
        <v>51</v>
      </c>
      <c r="B686" s="5" t="s">
        <v>746</v>
      </c>
      <c r="C686" s="5" t="s">
        <v>6761</v>
      </c>
      <c r="D686" t="s">
        <v>5</v>
      </c>
      <c r="E686" s="24" t="s">
        <v>6597</v>
      </c>
      <c r="F686" s="25" t="s">
        <v>77</v>
      </c>
      <c r="G686" s="26">
        <v>1.88</v>
      </c>
      <c r="H686" s="25">
        <v>0</v>
      </c>
      <c r="I686" s="25">
        <f>ROUND(G686*H686,6)</f>
        <v>0</v>
      </c>
      <c r="L686" s="27">
        <v>0</v>
      </c>
      <c r="M686" s="22">
        <f>ROUND(ROUND(L686,2)*ROUND(G686,3),2)</f>
        <v>0</v>
      </c>
      <c r="N686" s="25" t="s">
        <v>126</v>
      </c>
      <c r="O686">
        <f>(M686*21)/100</f>
        <v>0</v>
      </c>
      <c r="P686" t="s">
        <v>27</v>
      </c>
    </row>
    <row r="687" spans="1:16" x14ac:dyDescent="0.2">
      <c r="A687" s="28" t="s">
        <v>57</v>
      </c>
      <c r="E687" s="29" t="s">
        <v>5</v>
      </c>
    </row>
    <row r="688" spans="1:16" x14ac:dyDescent="0.2">
      <c r="A688" s="28" t="s">
        <v>58</v>
      </c>
      <c r="E688" s="30" t="s">
        <v>5</v>
      </c>
    </row>
    <row r="689" spans="1:16" x14ac:dyDescent="0.2">
      <c r="E689" s="29" t="s">
        <v>5</v>
      </c>
    </row>
    <row r="690" spans="1:16" x14ac:dyDescent="0.2">
      <c r="A690" t="s">
        <v>51</v>
      </c>
      <c r="B690" s="5" t="s">
        <v>749</v>
      </c>
      <c r="C690" s="5" t="s">
        <v>6762</v>
      </c>
      <c r="D690" t="s">
        <v>5</v>
      </c>
      <c r="E690" s="24" t="s">
        <v>6599</v>
      </c>
      <c r="F690" s="25" t="s">
        <v>77</v>
      </c>
      <c r="G690" s="26">
        <v>2.5499999999999998</v>
      </c>
      <c r="H690" s="25">
        <v>0</v>
      </c>
      <c r="I690" s="25">
        <f>ROUND(G690*H690,6)</f>
        <v>0</v>
      </c>
      <c r="L690" s="27">
        <v>0</v>
      </c>
      <c r="M690" s="22">
        <f>ROUND(ROUND(L690,2)*ROUND(G690,3),2)</f>
        <v>0</v>
      </c>
      <c r="N690" s="25" t="s">
        <v>126</v>
      </c>
      <c r="O690">
        <f>(M690*21)/100</f>
        <v>0</v>
      </c>
      <c r="P690" t="s">
        <v>27</v>
      </c>
    </row>
    <row r="691" spans="1:16" x14ac:dyDescent="0.2">
      <c r="A691" s="28" t="s">
        <v>57</v>
      </c>
      <c r="E691" s="29" t="s">
        <v>5</v>
      </c>
    </row>
    <row r="692" spans="1:16" x14ac:dyDescent="0.2">
      <c r="A692" s="28" t="s">
        <v>58</v>
      </c>
      <c r="E692" s="30" t="s">
        <v>5</v>
      </c>
    </row>
    <row r="693" spans="1:16" x14ac:dyDescent="0.2">
      <c r="E693" s="29" t="s">
        <v>5</v>
      </c>
    </row>
    <row r="694" spans="1:16" x14ac:dyDescent="0.2">
      <c r="A694" t="s">
        <v>51</v>
      </c>
      <c r="B694" s="5" t="s">
        <v>750</v>
      </c>
      <c r="C694" s="5" t="s">
        <v>6763</v>
      </c>
      <c r="D694" t="s">
        <v>5</v>
      </c>
      <c r="E694" s="24" t="s">
        <v>6601</v>
      </c>
      <c r="F694" s="25" t="s">
        <v>67</v>
      </c>
      <c r="G694" s="26">
        <v>83.61</v>
      </c>
      <c r="H694" s="25">
        <v>0</v>
      </c>
      <c r="I694" s="25">
        <f>ROUND(G694*H694,6)</f>
        <v>0</v>
      </c>
      <c r="L694" s="27">
        <v>0</v>
      </c>
      <c r="M694" s="22">
        <f>ROUND(ROUND(L694,2)*ROUND(G694,3),2)</f>
        <v>0</v>
      </c>
      <c r="N694" s="25" t="s">
        <v>126</v>
      </c>
      <c r="O694">
        <f>(M694*21)/100</f>
        <v>0</v>
      </c>
      <c r="P694" t="s">
        <v>27</v>
      </c>
    </row>
    <row r="695" spans="1:16" x14ac:dyDescent="0.2">
      <c r="A695" s="28" t="s">
        <v>57</v>
      </c>
      <c r="E695" s="29" t="s">
        <v>5</v>
      </c>
    </row>
    <row r="696" spans="1:16" x14ac:dyDescent="0.2">
      <c r="A696" s="28" t="s">
        <v>58</v>
      </c>
      <c r="E696" s="30" t="s">
        <v>5</v>
      </c>
    </row>
    <row r="697" spans="1:16" x14ac:dyDescent="0.2">
      <c r="E697" s="29" t="s">
        <v>5</v>
      </c>
    </row>
    <row r="698" spans="1:16" x14ac:dyDescent="0.2">
      <c r="A698" t="s">
        <v>51</v>
      </c>
      <c r="B698" s="5" t="s">
        <v>753</v>
      </c>
      <c r="C698" s="5" t="s">
        <v>6764</v>
      </c>
      <c r="D698" t="s">
        <v>5</v>
      </c>
      <c r="E698" s="24" t="s">
        <v>6721</v>
      </c>
      <c r="F698" s="25" t="s">
        <v>67</v>
      </c>
      <c r="G698" s="26">
        <v>36.43</v>
      </c>
      <c r="H698" s="25">
        <v>0</v>
      </c>
      <c r="I698" s="25">
        <f>ROUND(G698*H698,6)</f>
        <v>0</v>
      </c>
      <c r="L698" s="27">
        <v>0</v>
      </c>
      <c r="M698" s="22">
        <f>ROUND(ROUND(L698,2)*ROUND(G698,3),2)</f>
        <v>0</v>
      </c>
      <c r="N698" s="25" t="s">
        <v>126</v>
      </c>
      <c r="O698">
        <f>(M698*21)/100</f>
        <v>0</v>
      </c>
      <c r="P698" t="s">
        <v>27</v>
      </c>
    </row>
    <row r="699" spans="1:16" x14ac:dyDescent="0.2">
      <c r="A699" s="28" t="s">
        <v>57</v>
      </c>
      <c r="E699" s="29" t="s">
        <v>5</v>
      </c>
    </row>
    <row r="700" spans="1:16" x14ac:dyDescent="0.2">
      <c r="A700" s="28" t="s">
        <v>58</v>
      </c>
      <c r="E700" s="30" t="s">
        <v>5</v>
      </c>
    </row>
    <row r="701" spans="1:16" x14ac:dyDescent="0.2">
      <c r="E701" s="29" t="s">
        <v>5</v>
      </c>
    </row>
    <row r="702" spans="1:16" ht="25.5" x14ac:dyDescent="0.2">
      <c r="A702" t="s">
        <v>51</v>
      </c>
      <c r="B702" s="5" t="s">
        <v>754</v>
      </c>
      <c r="C702" s="5" t="s">
        <v>6765</v>
      </c>
      <c r="D702" t="s">
        <v>5</v>
      </c>
      <c r="E702" s="24" t="s">
        <v>6723</v>
      </c>
      <c r="F702" s="25" t="s">
        <v>67</v>
      </c>
      <c r="G702" s="26">
        <v>0.85</v>
      </c>
      <c r="H702" s="25">
        <v>0</v>
      </c>
      <c r="I702" s="25">
        <f>ROUND(G702*H702,6)</f>
        <v>0</v>
      </c>
      <c r="L702" s="27">
        <v>0</v>
      </c>
      <c r="M702" s="22">
        <f>ROUND(ROUND(L702,2)*ROUND(G702,3),2)</f>
        <v>0</v>
      </c>
      <c r="N702" s="25" t="s">
        <v>126</v>
      </c>
      <c r="O702">
        <f>(M702*21)/100</f>
        <v>0</v>
      </c>
      <c r="P702" t="s">
        <v>27</v>
      </c>
    </row>
    <row r="703" spans="1:16" x14ac:dyDescent="0.2">
      <c r="A703" s="28" t="s">
        <v>57</v>
      </c>
      <c r="E703" s="29" t="s">
        <v>5</v>
      </c>
    </row>
    <row r="704" spans="1:16" x14ac:dyDescent="0.2">
      <c r="A704" s="28" t="s">
        <v>58</v>
      </c>
      <c r="E704" s="30" t="s">
        <v>5</v>
      </c>
    </row>
    <row r="705" spans="1:16" x14ac:dyDescent="0.2">
      <c r="E705" s="29" t="s">
        <v>5</v>
      </c>
    </row>
    <row r="706" spans="1:16" ht="25.5" x14ac:dyDescent="0.2">
      <c r="A706" t="s">
        <v>51</v>
      </c>
      <c r="B706" s="5" t="s">
        <v>755</v>
      </c>
      <c r="C706" s="5" t="s">
        <v>6765</v>
      </c>
      <c r="D706" t="s">
        <v>52</v>
      </c>
      <c r="E706" s="24" t="s">
        <v>6605</v>
      </c>
      <c r="F706" s="25" t="s">
        <v>67</v>
      </c>
      <c r="G706" s="26">
        <v>33.78</v>
      </c>
      <c r="H706" s="25">
        <v>0</v>
      </c>
      <c r="I706" s="25">
        <f>ROUND(G706*H706,6)</f>
        <v>0</v>
      </c>
      <c r="L706" s="27">
        <v>0</v>
      </c>
      <c r="M706" s="22">
        <f>ROUND(ROUND(L706,2)*ROUND(G706,3),2)</f>
        <v>0</v>
      </c>
      <c r="N706" s="25" t="s">
        <v>126</v>
      </c>
      <c r="O706">
        <f>(M706*21)/100</f>
        <v>0</v>
      </c>
      <c r="P706" t="s">
        <v>27</v>
      </c>
    </row>
    <row r="707" spans="1:16" x14ac:dyDescent="0.2">
      <c r="A707" s="28" t="s">
        <v>57</v>
      </c>
      <c r="E707" s="29" t="s">
        <v>5</v>
      </c>
    </row>
    <row r="708" spans="1:16" x14ac:dyDescent="0.2">
      <c r="A708" s="28" t="s">
        <v>58</v>
      </c>
      <c r="E708" s="30" t="s">
        <v>5</v>
      </c>
    </row>
    <row r="709" spans="1:16" x14ac:dyDescent="0.2">
      <c r="E709" s="29" t="s">
        <v>5</v>
      </c>
    </row>
    <row r="710" spans="1:16" ht="25.5" x14ac:dyDescent="0.2">
      <c r="A710" t="s">
        <v>51</v>
      </c>
      <c r="B710" s="5" t="s">
        <v>756</v>
      </c>
      <c r="C710" s="5" t="s">
        <v>6766</v>
      </c>
      <c r="D710" t="s">
        <v>5</v>
      </c>
      <c r="E710" s="24" t="s">
        <v>6725</v>
      </c>
      <c r="F710" s="25" t="s">
        <v>67</v>
      </c>
      <c r="G710" s="26">
        <v>3</v>
      </c>
      <c r="H710" s="25">
        <v>0</v>
      </c>
      <c r="I710" s="25">
        <f>ROUND(G710*H710,6)</f>
        <v>0</v>
      </c>
      <c r="L710" s="27">
        <v>0</v>
      </c>
      <c r="M710" s="22">
        <f>ROUND(ROUND(L710,2)*ROUND(G710,3),2)</f>
        <v>0</v>
      </c>
      <c r="N710" s="25" t="s">
        <v>126</v>
      </c>
      <c r="O710">
        <f>(M710*21)/100</f>
        <v>0</v>
      </c>
      <c r="P710" t="s">
        <v>27</v>
      </c>
    </row>
    <row r="711" spans="1:16" x14ac:dyDescent="0.2">
      <c r="A711" s="28" t="s">
        <v>57</v>
      </c>
      <c r="E711" s="29" t="s">
        <v>5</v>
      </c>
    </row>
    <row r="712" spans="1:16" x14ac:dyDescent="0.2">
      <c r="A712" s="28" t="s">
        <v>58</v>
      </c>
      <c r="E712" s="30" t="s">
        <v>5</v>
      </c>
    </row>
    <row r="713" spans="1:16" x14ac:dyDescent="0.2">
      <c r="E713" s="29" t="s">
        <v>5</v>
      </c>
    </row>
    <row r="714" spans="1:16" ht="25.5" x14ac:dyDescent="0.2">
      <c r="A714" t="s">
        <v>51</v>
      </c>
      <c r="B714" s="5" t="s">
        <v>759</v>
      </c>
      <c r="C714" s="5" t="s">
        <v>6766</v>
      </c>
      <c r="D714" t="s">
        <v>52</v>
      </c>
      <c r="E714" s="24" t="s">
        <v>6607</v>
      </c>
      <c r="F714" s="25" t="s">
        <v>67</v>
      </c>
      <c r="G714" s="26">
        <v>13</v>
      </c>
      <c r="H714" s="25">
        <v>0</v>
      </c>
      <c r="I714" s="25">
        <f>ROUND(G714*H714,6)</f>
        <v>0</v>
      </c>
      <c r="L714" s="27">
        <v>0</v>
      </c>
      <c r="M714" s="22">
        <f>ROUND(ROUND(L714,2)*ROUND(G714,3),2)</f>
        <v>0</v>
      </c>
      <c r="N714" s="25" t="s">
        <v>126</v>
      </c>
      <c r="O714">
        <f>(M714*21)/100</f>
        <v>0</v>
      </c>
      <c r="P714" t="s">
        <v>27</v>
      </c>
    </row>
    <row r="715" spans="1:16" x14ac:dyDescent="0.2">
      <c r="A715" s="28" t="s">
        <v>57</v>
      </c>
      <c r="E715" s="29" t="s">
        <v>5</v>
      </c>
    </row>
    <row r="716" spans="1:16" x14ac:dyDescent="0.2">
      <c r="A716" s="28" t="s">
        <v>58</v>
      </c>
      <c r="E716" s="30" t="s">
        <v>5</v>
      </c>
    </row>
    <row r="717" spans="1:16" x14ac:dyDescent="0.2">
      <c r="E717" s="29" t="s">
        <v>5</v>
      </c>
    </row>
    <row r="718" spans="1:16" x14ac:dyDescent="0.2">
      <c r="A718" t="s">
        <v>51</v>
      </c>
      <c r="B718" s="5" t="s">
        <v>760</v>
      </c>
      <c r="C718" s="5" t="s">
        <v>6767</v>
      </c>
      <c r="D718" t="s">
        <v>5</v>
      </c>
      <c r="E718" s="24" t="s">
        <v>6613</v>
      </c>
      <c r="F718" s="25" t="s">
        <v>3125</v>
      </c>
      <c r="G718" s="26">
        <v>24.47</v>
      </c>
      <c r="H718" s="25">
        <v>0</v>
      </c>
      <c r="I718" s="25">
        <f>ROUND(G718*H718,6)</f>
        <v>0</v>
      </c>
      <c r="L718" s="27">
        <v>0</v>
      </c>
      <c r="M718" s="22">
        <f>ROUND(ROUND(L718,2)*ROUND(G718,3),2)</f>
        <v>0</v>
      </c>
      <c r="N718" s="25" t="s">
        <v>126</v>
      </c>
      <c r="O718">
        <f>(M718*21)/100</f>
        <v>0</v>
      </c>
      <c r="P718" t="s">
        <v>27</v>
      </c>
    </row>
    <row r="719" spans="1:16" x14ac:dyDescent="0.2">
      <c r="A719" s="28" t="s">
        <v>57</v>
      </c>
      <c r="E719" s="29" t="s">
        <v>5</v>
      </c>
    </row>
    <row r="720" spans="1:16" x14ac:dyDescent="0.2">
      <c r="A720" s="28" t="s">
        <v>58</v>
      </c>
      <c r="E720" s="30" t="s">
        <v>5</v>
      </c>
    </row>
    <row r="721" spans="1:16" x14ac:dyDescent="0.2">
      <c r="E721" s="29" t="s">
        <v>5</v>
      </c>
    </row>
    <row r="722" spans="1:16" x14ac:dyDescent="0.2">
      <c r="A722" t="s">
        <v>51</v>
      </c>
      <c r="B722" s="5" t="s">
        <v>762</v>
      </c>
      <c r="C722" s="5" t="s">
        <v>6768</v>
      </c>
      <c r="D722" t="s">
        <v>5</v>
      </c>
      <c r="E722" s="24" t="s">
        <v>6615</v>
      </c>
      <c r="F722" s="25" t="s">
        <v>3125</v>
      </c>
      <c r="G722" s="26">
        <v>24.18</v>
      </c>
      <c r="H722" s="25">
        <v>0</v>
      </c>
      <c r="I722" s="25">
        <f>ROUND(G722*H722,6)</f>
        <v>0</v>
      </c>
      <c r="L722" s="27">
        <v>0</v>
      </c>
      <c r="M722" s="22">
        <f>ROUND(ROUND(L722,2)*ROUND(G722,3),2)</f>
        <v>0</v>
      </c>
      <c r="N722" s="25" t="s">
        <v>126</v>
      </c>
      <c r="O722">
        <f>(M722*21)/100</f>
        <v>0</v>
      </c>
      <c r="P722" t="s">
        <v>27</v>
      </c>
    </row>
    <row r="723" spans="1:16" x14ac:dyDescent="0.2">
      <c r="A723" s="28" t="s">
        <v>57</v>
      </c>
      <c r="E723" s="29" t="s">
        <v>5</v>
      </c>
    </row>
    <row r="724" spans="1:16" x14ac:dyDescent="0.2">
      <c r="A724" s="28" t="s">
        <v>58</v>
      </c>
      <c r="E724" s="30" t="s">
        <v>5</v>
      </c>
    </row>
    <row r="725" spans="1:16" x14ac:dyDescent="0.2">
      <c r="E725" s="29" t="s">
        <v>5</v>
      </c>
    </row>
    <row r="726" spans="1:16" x14ac:dyDescent="0.2">
      <c r="A726" t="s">
        <v>51</v>
      </c>
      <c r="B726" s="5" t="s">
        <v>763</v>
      </c>
      <c r="C726" s="5" t="s">
        <v>6769</v>
      </c>
      <c r="D726" t="s">
        <v>5</v>
      </c>
      <c r="E726" s="24" t="s">
        <v>6617</v>
      </c>
      <c r="F726" s="25" t="s">
        <v>3125</v>
      </c>
      <c r="G726" s="26">
        <v>7.53</v>
      </c>
      <c r="H726" s="25">
        <v>0</v>
      </c>
      <c r="I726" s="25">
        <f>ROUND(G726*H726,6)</f>
        <v>0</v>
      </c>
      <c r="L726" s="27">
        <v>0</v>
      </c>
      <c r="M726" s="22">
        <f>ROUND(ROUND(L726,2)*ROUND(G726,3),2)</f>
        <v>0</v>
      </c>
      <c r="N726" s="25" t="s">
        <v>126</v>
      </c>
      <c r="O726">
        <f>(M726*21)/100</f>
        <v>0</v>
      </c>
      <c r="P726" t="s">
        <v>27</v>
      </c>
    </row>
    <row r="727" spans="1:16" x14ac:dyDescent="0.2">
      <c r="A727" s="28" t="s">
        <v>57</v>
      </c>
      <c r="E727" s="29" t="s">
        <v>5</v>
      </c>
    </row>
    <row r="728" spans="1:16" x14ac:dyDescent="0.2">
      <c r="A728" s="28" t="s">
        <v>58</v>
      </c>
      <c r="E728" s="30" t="s">
        <v>5</v>
      </c>
    </row>
    <row r="729" spans="1:16" x14ac:dyDescent="0.2">
      <c r="E729" s="29" t="s">
        <v>5</v>
      </c>
    </row>
    <row r="730" spans="1:16" x14ac:dyDescent="0.2">
      <c r="A730" t="s">
        <v>51</v>
      </c>
      <c r="B730" s="5" t="s">
        <v>766</v>
      </c>
      <c r="C730" s="5" t="s">
        <v>6770</v>
      </c>
      <c r="D730" t="s">
        <v>5</v>
      </c>
      <c r="E730" s="24" t="s">
        <v>6619</v>
      </c>
      <c r="F730" s="25" t="s">
        <v>3125</v>
      </c>
      <c r="G730" s="26">
        <v>4.0999999999999996</v>
      </c>
      <c r="H730" s="25">
        <v>0</v>
      </c>
      <c r="I730" s="25">
        <f>ROUND(G730*H730,6)</f>
        <v>0</v>
      </c>
      <c r="L730" s="27">
        <v>0</v>
      </c>
      <c r="M730" s="22">
        <f>ROUND(ROUND(L730,2)*ROUND(G730,3),2)</f>
        <v>0</v>
      </c>
      <c r="N730" s="25" t="s">
        <v>126</v>
      </c>
      <c r="O730">
        <f>(M730*21)/100</f>
        <v>0</v>
      </c>
      <c r="P730" t="s">
        <v>27</v>
      </c>
    </row>
    <row r="731" spans="1:16" x14ac:dyDescent="0.2">
      <c r="A731" s="28" t="s">
        <v>57</v>
      </c>
      <c r="E731" s="29" t="s">
        <v>5</v>
      </c>
    </row>
    <row r="732" spans="1:16" x14ac:dyDescent="0.2">
      <c r="A732" s="28" t="s">
        <v>58</v>
      </c>
      <c r="E732" s="30" t="s">
        <v>5</v>
      </c>
    </row>
    <row r="733" spans="1:16" x14ac:dyDescent="0.2">
      <c r="E733" s="29" t="s">
        <v>5</v>
      </c>
    </row>
    <row r="734" spans="1:16" x14ac:dyDescent="0.2">
      <c r="A734" t="s">
        <v>51</v>
      </c>
      <c r="B734" s="5" t="s">
        <v>769</v>
      </c>
      <c r="C734" s="5" t="s">
        <v>6771</v>
      </c>
      <c r="D734" t="s">
        <v>5</v>
      </c>
      <c r="E734" s="24" t="s">
        <v>6622</v>
      </c>
      <c r="F734" s="25" t="s">
        <v>3125</v>
      </c>
      <c r="G734" s="26">
        <v>1.89</v>
      </c>
      <c r="H734" s="25">
        <v>0</v>
      </c>
      <c r="I734" s="25">
        <f>ROUND(G734*H734,6)</f>
        <v>0</v>
      </c>
      <c r="L734" s="27">
        <v>0</v>
      </c>
      <c r="M734" s="22">
        <f>ROUND(ROUND(L734,2)*ROUND(G734,3),2)</f>
        <v>0</v>
      </c>
      <c r="N734" s="25" t="s">
        <v>126</v>
      </c>
      <c r="O734">
        <f>(M734*21)/100</f>
        <v>0</v>
      </c>
      <c r="P734" t="s">
        <v>27</v>
      </c>
    </row>
    <row r="735" spans="1:16" x14ac:dyDescent="0.2">
      <c r="A735" s="28" t="s">
        <v>57</v>
      </c>
      <c r="E735" s="29" t="s">
        <v>5</v>
      </c>
    </row>
    <row r="736" spans="1:16" x14ac:dyDescent="0.2">
      <c r="A736" s="28" t="s">
        <v>58</v>
      </c>
      <c r="E736" s="30" t="s">
        <v>5</v>
      </c>
    </row>
    <row r="737" spans="1:16" x14ac:dyDescent="0.2">
      <c r="E737" s="29" t="s">
        <v>5</v>
      </c>
    </row>
    <row r="738" spans="1:16" x14ac:dyDescent="0.2">
      <c r="A738" t="s">
        <v>51</v>
      </c>
      <c r="B738" s="5" t="s">
        <v>770</v>
      </c>
      <c r="C738" s="5" t="s">
        <v>6771</v>
      </c>
      <c r="D738" t="s">
        <v>52</v>
      </c>
      <c r="E738" s="24" t="s">
        <v>6623</v>
      </c>
      <c r="F738" s="25" t="s">
        <v>3125</v>
      </c>
      <c r="G738" s="26">
        <v>1.48</v>
      </c>
      <c r="H738" s="25">
        <v>0</v>
      </c>
      <c r="I738" s="25">
        <f>ROUND(G738*H738,6)</f>
        <v>0</v>
      </c>
      <c r="L738" s="27">
        <v>0</v>
      </c>
      <c r="M738" s="22">
        <f>ROUND(ROUND(L738,2)*ROUND(G738,3),2)</f>
        <v>0</v>
      </c>
      <c r="N738" s="25" t="s">
        <v>126</v>
      </c>
      <c r="O738">
        <f>(M738*21)/100</f>
        <v>0</v>
      </c>
      <c r="P738" t="s">
        <v>27</v>
      </c>
    </row>
    <row r="739" spans="1:16" x14ac:dyDescent="0.2">
      <c r="A739" s="28" t="s">
        <v>57</v>
      </c>
      <c r="E739" s="29" t="s">
        <v>5</v>
      </c>
    </row>
    <row r="740" spans="1:16" x14ac:dyDescent="0.2">
      <c r="A740" s="28" t="s">
        <v>58</v>
      </c>
      <c r="E740" s="30" t="s">
        <v>5</v>
      </c>
    </row>
    <row r="741" spans="1:16" x14ac:dyDescent="0.2">
      <c r="E741" s="29" t="s">
        <v>5</v>
      </c>
    </row>
    <row r="742" spans="1:16" x14ac:dyDescent="0.2">
      <c r="A742" t="s">
        <v>51</v>
      </c>
      <c r="B742" s="5" t="s">
        <v>773</v>
      </c>
      <c r="C742" s="5" t="s">
        <v>6771</v>
      </c>
      <c r="D742" t="s">
        <v>27</v>
      </c>
      <c r="E742" s="24" t="s">
        <v>6624</v>
      </c>
      <c r="F742" s="25" t="s">
        <v>3125</v>
      </c>
      <c r="G742" s="26">
        <v>1.41</v>
      </c>
      <c r="H742" s="25">
        <v>0</v>
      </c>
      <c r="I742" s="25">
        <f>ROUND(G742*H742,6)</f>
        <v>0</v>
      </c>
      <c r="L742" s="27">
        <v>0</v>
      </c>
      <c r="M742" s="22">
        <f>ROUND(ROUND(L742,2)*ROUND(G742,3),2)</f>
        <v>0</v>
      </c>
      <c r="N742" s="25" t="s">
        <v>126</v>
      </c>
      <c r="O742">
        <f>(M742*21)/100</f>
        <v>0</v>
      </c>
      <c r="P742" t="s">
        <v>27</v>
      </c>
    </row>
    <row r="743" spans="1:16" x14ac:dyDescent="0.2">
      <c r="A743" s="28" t="s">
        <v>57</v>
      </c>
      <c r="E743" s="29" t="s">
        <v>5</v>
      </c>
    </row>
    <row r="744" spans="1:16" x14ac:dyDescent="0.2">
      <c r="A744" s="28" t="s">
        <v>58</v>
      </c>
      <c r="E744" s="30" t="s">
        <v>5</v>
      </c>
    </row>
    <row r="745" spans="1:16" x14ac:dyDescent="0.2">
      <c r="E745" s="29" t="s">
        <v>5</v>
      </c>
    </row>
    <row r="746" spans="1:16" x14ac:dyDescent="0.2">
      <c r="A746" t="s">
        <v>51</v>
      </c>
      <c r="B746" s="5" t="s">
        <v>774</v>
      </c>
      <c r="C746" s="5" t="s">
        <v>6771</v>
      </c>
      <c r="D746" t="s">
        <v>26</v>
      </c>
      <c r="E746" s="24" t="s">
        <v>6625</v>
      </c>
      <c r="F746" s="25" t="s">
        <v>3125</v>
      </c>
      <c r="G746" s="26">
        <v>4.41</v>
      </c>
      <c r="H746" s="25">
        <v>0</v>
      </c>
      <c r="I746" s="25">
        <f>ROUND(G746*H746,6)</f>
        <v>0</v>
      </c>
      <c r="L746" s="27">
        <v>0</v>
      </c>
      <c r="M746" s="22">
        <f>ROUND(ROUND(L746,2)*ROUND(G746,3),2)</f>
        <v>0</v>
      </c>
      <c r="N746" s="25" t="s">
        <v>126</v>
      </c>
      <c r="O746">
        <f>(M746*21)/100</f>
        <v>0</v>
      </c>
      <c r="P746" t="s">
        <v>27</v>
      </c>
    </row>
    <row r="747" spans="1:16" x14ac:dyDescent="0.2">
      <c r="A747" s="28" t="s">
        <v>57</v>
      </c>
      <c r="E747" s="29" t="s">
        <v>5</v>
      </c>
    </row>
    <row r="748" spans="1:16" x14ac:dyDescent="0.2">
      <c r="A748" s="28" t="s">
        <v>58</v>
      </c>
      <c r="E748" s="30" t="s">
        <v>5</v>
      </c>
    </row>
    <row r="749" spans="1:16" x14ac:dyDescent="0.2">
      <c r="E749" s="29" t="s">
        <v>5</v>
      </c>
    </row>
    <row r="750" spans="1:16" x14ac:dyDescent="0.2">
      <c r="A750" t="s">
        <v>48</v>
      </c>
      <c r="C750" s="6" t="s">
        <v>268</v>
      </c>
      <c r="E750" s="23" t="s">
        <v>6772</v>
      </c>
      <c r="J750" s="22">
        <f>0</f>
        <v>0</v>
      </c>
      <c r="K750" s="22">
        <f>0</f>
        <v>0</v>
      </c>
      <c r="L750" s="22">
        <f>0+L751+L755+L759+L763+L767+L771+L775+L779+L783+L787+L791+L795+L799+L803+L807+L811+L815+L819+L823+L827+L831+L835+L839</f>
        <v>0</v>
      </c>
      <c r="M750" s="22">
        <f>0+M751+M755+M759+M763+M767+M771+M775+M779+M783+M787+M791+M795+M799+M803+M807+M811+M815+M819+M823+M827+M831+M835+M839</f>
        <v>0</v>
      </c>
    </row>
    <row r="751" spans="1:16" x14ac:dyDescent="0.2">
      <c r="A751" t="s">
        <v>51</v>
      </c>
      <c r="B751" s="5" t="s">
        <v>777</v>
      </c>
      <c r="C751" s="5" t="s">
        <v>6773</v>
      </c>
      <c r="D751" t="s">
        <v>5</v>
      </c>
      <c r="E751" s="24" t="s">
        <v>6545</v>
      </c>
      <c r="F751" s="25" t="s">
        <v>812</v>
      </c>
      <c r="G751" s="26">
        <v>1</v>
      </c>
      <c r="H751" s="25">
        <v>0</v>
      </c>
      <c r="I751" s="25">
        <f>ROUND(G751*H751,6)</f>
        <v>0</v>
      </c>
      <c r="L751" s="27">
        <v>0</v>
      </c>
      <c r="M751" s="22">
        <f>ROUND(ROUND(L751,2)*ROUND(G751,3),2)</f>
        <v>0</v>
      </c>
      <c r="N751" s="25" t="s">
        <v>126</v>
      </c>
      <c r="O751">
        <f>(M751*21)/100</f>
        <v>0</v>
      </c>
      <c r="P751" t="s">
        <v>27</v>
      </c>
    </row>
    <row r="752" spans="1:16" x14ac:dyDescent="0.2">
      <c r="A752" s="28" t="s">
        <v>57</v>
      </c>
      <c r="E752" s="29" t="s">
        <v>5</v>
      </c>
    </row>
    <row r="753" spans="1:16" x14ac:dyDescent="0.2">
      <c r="A753" s="28" t="s">
        <v>58</v>
      </c>
      <c r="E753" s="30" t="s">
        <v>5</v>
      </c>
    </row>
    <row r="754" spans="1:16" x14ac:dyDescent="0.2">
      <c r="E754" s="29" t="s">
        <v>5</v>
      </c>
    </row>
    <row r="755" spans="1:16" x14ac:dyDescent="0.2">
      <c r="A755" t="s">
        <v>51</v>
      </c>
      <c r="B755" s="5" t="s">
        <v>779</v>
      </c>
      <c r="C755" s="5" t="s">
        <v>6774</v>
      </c>
      <c r="D755" t="s">
        <v>5</v>
      </c>
      <c r="E755" s="24" t="s">
        <v>6545</v>
      </c>
      <c r="F755" s="25" t="s">
        <v>812</v>
      </c>
      <c r="G755" s="26">
        <v>1</v>
      </c>
      <c r="H755" s="25">
        <v>0</v>
      </c>
      <c r="I755" s="25">
        <f>ROUND(G755*H755,6)</f>
        <v>0</v>
      </c>
      <c r="L755" s="27">
        <v>0</v>
      </c>
      <c r="M755" s="22">
        <f>ROUND(ROUND(L755,2)*ROUND(G755,3),2)</f>
        <v>0</v>
      </c>
      <c r="N755" s="25" t="s">
        <v>126</v>
      </c>
      <c r="O755">
        <f>(M755*21)/100</f>
        <v>0</v>
      </c>
      <c r="P755" t="s">
        <v>27</v>
      </c>
    </row>
    <row r="756" spans="1:16" x14ac:dyDescent="0.2">
      <c r="A756" s="28" t="s">
        <v>57</v>
      </c>
      <c r="E756" s="29" t="s">
        <v>5</v>
      </c>
    </row>
    <row r="757" spans="1:16" x14ac:dyDescent="0.2">
      <c r="A757" s="28" t="s">
        <v>58</v>
      </c>
      <c r="E757" s="30" t="s">
        <v>5</v>
      </c>
    </row>
    <row r="758" spans="1:16" x14ac:dyDescent="0.2">
      <c r="E758" s="29" t="s">
        <v>5</v>
      </c>
    </row>
    <row r="759" spans="1:16" ht="25.5" x14ac:dyDescent="0.2">
      <c r="A759" t="s">
        <v>51</v>
      </c>
      <c r="B759" s="5" t="s">
        <v>782</v>
      </c>
      <c r="C759" s="5" t="s">
        <v>6775</v>
      </c>
      <c r="D759" t="s">
        <v>5</v>
      </c>
      <c r="E759" s="24" t="s">
        <v>6755</v>
      </c>
      <c r="F759" s="25" t="s">
        <v>812</v>
      </c>
      <c r="G759" s="26">
        <v>1</v>
      </c>
      <c r="H759" s="25">
        <v>0</v>
      </c>
      <c r="I759" s="25">
        <f>ROUND(G759*H759,6)</f>
        <v>0</v>
      </c>
      <c r="L759" s="27">
        <v>0</v>
      </c>
      <c r="M759" s="22">
        <f>ROUND(ROUND(L759,2)*ROUND(G759,3),2)</f>
        <v>0</v>
      </c>
      <c r="N759" s="25" t="s">
        <v>126</v>
      </c>
      <c r="O759">
        <f>(M759*21)/100</f>
        <v>0</v>
      </c>
      <c r="P759" t="s">
        <v>27</v>
      </c>
    </row>
    <row r="760" spans="1:16" x14ac:dyDescent="0.2">
      <c r="A760" s="28" t="s">
        <v>57</v>
      </c>
      <c r="E760" s="29" t="s">
        <v>5</v>
      </c>
    </row>
    <row r="761" spans="1:16" x14ac:dyDescent="0.2">
      <c r="A761" s="28" t="s">
        <v>58</v>
      </c>
      <c r="E761" s="30" t="s">
        <v>5</v>
      </c>
    </row>
    <row r="762" spans="1:16" x14ac:dyDescent="0.2">
      <c r="E762" s="29" t="s">
        <v>5</v>
      </c>
    </row>
    <row r="763" spans="1:16" ht="25.5" x14ac:dyDescent="0.2">
      <c r="A763" t="s">
        <v>51</v>
      </c>
      <c r="B763" s="5" t="s">
        <v>783</v>
      </c>
      <c r="C763" s="5" t="s">
        <v>6776</v>
      </c>
      <c r="D763" t="s">
        <v>5</v>
      </c>
      <c r="E763" s="24" t="s">
        <v>6757</v>
      </c>
      <c r="F763" s="25" t="s">
        <v>812</v>
      </c>
      <c r="G763" s="26">
        <v>1</v>
      </c>
      <c r="H763" s="25">
        <v>0</v>
      </c>
      <c r="I763" s="25">
        <f>ROUND(G763*H763,6)</f>
        <v>0</v>
      </c>
      <c r="L763" s="27">
        <v>0</v>
      </c>
      <c r="M763" s="22">
        <f>ROUND(ROUND(L763,2)*ROUND(G763,3),2)</f>
        <v>0</v>
      </c>
      <c r="N763" s="25" t="s">
        <v>126</v>
      </c>
      <c r="O763">
        <f>(M763*21)/100</f>
        <v>0</v>
      </c>
      <c r="P763" t="s">
        <v>27</v>
      </c>
    </row>
    <row r="764" spans="1:16" x14ac:dyDescent="0.2">
      <c r="A764" s="28" t="s">
        <v>57</v>
      </c>
      <c r="E764" s="29" t="s">
        <v>5</v>
      </c>
    </row>
    <row r="765" spans="1:16" x14ac:dyDescent="0.2">
      <c r="A765" s="28" t="s">
        <v>58</v>
      </c>
      <c r="E765" s="30" t="s">
        <v>5</v>
      </c>
    </row>
    <row r="766" spans="1:16" x14ac:dyDescent="0.2">
      <c r="E766" s="29" t="s">
        <v>5</v>
      </c>
    </row>
    <row r="767" spans="1:16" ht="25.5" x14ac:dyDescent="0.2">
      <c r="A767" t="s">
        <v>51</v>
      </c>
      <c r="B767" s="5" t="s">
        <v>784</v>
      </c>
      <c r="C767" s="5" t="s">
        <v>6777</v>
      </c>
      <c r="D767" t="s">
        <v>5</v>
      </c>
      <c r="E767" s="24" t="s">
        <v>6574</v>
      </c>
      <c r="F767" s="25" t="s">
        <v>812</v>
      </c>
      <c r="G767" s="26">
        <v>1</v>
      </c>
      <c r="H767" s="25">
        <v>0</v>
      </c>
      <c r="I767" s="25">
        <f>ROUND(G767*H767,6)</f>
        <v>0</v>
      </c>
      <c r="L767" s="27">
        <v>0</v>
      </c>
      <c r="M767" s="22">
        <f>ROUND(ROUND(L767,2)*ROUND(G767,3),2)</f>
        <v>0</v>
      </c>
      <c r="N767" s="25" t="s">
        <v>126</v>
      </c>
      <c r="O767">
        <f>(M767*21)/100</f>
        <v>0</v>
      </c>
      <c r="P767" t="s">
        <v>27</v>
      </c>
    </row>
    <row r="768" spans="1:16" x14ac:dyDescent="0.2">
      <c r="A768" s="28" t="s">
        <v>57</v>
      </c>
      <c r="E768" s="29" t="s">
        <v>5</v>
      </c>
    </row>
    <row r="769" spans="1:16" x14ac:dyDescent="0.2">
      <c r="A769" s="28" t="s">
        <v>58</v>
      </c>
      <c r="E769" s="30" t="s">
        <v>5</v>
      </c>
    </row>
    <row r="770" spans="1:16" x14ac:dyDescent="0.2">
      <c r="E770" s="29" t="s">
        <v>5</v>
      </c>
    </row>
    <row r="771" spans="1:16" ht="25.5" x14ac:dyDescent="0.2">
      <c r="A771" t="s">
        <v>51</v>
      </c>
      <c r="B771" s="5" t="s">
        <v>785</v>
      </c>
      <c r="C771" s="5" t="s">
        <v>6778</v>
      </c>
      <c r="D771" t="s">
        <v>5</v>
      </c>
      <c r="E771" s="24" t="s">
        <v>6662</v>
      </c>
      <c r="F771" s="25" t="s">
        <v>812</v>
      </c>
      <c r="G771" s="26">
        <v>3</v>
      </c>
      <c r="H771" s="25">
        <v>0</v>
      </c>
      <c r="I771" s="25">
        <f>ROUND(G771*H771,6)</f>
        <v>0</v>
      </c>
      <c r="L771" s="27">
        <v>0</v>
      </c>
      <c r="M771" s="22">
        <f>ROUND(ROUND(L771,2)*ROUND(G771,3),2)</f>
        <v>0</v>
      </c>
      <c r="N771" s="25" t="s">
        <v>126</v>
      </c>
      <c r="O771">
        <f>(M771*21)/100</f>
        <v>0</v>
      </c>
      <c r="P771" t="s">
        <v>27</v>
      </c>
    </row>
    <row r="772" spans="1:16" x14ac:dyDescent="0.2">
      <c r="A772" s="28" t="s">
        <v>57</v>
      </c>
      <c r="E772" s="29" t="s">
        <v>5</v>
      </c>
    </row>
    <row r="773" spans="1:16" x14ac:dyDescent="0.2">
      <c r="A773" s="28" t="s">
        <v>58</v>
      </c>
      <c r="E773" s="30" t="s">
        <v>5</v>
      </c>
    </row>
    <row r="774" spans="1:16" x14ac:dyDescent="0.2">
      <c r="E774" s="29" t="s">
        <v>5</v>
      </c>
    </row>
    <row r="775" spans="1:16" ht="25.5" x14ac:dyDescent="0.2">
      <c r="A775" t="s">
        <v>51</v>
      </c>
      <c r="B775" s="5" t="s">
        <v>786</v>
      </c>
      <c r="C775" s="5" t="s">
        <v>6779</v>
      </c>
      <c r="D775" t="s">
        <v>5</v>
      </c>
      <c r="E775" s="24" t="s">
        <v>6660</v>
      </c>
      <c r="F775" s="25" t="s">
        <v>812</v>
      </c>
      <c r="G775" s="26">
        <v>3</v>
      </c>
      <c r="H775" s="25">
        <v>0</v>
      </c>
      <c r="I775" s="25">
        <f>ROUND(G775*H775,6)</f>
        <v>0</v>
      </c>
      <c r="L775" s="27">
        <v>0</v>
      </c>
      <c r="M775" s="22">
        <f>ROUND(ROUND(L775,2)*ROUND(G775,3),2)</f>
        <v>0</v>
      </c>
      <c r="N775" s="25" t="s">
        <v>126</v>
      </c>
      <c r="O775">
        <f>(M775*21)/100</f>
        <v>0</v>
      </c>
      <c r="P775" t="s">
        <v>27</v>
      </c>
    </row>
    <row r="776" spans="1:16" x14ac:dyDescent="0.2">
      <c r="A776" s="28" t="s">
        <v>57</v>
      </c>
      <c r="E776" s="29" t="s">
        <v>5</v>
      </c>
    </row>
    <row r="777" spans="1:16" x14ac:dyDescent="0.2">
      <c r="A777" s="28" t="s">
        <v>58</v>
      </c>
      <c r="E777" s="30" t="s">
        <v>5</v>
      </c>
    </row>
    <row r="778" spans="1:16" x14ac:dyDescent="0.2">
      <c r="E778" s="29" t="s">
        <v>5</v>
      </c>
    </row>
    <row r="779" spans="1:16" x14ac:dyDescent="0.2">
      <c r="A779" t="s">
        <v>51</v>
      </c>
      <c r="B779" s="5" t="s">
        <v>787</v>
      </c>
      <c r="C779" s="5" t="s">
        <v>6780</v>
      </c>
      <c r="D779" t="s">
        <v>5</v>
      </c>
      <c r="E779" s="24" t="s">
        <v>6597</v>
      </c>
      <c r="F779" s="25" t="s">
        <v>77</v>
      </c>
      <c r="G779" s="26">
        <v>1.91</v>
      </c>
      <c r="H779" s="25">
        <v>0</v>
      </c>
      <c r="I779" s="25">
        <f>ROUND(G779*H779,6)</f>
        <v>0</v>
      </c>
      <c r="L779" s="27">
        <v>0</v>
      </c>
      <c r="M779" s="22">
        <f>ROUND(ROUND(L779,2)*ROUND(G779,3),2)</f>
        <v>0</v>
      </c>
      <c r="N779" s="25" t="s">
        <v>126</v>
      </c>
      <c r="O779">
        <f>(M779*21)/100</f>
        <v>0</v>
      </c>
      <c r="P779" t="s">
        <v>27</v>
      </c>
    </row>
    <row r="780" spans="1:16" x14ac:dyDescent="0.2">
      <c r="A780" s="28" t="s">
        <v>57</v>
      </c>
      <c r="E780" s="29" t="s">
        <v>5</v>
      </c>
    </row>
    <row r="781" spans="1:16" x14ac:dyDescent="0.2">
      <c r="A781" s="28" t="s">
        <v>58</v>
      </c>
      <c r="E781" s="30" t="s">
        <v>5</v>
      </c>
    </row>
    <row r="782" spans="1:16" x14ac:dyDescent="0.2">
      <c r="E782" s="29" t="s">
        <v>5</v>
      </c>
    </row>
    <row r="783" spans="1:16" x14ac:dyDescent="0.2">
      <c r="A783" t="s">
        <v>51</v>
      </c>
      <c r="B783" s="5" t="s">
        <v>788</v>
      </c>
      <c r="C783" s="5" t="s">
        <v>6781</v>
      </c>
      <c r="D783" t="s">
        <v>5</v>
      </c>
      <c r="E783" s="24" t="s">
        <v>6599</v>
      </c>
      <c r="F783" s="25" t="s">
        <v>77</v>
      </c>
      <c r="G783" s="26">
        <v>1.87</v>
      </c>
      <c r="H783" s="25">
        <v>0</v>
      </c>
      <c r="I783" s="25">
        <f>ROUND(G783*H783,6)</f>
        <v>0</v>
      </c>
      <c r="L783" s="27">
        <v>0</v>
      </c>
      <c r="M783" s="22">
        <f>ROUND(ROUND(L783,2)*ROUND(G783,3),2)</f>
        <v>0</v>
      </c>
      <c r="N783" s="25" t="s">
        <v>126</v>
      </c>
      <c r="O783">
        <f>(M783*21)/100</f>
        <v>0</v>
      </c>
      <c r="P783" t="s">
        <v>27</v>
      </c>
    </row>
    <row r="784" spans="1:16" x14ac:dyDescent="0.2">
      <c r="A784" s="28" t="s">
        <v>57</v>
      </c>
      <c r="E784" s="29" t="s">
        <v>5</v>
      </c>
    </row>
    <row r="785" spans="1:16" x14ac:dyDescent="0.2">
      <c r="A785" s="28" t="s">
        <v>58</v>
      </c>
      <c r="E785" s="30" t="s">
        <v>5</v>
      </c>
    </row>
    <row r="786" spans="1:16" x14ac:dyDescent="0.2">
      <c r="E786" s="29" t="s">
        <v>5</v>
      </c>
    </row>
    <row r="787" spans="1:16" x14ac:dyDescent="0.2">
      <c r="A787" t="s">
        <v>51</v>
      </c>
      <c r="B787" s="5" t="s">
        <v>789</v>
      </c>
      <c r="C787" s="5" t="s">
        <v>6782</v>
      </c>
      <c r="D787" t="s">
        <v>5</v>
      </c>
      <c r="E787" s="24" t="s">
        <v>6601</v>
      </c>
      <c r="F787" s="25" t="s">
        <v>67</v>
      </c>
      <c r="G787" s="26">
        <v>23.36</v>
      </c>
      <c r="H787" s="25">
        <v>0</v>
      </c>
      <c r="I787" s="25">
        <f>ROUND(G787*H787,6)</f>
        <v>0</v>
      </c>
      <c r="L787" s="27">
        <v>0</v>
      </c>
      <c r="M787" s="22">
        <f>ROUND(ROUND(L787,2)*ROUND(G787,3),2)</f>
        <v>0</v>
      </c>
      <c r="N787" s="25" t="s">
        <v>126</v>
      </c>
      <c r="O787">
        <f>(M787*21)/100</f>
        <v>0</v>
      </c>
      <c r="P787" t="s">
        <v>27</v>
      </c>
    </row>
    <row r="788" spans="1:16" x14ac:dyDescent="0.2">
      <c r="A788" s="28" t="s">
        <v>57</v>
      </c>
      <c r="E788" s="29" t="s">
        <v>5</v>
      </c>
    </row>
    <row r="789" spans="1:16" x14ac:dyDescent="0.2">
      <c r="A789" s="28" t="s">
        <v>58</v>
      </c>
      <c r="E789" s="30" t="s">
        <v>5</v>
      </c>
    </row>
    <row r="790" spans="1:16" x14ac:dyDescent="0.2">
      <c r="E790" s="29" t="s">
        <v>5</v>
      </c>
    </row>
    <row r="791" spans="1:16" x14ac:dyDescent="0.2">
      <c r="A791" t="s">
        <v>51</v>
      </c>
      <c r="B791" s="5" t="s">
        <v>790</v>
      </c>
      <c r="C791" s="5" t="s">
        <v>6783</v>
      </c>
      <c r="D791" t="s">
        <v>5</v>
      </c>
      <c r="E791" s="24" t="s">
        <v>6721</v>
      </c>
      <c r="F791" s="25" t="s">
        <v>67</v>
      </c>
      <c r="G791" s="26">
        <v>37.29</v>
      </c>
      <c r="H791" s="25">
        <v>0</v>
      </c>
      <c r="I791" s="25">
        <f>ROUND(G791*H791,6)</f>
        <v>0</v>
      </c>
      <c r="L791" s="27">
        <v>0</v>
      </c>
      <c r="M791" s="22">
        <f>ROUND(ROUND(L791,2)*ROUND(G791,3),2)</f>
        <v>0</v>
      </c>
      <c r="N791" s="25" t="s">
        <v>126</v>
      </c>
      <c r="O791">
        <f>(M791*21)/100</f>
        <v>0</v>
      </c>
      <c r="P791" t="s">
        <v>27</v>
      </c>
    </row>
    <row r="792" spans="1:16" x14ac:dyDescent="0.2">
      <c r="A792" s="28" t="s">
        <v>57</v>
      </c>
      <c r="E792" s="29" t="s">
        <v>5</v>
      </c>
    </row>
    <row r="793" spans="1:16" x14ac:dyDescent="0.2">
      <c r="A793" s="28" t="s">
        <v>58</v>
      </c>
      <c r="E793" s="30" t="s">
        <v>5</v>
      </c>
    </row>
    <row r="794" spans="1:16" x14ac:dyDescent="0.2">
      <c r="E794" s="29" t="s">
        <v>5</v>
      </c>
    </row>
    <row r="795" spans="1:16" ht="25.5" x14ac:dyDescent="0.2">
      <c r="A795" t="s">
        <v>51</v>
      </c>
      <c r="B795" s="5" t="s">
        <v>2798</v>
      </c>
      <c r="C795" s="5" t="s">
        <v>6784</v>
      </c>
      <c r="D795" t="s">
        <v>5</v>
      </c>
      <c r="E795" s="24" t="s">
        <v>6723</v>
      </c>
      <c r="F795" s="25" t="s">
        <v>67</v>
      </c>
      <c r="G795" s="26">
        <v>0.57999999999999996</v>
      </c>
      <c r="H795" s="25">
        <v>0</v>
      </c>
      <c r="I795" s="25">
        <f>ROUND(G795*H795,6)</f>
        <v>0</v>
      </c>
      <c r="L795" s="27">
        <v>0</v>
      </c>
      <c r="M795" s="22">
        <f>ROUND(ROUND(L795,2)*ROUND(G795,3),2)</f>
        <v>0</v>
      </c>
      <c r="N795" s="25" t="s">
        <v>126</v>
      </c>
      <c r="O795">
        <f>(M795*21)/100</f>
        <v>0</v>
      </c>
      <c r="P795" t="s">
        <v>27</v>
      </c>
    </row>
    <row r="796" spans="1:16" x14ac:dyDescent="0.2">
      <c r="A796" s="28" t="s">
        <v>57</v>
      </c>
      <c r="E796" s="29" t="s">
        <v>5</v>
      </c>
    </row>
    <row r="797" spans="1:16" x14ac:dyDescent="0.2">
      <c r="A797" s="28" t="s">
        <v>58</v>
      </c>
      <c r="E797" s="30" t="s">
        <v>5</v>
      </c>
    </row>
    <row r="798" spans="1:16" x14ac:dyDescent="0.2">
      <c r="E798" s="29" t="s">
        <v>5</v>
      </c>
    </row>
    <row r="799" spans="1:16" ht="25.5" x14ac:dyDescent="0.2">
      <c r="A799" t="s">
        <v>51</v>
      </c>
      <c r="B799" s="5" t="s">
        <v>2800</v>
      </c>
      <c r="C799" s="5" t="s">
        <v>6784</v>
      </c>
      <c r="D799" t="s">
        <v>52</v>
      </c>
      <c r="E799" s="24" t="s">
        <v>6605</v>
      </c>
      <c r="F799" s="25" t="s">
        <v>67</v>
      </c>
      <c r="G799" s="26">
        <v>35.65</v>
      </c>
      <c r="H799" s="25">
        <v>0</v>
      </c>
      <c r="I799" s="25">
        <f>ROUND(G799*H799,6)</f>
        <v>0</v>
      </c>
      <c r="L799" s="27">
        <v>0</v>
      </c>
      <c r="M799" s="22">
        <f>ROUND(ROUND(L799,2)*ROUND(G799,3),2)</f>
        <v>0</v>
      </c>
      <c r="N799" s="25" t="s">
        <v>126</v>
      </c>
      <c r="O799">
        <f>(M799*21)/100</f>
        <v>0</v>
      </c>
      <c r="P799" t="s">
        <v>27</v>
      </c>
    </row>
    <row r="800" spans="1:16" x14ac:dyDescent="0.2">
      <c r="A800" s="28" t="s">
        <v>57</v>
      </c>
      <c r="E800" s="29" t="s">
        <v>5</v>
      </c>
    </row>
    <row r="801" spans="1:16" x14ac:dyDescent="0.2">
      <c r="A801" s="28" t="s">
        <v>58</v>
      </c>
      <c r="E801" s="30" t="s">
        <v>5</v>
      </c>
    </row>
    <row r="802" spans="1:16" x14ac:dyDescent="0.2">
      <c r="E802" s="29" t="s">
        <v>5</v>
      </c>
    </row>
    <row r="803" spans="1:16" ht="25.5" x14ac:dyDescent="0.2">
      <c r="A803" t="s">
        <v>51</v>
      </c>
      <c r="B803" s="5" t="s">
        <v>2803</v>
      </c>
      <c r="C803" s="5" t="s">
        <v>6785</v>
      </c>
      <c r="D803" t="s">
        <v>5</v>
      </c>
      <c r="E803" s="24" t="s">
        <v>6725</v>
      </c>
      <c r="F803" s="25" t="s">
        <v>67</v>
      </c>
      <c r="G803" s="26">
        <v>3</v>
      </c>
      <c r="H803" s="25">
        <v>0</v>
      </c>
      <c r="I803" s="25">
        <f>ROUND(G803*H803,6)</f>
        <v>0</v>
      </c>
      <c r="L803" s="27">
        <v>0</v>
      </c>
      <c r="M803" s="22">
        <f>ROUND(ROUND(L803,2)*ROUND(G803,3),2)</f>
        <v>0</v>
      </c>
      <c r="N803" s="25" t="s">
        <v>126</v>
      </c>
      <c r="O803">
        <f>(M803*21)/100</f>
        <v>0</v>
      </c>
      <c r="P803" t="s">
        <v>27</v>
      </c>
    </row>
    <row r="804" spans="1:16" x14ac:dyDescent="0.2">
      <c r="A804" s="28" t="s">
        <v>57</v>
      </c>
      <c r="E804" s="29" t="s">
        <v>5</v>
      </c>
    </row>
    <row r="805" spans="1:16" x14ac:dyDescent="0.2">
      <c r="A805" s="28" t="s">
        <v>58</v>
      </c>
      <c r="E805" s="30" t="s">
        <v>5</v>
      </c>
    </row>
    <row r="806" spans="1:16" x14ac:dyDescent="0.2">
      <c r="E806" s="29" t="s">
        <v>5</v>
      </c>
    </row>
    <row r="807" spans="1:16" ht="25.5" x14ac:dyDescent="0.2">
      <c r="A807" t="s">
        <v>51</v>
      </c>
      <c r="B807" s="5" t="s">
        <v>2805</v>
      </c>
      <c r="C807" s="5" t="s">
        <v>6785</v>
      </c>
      <c r="D807" t="s">
        <v>52</v>
      </c>
      <c r="E807" s="24" t="s">
        <v>6607</v>
      </c>
      <c r="F807" s="25" t="s">
        <v>67</v>
      </c>
      <c r="G807" s="26">
        <v>12</v>
      </c>
      <c r="H807" s="25">
        <v>0</v>
      </c>
      <c r="I807" s="25">
        <f>ROUND(G807*H807,6)</f>
        <v>0</v>
      </c>
      <c r="L807" s="27">
        <v>0</v>
      </c>
      <c r="M807" s="22">
        <f>ROUND(ROUND(L807,2)*ROUND(G807,3),2)</f>
        <v>0</v>
      </c>
      <c r="N807" s="25" t="s">
        <v>126</v>
      </c>
      <c r="O807">
        <f>(M807*21)/100</f>
        <v>0</v>
      </c>
      <c r="P807" t="s">
        <v>27</v>
      </c>
    </row>
    <row r="808" spans="1:16" x14ac:dyDescent="0.2">
      <c r="A808" s="28" t="s">
        <v>57</v>
      </c>
      <c r="E808" s="29" t="s">
        <v>5</v>
      </c>
    </row>
    <row r="809" spans="1:16" x14ac:dyDescent="0.2">
      <c r="A809" s="28" t="s">
        <v>58</v>
      </c>
      <c r="E809" s="30" t="s">
        <v>5</v>
      </c>
    </row>
    <row r="810" spans="1:16" x14ac:dyDescent="0.2">
      <c r="E810" s="29" t="s">
        <v>5</v>
      </c>
    </row>
    <row r="811" spans="1:16" x14ac:dyDescent="0.2">
      <c r="A811" t="s">
        <v>51</v>
      </c>
      <c r="B811" s="5" t="s">
        <v>2807</v>
      </c>
      <c r="C811" s="5" t="s">
        <v>6786</v>
      </c>
      <c r="D811" t="s">
        <v>5</v>
      </c>
      <c r="E811" s="24" t="s">
        <v>6613</v>
      </c>
      <c r="F811" s="25" t="s">
        <v>3125</v>
      </c>
      <c r="G811" s="26">
        <v>17.47</v>
      </c>
      <c r="H811" s="25">
        <v>0</v>
      </c>
      <c r="I811" s="25">
        <f>ROUND(G811*H811,6)</f>
        <v>0</v>
      </c>
      <c r="L811" s="27">
        <v>0</v>
      </c>
      <c r="M811" s="22">
        <f>ROUND(ROUND(L811,2)*ROUND(G811,3),2)</f>
        <v>0</v>
      </c>
      <c r="N811" s="25" t="s">
        <v>126</v>
      </c>
      <c r="O811">
        <f>(M811*21)/100</f>
        <v>0</v>
      </c>
      <c r="P811" t="s">
        <v>27</v>
      </c>
    </row>
    <row r="812" spans="1:16" x14ac:dyDescent="0.2">
      <c r="A812" s="28" t="s">
        <v>57</v>
      </c>
      <c r="E812" s="29" t="s">
        <v>5</v>
      </c>
    </row>
    <row r="813" spans="1:16" x14ac:dyDescent="0.2">
      <c r="A813" s="28" t="s">
        <v>58</v>
      </c>
      <c r="E813" s="30" t="s">
        <v>5</v>
      </c>
    </row>
    <row r="814" spans="1:16" x14ac:dyDescent="0.2">
      <c r="E814" s="29" t="s">
        <v>5</v>
      </c>
    </row>
    <row r="815" spans="1:16" x14ac:dyDescent="0.2">
      <c r="A815" t="s">
        <v>51</v>
      </c>
      <c r="B815" s="5" t="s">
        <v>2809</v>
      </c>
      <c r="C815" s="5" t="s">
        <v>6787</v>
      </c>
      <c r="D815" t="s">
        <v>5</v>
      </c>
      <c r="E815" s="24" t="s">
        <v>6615</v>
      </c>
      <c r="F815" s="25" t="s">
        <v>3125</v>
      </c>
      <c r="G815" s="26">
        <v>17.940000000000001</v>
      </c>
      <c r="H815" s="25">
        <v>0</v>
      </c>
      <c r="I815" s="25">
        <f>ROUND(G815*H815,6)</f>
        <v>0</v>
      </c>
      <c r="L815" s="27">
        <v>0</v>
      </c>
      <c r="M815" s="22">
        <f>ROUND(ROUND(L815,2)*ROUND(G815,3),2)</f>
        <v>0</v>
      </c>
      <c r="N815" s="25" t="s">
        <v>126</v>
      </c>
      <c r="O815">
        <f>(M815*21)/100</f>
        <v>0</v>
      </c>
      <c r="P815" t="s">
        <v>27</v>
      </c>
    </row>
    <row r="816" spans="1:16" x14ac:dyDescent="0.2">
      <c r="A816" s="28" t="s">
        <v>57</v>
      </c>
      <c r="E816" s="29" t="s">
        <v>5</v>
      </c>
    </row>
    <row r="817" spans="1:16" x14ac:dyDescent="0.2">
      <c r="A817" s="28" t="s">
        <v>58</v>
      </c>
      <c r="E817" s="30" t="s">
        <v>5</v>
      </c>
    </row>
    <row r="818" spans="1:16" x14ac:dyDescent="0.2">
      <c r="E818" s="29" t="s">
        <v>5</v>
      </c>
    </row>
    <row r="819" spans="1:16" x14ac:dyDescent="0.2">
      <c r="A819" t="s">
        <v>51</v>
      </c>
      <c r="B819" s="5" t="s">
        <v>2814</v>
      </c>
      <c r="C819" s="5" t="s">
        <v>6788</v>
      </c>
      <c r="D819" t="s">
        <v>5</v>
      </c>
      <c r="E819" s="24" t="s">
        <v>6617</v>
      </c>
      <c r="F819" s="25" t="s">
        <v>3125</v>
      </c>
      <c r="G819" s="26">
        <v>1.1100000000000001</v>
      </c>
      <c r="H819" s="25">
        <v>0</v>
      </c>
      <c r="I819" s="25">
        <f>ROUND(G819*H819,6)</f>
        <v>0</v>
      </c>
      <c r="L819" s="27">
        <v>0</v>
      </c>
      <c r="M819" s="22">
        <f>ROUND(ROUND(L819,2)*ROUND(G819,3),2)</f>
        <v>0</v>
      </c>
      <c r="N819" s="25" t="s">
        <v>126</v>
      </c>
      <c r="O819">
        <f>(M819*21)/100</f>
        <v>0</v>
      </c>
      <c r="P819" t="s">
        <v>27</v>
      </c>
    </row>
    <row r="820" spans="1:16" x14ac:dyDescent="0.2">
      <c r="A820" s="28" t="s">
        <v>57</v>
      </c>
      <c r="E820" s="29" t="s">
        <v>5</v>
      </c>
    </row>
    <row r="821" spans="1:16" x14ac:dyDescent="0.2">
      <c r="A821" s="28" t="s">
        <v>58</v>
      </c>
      <c r="E821" s="30" t="s">
        <v>5</v>
      </c>
    </row>
    <row r="822" spans="1:16" x14ac:dyDescent="0.2">
      <c r="E822" s="29" t="s">
        <v>5</v>
      </c>
    </row>
    <row r="823" spans="1:16" x14ac:dyDescent="0.2">
      <c r="A823" t="s">
        <v>51</v>
      </c>
      <c r="B823" s="5" t="s">
        <v>2819</v>
      </c>
      <c r="C823" s="5" t="s">
        <v>6789</v>
      </c>
      <c r="D823" t="s">
        <v>5</v>
      </c>
      <c r="E823" s="24" t="s">
        <v>6619</v>
      </c>
      <c r="F823" s="25" t="s">
        <v>3125</v>
      </c>
      <c r="G823" s="26">
        <v>2.54</v>
      </c>
      <c r="H823" s="25">
        <v>0</v>
      </c>
      <c r="I823" s="25">
        <f>ROUND(G823*H823,6)</f>
        <v>0</v>
      </c>
      <c r="L823" s="27">
        <v>0</v>
      </c>
      <c r="M823" s="22">
        <f>ROUND(ROUND(L823,2)*ROUND(G823,3),2)</f>
        <v>0</v>
      </c>
      <c r="N823" s="25" t="s">
        <v>126</v>
      </c>
      <c r="O823">
        <f>(M823*21)/100</f>
        <v>0</v>
      </c>
      <c r="P823" t="s">
        <v>27</v>
      </c>
    </row>
    <row r="824" spans="1:16" x14ac:dyDescent="0.2">
      <c r="A824" s="28" t="s">
        <v>57</v>
      </c>
      <c r="E824" s="29" t="s">
        <v>5</v>
      </c>
    </row>
    <row r="825" spans="1:16" x14ac:dyDescent="0.2">
      <c r="A825" s="28" t="s">
        <v>58</v>
      </c>
      <c r="E825" s="30" t="s">
        <v>5</v>
      </c>
    </row>
    <row r="826" spans="1:16" x14ac:dyDescent="0.2">
      <c r="E826" s="29" t="s">
        <v>5</v>
      </c>
    </row>
    <row r="827" spans="1:16" x14ac:dyDescent="0.2">
      <c r="A827" t="s">
        <v>51</v>
      </c>
      <c r="B827" s="5" t="s">
        <v>3949</v>
      </c>
      <c r="C827" s="5" t="s">
        <v>6790</v>
      </c>
      <c r="D827" t="s">
        <v>5</v>
      </c>
      <c r="E827" s="24" t="s">
        <v>6622</v>
      </c>
      <c r="F827" s="25" t="s">
        <v>3125</v>
      </c>
      <c r="G827" s="26">
        <v>1.1399999999999999</v>
      </c>
      <c r="H827" s="25">
        <v>0</v>
      </c>
      <c r="I827" s="25">
        <f>ROUND(G827*H827,6)</f>
        <v>0</v>
      </c>
      <c r="L827" s="27">
        <v>0</v>
      </c>
      <c r="M827" s="22">
        <f>ROUND(ROUND(L827,2)*ROUND(G827,3),2)</f>
        <v>0</v>
      </c>
      <c r="N827" s="25" t="s">
        <v>126</v>
      </c>
      <c r="O827">
        <f>(M827*21)/100</f>
        <v>0</v>
      </c>
      <c r="P827" t="s">
        <v>27</v>
      </c>
    </row>
    <row r="828" spans="1:16" x14ac:dyDescent="0.2">
      <c r="A828" s="28" t="s">
        <v>57</v>
      </c>
      <c r="E828" s="29" t="s">
        <v>5</v>
      </c>
    </row>
    <row r="829" spans="1:16" x14ac:dyDescent="0.2">
      <c r="A829" s="28" t="s">
        <v>58</v>
      </c>
      <c r="E829" s="30" t="s">
        <v>5</v>
      </c>
    </row>
    <row r="830" spans="1:16" x14ac:dyDescent="0.2">
      <c r="E830" s="29" t="s">
        <v>5</v>
      </c>
    </row>
    <row r="831" spans="1:16" x14ac:dyDescent="0.2">
      <c r="A831" t="s">
        <v>51</v>
      </c>
      <c r="B831" s="5" t="s">
        <v>2823</v>
      </c>
      <c r="C831" s="5" t="s">
        <v>6790</v>
      </c>
      <c r="D831" t="s">
        <v>52</v>
      </c>
      <c r="E831" s="24" t="s">
        <v>6623</v>
      </c>
      <c r="F831" s="25" t="s">
        <v>3125</v>
      </c>
      <c r="G831" s="26">
        <v>2.1</v>
      </c>
      <c r="H831" s="25">
        <v>0</v>
      </c>
      <c r="I831" s="25">
        <f>ROUND(G831*H831,6)</f>
        <v>0</v>
      </c>
      <c r="L831" s="27">
        <v>0</v>
      </c>
      <c r="M831" s="22">
        <f>ROUND(ROUND(L831,2)*ROUND(G831,3),2)</f>
        <v>0</v>
      </c>
      <c r="N831" s="25" t="s">
        <v>126</v>
      </c>
      <c r="O831">
        <f>(M831*21)/100</f>
        <v>0</v>
      </c>
      <c r="P831" t="s">
        <v>27</v>
      </c>
    </row>
    <row r="832" spans="1:16" x14ac:dyDescent="0.2">
      <c r="A832" s="28" t="s">
        <v>57</v>
      </c>
      <c r="E832" s="29" t="s">
        <v>5</v>
      </c>
    </row>
    <row r="833" spans="1:16" x14ac:dyDescent="0.2">
      <c r="A833" s="28" t="s">
        <v>58</v>
      </c>
      <c r="E833" s="30" t="s">
        <v>5</v>
      </c>
    </row>
    <row r="834" spans="1:16" x14ac:dyDescent="0.2">
      <c r="E834" s="29" t="s">
        <v>5</v>
      </c>
    </row>
    <row r="835" spans="1:16" x14ac:dyDescent="0.2">
      <c r="A835" t="s">
        <v>51</v>
      </c>
      <c r="B835" s="5" t="s">
        <v>2826</v>
      </c>
      <c r="C835" s="5" t="s">
        <v>6790</v>
      </c>
      <c r="D835" t="s">
        <v>27</v>
      </c>
      <c r="E835" s="24" t="s">
        <v>6624</v>
      </c>
      <c r="F835" s="25" t="s">
        <v>3125</v>
      </c>
      <c r="G835" s="26">
        <v>1.1299999999999999</v>
      </c>
      <c r="H835" s="25">
        <v>0</v>
      </c>
      <c r="I835" s="25">
        <f>ROUND(G835*H835,6)</f>
        <v>0</v>
      </c>
      <c r="L835" s="27">
        <v>0</v>
      </c>
      <c r="M835" s="22">
        <f>ROUND(ROUND(L835,2)*ROUND(G835,3),2)</f>
        <v>0</v>
      </c>
      <c r="N835" s="25" t="s">
        <v>126</v>
      </c>
      <c r="O835">
        <f>(M835*21)/100</f>
        <v>0</v>
      </c>
      <c r="P835" t="s">
        <v>27</v>
      </c>
    </row>
    <row r="836" spans="1:16" x14ac:dyDescent="0.2">
      <c r="A836" s="28" t="s">
        <v>57</v>
      </c>
      <c r="E836" s="29" t="s">
        <v>5</v>
      </c>
    </row>
    <row r="837" spans="1:16" x14ac:dyDescent="0.2">
      <c r="A837" s="28" t="s">
        <v>58</v>
      </c>
      <c r="E837" s="30" t="s">
        <v>5</v>
      </c>
    </row>
    <row r="838" spans="1:16" x14ac:dyDescent="0.2">
      <c r="E838" s="29" t="s">
        <v>5</v>
      </c>
    </row>
    <row r="839" spans="1:16" x14ac:dyDescent="0.2">
      <c r="A839" t="s">
        <v>51</v>
      </c>
      <c r="B839" s="5" t="s">
        <v>2831</v>
      </c>
      <c r="C839" s="5" t="s">
        <v>6790</v>
      </c>
      <c r="D839" t="s">
        <v>26</v>
      </c>
      <c r="E839" s="24" t="s">
        <v>6625</v>
      </c>
      <c r="F839" s="25" t="s">
        <v>3125</v>
      </c>
      <c r="G839" s="26">
        <v>2.94</v>
      </c>
      <c r="H839" s="25">
        <v>0</v>
      </c>
      <c r="I839" s="25">
        <f>ROUND(G839*H839,6)</f>
        <v>0</v>
      </c>
      <c r="L839" s="27">
        <v>0</v>
      </c>
      <c r="M839" s="22">
        <f>ROUND(ROUND(L839,2)*ROUND(G839,3),2)</f>
        <v>0</v>
      </c>
      <c r="N839" s="25" t="s">
        <v>126</v>
      </c>
      <c r="O839">
        <f>(M839*21)/100</f>
        <v>0</v>
      </c>
      <c r="P839" t="s">
        <v>27</v>
      </c>
    </row>
    <row r="840" spans="1:16" x14ac:dyDescent="0.2">
      <c r="A840" s="28" t="s">
        <v>57</v>
      </c>
      <c r="E840" s="29" t="s">
        <v>5</v>
      </c>
    </row>
    <row r="841" spans="1:16" x14ac:dyDescent="0.2">
      <c r="A841" s="28" t="s">
        <v>58</v>
      </c>
      <c r="E841" s="30" t="s">
        <v>5</v>
      </c>
    </row>
    <row r="842" spans="1:16" x14ac:dyDescent="0.2">
      <c r="E842" s="29" t="s">
        <v>5</v>
      </c>
    </row>
    <row r="843" spans="1:16" x14ac:dyDescent="0.2">
      <c r="A843" t="s">
        <v>48</v>
      </c>
      <c r="C843" s="6" t="s">
        <v>335</v>
      </c>
      <c r="E843" s="23" t="s">
        <v>6791</v>
      </c>
      <c r="J843" s="22">
        <f>0</f>
        <v>0</v>
      </c>
      <c r="K843" s="22">
        <f>0</f>
        <v>0</v>
      </c>
      <c r="L843" s="22">
        <f>0+L844+L848+L852+L856+L860+L864+L868+L872+L876</f>
        <v>0</v>
      </c>
      <c r="M843" s="22">
        <f>0+M844+M848+M852+M856+M860+M864+M868+M872+M876</f>
        <v>0</v>
      </c>
    </row>
    <row r="844" spans="1:16" ht="38.25" x14ac:dyDescent="0.2">
      <c r="A844" t="s">
        <v>51</v>
      </c>
      <c r="B844" s="5" t="s">
        <v>2834</v>
      </c>
      <c r="C844" s="5" t="s">
        <v>6792</v>
      </c>
      <c r="D844" t="s">
        <v>5</v>
      </c>
      <c r="E844" s="24" t="s">
        <v>6793</v>
      </c>
      <c r="F844" s="25" t="s">
        <v>812</v>
      </c>
      <c r="G844" s="26">
        <v>1</v>
      </c>
      <c r="H844" s="25">
        <v>0</v>
      </c>
      <c r="I844" s="25">
        <f>ROUND(G844*H844,6)</f>
        <v>0</v>
      </c>
      <c r="L844" s="27">
        <v>0</v>
      </c>
      <c r="M844" s="22">
        <f>ROUND(ROUND(L844,2)*ROUND(G844,3),2)</f>
        <v>0</v>
      </c>
      <c r="N844" s="25" t="s">
        <v>126</v>
      </c>
      <c r="O844">
        <f>(M844*21)/100</f>
        <v>0</v>
      </c>
      <c r="P844" t="s">
        <v>27</v>
      </c>
    </row>
    <row r="845" spans="1:16" ht="76.5" x14ac:dyDescent="0.2">
      <c r="A845" s="28" t="s">
        <v>57</v>
      </c>
      <c r="E845" s="29" t="s">
        <v>6794</v>
      </c>
    </row>
    <row r="846" spans="1:16" x14ac:dyDescent="0.2">
      <c r="A846" s="28" t="s">
        <v>58</v>
      </c>
      <c r="E846" s="30" t="s">
        <v>5</v>
      </c>
    </row>
    <row r="847" spans="1:16" x14ac:dyDescent="0.2">
      <c r="E847" s="29" t="s">
        <v>5</v>
      </c>
    </row>
    <row r="848" spans="1:16" x14ac:dyDescent="0.2">
      <c r="A848" t="s">
        <v>51</v>
      </c>
      <c r="B848" s="5" t="s">
        <v>2837</v>
      </c>
      <c r="C848" s="5" t="s">
        <v>6795</v>
      </c>
      <c r="D848" t="s">
        <v>5</v>
      </c>
      <c r="E848" s="24" t="s">
        <v>6796</v>
      </c>
      <c r="F848" s="25" t="s">
        <v>812</v>
      </c>
      <c r="G848" s="26">
        <v>1</v>
      </c>
      <c r="H848" s="25">
        <v>0</v>
      </c>
      <c r="I848" s="25">
        <f>ROUND(G848*H848,6)</f>
        <v>0</v>
      </c>
      <c r="L848" s="27">
        <v>0</v>
      </c>
      <c r="M848" s="22">
        <f>ROUND(ROUND(L848,2)*ROUND(G848,3),2)</f>
        <v>0</v>
      </c>
      <c r="N848" s="25" t="s">
        <v>126</v>
      </c>
      <c r="O848">
        <f>(M848*21)/100</f>
        <v>0</v>
      </c>
      <c r="P848" t="s">
        <v>27</v>
      </c>
    </row>
    <row r="849" spans="1:16" x14ac:dyDescent="0.2">
      <c r="A849" s="28" t="s">
        <v>57</v>
      </c>
      <c r="E849" s="29" t="s">
        <v>5</v>
      </c>
    </row>
    <row r="850" spans="1:16" x14ac:dyDescent="0.2">
      <c r="A850" s="28" t="s">
        <v>58</v>
      </c>
      <c r="E850" s="30" t="s">
        <v>5</v>
      </c>
    </row>
    <row r="851" spans="1:16" x14ac:dyDescent="0.2">
      <c r="E851" s="29" t="s">
        <v>5</v>
      </c>
    </row>
    <row r="852" spans="1:16" x14ac:dyDescent="0.2">
      <c r="A852" t="s">
        <v>51</v>
      </c>
      <c r="B852" s="5" t="s">
        <v>2840</v>
      </c>
      <c r="C852" s="5" t="s">
        <v>6797</v>
      </c>
      <c r="D852" t="s">
        <v>5</v>
      </c>
      <c r="E852" s="24" t="s">
        <v>6796</v>
      </c>
      <c r="F852" s="25" t="s">
        <v>812</v>
      </c>
      <c r="G852" s="26">
        <v>1</v>
      </c>
      <c r="H852" s="25">
        <v>0</v>
      </c>
      <c r="I852" s="25">
        <f>ROUND(G852*H852,6)</f>
        <v>0</v>
      </c>
      <c r="L852" s="27">
        <v>0</v>
      </c>
      <c r="M852" s="22">
        <f>ROUND(ROUND(L852,2)*ROUND(G852,3),2)</f>
        <v>0</v>
      </c>
      <c r="N852" s="25" t="s">
        <v>126</v>
      </c>
      <c r="O852">
        <f>(M852*21)/100</f>
        <v>0</v>
      </c>
      <c r="P852" t="s">
        <v>27</v>
      </c>
    </row>
    <row r="853" spans="1:16" x14ac:dyDescent="0.2">
      <c r="A853" s="28" t="s">
        <v>57</v>
      </c>
      <c r="E853" s="29" t="s">
        <v>5</v>
      </c>
    </row>
    <row r="854" spans="1:16" x14ac:dyDescent="0.2">
      <c r="A854" s="28" t="s">
        <v>58</v>
      </c>
      <c r="E854" s="30" t="s">
        <v>5</v>
      </c>
    </row>
    <row r="855" spans="1:16" x14ac:dyDescent="0.2">
      <c r="E855" s="29" t="s">
        <v>5</v>
      </c>
    </row>
    <row r="856" spans="1:16" ht="25.5" x14ac:dyDescent="0.2">
      <c r="A856" t="s">
        <v>51</v>
      </c>
      <c r="B856" s="5" t="s">
        <v>2843</v>
      </c>
      <c r="C856" s="5" t="s">
        <v>6798</v>
      </c>
      <c r="D856" t="s">
        <v>5</v>
      </c>
      <c r="E856" s="24" t="s">
        <v>6587</v>
      </c>
      <c r="F856" s="25" t="s">
        <v>812</v>
      </c>
      <c r="G856" s="26">
        <v>1</v>
      </c>
      <c r="H856" s="25">
        <v>0</v>
      </c>
      <c r="I856" s="25">
        <f>ROUND(G856*H856,6)</f>
        <v>0</v>
      </c>
      <c r="L856" s="27">
        <v>0</v>
      </c>
      <c r="M856" s="22">
        <f>ROUND(ROUND(L856,2)*ROUND(G856,3),2)</f>
        <v>0</v>
      </c>
      <c r="N856" s="25" t="s">
        <v>126</v>
      </c>
      <c r="O856">
        <f>(M856*21)/100</f>
        <v>0</v>
      </c>
      <c r="P856" t="s">
        <v>27</v>
      </c>
    </row>
    <row r="857" spans="1:16" x14ac:dyDescent="0.2">
      <c r="A857" s="28" t="s">
        <v>57</v>
      </c>
      <c r="E857" s="29" t="s">
        <v>5</v>
      </c>
    </row>
    <row r="858" spans="1:16" x14ac:dyDescent="0.2">
      <c r="A858" s="28" t="s">
        <v>58</v>
      </c>
      <c r="E858" s="30" t="s">
        <v>5</v>
      </c>
    </row>
    <row r="859" spans="1:16" x14ac:dyDescent="0.2">
      <c r="E859" s="29" t="s">
        <v>5</v>
      </c>
    </row>
    <row r="860" spans="1:16" x14ac:dyDescent="0.2">
      <c r="A860" t="s">
        <v>51</v>
      </c>
      <c r="B860" s="5" t="s">
        <v>2846</v>
      </c>
      <c r="C860" s="5" t="s">
        <v>6799</v>
      </c>
      <c r="D860" t="s">
        <v>5</v>
      </c>
      <c r="E860" s="24" t="s">
        <v>6599</v>
      </c>
      <c r="F860" s="25" t="s">
        <v>77</v>
      </c>
      <c r="G860" s="26">
        <v>0.57999999999999996</v>
      </c>
      <c r="H860" s="25">
        <v>0</v>
      </c>
      <c r="I860" s="25">
        <f>ROUND(G860*H860,6)</f>
        <v>0</v>
      </c>
      <c r="L860" s="27">
        <v>0</v>
      </c>
      <c r="M860" s="22">
        <f>ROUND(ROUND(L860,2)*ROUND(G860,3),2)</f>
        <v>0</v>
      </c>
      <c r="N860" s="25" t="s">
        <v>126</v>
      </c>
      <c r="O860">
        <f>(M860*21)/100</f>
        <v>0</v>
      </c>
      <c r="P860" t="s">
        <v>27</v>
      </c>
    </row>
    <row r="861" spans="1:16" x14ac:dyDescent="0.2">
      <c r="A861" s="28" t="s">
        <v>57</v>
      </c>
      <c r="E861" s="29" t="s">
        <v>5</v>
      </c>
    </row>
    <row r="862" spans="1:16" x14ac:dyDescent="0.2">
      <c r="A862" s="28" t="s">
        <v>58</v>
      </c>
      <c r="E862" s="30" t="s">
        <v>5</v>
      </c>
    </row>
    <row r="863" spans="1:16" x14ac:dyDescent="0.2">
      <c r="E863" s="29" t="s">
        <v>5</v>
      </c>
    </row>
    <row r="864" spans="1:16" x14ac:dyDescent="0.2">
      <c r="A864" t="s">
        <v>51</v>
      </c>
      <c r="B864" s="5" t="s">
        <v>2849</v>
      </c>
      <c r="C864" s="5" t="s">
        <v>6800</v>
      </c>
      <c r="D864" t="s">
        <v>5</v>
      </c>
      <c r="E864" s="24" t="s">
        <v>6613</v>
      </c>
      <c r="F864" s="25" t="s">
        <v>3125</v>
      </c>
      <c r="G864" s="26">
        <v>2.79</v>
      </c>
      <c r="H864" s="25">
        <v>0</v>
      </c>
      <c r="I864" s="25">
        <f>ROUND(G864*H864,6)</f>
        <v>0</v>
      </c>
      <c r="L864" s="27">
        <v>0</v>
      </c>
      <c r="M864" s="22">
        <f>ROUND(ROUND(L864,2)*ROUND(G864,3),2)</f>
        <v>0</v>
      </c>
      <c r="N864" s="25" t="s">
        <v>126</v>
      </c>
      <c r="O864">
        <f>(M864*21)/100</f>
        <v>0</v>
      </c>
      <c r="P864" t="s">
        <v>27</v>
      </c>
    </row>
    <row r="865" spans="1:16" x14ac:dyDescent="0.2">
      <c r="A865" s="28" t="s">
        <v>57</v>
      </c>
      <c r="E865" s="29" t="s">
        <v>5</v>
      </c>
    </row>
    <row r="866" spans="1:16" x14ac:dyDescent="0.2">
      <c r="A866" s="28" t="s">
        <v>58</v>
      </c>
      <c r="E866" s="30" t="s">
        <v>5</v>
      </c>
    </row>
    <row r="867" spans="1:16" x14ac:dyDescent="0.2">
      <c r="E867" s="29" t="s">
        <v>5</v>
      </c>
    </row>
    <row r="868" spans="1:16" x14ac:dyDescent="0.2">
      <c r="A868" t="s">
        <v>51</v>
      </c>
      <c r="B868" s="5" t="s">
        <v>2853</v>
      </c>
      <c r="C868" s="5" t="s">
        <v>6801</v>
      </c>
      <c r="D868" t="s">
        <v>5</v>
      </c>
      <c r="E868" s="24" t="s">
        <v>6615</v>
      </c>
      <c r="F868" s="25" t="s">
        <v>3125</v>
      </c>
      <c r="G868" s="26">
        <v>0.12</v>
      </c>
      <c r="H868" s="25">
        <v>0</v>
      </c>
      <c r="I868" s="25">
        <f>ROUND(G868*H868,6)</f>
        <v>0</v>
      </c>
      <c r="L868" s="27">
        <v>0</v>
      </c>
      <c r="M868" s="22">
        <f>ROUND(ROUND(L868,2)*ROUND(G868,3),2)</f>
        <v>0</v>
      </c>
      <c r="N868" s="25" t="s">
        <v>126</v>
      </c>
      <c r="O868">
        <f>(M868*21)/100</f>
        <v>0</v>
      </c>
      <c r="P868" t="s">
        <v>27</v>
      </c>
    </row>
    <row r="869" spans="1:16" x14ac:dyDescent="0.2">
      <c r="A869" s="28" t="s">
        <v>57</v>
      </c>
      <c r="E869" s="29" t="s">
        <v>5</v>
      </c>
    </row>
    <row r="870" spans="1:16" x14ac:dyDescent="0.2">
      <c r="A870" s="28" t="s">
        <v>58</v>
      </c>
      <c r="E870" s="30" t="s">
        <v>5</v>
      </c>
    </row>
    <row r="871" spans="1:16" x14ac:dyDescent="0.2">
      <c r="E871" s="29" t="s">
        <v>5</v>
      </c>
    </row>
    <row r="872" spans="1:16" x14ac:dyDescent="0.2">
      <c r="A872" t="s">
        <v>51</v>
      </c>
      <c r="B872" s="5" t="s">
        <v>2857</v>
      </c>
      <c r="C872" s="5" t="s">
        <v>6802</v>
      </c>
      <c r="D872" t="s">
        <v>5</v>
      </c>
      <c r="E872" s="24" t="s">
        <v>6622</v>
      </c>
      <c r="F872" s="25" t="s">
        <v>3125</v>
      </c>
      <c r="G872" s="26">
        <v>0.75</v>
      </c>
      <c r="H872" s="25">
        <v>0</v>
      </c>
      <c r="I872" s="25">
        <f>ROUND(G872*H872,6)</f>
        <v>0</v>
      </c>
      <c r="L872" s="27">
        <v>0</v>
      </c>
      <c r="M872" s="22">
        <f>ROUND(ROUND(L872,2)*ROUND(G872,3),2)</f>
        <v>0</v>
      </c>
      <c r="N872" s="25" t="s">
        <v>126</v>
      </c>
      <c r="O872">
        <f>(M872*21)/100</f>
        <v>0</v>
      </c>
      <c r="P872" t="s">
        <v>27</v>
      </c>
    </row>
    <row r="873" spans="1:16" x14ac:dyDescent="0.2">
      <c r="A873" s="28" t="s">
        <v>57</v>
      </c>
      <c r="E873" s="29" t="s">
        <v>5</v>
      </c>
    </row>
    <row r="874" spans="1:16" x14ac:dyDescent="0.2">
      <c r="A874" s="28" t="s">
        <v>58</v>
      </c>
      <c r="E874" s="30" t="s">
        <v>5</v>
      </c>
    </row>
    <row r="875" spans="1:16" x14ac:dyDescent="0.2">
      <c r="E875" s="29" t="s">
        <v>5</v>
      </c>
    </row>
    <row r="876" spans="1:16" x14ac:dyDescent="0.2">
      <c r="A876" t="s">
        <v>51</v>
      </c>
      <c r="B876" s="5" t="s">
        <v>2860</v>
      </c>
      <c r="C876" s="5" t="s">
        <v>6802</v>
      </c>
      <c r="D876" t="s">
        <v>52</v>
      </c>
      <c r="E876" s="24" t="s">
        <v>6623</v>
      </c>
      <c r="F876" s="25" t="s">
        <v>3125</v>
      </c>
      <c r="G876" s="26">
        <v>0.15</v>
      </c>
      <c r="H876" s="25">
        <v>0</v>
      </c>
      <c r="I876" s="25">
        <f>ROUND(G876*H876,6)</f>
        <v>0</v>
      </c>
      <c r="L876" s="27">
        <v>0</v>
      </c>
      <c r="M876" s="22">
        <f>ROUND(ROUND(L876,2)*ROUND(G876,3),2)</f>
        <v>0</v>
      </c>
      <c r="N876" s="25" t="s">
        <v>126</v>
      </c>
      <c r="O876">
        <f>(M876*21)/100</f>
        <v>0</v>
      </c>
      <c r="P876" t="s">
        <v>27</v>
      </c>
    </row>
    <row r="877" spans="1:16" x14ac:dyDescent="0.2">
      <c r="A877" s="28" t="s">
        <v>57</v>
      </c>
      <c r="E877" s="29" t="s">
        <v>5</v>
      </c>
    </row>
    <row r="878" spans="1:16" x14ac:dyDescent="0.2">
      <c r="A878" s="28" t="s">
        <v>58</v>
      </c>
      <c r="E878" s="30" t="s">
        <v>5</v>
      </c>
    </row>
    <row r="879" spans="1:16" x14ac:dyDescent="0.2">
      <c r="E879" s="29" t="s">
        <v>5</v>
      </c>
    </row>
    <row r="880" spans="1:16" x14ac:dyDescent="0.2">
      <c r="A880" t="s">
        <v>48</v>
      </c>
      <c r="C880" s="6" t="s">
        <v>355</v>
      </c>
      <c r="E880" s="23" t="s">
        <v>6803</v>
      </c>
      <c r="J880" s="22">
        <f>0</f>
        <v>0</v>
      </c>
      <c r="K880" s="22">
        <f>0</f>
        <v>0</v>
      </c>
      <c r="L880" s="22">
        <f>0+L881+L885+L889+L893+L897+L901+L905+L909</f>
        <v>0</v>
      </c>
      <c r="M880" s="22">
        <f>0+M881+M885+M889+M893+M897+M901+M905+M909</f>
        <v>0</v>
      </c>
    </row>
    <row r="881" spans="1:16" x14ac:dyDescent="0.2">
      <c r="A881" t="s">
        <v>51</v>
      </c>
      <c r="B881" s="5" t="s">
        <v>2862</v>
      </c>
      <c r="C881" s="5" t="s">
        <v>6804</v>
      </c>
      <c r="D881" t="s">
        <v>5</v>
      </c>
      <c r="E881" s="24" t="s">
        <v>6796</v>
      </c>
      <c r="F881" s="25" t="s">
        <v>812</v>
      </c>
      <c r="G881" s="26">
        <v>1</v>
      </c>
      <c r="H881" s="25">
        <v>0</v>
      </c>
      <c r="I881" s="25">
        <f>ROUND(G881*H881,6)</f>
        <v>0</v>
      </c>
      <c r="L881" s="27">
        <v>0</v>
      </c>
      <c r="M881" s="22">
        <f>ROUND(ROUND(L881,2)*ROUND(G881,3),2)</f>
        <v>0</v>
      </c>
      <c r="N881" s="25" t="s">
        <v>126</v>
      </c>
      <c r="O881">
        <f>(M881*21)/100</f>
        <v>0</v>
      </c>
      <c r="P881" t="s">
        <v>27</v>
      </c>
    </row>
    <row r="882" spans="1:16" x14ac:dyDescent="0.2">
      <c r="A882" s="28" t="s">
        <v>57</v>
      </c>
      <c r="E882" s="29" t="s">
        <v>5</v>
      </c>
    </row>
    <row r="883" spans="1:16" x14ac:dyDescent="0.2">
      <c r="A883" s="28" t="s">
        <v>58</v>
      </c>
      <c r="E883" s="30" t="s">
        <v>5</v>
      </c>
    </row>
    <row r="884" spans="1:16" x14ac:dyDescent="0.2">
      <c r="E884" s="29" t="s">
        <v>5</v>
      </c>
    </row>
    <row r="885" spans="1:16" x14ac:dyDescent="0.2">
      <c r="A885" t="s">
        <v>51</v>
      </c>
      <c r="B885" s="5" t="s">
        <v>2864</v>
      </c>
      <c r="C885" s="5" t="s">
        <v>6805</v>
      </c>
      <c r="D885" t="s">
        <v>5</v>
      </c>
      <c r="E885" s="24" t="s">
        <v>6796</v>
      </c>
      <c r="F885" s="25" t="s">
        <v>812</v>
      </c>
      <c r="G885" s="26">
        <v>1</v>
      </c>
      <c r="H885" s="25">
        <v>0</v>
      </c>
      <c r="I885" s="25">
        <f>ROUND(G885*H885,6)</f>
        <v>0</v>
      </c>
      <c r="L885" s="27">
        <v>0</v>
      </c>
      <c r="M885" s="22">
        <f>ROUND(ROUND(L885,2)*ROUND(G885,3),2)</f>
        <v>0</v>
      </c>
      <c r="N885" s="25" t="s">
        <v>126</v>
      </c>
      <c r="O885">
        <f>(M885*21)/100</f>
        <v>0</v>
      </c>
      <c r="P885" t="s">
        <v>27</v>
      </c>
    </row>
    <row r="886" spans="1:16" x14ac:dyDescent="0.2">
      <c r="A886" s="28" t="s">
        <v>57</v>
      </c>
      <c r="E886" s="29" t="s">
        <v>5</v>
      </c>
    </row>
    <row r="887" spans="1:16" x14ac:dyDescent="0.2">
      <c r="A887" s="28" t="s">
        <v>58</v>
      </c>
      <c r="E887" s="30" t="s">
        <v>5</v>
      </c>
    </row>
    <row r="888" spans="1:16" x14ac:dyDescent="0.2">
      <c r="E888" s="29" t="s">
        <v>5</v>
      </c>
    </row>
    <row r="889" spans="1:16" ht="25.5" x14ac:dyDescent="0.2">
      <c r="A889" t="s">
        <v>51</v>
      </c>
      <c r="B889" s="5" t="s">
        <v>2866</v>
      </c>
      <c r="C889" s="5" t="s">
        <v>6806</v>
      </c>
      <c r="D889" t="s">
        <v>5</v>
      </c>
      <c r="E889" s="24" t="s">
        <v>6660</v>
      </c>
      <c r="F889" s="25" t="s">
        <v>812</v>
      </c>
      <c r="G889" s="26">
        <v>1</v>
      </c>
      <c r="H889" s="25">
        <v>0</v>
      </c>
      <c r="I889" s="25">
        <f>ROUND(G889*H889,6)</f>
        <v>0</v>
      </c>
      <c r="L889" s="27">
        <v>0</v>
      </c>
      <c r="M889" s="22">
        <f>ROUND(ROUND(L889,2)*ROUND(G889,3),2)</f>
        <v>0</v>
      </c>
      <c r="N889" s="25" t="s">
        <v>126</v>
      </c>
      <c r="O889">
        <f>(M889*21)/100</f>
        <v>0</v>
      </c>
      <c r="P889" t="s">
        <v>27</v>
      </c>
    </row>
    <row r="890" spans="1:16" x14ac:dyDescent="0.2">
      <c r="A890" s="28" t="s">
        <v>57</v>
      </c>
      <c r="E890" s="29" t="s">
        <v>5</v>
      </c>
    </row>
    <row r="891" spans="1:16" x14ac:dyDescent="0.2">
      <c r="A891" s="28" t="s">
        <v>58</v>
      </c>
      <c r="E891" s="30" t="s">
        <v>5</v>
      </c>
    </row>
    <row r="892" spans="1:16" x14ac:dyDescent="0.2">
      <c r="E892" s="29" t="s">
        <v>5</v>
      </c>
    </row>
    <row r="893" spans="1:16" x14ac:dyDescent="0.2">
      <c r="A893" t="s">
        <v>51</v>
      </c>
      <c r="B893" s="5" t="s">
        <v>2868</v>
      </c>
      <c r="C893" s="5" t="s">
        <v>6807</v>
      </c>
      <c r="D893" t="s">
        <v>5</v>
      </c>
      <c r="E893" s="24" t="s">
        <v>6599</v>
      </c>
      <c r="F893" s="25" t="s">
        <v>77</v>
      </c>
      <c r="G893" s="26">
        <v>1.41</v>
      </c>
      <c r="H893" s="25">
        <v>0</v>
      </c>
      <c r="I893" s="25">
        <f>ROUND(G893*H893,6)</f>
        <v>0</v>
      </c>
      <c r="L893" s="27">
        <v>0</v>
      </c>
      <c r="M893" s="22">
        <f>ROUND(ROUND(L893,2)*ROUND(G893,3),2)</f>
        <v>0</v>
      </c>
      <c r="N893" s="25" t="s">
        <v>126</v>
      </c>
      <c r="O893">
        <f>(M893*21)/100</f>
        <v>0</v>
      </c>
      <c r="P893" t="s">
        <v>27</v>
      </c>
    </row>
    <row r="894" spans="1:16" x14ac:dyDescent="0.2">
      <c r="A894" s="28" t="s">
        <v>57</v>
      </c>
      <c r="E894" s="29" t="s">
        <v>5</v>
      </c>
    </row>
    <row r="895" spans="1:16" x14ac:dyDescent="0.2">
      <c r="A895" s="28" t="s">
        <v>58</v>
      </c>
      <c r="E895" s="30" t="s">
        <v>5</v>
      </c>
    </row>
    <row r="896" spans="1:16" x14ac:dyDescent="0.2">
      <c r="E896" s="29" t="s">
        <v>5</v>
      </c>
    </row>
    <row r="897" spans="1:16" x14ac:dyDescent="0.2">
      <c r="A897" t="s">
        <v>51</v>
      </c>
      <c r="B897" s="5" t="s">
        <v>2870</v>
      </c>
      <c r="C897" s="5" t="s">
        <v>6808</v>
      </c>
      <c r="D897" t="s">
        <v>5</v>
      </c>
      <c r="E897" s="24" t="s">
        <v>6613</v>
      </c>
      <c r="F897" s="25" t="s">
        <v>3125</v>
      </c>
      <c r="G897" s="26">
        <v>0.59</v>
      </c>
      <c r="H897" s="25">
        <v>0</v>
      </c>
      <c r="I897" s="25">
        <f>ROUND(G897*H897,6)</f>
        <v>0</v>
      </c>
      <c r="L897" s="27">
        <v>0</v>
      </c>
      <c r="M897" s="22">
        <f>ROUND(ROUND(L897,2)*ROUND(G897,3),2)</f>
        <v>0</v>
      </c>
      <c r="N897" s="25" t="s">
        <v>126</v>
      </c>
      <c r="O897">
        <f>(M897*21)/100</f>
        <v>0</v>
      </c>
      <c r="P897" t="s">
        <v>27</v>
      </c>
    </row>
    <row r="898" spans="1:16" x14ac:dyDescent="0.2">
      <c r="A898" s="28" t="s">
        <v>57</v>
      </c>
      <c r="E898" s="29" t="s">
        <v>5</v>
      </c>
    </row>
    <row r="899" spans="1:16" x14ac:dyDescent="0.2">
      <c r="A899" s="28" t="s">
        <v>58</v>
      </c>
      <c r="E899" s="30" t="s">
        <v>5</v>
      </c>
    </row>
    <row r="900" spans="1:16" x14ac:dyDescent="0.2">
      <c r="E900" s="29" t="s">
        <v>5</v>
      </c>
    </row>
    <row r="901" spans="1:16" x14ac:dyDescent="0.2">
      <c r="A901" t="s">
        <v>51</v>
      </c>
      <c r="B901" s="5" t="s">
        <v>2872</v>
      </c>
      <c r="C901" s="5" t="s">
        <v>6809</v>
      </c>
      <c r="D901" t="s">
        <v>5</v>
      </c>
      <c r="E901" s="24" t="s">
        <v>6615</v>
      </c>
      <c r="F901" s="25" t="s">
        <v>3125</v>
      </c>
      <c r="G901" s="26">
        <v>0.12</v>
      </c>
      <c r="H901" s="25">
        <v>0</v>
      </c>
      <c r="I901" s="25">
        <f>ROUND(G901*H901,6)</f>
        <v>0</v>
      </c>
      <c r="L901" s="27">
        <v>0</v>
      </c>
      <c r="M901" s="22">
        <f>ROUND(ROUND(L901,2)*ROUND(G901,3),2)</f>
        <v>0</v>
      </c>
      <c r="N901" s="25" t="s">
        <v>126</v>
      </c>
      <c r="O901">
        <f>(M901*21)/100</f>
        <v>0</v>
      </c>
      <c r="P901" t="s">
        <v>27</v>
      </c>
    </row>
    <row r="902" spans="1:16" x14ac:dyDescent="0.2">
      <c r="A902" s="28" t="s">
        <v>57</v>
      </c>
      <c r="E902" s="29" t="s">
        <v>5</v>
      </c>
    </row>
    <row r="903" spans="1:16" x14ac:dyDescent="0.2">
      <c r="A903" s="28" t="s">
        <v>58</v>
      </c>
      <c r="E903" s="30" t="s">
        <v>5</v>
      </c>
    </row>
    <row r="904" spans="1:16" x14ac:dyDescent="0.2">
      <c r="E904" s="29" t="s">
        <v>5</v>
      </c>
    </row>
    <row r="905" spans="1:16" x14ac:dyDescent="0.2">
      <c r="A905" t="s">
        <v>51</v>
      </c>
      <c r="B905" s="5" t="s">
        <v>2874</v>
      </c>
      <c r="C905" s="5" t="s">
        <v>6810</v>
      </c>
      <c r="D905" t="s">
        <v>5</v>
      </c>
      <c r="E905" s="24" t="s">
        <v>6622</v>
      </c>
      <c r="F905" s="25" t="s">
        <v>3125</v>
      </c>
      <c r="G905" s="26">
        <v>0.5</v>
      </c>
      <c r="H905" s="25">
        <v>0</v>
      </c>
      <c r="I905" s="25">
        <f>ROUND(G905*H905,6)</f>
        <v>0</v>
      </c>
      <c r="L905" s="27">
        <v>0</v>
      </c>
      <c r="M905" s="22">
        <f>ROUND(ROUND(L905,2)*ROUND(G905,3),2)</f>
        <v>0</v>
      </c>
      <c r="N905" s="25" t="s">
        <v>126</v>
      </c>
      <c r="O905">
        <f>(M905*21)/100</f>
        <v>0</v>
      </c>
      <c r="P905" t="s">
        <v>27</v>
      </c>
    </row>
    <row r="906" spans="1:16" x14ac:dyDescent="0.2">
      <c r="A906" s="28" t="s">
        <v>57</v>
      </c>
      <c r="E906" s="29" t="s">
        <v>5</v>
      </c>
    </row>
    <row r="907" spans="1:16" x14ac:dyDescent="0.2">
      <c r="A907" s="28" t="s">
        <v>58</v>
      </c>
      <c r="E907" s="30" t="s">
        <v>5</v>
      </c>
    </row>
    <row r="908" spans="1:16" x14ac:dyDescent="0.2">
      <c r="E908" s="29" t="s">
        <v>5</v>
      </c>
    </row>
    <row r="909" spans="1:16" x14ac:dyDescent="0.2">
      <c r="A909" t="s">
        <v>51</v>
      </c>
      <c r="B909" s="5" t="s">
        <v>2878</v>
      </c>
      <c r="C909" s="5" t="s">
        <v>6810</v>
      </c>
      <c r="D909" t="s">
        <v>52</v>
      </c>
      <c r="E909" s="24" t="s">
        <v>6623</v>
      </c>
      <c r="F909" s="25" t="s">
        <v>3125</v>
      </c>
      <c r="G909" s="26">
        <v>0.15</v>
      </c>
      <c r="H909" s="25">
        <v>0</v>
      </c>
      <c r="I909" s="25">
        <f>ROUND(G909*H909,6)</f>
        <v>0</v>
      </c>
      <c r="L909" s="27">
        <v>0</v>
      </c>
      <c r="M909" s="22">
        <f>ROUND(ROUND(L909,2)*ROUND(G909,3),2)</f>
        <v>0</v>
      </c>
      <c r="N909" s="25" t="s">
        <v>126</v>
      </c>
      <c r="O909">
        <f>(M909*21)/100</f>
        <v>0</v>
      </c>
      <c r="P909" t="s">
        <v>27</v>
      </c>
    </row>
    <row r="910" spans="1:16" x14ac:dyDescent="0.2">
      <c r="A910" s="28" t="s">
        <v>57</v>
      </c>
      <c r="E910" s="29" t="s">
        <v>5</v>
      </c>
    </row>
    <row r="911" spans="1:16" x14ac:dyDescent="0.2">
      <c r="A911" s="28" t="s">
        <v>58</v>
      </c>
      <c r="E911" s="30" t="s">
        <v>5</v>
      </c>
    </row>
    <row r="912" spans="1:16" x14ac:dyDescent="0.2">
      <c r="E912" s="29" t="s">
        <v>5</v>
      </c>
    </row>
    <row r="913" spans="1:16" x14ac:dyDescent="0.2">
      <c r="A913" t="s">
        <v>48</v>
      </c>
      <c r="C913" s="6" t="s">
        <v>367</v>
      </c>
      <c r="E913" s="23" t="s">
        <v>6811</v>
      </c>
      <c r="J913" s="22">
        <f>0</f>
        <v>0</v>
      </c>
      <c r="K913" s="22">
        <f>0</f>
        <v>0</v>
      </c>
      <c r="L913" s="22">
        <f>0+L914+L918+L922+L926+L930+L934+L938+L942</f>
        <v>0</v>
      </c>
      <c r="M913" s="22">
        <f>0+M914+M918+M922+M926+M930+M934+M938+M942</f>
        <v>0</v>
      </c>
    </row>
    <row r="914" spans="1:16" ht="38.25" x14ac:dyDescent="0.2">
      <c r="A914" t="s">
        <v>51</v>
      </c>
      <c r="B914" s="5" t="s">
        <v>2880</v>
      </c>
      <c r="C914" s="5" t="s">
        <v>6812</v>
      </c>
      <c r="D914" t="s">
        <v>5</v>
      </c>
      <c r="E914" s="24" t="s">
        <v>6793</v>
      </c>
      <c r="F914" s="25" t="s">
        <v>812</v>
      </c>
      <c r="G914" s="26">
        <v>1</v>
      </c>
      <c r="H914" s="25">
        <v>0</v>
      </c>
      <c r="I914" s="25">
        <f>ROUND(G914*H914,6)</f>
        <v>0</v>
      </c>
      <c r="L914" s="27">
        <v>0</v>
      </c>
      <c r="M914" s="22">
        <f>ROUND(ROUND(L914,2)*ROUND(G914,3),2)</f>
        <v>0</v>
      </c>
      <c r="N914" s="25" t="s">
        <v>126</v>
      </c>
      <c r="O914">
        <f>(M914*21)/100</f>
        <v>0</v>
      </c>
      <c r="P914" t="s">
        <v>27</v>
      </c>
    </row>
    <row r="915" spans="1:16" ht="76.5" x14ac:dyDescent="0.2">
      <c r="A915" s="28" t="s">
        <v>57</v>
      </c>
      <c r="E915" s="29" t="s">
        <v>6813</v>
      </c>
    </row>
    <row r="916" spans="1:16" x14ac:dyDescent="0.2">
      <c r="A916" s="28" t="s">
        <v>58</v>
      </c>
      <c r="E916" s="30" t="s">
        <v>5</v>
      </c>
    </row>
    <row r="917" spans="1:16" x14ac:dyDescent="0.2">
      <c r="E917" s="29" t="s">
        <v>5</v>
      </c>
    </row>
    <row r="918" spans="1:16" x14ac:dyDescent="0.2">
      <c r="A918" t="s">
        <v>51</v>
      </c>
      <c r="B918" s="5" t="s">
        <v>2882</v>
      </c>
      <c r="C918" s="5" t="s">
        <v>6814</v>
      </c>
      <c r="D918" t="s">
        <v>5</v>
      </c>
      <c r="E918" s="24" t="s">
        <v>6796</v>
      </c>
      <c r="F918" s="25" t="s">
        <v>812</v>
      </c>
      <c r="G918" s="26">
        <v>1</v>
      </c>
      <c r="H918" s="25">
        <v>0</v>
      </c>
      <c r="I918" s="25">
        <f>ROUND(G918*H918,6)</f>
        <v>0</v>
      </c>
      <c r="L918" s="27">
        <v>0</v>
      </c>
      <c r="M918" s="22">
        <f>ROUND(ROUND(L918,2)*ROUND(G918,3),2)</f>
        <v>0</v>
      </c>
      <c r="N918" s="25" t="s">
        <v>126</v>
      </c>
      <c r="O918">
        <f>(M918*21)/100</f>
        <v>0</v>
      </c>
      <c r="P918" t="s">
        <v>27</v>
      </c>
    </row>
    <row r="919" spans="1:16" x14ac:dyDescent="0.2">
      <c r="A919" s="28" t="s">
        <v>57</v>
      </c>
      <c r="E919" s="29" t="s">
        <v>5</v>
      </c>
    </row>
    <row r="920" spans="1:16" x14ac:dyDescent="0.2">
      <c r="A920" s="28" t="s">
        <v>58</v>
      </c>
      <c r="E920" s="30" t="s">
        <v>5</v>
      </c>
    </row>
    <row r="921" spans="1:16" x14ac:dyDescent="0.2">
      <c r="E921" s="29" t="s">
        <v>5</v>
      </c>
    </row>
    <row r="922" spans="1:16" x14ac:dyDescent="0.2">
      <c r="A922" t="s">
        <v>51</v>
      </c>
      <c r="B922" s="5" t="s">
        <v>2884</v>
      </c>
      <c r="C922" s="5" t="s">
        <v>6815</v>
      </c>
      <c r="D922" t="s">
        <v>5</v>
      </c>
      <c r="E922" s="24" t="s">
        <v>6539</v>
      </c>
      <c r="F922" s="25" t="s">
        <v>812</v>
      </c>
      <c r="G922" s="26">
        <v>1</v>
      </c>
      <c r="H922" s="25">
        <v>0</v>
      </c>
      <c r="I922" s="25">
        <f>ROUND(G922*H922,6)</f>
        <v>0</v>
      </c>
      <c r="L922" s="27">
        <v>0</v>
      </c>
      <c r="M922" s="22">
        <f>ROUND(ROUND(L922,2)*ROUND(G922,3),2)</f>
        <v>0</v>
      </c>
      <c r="N922" s="25" t="s">
        <v>126</v>
      </c>
      <c r="O922">
        <f>(M922*21)/100</f>
        <v>0</v>
      </c>
      <c r="P922" t="s">
        <v>27</v>
      </c>
    </row>
    <row r="923" spans="1:16" x14ac:dyDescent="0.2">
      <c r="A923" s="28" t="s">
        <v>57</v>
      </c>
      <c r="E923" s="29" t="s">
        <v>5</v>
      </c>
    </row>
    <row r="924" spans="1:16" x14ac:dyDescent="0.2">
      <c r="A924" s="28" t="s">
        <v>58</v>
      </c>
      <c r="E924" s="30" t="s">
        <v>5</v>
      </c>
    </row>
    <row r="925" spans="1:16" x14ac:dyDescent="0.2">
      <c r="E925" s="29" t="s">
        <v>5</v>
      </c>
    </row>
    <row r="926" spans="1:16" x14ac:dyDescent="0.2">
      <c r="A926" t="s">
        <v>51</v>
      </c>
      <c r="B926" s="5" t="s">
        <v>2887</v>
      </c>
      <c r="C926" s="5" t="s">
        <v>6816</v>
      </c>
      <c r="D926" t="s">
        <v>5</v>
      </c>
      <c r="E926" s="24" t="s">
        <v>6817</v>
      </c>
      <c r="F926" s="25" t="s">
        <v>812</v>
      </c>
      <c r="G926" s="26">
        <v>4</v>
      </c>
      <c r="H926" s="25">
        <v>0</v>
      </c>
      <c r="I926" s="25">
        <f>ROUND(G926*H926,6)</f>
        <v>0</v>
      </c>
      <c r="L926" s="27">
        <v>0</v>
      </c>
      <c r="M926" s="22">
        <f>ROUND(ROUND(L926,2)*ROUND(G926,3),2)</f>
        <v>0</v>
      </c>
      <c r="N926" s="25" t="s">
        <v>126</v>
      </c>
      <c r="O926">
        <f>(M926*21)/100</f>
        <v>0</v>
      </c>
      <c r="P926" t="s">
        <v>27</v>
      </c>
    </row>
    <row r="927" spans="1:16" x14ac:dyDescent="0.2">
      <c r="A927" s="28" t="s">
        <v>57</v>
      </c>
      <c r="E927" s="29" t="s">
        <v>5</v>
      </c>
    </row>
    <row r="928" spans="1:16" x14ac:dyDescent="0.2">
      <c r="A928" s="28" t="s">
        <v>58</v>
      </c>
      <c r="E928" s="30" t="s">
        <v>5</v>
      </c>
    </row>
    <row r="929" spans="1:16" x14ac:dyDescent="0.2">
      <c r="E929" s="29" t="s">
        <v>5</v>
      </c>
    </row>
    <row r="930" spans="1:16" ht="25.5" x14ac:dyDescent="0.2">
      <c r="A930" t="s">
        <v>51</v>
      </c>
      <c r="B930" s="5" t="s">
        <v>2889</v>
      </c>
      <c r="C930" s="5" t="s">
        <v>6818</v>
      </c>
      <c r="D930" t="s">
        <v>5</v>
      </c>
      <c r="E930" s="24" t="s">
        <v>6605</v>
      </c>
      <c r="F930" s="25" t="s">
        <v>67</v>
      </c>
      <c r="G930" s="26">
        <v>0.06</v>
      </c>
      <c r="H930" s="25">
        <v>0</v>
      </c>
      <c r="I930" s="25">
        <f>ROUND(G930*H930,6)</f>
        <v>0</v>
      </c>
      <c r="L930" s="27">
        <v>0</v>
      </c>
      <c r="M930" s="22">
        <f>ROUND(ROUND(L930,2)*ROUND(G930,3),2)</f>
        <v>0</v>
      </c>
      <c r="N930" s="25" t="s">
        <v>126</v>
      </c>
      <c r="O930">
        <f>(M930*21)/100</f>
        <v>0</v>
      </c>
      <c r="P930" t="s">
        <v>27</v>
      </c>
    </row>
    <row r="931" spans="1:16" x14ac:dyDescent="0.2">
      <c r="A931" s="28" t="s">
        <v>57</v>
      </c>
      <c r="E931" s="29" t="s">
        <v>5</v>
      </c>
    </row>
    <row r="932" spans="1:16" x14ac:dyDescent="0.2">
      <c r="A932" s="28" t="s">
        <v>58</v>
      </c>
      <c r="E932" s="30" t="s">
        <v>5</v>
      </c>
    </row>
    <row r="933" spans="1:16" x14ac:dyDescent="0.2">
      <c r="E933" s="29" t="s">
        <v>5</v>
      </c>
    </row>
    <row r="934" spans="1:16" ht="25.5" x14ac:dyDescent="0.2">
      <c r="A934" t="s">
        <v>51</v>
      </c>
      <c r="B934" s="5" t="s">
        <v>2891</v>
      </c>
      <c r="C934" s="5" t="s">
        <v>6819</v>
      </c>
      <c r="D934" t="s">
        <v>5</v>
      </c>
      <c r="E934" s="24" t="s">
        <v>6607</v>
      </c>
      <c r="F934" s="25" t="s">
        <v>67</v>
      </c>
      <c r="G934" s="26">
        <v>1</v>
      </c>
      <c r="H934" s="25">
        <v>0</v>
      </c>
      <c r="I934" s="25">
        <f>ROUND(G934*H934,6)</f>
        <v>0</v>
      </c>
      <c r="L934" s="27">
        <v>0</v>
      </c>
      <c r="M934" s="22">
        <f>ROUND(ROUND(L934,2)*ROUND(G934,3),2)</f>
        <v>0</v>
      </c>
      <c r="N934" s="25" t="s">
        <v>126</v>
      </c>
      <c r="O934">
        <f>(M934*21)/100</f>
        <v>0</v>
      </c>
      <c r="P934" t="s">
        <v>27</v>
      </c>
    </row>
    <row r="935" spans="1:16" x14ac:dyDescent="0.2">
      <c r="A935" s="28" t="s">
        <v>57</v>
      </c>
      <c r="E935" s="29" t="s">
        <v>5</v>
      </c>
    </row>
    <row r="936" spans="1:16" x14ac:dyDescent="0.2">
      <c r="A936" s="28" t="s">
        <v>58</v>
      </c>
      <c r="E936" s="30" t="s">
        <v>5</v>
      </c>
    </row>
    <row r="937" spans="1:16" x14ac:dyDescent="0.2">
      <c r="E937" s="29" t="s">
        <v>5</v>
      </c>
    </row>
    <row r="938" spans="1:16" x14ac:dyDescent="0.2">
      <c r="A938" t="s">
        <v>51</v>
      </c>
      <c r="B938" s="5" t="s">
        <v>2893</v>
      </c>
      <c r="C938" s="5" t="s">
        <v>6820</v>
      </c>
      <c r="D938" t="s">
        <v>5</v>
      </c>
      <c r="E938" s="24" t="s">
        <v>6613</v>
      </c>
      <c r="F938" s="25" t="s">
        <v>3125</v>
      </c>
      <c r="G938" s="26">
        <v>14.78</v>
      </c>
      <c r="H938" s="25">
        <v>0</v>
      </c>
      <c r="I938" s="25">
        <f>ROUND(G938*H938,6)</f>
        <v>0</v>
      </c>
      <c r="L938" s="27">
        <v>0</v>
      </c>
      <c r="M938" s="22">
        <f>ROUND(ROUND(L938,2)*ROUND(G938,3),2)</f>
        <v>0</v>
      </c>
      <c r="N938" s="25" t="s">
        <v>126</v>
      </c>
      <c r="O938">
        <f>(M938*21)/100</f>
        <v>0</v>
      </c>
      <c r="P938" t="s">
        <v>27</v>
      </c>
    </row>
    <row r="939" spans="1:16" x14ac:dyDescent="0.2">
      <c r="A939" s="28" t="s">
        <v>57</v>
      </c>
      <c r="E939" s="29" t="s">
        <v>5</v>
      </c>
    </row>
    <row r="940" spans="1:16" x14ac:dyDescent="0.2">
      <c r="A940" s="28" t="s">
        <v>58</v>
      </c>
      <c r="E940" s="30" t="s">
        <v>5</v>
      </c>
    </row>
    <row r="941" spans="1:16" x14ac:dyDescent="0.2">
      <c r="E941" s="29" t="s">
        <v>5</v>
      </c>
    </row>
    <row r="942" spans="1:16" x14ac:dyDescent="0.2">
      <c r="A942" t="s">
        <v>51</v>
      </c>
      <c r="B942" s="5" t="s">
        <v>2895</v>
      </c>
      <c r="C942" s="5" t="s">
        <v>6821</v>
      </c>
      <c r="D942" t="s">
        <v>5</v>
      </c>
      <c r="E942" s="24" t="s">
        <v>6622</v>
      </c>
      <c r="F942" s="25" t="s">
        <v>3125</v>
      </c>
      <c r="G942" s="26">
        <v>1.64</v>
      </c>
      <c r="H942" s="25">
        <v>0</v>
      </c>
      <c r="I942" s="25">
        <f>ROUND(G942*H942,6)</f>
        <v>0</v>
      </c>
      <c r="L942" s="27">
        <v>0</v>
      </c>
      <c r="M942" s="22">
        <f>ROUND(ROUND(L942,2)*ROUND(G942,3),2)</f>
        <v>0</v>
      </c>
      <c r="N942" s="25" t="s">
        <v>126</v>
      </c>
      <c r="O942">
        <f>(M942*21)/100</f>
        <v>0</v>
      </c>
      <c r="P942" t="s">
        <v>27</v>
      </c>
    </row>
    <row r="943" spans="1:16" x14ac:dyDescent="0.2">
      <c r="A943" s="28" t="s">
        <v>57</v>
      </c>
      <c r="E943" s="29" t="s">
        <v>5</v>
      </c>
    </row>
    <row r="944" spans="1:16" x14ac:dyDescent="0.2">
      <c r="A944" s="28" t="s">
        <v>58</v>
      </c>
      <c r="E944" s="30" t="s">
        <v>5</v>
      </c>
    </row>
    <row r="945" spans="1:16" x14ac:dyDescent="0.2">
      <c r="E945" s="29" t="s">
        <v>5</v>
      </c>
    </row>
    <row r="946" spans="1:16" x14ac:dyDescent="0.2">
      <c r="A946" t="s">
        <v>48</v>
      </c>
      <c r="C946" s="6" t="s">
        <v>88</v>
      </c>
      <c r="E946" s="23" t="s">
        <v>6822</v>
      </c>
      <c r="J946" s="22">
        <f>0</f>
        <v>0</v>
      </c>
      <c r="K946" s="22">
        <f>0</f>
        <v>0</v>
      </c>
      <c r="L946" s="22">
        <f>0+L947+L951+L955+L959+L963+L967+L971</f>
        <v>0</v>
      </c>
      <c r="M946" s="22">
        <f>0+M947+M951+M955+M959+M963+M967+M971</f>
        <v>0</v>
      </c>
    </row>
    <row r="947" spans="1:16" x14ac:dyDescent="0.2">
      <c r="A947" t="s">
        <v>51</v>
      </c>
      <c r="B947" s="5" t="s">
        <v>2897</v>
      </c>
      <c r="C947" s="5" t="s">
        <v>6823</v>
      </c>
      <c r="D947" t="s">
        <v>5</v>
      </c>
      <c r="E947" s="24" t="s">
        <v>6796</v>
      </c>
      <c r="F947" s="25" t="s">
        <v>812</v>
      </c>
      <c r="G947" s="26">
        <v>1</v>
      </c>
      <c r="H947" s="25">
        <v>0</v>
      </c>
      <c r="I947" s="25">
        <f>ROUND(G947*H947,6)</f>
        <v>0</v>
      </c>
      <c r="L947" s="27">
        <v>0</v>
      </c>
      <c r="M947" s="22">
        <f>ROUND(ROUND(L947,2)*ROUND(G947,3),2)</f>
        <v>0</v>
      </c>
      <c r="N947" s="25" t="s">
        <v>126</v>
      </c>
      <c r="O947">
        <f>(M947*21)/100</f>
        <v>0</v>
      </c>
      <c r="P947" t="s">
        <v>27</v>
      </c>
    </row>
    <row r="948" spans="1:16" x14ac:dyDescent="0.2">
      <c r="A948" s="28" t="s">
        <v>57</v>
      </c>
      <c r="E948" s="29" t="s">
        <v>5</v>
      </c>
    </row>
    <row r="949" spans="1:16" x14ac:dyDescent="0.2">
      <c r="A949" s="28" t="s">
        <v>58</v>
      </c>
      <c r="E949" s="30" t="s">
        <v>5</v>
      </c>
    </row>
    <row r="950" spans="1:16" x14ac:dyDescent="0.2">
      <c r="E950" s="29" t="s">
        <v>5</v>
      </c>
    </row>
    <row r="951" spans="1:16" x14ac:dyDescent="0.2">
      <c r="A951" t="s">
        <v>51</v>
      </c>
      <c r="B951" s="5" t="s">
        <v>2899</v>
      </c>
      <c r="C951" s="5" t="s">
        <v>6824</v>
      </c>
      <c r="D951" t="s">
        <v>5</v>
      </c>
      <c r="E951" s="24" t="s">
        <v>6539</v>
      </c>
      <c r="F951" s="25" t="s">
        <v>812</v>
      </c>
      <c r="G951" s="26">
        <v>1</v>
      </c>
      <c r="H951" s="25">
        <v>0</v>
      </c>
      <c r="I951" s="25">
        <f>ROUND(G951*H951,6)</f>
        <v>0</v>
      </c>
      <c r="L951" s="27">
        <v>0</v>
      </c>
      <c r="M951" s="22">
        <f>ROUND(ROUND(L951,2)*ROUND(G951,3),2)</f>
        <v>0</v>
      </c>
      <c r="N951" s="25" t="s">
        <v>126</v>
      </c>
      <c r="O951">
        <f>(M951*21)/100</f>
        <v>0</v>
      </c>
      <c r="P951" t="s">
        <v>27</v>
      </c>
    </row>
    <row r="952" spans="1:16" x14ac:dyDescent="0.2">
      <c r="A952" s="28" t="s">
        <v>57</v>
      </c>
      <c r="E952" s="29" t="s">
        <v>5</v>
      </c>
    </row>
    <row r="953" spans="1:16" x14ac:dyDescent="0.2">
      <c r="A953" s="28" t="s">
        <v>58</v>
      </c>
      <c r="E953" s="30" t="s">
        <v>5</v>
      </c>
    </row>
    <row r="954" spans="1:16" x14ac:dyDescent="0.2">
      <c r="E954" s="29" t="s">
        <v>5</v>
      </c>
    </row>
    <row r="955" spans="1:16" x14ac:dyDescent="0.2">
      <c r="A955" t="s">
        <v>51</v>
      </c>
      <c r="B955" s="5" t="s">
        <v>2902</v>
      </c>
      <c r="C955" s="5" t="s">
        <v>6825</v>
      </c>
      <c r="D955" t="s">
        <v>5</v>
      </c>
      <c r="E955" s="24" t="s">
        <v>6826</v>
      </c>
      <c r="F955" s="25" t="s">
        <v>812</v>
      </c>
      <c r="G955" s="26">
        <v>1</v>
      </c>
      <c r="H955" s="25">
        <v>0</v>
      </c>
      <c r="I955" s="25">
        <f>ROUND(G955*H955,6)</f>
        <v>0</v>
      </c>
      <c r="L955" s="27">
        <v>0</v>
      </c>
      <c r="M955" s="22">
        <f>ROUND(ROUND(L955,2)*ROUND(G955,3),2)</f>
        <v>0</v>
      </c>
      <c r="N955" s="25" t="s">
        <v>126</v>
      </c>
      <c r="O955">
        <f>(M955*21)/100</f>
        <v>0</v>
      </c>
      <c r="P955" t="s">
        <v>27</v>
      </c>
    </row>
    <row r="956" spans="1:16" x14ac:dyDescent="0.2">
      <c r="A956" s="28" t="s">
        <v>57</v>
      </c>
      <c r="E956" s="29" t="s">
        <v>5</v>
      </c>
    </row>
    <row r="957" spans="1:16" x14ac:dyDescent="0.2">
      <c r="A957" s="28" t="s">
        <v>58</v>
      </c>
      <c r="E957" s="30" t="s">
        <v>5</v>
      </c>
    </row>
    <row r="958" spans="1:16" x14ac:dyDescent="0.2">
      <c r="E958" s="29" t="s">
        <v>5</v>
      </c>
    </row>
    <row r="959" spans="1:16" ht="25.5" x14ac:dyDescent="0.2">
      <c r="A959" t="s">
        <v>51</v>
      </c>
      <c r="B959" s="5" t="s">
        <v>2904</v>
      </c>
      <c r="C959" s="5" t="s">
        <v>6827</v>
      </c>
      <c r="D959" t="s">
        <v>5</v>
      </c>
      <c r="E959" s="24" t="s">
        <v>6605</v>
      </c>
      <c r="F959" s="25" t="s">
        <v>67</v>
      </c>
      <c r="G959" s="26">
        <v>0.06</v>
      </c>
      <c r="H959" s="25">
        <v>0</v>
      </c>
      <c r="I959" s="25">
        <f>ROUND(G959*H959,6)</f>
        <v>0</v>
      </c>
      <c r="L959" s="27">
        <v>0</v>
      </c>
      <c r="M959" s="22">
        <f>ROUND(ROUND(L959,2)*ROUND(G959,3),2)</f>
        <v>0</v>
      </c>
      <c r="N959" s="25" t="s">
        <v>126</v>
      </c>
      <c r="O959">
        <f>(M959*21)/100</f>
        <v>0</v>
      </c>
      <c r="P959" t="s">
        <v>27</v>
      </c>
    </row>
    <row r="960" spans="1:16" x14ac:dyDescent="0.2">
      <c r="A960" s="28" t="s">
        <v>57</v>
      </c>
      <c r="E960" s="29" t="s">
        <v>5</v>
      </c>
    </row>
    <row r="961" spans="1:16" x14ac:dyDescent="0.2">
      <c r="A961" s="28" t="s">
        <v>58</v>
      </c>
      <c r="E961" s="30" t="s">
        <v>5</v>
      </c>
    </row>
    <row r="962" spans="1:16" x14ac:dyDescent="0.2">
      <c r="E962" s="29" t="s">
        <v>5</v>
      </c>
    </row>
    <row r="963" spans="1:16" ht="25.5" x14ac:dyDescent="0.2">
      <c r="A963" t="s">
        <v>51</v>
      </c>
      <c r="B963" s="5" t="s">
        <v>2906</v>
      </c>
      <c r="C963" s="5" t="s">
        <v>6828</v>
      </c>
      <c r="D963" t="s">
        <v>5</v>
      </c>
      <c r="E963" s="24" t="s">
        <v>6607</v>
      </c>
      <c r="F963" s="25" t="s">
        <v>67</v>
      </c>
      <c r="G963" s="26">
        <v>1</v>
      </c>
      <c r="H963" s="25">
        <v>0</v>
      </c>
      <c r="I963" s="25">
        <f>ROUND(G963*H963,6)</f>
        <v>0</v>
      </c>
      <c r="L963" s="27">
        <v>0</v>
      </c>
      <c r="M963" s="22">
        <f>ROUND(ROUND(L963,2)*ROUND(G963,3),2)</f>
        <v>0</v>
      </c>
      <c r="N963" s="25" t="s">
        <v>126</v>
      </c>
      <c r="O963">
        <f>(M963*21)/100</f>
        <v>0</v>
      </c>
      <c r="P963" t="s">
        <v>27</v>
      </c>
    </row>
    <row r="964" spans="1:16" x14ac:dyDescent="0.2">
      <c r="A964" s="28" t="s">
        <v>57</v>
      </c>
      <c r="E964" s="29" t="s">
        <v>5</v>
      </c>
    </row>
    <row r="965" spans="1:16" x14ac:dyDescent="0.2">
      <c r="A965" s="28" t="s">
        <v>58</v>
      </c>
      <c r="E965" s="30" t="s">
        <v>5</v>
      </c>
    </row>
    <row r="966" spans="1:16" x14ac:dyDescent="0.2">
      <c r="E966" s="29" t="s">
        <v>5</v>
      </c>
    </row>
    <row r="967" spans="1:16" x14ac:dyDescent="0.2">
      <c r="A967" t="s">
        <v>51</v>
      </c>
      <c r="B967" s="5" t="s">
        <v>2908</v>
      </c>
      <c r="C967" s="5" t="s">
        <v>6829</v>
      </c>
      <c r="D967" t="s">
        <v>5</v>
      </c>
      <c r="E967" s="24" t="s">
        <v>6613</v>
      </c>
      <c r="F967" s="25" t="s">
        <v>3125</v>
      </c>
      <c r="G967" s="26">
        <v>0.34</v>
      </c>
      <c r="H967" s="25">
        <v>0</v>
      </c>
      <c r="I967" s="25">
        <f>ROUND(G967*H967,6)</f>
        <v>0</v>
      </c>
      <c r="L967" s="27">
        <v>0</v>
      </c>
      <c r="M967" s="22">
        <f>ROUND(ROUND(L967,2)*ROUND(G967,3),2)</f>
        <v>0</v>
      </c>
      <c r="N967" s="25" t="s">
        <v>126</v>
      </c>
      <c r="O967">
        <f>(M967*21)/100</f>
        <v>0</v>
      </c>
      <c r="P967" t="s">
        <v>27</v>
      </c>
    </row>
    <row r="968" spans="1:16" x14ac:dyDescent="0.2">
      <c r="A968" s="28" t="s">
        <v>57</v>
      </c>
      <c r="E968" s="29" t="s">
        <v>5</v>
      </c>
    </row>
    <row r="969" spans="1:16" x14ac:dyDescent="0.2">
      <c r="A969" s="28" t="s">
        <v>58</v>
      </c>
      <c r="E969" s="30" t="s">
        <v>5</v>
      </c>
    </row>
    <row r="970" spans="1:16" x14ac:dyDescent="0.2">
      <c r="E970" s="29" t="s">
        <v>5</v>
      </c>
    </row>
    <row r="971" spans="1:16" x14ac:dyDescent="0.2">
      <c r="A971" t="s">
        <v>51</v>
      </c>
      <c r="B971" s="5" t="s">
        <v>2911</v>
      </c>
      <c r="C971" s="5" t="s">
        <v>6830</v>
      </c>
      <c r="D971" t="s">
        <v>5</v>
      </c>
      <c r="E971" s="24" t="s">
        <v>6622</v>
      </c>
      <c r="F971" s="25" t="s">
        <v>3125</v>
      </c>
      <c r="G971" s="26">
        <v>0.5</v>
      </c>
      <c r="H971" s="25">
        <v>0</v>
      </c>
      <c r="I971" s="25">
        <f>ROUND(G971*H971,6)</f>
        <v>0</v>
      </c>
      <c r="L971" s="27">
        <v>0</v>
      </c>
      <c r="M971" s="22">
        <f>ROUND(ROUND(L971,2)*ROUND(G971,3),2)</f>
        <v>0</v>
      </c>
      <c r="N971" s="25" t="s">
        <v>126</v>
      </c>
      <c r="O971">
        <f>(M971*21)/100</f>
        <v>0</v>
      </c>
      <c r="P971" t="s">
        <v>27</v>
      </c>
    </row>
    <row r="972" spans="1:16" x14ac:dyDescent="0.2">
      <c r="A972" s="28" t="s">
        <v>57</v>
      </c>
      <c r="E972" s="29" t="s">
        <v>5</v>
      </c>
    </row>
    <row r="973" spans="1:16" x14ac:dyDescent="0.2">
      <c r="A973" s="28" t="s">
        <v>58</v>
      </c>
      <c r="E973" s="30" t="s">
        <v>5</v>
      </c>
    </row>
    <row r="974" spans="1:16" x14ac:dyDescent="0.2">
      <c r="E974" s="29" t="s">
        <v>5</v>
      </c>
    </row>
    <row r="975" spans="1:16" x14ac:dyDescent="0.2">
      <c r="A975" t="s">
        <v>48</v>
      </c>
      <c r="C975" s="6" t="s">
        <v>178</v>
      </c>
      <c r="E975" s="23" t="s">
        <v>6831</v>
      </c>
      <c r="J975" s="22">
        <f>0</f>
        <v>0</v>
      </c>
      <c r="K975" s="22">
        <f>0</f>
        <v>0</v>
      </c>
      <c r="L975" s="22">
        <f>0+L976+L980+L984+L988+L992+L996+L1000+L1004+L1008+L1012+L1016+L1020+L1024+L1028+L1032+L1036+L1040+L1044+L1048+L1052+L1056+L1060+L1064+L1068+L1072+L1076+L1080</f>
        <v>0</v>
      </c>
      <c r="M975" s="22">
        <f>0+M976+M980+M984+M988+M992+M996+M1000+M1004+M1008+M1012+M1016+M1020+M1024+M1028+M1032+M1036+M1040+M1044+M1048+M1052+M1056+M1060+M1064+M1068+M1072+M1076+M1080</f>
        <v>0</v>
      </c>
    </row>
    <row r="976" spans="1:16" ht="38.25" x14ac:dyDescent="0.2">
      <c r="A976" t="s">
        <v>51</v>
      </c>
      <c r="B976" s="5" t="s">
        <v>2914</v>
      </c>
      <c r="C976" s="5" t="s">
        <v>6832</v>
      </c>
      <c r="D976" t="s">
        <v>5</v>
      </c>
      <c r="E976" s="24" t="s">
        <v>6833</v>
      </c>
      <c r="F976" s="25" t="s">
        <v>812</v>
      </c>
      <c r="G976" s="26">
        <v>1</v>
      </c>
      <c r="H976" s="25">
        <v>0</v>
      </c>
      <c r="I976" s="25">
        <f>ROUND(G976*H976,6)</f>
        <v>0</v>
      </c>
      <c r="L976" s="27">
        <v>0</v>
      </c>
      <c r="M976" s="22">
        <f>ROUND(ROUND(L976,2)*ROUND(G976,3),2)</f>
        <v>0</v>
      </c>
      <c r="N976" s="25" t="s">
        <v>126</v>
      </c>
      <c r="O976">
        <f>(M976*21)/100</f>
        <v>0</v>
      </c>
      <c r="P976" t="s">
        <v>27</v>
      </c>
    </row>
    <row r="977" spans="1:16" ht="102" x14ac:dyDescent="0.2">
      <c r="A977" s="28" t="s">
        <v>57</v>
      </c>
      <c r="E977" s="29" t="s">
        <v>6834</v>
      </c>
    </row>
    <row r="978" spans="1:16" x14ac:dyDescent="0.2">
      <c r="A978" s="28" t="s">
        <v>58</v>
      </c>
      <c r="E978" s="30" t="s">
        <v>5</v>
      </c>
    </row>
    <row r="979" spans="1:16" x14ac:dyDescent="0.2">
      <c r="E979" s="29" t="s">
        <v>5</v>
      </c>
    </row>
    <row r="980" spans="1:16" ht="25.5" x14ac:dyDescent="0.2">
      <c r="A980" t="s">
        <v>51</v>
      </c>
      <c r="B980" s="5" t="s">
        <v>2916</v>
      </c>
      <c r="C980" s="5" t="s">
        <v>6835</v>
      </c>
      <c r="D980" t="s">
        <v>5</v>
      </c>
      <c r="E980" s="24" t="s">
        <v>6836</v>
      </c>
      <c r="F980" s="25" t="s">
        <v>812</v>
      </c>
      <c r="G980" s="26">
        <v>1</v>
      </c>
      <c r="H980" s="25">
        <v>0</v>
      </c>
      <c r="I980" s="25">
        <f>ROUND(G980*H980,6)</f>
        <v>0</v>
      </c>
      <c r="L980" s="27">
        <v>0</v>
      </c>
      <c r="M980" s="22">
        <f>ROUND(ROUND(L980,2)*ROUND(G980,3),2)</f>
        <v>0</v>
      </c>
      <c r="N980" s="25" t="s">
        <v>126</v>
      </c>
      <c r="O980">
        <f>(M980*21)/100</f>
        <v>0</v>
      </c>
      <c r="P980" t="s">
        <v>27</v>
      </c>
    </row>
    <row r="981" spans="1:16" x14ac:dyDescent="0.2">
      <c r="A981" s="28" t="s">
        <v>57</v>
      </c>
      <c r="E981" s="29" t="s">
        <v>5</v>
      </c>
    </row>
    <row r="982" spans="1:16" x14ac:dyDescent="0.2">
      <c r="A982" s="28" t="s">
        <v>58</v>
      </c>
      <c r="E982" s="30" t="s">
        <v>5</v>
      </c>
    </row>
    <row r="983" spans="1:16" x14ac:dyDescent="0.2">
      <c r="E983" s="29" t="s">
        <v>5</v>
      </c>
    </row>
    <row r="984" spans="1:16" ht="25.5" x14ac:dyDescent="0.2">
      <c r="A984" t="s">
        <v>51</v>
      </c>
      <c r="B984" s="5" t="s">
        <v>2918</v>
      </c>
      <c r="C984" s="5" t="s">
        <v>6837</v>
      </c>
      <c r="D984" t="s">
        <v>5</v>
      </c>
      <c r="E984" s="24" t="s">
        <v>6838</v>
      </c>
      <c r="F984" s="25" t="s">
        <v>812</v>
      </c>
      <c r="G984" s="26">
        <v>2</v>
      </c>
      <c r="H984" s="25">
        <v>0</v>
      </c>
      <c r="I984" s="25">
        <f>ROUND(G984*H984,6)</f>
        <v>0</v>
      </c>
      <c r="L984" s="27">
        <v>0</v>
      </c>
      <c r="M984" s="22">
        <f>ROUND(ROUND(L984,2)*ROUND(G984,3),2)</f>
        <v>0</v>
      </c>
      <c r="N984" s="25" t="s">
        <v>126</v>
      </c>
      <c r="O984">
        <f>(M984*21)/100</f>
        <v>0</v>
      </c>
      <c r="P984" t="s">
        <v>27</v>
      </c>
    </row>
    <row r="985" spans="1:16" x14ac:dyDescent="0.2">
      <c r="A985" s="28" t="s">
        <v>57</v>
      </c>
      <c r="E985" s="29" t="s">
        <v>5</v>
      </c>
    </row>
    <row r="986" spans="1:16" x14ac:dyDescent="0.2">
      <c r="A986" s="28" t="s">
        <v>58</v>
      </c>
      <c r="E986" s="30" t="s">
        <v>5</v>
      </c>
    </row>
    <row r="987" spans="1:16" x14ac:dyDescent="0.2">
      <c r="E987" s="29" t="s">
        <v>5</v>
      </c>
    </row>
    <row r="988" spans="1:16" ht="25.5" x14ac:dyDescent="0.2">
      <c r="A988" t="s">
        <v>51</v>
      </c>
      <c r="B988" s="5" t="s">
        <v>2920</v>
      </c>
      <c r="C988" s="5" t="s">
        <v>6839</v>
      </c>
      <c r="D988" t="s">
        <v>5</v>
      </c>
      <c r="E988" s="24" t="s">
        <v>6840</v>
      </c>
      <c r="F988" s="25" t="s">
        <v>812</v>
      </c>
      <c r="G988" s="26">
        <v>1</v>
      </c>
      <c r="H988" s="25">
        <v>0</v>
      </c>
      <c r="I988" s="25">
        <f>ROUND(G988*H988,6)</f>
        <v>0</v>
      </c>
      <c r="L988" s="27">
        <v>0</v>
      </c>
      <c r="M988" s="22">
        <f>ROUND(ROUND(L988,2)*ROUND(G988,3),2)</f>
        <v>0</v>
      </c>
      <c r="N988" s="25" t="s">
        <v>126</v>
      </c>
      <c r="O988">
        <f>(M988*21)/100</f>
        <v>0</v>
      </c>
      <c r="P988" t="s">
        <v>27</v>
      </c>
    </row>
    <row r="989" spans="1:16" ht="25.5" x14ac:dyDescent="0.2">
      <c r="A989" s="28" t="s">
        <v>57</v>
      </c>
      <c r="E989" s="29" t="s">
        <v>6841</v>
      </c>
    </row>
    <row r="990" spans="1:16" x14ac:dyDescent="0.2">
      <c r="A990" s="28" t="s">
        <v>58</v>
      </c>
      <c r="E990" s="30" t="s">
        <v>5</v>
      </c>
    </row>
    <row r="991" spans="1:16" x14ac:dyDescent="0.2">
      <c r="E991" s="29" t="s">
        <v>5</v>
      </c>
    </row>
    <row r="992" spans="1:16" ht="25.5" x14ac:dyDescent="0.2">
      <c r="A992" t="s">
        <v>51</v>
      </c>
      <c r="B992" s="5" t="s">
        <v>2922</v>
      </c>
      <c r="C992" s="5" t="s">
        <v>6842</v>
      </c>
      <c r="D992" t="s">
        <v>5</v>
      </c>
      <c r="E992" s="24" t="s">
        <v>6843</v>
      </c>
      <c r="F992" s="25" t="s">
        <v>812</v>
      </c>
      <c r="G992" s="26">
        <v>1</v>
      </c>
      <c r="H992" s="25">
        <v>0</v>
      </c>
      <c r="I992" s="25">
        <f>ROUND(G992*H992,6)</f>
        <v>0</v>
      </c>
      <c r="L992" s="27">
        <v>0</v>
      </c>
      <c r="M992" s="22">
        <f>ROUND(ROUND(L992,2)*ROUND(G992,3),2)</f>
        <v>0</v>
      </c>
      <c r="N992" s="25" t="s">
        <v>126</v>
      </c>
      <c r="O992">
        <f>(M992*21)/100</f>
        <v>0</v>
      </c>
      <c r="P992" t="s">
        <v>27</v>
      </c>
    </row>
    <row r="993" spans="1:16" ht="25.5" x14ac:dyDescent="0.2">
      <c r="A993" s="28" t="s">
        <v>57</v>
      </c>
      <c r="E993" s="29" t="s">
        <v>6706</v>
      </c>
    </row>
    <row r="994" spans="1:16" x14ac:dyDescent="0.2">
      <c r="A994" s="28" t="s">
        <v>58</v>
      </c>
      <c r="E994" s="30" t="s">
        <v>5</v>
      </c>
    </row>
    <row r="995" spans="1:16" x14ac:dyDescent="0.2">
      <c r="E995" s="29" t="s">
        <v>5</v>
      </c>
    </row>
    <row r="996" spans="1:16" x14ac:dyDescent="0.2">
      <c r="A996" t="s">
        <v>51</v>
      </c>
      <c r="B996" s="5" t="s">
        <v>2926</v>
      </c>
      <c r="C996" s="5" t="s">
        <v>6844</v>
      </c>
      <c r="D996" t="s">
        <v>5</v>
      </c>
      <c r="E996" s="24" t="s">
        <v>6555</v>
      </c>
      <c r="F996" s="25" t="s">
        <v>812</v>
      </c>
      <c r="G996" s="26">
        <v>1</v>
      </c>
      <c r="H996" s="25">
        <v>0</v>
      </c>
      <c r="I996" s="25">
        <f>ROUND(G996*H996,6)</f>
        <v>0</v>
      </c>
      <c r="L996" s="27">
        <v>0</v>
      </c>
      <c r="M996" s="22">
        <f>ROUND(ROUND(L996,2)*ROUND(G996,3),2)</f>
        <v>0</v>
      </c>
      <c r="N996" s="25" t="s">
        <v>126</v>
      </c>
      <c r="O996">
        <f>(M996*21)/100</f>
        <v>0</v>
      </c>
      <c r="P996" t="s">
        <v>27</v>
      </c>
    </row>
    <row r="997" spans="1:16" x14ac:dyDescent="0.2">
      <c r="A997" s="28" t="s">
        <v>57</v>
      </c>
      <c r="E997" s="29" t="s">
        <v>5</v>
      </c>
    </row>
    <row r="998" spans="1:16" x14ac:dyDescent="0.2">
      <c r="A998" s="28" t="s">
        <v>58</v>
      </c>
      <c r="E998" s="30" t="s">
        <v>5</v>
      </c>
    </row>
    <row r="999" spans="1:16" x14ac:dyDescent="0.2">
      <c r="E999" s="29" t="s">
        <v>5</v>
      </c>
    </row>
    <row r="1000" spans="1:16" ht="25.5" x14ac:dyDescent="0.2">
      <c r="A1000" t="s">
        <v>51</v>
      </c>
      <c r="B1000" s="5" t="s">
        <v>2928</v>
      </c>
      <c r="C1000" s="5" t="s">
        <v>6845</v>
      </c>
      <c r="D1000" t="s">
        <v>5</v>
      </c>
      <c r="E1000" s="24" t="s">
        <v>6846</v>
      </c>
      <c r="F1000" s="25" t="s">
        <v>812</v>
      </c>
      <c r="G1000" s="26">
        <v>1</v>
      </c>
      <c r="H1000" s="25">
        <v>0</v>
      </c>
      <c r="I1000" s="25">
        <f>ROUND(G1000*H1000,6)</f>
        <v>0</v>
      </c>
      <c r="L1000" s="27">
        <v>0</v>
      </c>
      <c r="M1000" s="22">
        <f>ROUND(ROUND(L1000,2)*ROUND(G1000,3),2)</f>
        <v>0</v>
      </c>
      <c r="N1000" s="25" t="s">
        <v>126</v>
      </c>
      <c r="O1000">
        <f>(M1000*21)/100</f>
        <v>0</v>
      </c>
      <c r="P1000" t="s">
        <v>27</v>
      </c>
    </row>
    <row r="1001" spans="1:16" x14ac:dyDescent="0.2">
      <c r="A1001" s="28" t="s">
        <v>57</v>
      </c>
      <c r="E1001" s="29" t="s">
        <v>5</v>
      </c>
    </row>
    <row r="1002" spans="1:16" x14ac:dyDescent="0.2">
      <c r="A1002" s="28" t="s">
        <v>58</v>
      </c>
      <c r="E1002" s="30" t="s">
        <v>5</v>
      </c>
    </row>
    <row r="1003" spans="1:16" x14ac:dyDescent="0.2">
      <c r="E1003" s="29" t="s">
        <v>5</v>
      </c>
    </row>
    <row r="1004" spans="1:16" ht="25.5" x14ac:dyDescent="0.2">
      <c r="A1004" t="s">
        <v>51</v>
      </c>
      <c r="B1004" s="5" t="s">
        <v>2930</v>
      </c>
      <c r="C1004" s="5" t="s">
        <v>6847</v>
      </c>
      <c r="D1004" t="s">
        <v>5</v>
      </c>
      <c r="E1004" s="24" t="s">
        <v>6846</v>
      </c>
      <c r="F1004" s="25" t="s">
        <v>812</v>
      </c>
      <c r="G1004" s="26">
        <v>1</v>
      </c>
      <c r="H1004" s="25">
        <v>0</v>
      </c>
      <c r="I1004" s="25">
        <f>ROUND(G1004*H1004,6)</f>
        <v>0</v>
      </c>
      <c r="L1004" s="27">
        <v>0</v>
      </c>
      <c r="M1004" s="22">
        <f>ROUND(ROUND(L1004,2)*ROUND(G1004,3),2)</f>
        <v>0</v>
      </c>
      <c r="N1004" s="25" t="s">
        <v>126</v>
      </c>
      <c r="O1004">
        <f>(M1004*21)/100</f>
        <v>0</v>
      </c>
      <c r="P1004" t="s">
        <v>27</v>
      </c>
    </row>
    <row r="1005" spans="1:16" x14ac:dyDescent="0.2">
      <c r="A1005" s="28" t="s">
        <v>57</v>
      </c>
      <c r="E1005" s="29" t="s">
        <v>5</v>
      </c>
    </row>
    <row r="1006" spans="1:16" x14ac:dyDescent="0.2">
      <c r="A1006" s="28" t="s">
        <v>58</v>
      </c>
      <c r="E1006" s="30" t="s">
        <v>5</v>
      </c>
    </row>
    <row r="1007" spans="1:16" x14ac:dyDescent="0.2">
      <c r="E1007" s="29" t="s">
        <v>5</v>
      </c>
    </row>
    <row r="1008" spans="1:16" ht="25.5" x14ac:dyDescent="0.2">
      <c r="A1008" t="s">
        <v>51</v>
      </c>
      <c r="B1008" s="5" t="s">
        <v>2932</v>
      </c>
      <c r="C1008" s="5" t="s">
        <v>6848</v>
      </c>
      <c r="D1008" t="s">
        <v>5</v>
      </c>
      <c r="E1008" s="24" t="s">
        <v>6849</v>
      </c>
      <c r="F1008" s="25" t="s">
        <v>812</v>
      </c>
      <c r="G1008" s="26">
        <v>1</v>
      </c>
      <c r="H1008" s="25">
        <v>0</v>
      </c>
      <c r="I1008" s="25">
        <f>ROUND(G1008*H1008,6)</f>
        <v>0</v>
      </c>
      <c r="L1008" s="27">
        <v>0</v>
      </c>
      <c r="M1008" s="22">
        <f>ROUND(ROUND(L1008,2)*ROUND(G1008,3),2)</f>
        <v>0</v>
      </c>
      <c r="N1008" s="25" t="s">
        <v>126</v>
      </c>
      <c r="O1008">
        <f>(M1008*21)/100</f>
        <v>0</v>
      </c>
      <c r="P1008" t="s">
        <v>27</v>
      </c>
    </row>
    <row r="1009" spans="1:16" x14ac:dyDescent="0.2">
      <c r="A1009" s="28" t="s">
        <v>57</v>
      </c>
      <c r="E1009" s="29" t="s">
        <v>5</v>
      </c>
    </row>
    <row r="1010" spans="1:16" x14ac:dyDescent="0.2">
      <c r="A1010" s="28" t="s">
        <v>58</v>
      </c>
      <c r="E1010" s="30" t="s">
        <v>5</v>
      </c>
    </row>
    <row r="1011" spans="1:16" x14ac:dyDescent="0.2">
      <c r="E1011" s="29" t="s">
        <v>5</v>
      </c>
    </row>
    <row r="1012" spans="1:16" ht="25.5" x14ac:dyDescent="0.2">
      <c r="A1012" t="s">
        <v>51</v>
      </c>
      <c r="B1012" s="5" t="s">
        <v>2934</v>
      </c>
      <c r="C1012" s="5" t="s">
        <v>6850</v>
      </c>
      <c r="D1012" t="s">
        <v>5</v>
      </c>
      <c r="E1012" s="24" t="s">
        <v>6589</v>
      </c>
      <c r="F1012" s="25" t="s">
        <v>812</v>
      </c>
      <c r="G1012" s="26">
        <v>6</v>
      </c>
      <c r="H1012" s="25">
        <v>0</v>
      </c>
      <c r="I1012" s="25">
        <f>ROUND(G1012*H1012,6)</f>
        <v>0</v>
      </c>
      <c r="L1012" s="27">
        <v>0</v>
      </c>
      <c r="M1012" s="22">
        <f>ROUND(ROUND(L1012,2)*ROUND(G1012,3),2)</f>
        <v>0</v>
      </c>
      <c r="N1012" s="25" t="s">
        <v>126</v>
      </c>
      <c r="O1012">
        <f>(M1012*21)/100</f>
        <v>0</v>
      </c>
      <c r="P1012" t="s">
        <v>27</v>
      </c>
    </row>
    <row r="1013" spans="1:16" x14ac:dyDescent="0.2">
      <c r="A1013" s="28" t="s">
        <v>57</v>
      </c>
      <c r="E1013" s="29" t="s">
        <v>5</v>
      </c>
    </row>
    <row r="1014" spans="1:16" x14ac:dyDescent="0.2">
      <c r="A1014" s="28" t="s">
        <v>58</v>
      </c>
      <c r="E1014" s="30" t="s">
        <v>5</v>
      </c>
    </row>
    <row r="1015" spans="1:16" x14ac:dyDescent="0.2">
      <c r="E1015" s="29" t="s">
        <v>5</v>
      </c>
    </row>
    <row r="1016" spans="1:16" ht="25.5" x14ac:dyDescent="0.2">
      <c r="A1016" t="s">
        <v>51</v>
      </c>
      <c r="B1016" s="5" t="s">
        <v>2938</v>
      </c>
      <c r="C1016" s="5" t="s">
        <v>6851</v>
      </c>
      <c r="D1016" t="s">
        <v>5</v>
      </c>
      <c r="E1016" s="24" t="s">
        <v>6587</v>
      </c>
      <c r="F1016" s="25" t="s">
        <v>812</v>
      </c>
      <c r="G1016" s="26">
        <v>1</v>
      </c>
      <c r="H1016" s="25">
        <v>0</v>
      </c>
      <c r="I1016" s="25">
        <f>ROUND(G1016*H1016,6)</f>
        <v>0</v>
      </c>
      <c r="L1016" s="27">
        <v>0</v>
      </c>
      <c r="M1016" s="22">
        <f>ROUND(ROUND(L1016,2)*ROUND(G1016,3),2)</f>
        <v>0</v>
      </c>
      <c r="N1016" s="25" t="s">
        <v>126</v>
      </c>
      <c r="O1016">
        <f>(M1016*21)/100</f>
        <v>0</v>
      </c>
      <c r="P1016" t="s">
        <v>27</v>
      </c>
    </row>
    <row r="1017" spans="1:16" x14ac:dyDescent="0.2">
      <c r="A1017" s="28" t="s">
        <v>57</v>
      </c>
      <c r="E1017" s="29" t="s">
        <v>5</v>
      </c>
    </row>
    <row r="1018" spans="1:16" x14ac:dyDescent="0.2">
      <c r="A1018" s="28" t="s">
        <v>58</v>
      </c>
      <c r="E1018" s="30" t="s">
        <v>5</v>
      </c>
    </row>
    <row r="1019" spans="1:16" x14ac:dyDescent="0.2">
      <c r="E1019" s="29" t="s">
        <v>5</v>
      </c>
    </row>
    <row r="1020" spans="1:16" x14ac:dyDescent="0.2">
      <c r="A1020" t="s">
        <v>51</v>
      </c>
      <c r="B1020" s="5" t="s">
        <v>2942</v>
      </c>
      <c r="C1020" s="5" t="s">
        <v>6852</v>
      </c>
      <c r="D1020" t="s">
        <v>5</v>
      </c>
      <c r="E1020" s="24" t="s">
        <v>6853</v>
      </c>
      <c r="F1020" s="25" t="s">
        <v>812</v>
      </c>
      <c r="G1020" s="26">
        <v>4</v>
      </c>
      <c r="H1020" s="25">
        <v>0</v>
      </c>
      <c r="I1020" s="25">
        <f>ROUND(G1020*H1020,6)</f>
        <v>0</v>
      </c>
      <c r="L1020" s="27">
        <v>0</v>
      </c>
      <c r="M1020" s="22">
        <f>ROUND(ROUND(L1020,2)*ROUND(G1020,3),2)</f>
        <v>0</v>
      </c>
      <c r="N1020" s="25" t="s">
        <v>126</v>
      </c>
      <c r="O1020">
        <f>(M1020*21)/100</f>
        <v>0</v>
      </c>
      <c r="P1020" t="s">
        <v>27</v>
      </c>
    </row>
    <row r="1021" spans="1:16" x14ac:dyDescent="0.2">
      <c r="A1021" s="28" t="s">
        <v>57</v>
      </c>
      <c r="E1021" s="29" t="s">
        <v>5</v>
      </c>
    </row>
    <row r="1022" spans="1:16" x14ac:dyDescent="0.2">
      <c r="A1022" s="28" t="s">
        <v>58</v>
      </c>
      <c r="E1022" s="30" t="s">
        <v>5</v>
      </c>
    </row>
    <row r="1023" spans="1:16" x14ac:dyDescent="0.2">
      <c r="E1023" s="29" t="s">
        <v>5</v>
      </c>
    </row>
    <row r="1024" spans="1:16" x14ac:dyDescent="0.2">
      <c r="A1024" t="s">
        <v>51</v>
      </c>
      <c r="B1024" s="5" t="s">
        <v>2944</v>
      </c>
      <c r="C1024" s="5" t="s">
        <v>6854</v>
      </c>
      <c r="D1024" t="s">
        <v>5</v>
      </c>
      <c r="E1024" s="24" t="s">
        <v>6597</v>
      </c>
      <c r="F1024" s="25" t="s">
        <v>77</v>
      </c>
      <c r="G1024" s="26">
        <v>3.42</v>
      </c>
      <c r="H1024" s="25">
        <v>0</v>
      </c>
      <c r="I1024" s="25">
        <f>ROUND(G1024*H1024,6)</f>
        <v>0</v>
      </c>
      <c r="L1024" s="27">
        <v>0</v>
      </c>
      <c r="M1024" s="22">
        <f>ROUND(ROUND(L1024,2)*ROUND(G1024,3),2)</f>
        <v>0</v>
      </c>
      <c r="N1024" s="25" t="s">
        <v>126</v>
      </c>
      <c r="O1024">
        <f>(M1024*21)/100</f>
        <v>0</v>
      </c>
      <c r="P1024" t="s">
        <v>27</v>
      </c>
    </row>
    <row r="1025" spans="1:16" x14ac:dyDescent="0.2">
      <c r="A1025" s="28" t="s">
        <v>57</v>
      </c>
      <c r="E1025" s="29" t="s">
        <v>5</v>
      </c>
    </row>
    <row r="1026" spans="1:16" x14ac:dyDescent="0.2">
      <c r="A1026" s="28" t="s">
        <v>58</v>
      </c>
      <c r="E1026" s="30" t="s">
        <v>5</v>
      </c>
    </row>
    <row r="1027" spans="1:16" x14ac:dyDescent="0.2">
      <c r="E1027" s="29" t="s">
        <v>5</v>
      </c>
    </row>
    <row r="1028" spans="1:16" x14ac:dyDescent="0.2">
      <c r="A1028" t="s">
        <v>51</v>
      </c>
      <c r="B1028" s="5" t="s">
        <v>2946</v>
      </c>
      <c r="C1028" s="5" t="s">
        <v>6855</v>
      </c>
      <c r="D1028" t="s">
        <v>5</v>
      </c>
      <c r="E1028" s="24" t="s">
        <v>6599</v>
      </c>
      <c r="F1028" s="25" t="s">
        <v>77</v>
      </c>
      <c r="G1028" s="26">
        <v>1.1100000000000001</v>
      </c>
      <c r="H1028" s="25">
        <v>0</v>
      </c>
      <c r="I1028" s="25">
        <f>ROUND(G1028*H1028,6)</f>
        <v>0</v>
      </c>
      <c r="L1028" s="27">
        <v>0</v>
      </c>
      <c r="M1028" s="22">
        <f>ROUND(ROUND(L1028,2)*ROUND(G1028,3),2)</f>
        <v>0</v>
      </c>
      <c r="N1028" s="25" t="s">
        <v>126</v>
      </c>
      <c r="O1028">
        <f>(M1028*21)/100</f>
        <v>0</v>
      </c>
      <c r="P1028" t="s">
        <v>27</v>
      </c>
    </row>
    <row r="1029" spans="1:16" x14ac:dyDescent="0.2">
      <c r="A1029" s="28" t="s">
        <v>57</v>
      </c>
      <c r="E1029" s="29" t="s">
        <v>5</v>
      </c>
    </row>
    <row r="1030" spans="1:16" x14ac:dyDescent="0.2">
      <c r="A1030" s="28" t="s">
        <v>58</v>
      </c>
      <c r="E1030" s="30" t="s">
        <v>5</v>
      </c>
    </row>
    <row r="1031" spans="1:16" x14ac:dyDescent="0.2">
      <c r="E1031" s="29" t="s">
        <v>5</v>
      </c>
    </row>
    <row r="1032" spans="1:16" x14ac:dyDescent="0.2">
      <c r="A1032" t="s">
        <v>51</v>
      </c>
      <c r="B1032" s="5" t="s">
        <v>2948</v>
      </c>
      <c r="C1032" s="5" t="s">
        <v>6856</v>
      </c>
      <c r="D1032" t="s">
        <v>5</v>
      </c>
      <c r="E1032" s="24" t="s">
        <v>6601</v>
      </c>
      <c r="F1032" s="25" t="s">
        <v>67</v>
      </c>
      <c r="G1032" s="26">
        <v>134.57</v>
      </c>
      <c r="H1032" s="25">
        <v>0</v>
      </c>
      <c r="I1032" s="25">
        <f>ROUND(G1032*H1032,6)</f>
        <v>0</v>
      </c>
      <c r="L1032" s="27">
        <v>0</v>
      </c>
      <c r="M1032" s="22">
        <f>ROUND(ROUND(L1032,2)*ROUND(G1032,3),2)</f>
        <v>0</v>
      </c>
      <c r="N1032" s="25" t="s">
        <v>126</v>
      </c>
      <c r="O1032">
        <f>(M1032*21)/100</f>
        <v>0</v>
      </c>
      <c r="P1032" t="s">
        <v>27</v>
      </c>
    </row>
    <row r="1033" spans="1:16" x14ac:dyDescent="0.2">
      <c r="A1033" s="28" t="s">
        <v>57</v>
      </c>
      <c r="E1033" s="29" t="s">
        <v>5</v>
      </c>
    </row>
    <row r="1034" spans="1:16" x14ac:dyDescent="0.2">
      <c r="A1034" s="28" t="s">
        <v>58</v>
      </c>
      <c r="E1034" s="30" t="s">
        <v>5</v>
      </c>
    </row>
    <row r="1035" spans="1:16" x14ac:dyDescent="0.2">
      <c r="E1035" s="29" t="s">
        <v>5</v>
      </c>
    </row>
    <row r="1036" spans="1:16" x14ac:dyDescent="0.2">
      <c r="A1036" t="s">
        <v>51</v>
      </c>
      <c r="B1036" s="5" t="s">
        <v>2950</v>
      </c>
      <c r="C1036" s="5" t="s">
        <v>6857</v>
      </c>
      <c r="D1036" t="s">
        <v>5</v>
      </c>
      <c r="E1036" s="24" t="s">
        <v>6721</v>
      </c>
      <c r="F1036" s="25" t="s">
        <v>67</v>
      </c>
      <c r="G1036" s="26">
        <v>16.36</v>
      </c>
      <c r="H1036" s="25">
        <v>0</v>
      </c>
      <c r="I1036" s="25">
        <f>ROUND(G1036*H1036,6)</f>
        <v>0</v>
      </c>
      <c r="L1036" s="27">
        <v>0</v>
      </c>
      <c r="M1036" s="22">
        <f>ROUND(ROUND(L1036,2)*ROUND(G1036,3),2)</f>
        <v>0</v>
      </c>
      <c r="N1036" s="25" t="s">
        <v>126</v>
      </c>
      <c r="O1036">
        <f>(M1036*21)/100</f>
        <v>0</v>
      </c>
      <c r="P1036" t="s">
        <v>27</v>
      </c>
    </row>
    <row r="1037" spans="1:16" x14ac:dyDescent="0.2">
      <c r="A1037" s="28" t="s">
        <v>57</v>
      </c>
      <c r="E1037" s="29" t="s">
        <v>5</v>
      </c>
    </row>
    <row r="1038" spans="1:16" x14ac:dyDescent="0.2">
      <c r="A1038" s="28" t="s">
        <v>58</v>
      </c>
      <c r="E1038" s="30" t="s">
        <v>5</v>
      </c>
    </row>
    <row r="1039" spans="1:16" x14ac:dyDescent="0.2">
      <c r="E1039" s="29" t="s">
        <v>5</v>
      </c>
    </row>
    <row r="1040" spans="1:16" ht="25.5" x14ac:dyDescent="0.2">
      <c r="A1040" t="s">
        <v>51</v>
      </c>
      <c r="B1040" s="5" t="s">
        <v>2953</v>
      </c>
      <c r="C1040" s="5" t="s">
        <v>6858</v>
      </c>
      <c r="D1040" t="s">
        <v>5</v>
      </c>
      <c r="E1040" s="24" t="s">
        <v>6723</v>
      </c>
      <c r="F1040" s="25" t="s">
        <v>67</v>
      </c>
      <c r="G1040" s="26">
        <v>0.27</v>
      </c>
      <c r="H1040" s="25">
        <v>0</v>
      </c>
      <c r="I1040" s="25">
        <f>ROUND(G1040*H1040,6)</f>
        <v>0</v>
      </c>
      <c r="L1040" s="27">
        <v>0</v>
      </c>
      <c r="M1040" s="22">
        <f>ROUND(ROUND(L1040,2)*ROUND(G1040,3),2)</f>
        <v>0</v>
      </c>
      <c r="N1040" s="25" t="s">
        <v>126</v>
      </c>
      <c r="O1040">
        <f>(M1040*21)/100</f>
        <v>0</v>
      </c>
      <c r="P1040" t="s">
        <v>27</v>
      </c>
    </row>
    <row r="1041" spans="1:16" x14ac:dyDescent="0.2">
      <c r="A1041" s="28" t="s">
        <v>57</v>
      </c>
      <c r="E1041" s="29" t="s">
        <v>5</v>
      </c>
    </row>
    <row r="1042" spans="1:16" x14ac:dyDescent="0.2">
      <c r="A1042" s="28" t="s">
        <v>58</v>
      </c>
      <c r="E1042" s="30" t="s">
        <v>5</v>
      </c>
    </row>
    <row r="1043" spans="1:16" x14ac:dyDescent="0.2">
      <c r="E1043" s="29" t="s">
        <v>5</v>
      </c>
    </row>
    <row r="1044" spans="1:16" ht="25.5" x14ac:dyDescent="0.2">
      <c r="A1044" t="s">
        <v>51</v>
      </c>
      <c r="B1044" s="5" t="s">
        <v>2955</v>
      </c>
      <c r="C1044" s="5" t="s">
        <v>6858</v>
      </c>
      <c r="D1044" t="s">
        <v>52</v>
      </c>
      <c r="E1044" s="24" t="s">
        <v>6605</v>
      </c>
      <c r="F1044" s="25" t="s">
        <v>67</v>
      </c>
      <c r="G1044" s="26">
        <v>65.150000000000006</v>
      </c>
      <c r="H1044" s="25">
        <v>0</v>
      </c>
      <c r="I1044" s="25">
        <f>ROUND(G1044*H1044,6)</f>
        <v>0</v>
      </c>
      <c r="L1044" s="27">
        <v>0</v>
      </c>
      <c r="M1044" s="22">
        <f>ROUND(ROUND(L1044,2)*ROUND(G1044,3),2)</f>
        <v>0</v>
      </c>
      <c r="N1044" s="25" t="s">
        <v>126</v>
      </c>
      <c r="O1044">
        <f>(M1044*21)/100</f>
        <v>0</v>
      </c>
      <c r="P1044" t="s">
        <v>27</v>
      </c>
    </row>
    <row r="1045" spans="1:16" x14ac:dyDescent="0.2">
      <c r="A1045" s="28" t="s">
        <v>57</v>
      </c>
      <c r="E1045" s="29" t="s">
        <v>5</v>
      </c>
    </row>
    <row r="1046" spans="1:16" x14ac:dyDescent="0.2">
      <c r="A1046" s="28" t="s">
        <v>58</v>
      </c>
      <c r="E1046" s="30" t="s">
        <v>5</v>
      </c>
    </row>
    <row r="1047" spans="1:16" x14ac:dyDescent="0.2">
      <c r="E1047" s="29" t="s">
        <v>5</v>
      </c>
    </row>
    <row r="1048" spans="1:16" ht="25.5" x14ac:dyDescent="0.2">
      <c r="A1048" t="s">
        <v>51</v>
      </c>
      <c r="B1048" s="5" t="s">
        <v>2957</v>
      </c>
      <c r="C1048" s="5" t="s">
        <v>6859</v>
      </c>
      <c r="D1048" t="s">
        <v>5</v>
      </c>
      <c r="E1048" s="24" t="s">
        <v>6607</v>
      </c>
      <c r="F1048" s="25" t="s">
        <v>67</v>
      </c>
      <c r="G1048" s="26">
        <v>42</v>
      </c>
      <c r="H1048" s="25">
        <v>0</v>
      </c>
      <c r="I1048" s="25">
        <f>ROUND(G1048*H1048,6)</f>
        <v>0</v>
      </c>
      <c r="L1048" s="27">
        <v>0</v>
      </c>
      <c r="M1048" s="22">
        <f>ROUND(ROUND(L1048,2)*ROUND(G1048,3),2)</f>
        <v>0</v>
      </c>
      <c r="N1048" s="25" t="s">
        <v>126</v>
      </c>
      <c r="O1048">
        <f>(M1048*21)/100</f>
        <v>0</v>
      </c>
      <c r="P1048" t="s">
        <v>27</v>
      </c>
    </row>
    <row r="1049" spans="1:16" x14ac:dyDescent="0.2">
      <c r="A1049" s="28" t="s">
        <v>57</v>
      </c>
      <c r="E1049" s="29" t="s">
        <v>5</v>
      </c>
    </row>
    <row r="1050" spans="1:16" x14ac:dyDescent="0.2">
      <c r="A1050" s="28" t="s">
        <v>58</v>
      </c>
      <c r="E1050" s="30" t="s">
        <v>5</v>
      </c>
    </row>
    <row r="1051" spans="1:16" x14ac:dyDescent="0.2">
      <c r="E1051" s="29" t="s">
        <v>5</v>
      </c>
    </row>
    <row r="1052" spans="1:16" x14ac:dyDescent="0.2">
      <c r="A1052" t="s">
        <v>51</v>
      </c>
      <c r="B1052" s="5" t="s">
        <v>2959</v>
      </c>
      <c r="C1052" s="5" t="s">
        <v>6860</v>
      </c>
      <c r="D1052" t="s">
        <v>5</v>
      </c>
      <c r="E1052" s="24" t="s">
        <v>6611</v>
      </c>
      <c r="F1052" s="25" t="s">
        <v>3125</v>
      </c>
      <c r="G1052" s="26">
        <v>23.83</v>
      </c>
      <c r="H1052" s="25">
        <v>0</v>
      </c>
      <c r="I1052" s="25">
        <f>ROUND(G1052*H1052,6)</f>
        <v>0</v>
      </c>
      <c r="L1052" s="27">
        <v>0</v>
      </c>
      <c r="M1052" s="22">
        <f>ROUND(ROUND(L1052,2)*ROUND(G1052,3),2)</f>
        <v>0</v>
      </c>
      <c r="N1052" s="25" t="s">
        <v>126</v>
      </c>
      <c r="O1052">
        <f>(M1052*21)/100</f>
        <v>0</v>
      </c>
      <c r="P1052" t="s">
        <v>27</v>
      </c>
    </row>
    <row r="1053" spans="1:16" x14ac:dyDescent="0.2">
      <c r="A1053" s="28" t="s">
        <v>57</v>
      </c>
      <c r="E1053" s="29" t="s">
        <v>5</v>
      </c>
    </row>
    <row r="1054" spans="1:16" x14ac:dyDescent="0.2">
      <c r="A1054" s="28" t="s">
        <v>58</v>
      </c>
      <c r="E1054" s="30" t="s">
        <v>5</v>
      </c>
    </row>
    <row r="1055" spans="1:16" x14ac:dyDescent="0.2">
      <c r="E1055" s="29" t="s">
        <v>5</v>
      </c>
    </row>
    <row r="1056" spans="1:16" x14ac:dyDescent="0.2">
      <c r="A1056" t="s">
        <v>51</v>
      </c>
      <c r="B1056" s="5" t="s">
        <v>2961</v>
      </c>
      <c r="C1056" s="5" t="s">
        <v>6861</v>
      </c>
      <c r="D1056" t="s">
        <v>5</v>
      </c>
      <c r="E1056" s="24" t="s">
        <v>6613</v>
      </c>
      <c r="F1056" s="25" t="s">
        <v>3125</v>
      </c>
      <c r="G1056" s="26">
        <v>16.77</v>
      </c>
      <c r="H1056" s="25">
        <v>0</v>
      </c>
      <c r="I1056" s="25">
        <f>ROUND(G1056*H1056,6)</f>
        <v>0</v>
      </c>
      <c r="L1056" s="27">
        <v>0</v>
      </c>
      <c r="M1056" s="22">
        <f>ROUND(ROUND(L1056,2)*ROUND(G1056,3),2)</f>
        <v>0</v>
      </c>
      <c r="N1056" s="25" t="s">
        <v>126</v>
      </c>
      <c r="O1056">
        <f>(M1056*21)/100</f>
        <v>0</v>
      </c>
      <c r="P1056" t="s">
        <v>27</v>
      </c>
    </row>
    <row r="1057" spans="1:16" x14ac:dyDescent="0.2">
      <c r="A1057" s="28" t="s">
        <v>57</v>
      </c>
      <c r="E1057" s="29" t="s">
        <v>5</v>
      </c>
    </row>
    <row r="1058" spans="1:16" x14ac:dyDescent="0.2">
      <c r="A1058" s="28" t="s">
        <v>58</v>
      </c>
      <c r="E1058" s="30" t="s">
        <v>5</v>
      </c>
    </row>
    <row r="1059" spans="1:16" x14ac:dyDescent="0.2">
      <c r="E1059" s="29" t="s">
        <v>5</v>
      </c>
    </row>
    <row r="1060" spans="1:16" x14ac:dyDescent="0.2">
      <c r="A1060" t="s">
        <v>51</v>
      </c>
      <c r="B1060" s="5" t="s">
        <v>2963</v>
      </c>
      <c r="C1060" s="5" t="s">
        <v>6862</v>
      </c>
      <c r="D1060" t="s">
        <v>5</v>
      </c>
      <c r="E1060" s="24" t="s">
        <v>6615</v>
      </c>
      <c r="F1060" s="25" t="s">
        <v>3125</v>
      </c>
      <c r="G1060" s="26">
        <v>3.6</v>
      </c>
      <c r="H1060" s="25">
        <v>0</v>
      </c>
      <c r="I1060" s="25">
        <f>ROUND(G1060*H1060,6)</f>
        <v>0</v>
      </c>
      <c r="L1060" s="27">
        <v>0</v>
      </c>
      <c r="M1060" s="22">
        <f>ROUND(ROUND(L1060,2)*ROUND(G1060,3),2)</f>
        <v>0</v>
      </c>
      <c r="N1060" s="25" t="s">
        <v>126</v>
      </c>
      <c r="O1060">
        <f>(M1060*21)/100</f>
        <v>0</v>
      </c>
      <c r="P1060" t="s">
        <v>27</v>
      </c>
    </row>
    <row r="1061" spans="1:16" x14ac:dyDescent="0.2">
      <c r="A1061" s="28" t="s">
        <v>57</v>
      </c>
      <c r="E1061" s="29" t="s">
        <v>5</v>
      </c>
    </row>
    <row r="1062" spans="1:16" x14ac:dyDescent="0.2">
      <c r="A1062" s="28" t="s">
        <v>58</v>
      </c>
      <c r="E1062" s="30" t="s">
        <v>5</v>
      </c>
    </row>
    <row r="1063" spans="1:16" x14ac:dyDescent="0.2">
      <c r="E1063" s="29" t="s">
        <v>5</v>
      </c>
    </row>
    <row r="1064" spans="1:16" x14ac:dyDescent="0.2">
      <c r="A1064" t="s">
        <v>51</v>
      </c>
      <c r="B1064" s="5" t="s">
        <v>2965</v>
      </c>
      <c r="C1064" s="5" t="s">
        <v>6863</v>
      </c>
      <c r="D1064" t="s">
        <v>5</v>
      </c>
      <c r="E1064" s="24" t="s">
        <v>6619</v>
      </c>
      <c r="F1064" s="25" t="s">
        <v>3125</v>
      </c>
      <c r="G1064" s="26">
        <v>2.88</v>
      </c>
      <c r="H1064" s="25">
        <v>0</v>
      </c>
      <c r="I1064" s="25">
        <f>ROUND(G1064*H1064,6)</f>
        <v>0</v>
      </c>
      <c r="L1064" s="27">
        <v>0</v>
      </c>
      <c r="M1064" s="22">
        <f>ROUND(ROUND(L1064,2)*ROUND(G1064,3),2)</f>
        <v>0</v>
      </c>
      <c r="N1064" s="25" t="s">
        <v>126</v>
      </c>
      <c r="O1064">
        <f>(M1064*21)/100</f>
        <v>0</v>
      </c>
      <c r="P1064" t="s">
        <v>27</v>
      </c>
    </row>
    <row r="1065" spans="1:16" x14ac:dyDescent="0.2">
      <c r="A1065" s="28" t="s">
        <v>57</v>
      </c>
      <c r="E1065" s="29" t="s">
        <v>5</v>
      </c>
    </row>
    <row r="1066" spans="1:16" x14ac:dyDescent="0.2">
      <c r="A1066" s="28" t="s">
        <v>58</v>
      </c>
      <c r="E1066" s="30" t="s">
        <v>5</v>
      </c>
    </row>
    <row r="1067" spans="1:16" x14ac:dyDescent="0.2">
      <c r="E1067" s="29" t="s">
        <v>5</v>
      </c>
    </row>
    <row r="1068" spans="1:16" x14ac:dyDescent="0.2">
      <c r="A1068" t="s">
        <v>51</v>
      </c>
      <c r="B1068" s="5" t="s">
        <v>2967</v>
      </c>
      <c r="C1068" s="5" t="s">
        <v>6864</v>
      </c>
      <c r="D1068" t="s">
        <v>5</v>
      </c>
      <c r="E1068" s="24" t="s">
        <v>6621</v>
      </c>
      <c r="F1068" s="25" t="s">
        <v>3125</v>
      </c>
      <c r="G1068" s="26">
        <v>1.07</v>
      </c>
      <c r="H1068" s="25">
        <v>0</v>
      </c>
      <c r="I1068" s="25">
        <f>ROUND(G1068*H1068,6)</f>
        <v>0</v>
      </c>
      <c r="L1068" s="27">
        <v>0</v>
      </c>
      <c r="M1068" s="22">
        <f>ROUND(ROUND(L1068,2)*ROUND(G1068,3),2)</f>
        <v>0</v>
      </c>
      <c r="N1068" s="25" t="s">
        <v>126</v>
      </c>
      <c r="O1068">
        <f>(M1068*21)/100</f>
        <v>0</v>
      </c>
      <c r="P1068" t="s">
        <v>27</v>
      </c>
    </row>
    <row r="1069" spans="1:16" x14ac:dyDescent="0.2">
      <c r="A1069" s="28" t="s">
        <v>57</v>
      </c>
      <c r="E1069" s="29" t="s">
        <v>5</v>
      </c>
    </row>
    <row r="1070" spans="1:16" x14ac:dyDescent="0.2">
      <c r="A1070" s="28" t="s">
        <v>58</v>
      </c>
      <c r="E1070" s="30" t="s">
        <v>5</v>
      </c>
    </row>
    <row r="1071" spans="1:16" x14ac:dyDescent="0.2">
      <c r="E1071" s="29" t="s">
        <v>5</v>
      </c>
    </row>
    <row r="1072" spans="1:16" x14ac:dyDescent="0.2">
      <c r="A1072" t="s">
        <v>51</v>
      </c>
      <c r="B1072" s="5" t="s">
        <v>2969</v>
      </c>
      <c r="C1072" s="5" t="s">
        <v>6864</v>
      </c>
      <c r="D1072" t="s">
        <v>52</v>
      </c>
      <c r="E1072" s="24" t="s">
        <v>6622</v>
      </c>
      <c r="F1072" s="25" t="s">
        <v>3125</v>
      </c>
      <c r="G1072" s="26">
        <v>2.83</v>
      </c>
      <c r="H1072" s="25">
        <v>0</v>
      </c>
      <c r="I1072" s="25">
        <f>ROUND(G1072*H1072,6)</f>
        <v>0</v>
      </c>
      <c r="L1072" s="27">
        <v>0</v>
      </c>
      <c r="M1072" s="22">
        <f>ROUND(ROUND(L1072,2)*ROUND(G1072,3),2)</f>
        <v>0</v>
      </c>
      <c r="N1072" s="25" t="s">
        <v>126</v>
      </c>
      <c r="O1072">
        <f>(M1072*21)/100</f>
        <v>0</v>
      </c>
      <c r="P1072" t="s">
        <v>27</v>
      </c>
    </row>
    <row r="1073" spans="1:16" x14ac:dyDescent="0.2">
      <c r="A1073" s="28" t="s">
        <v>57</v>
      </c>
      <c r="E1073" s="29" t="s">
        <v>5</v>
      </c>
    </row>
    <row r="1074" spans="1:16" x14ac:dyDescent="0.2">
      <c r="A1074" s="28" t="s">
        <v>58</v>
      </c>
      <c r="E1074" s="30" t="s">
        <v>5</v>
      </c>
    </row>
    <row r="1075" spans="1:16" x14ac:dyDescent="0.2">
      <c r="E1075" s="29" t="s">
        <v>5</v>
      </c>
    </row>
    <row r="1076" spans="1:16" x14ac:dyDescent="0.2">
      <c r="A1076" t="s">
        <v>51</v>
      </c>
      <c r="B1076" s="5" t="s">
        <v>2971</v>
      </c>
      <c r="C1076" s="5" t="s">
        <v>6864</v>
      </c>
      <c r="D1076" t="s">
        <v>27</v>
      </c>
      <c r="E1076" s="24" t="s">
        <v>6623</v>
      </c>
      <c r="F1076" s="25" t="s">
        <v>3125</v>
      </c>
      <c r="G1076" s="26">
        <v>1.52</v>
      </c>
      <c r="H1076" s="25">
        <v>0</v>
      </c>
      <c r="I1076" s="25">
        <f>ROUND(G1076*H1076,6)</f>
        <v>0</v>
      </c>
      <c r="L1076" s="27">
        <v>0</v>
      </c>
      <c r="M1076" s="22">
        <f>ROUND(ROUND(L1076,2)*ROUND(G1076,3),2)</f>
        <v>0</v>
      </c>
      <c r="N1076" s="25" t="s">
        <v>126</v>
      </c>
      <c r="O1076">
        <f>(M1076*21)/100</f>
        <v>0</v>
      </c>
      <c r="P1076" t="s">
        <v>27</v>
      </c>
    </row>
    <row r="1077" spans="1:16" x14ac:dyDescent="0.2">
      <c r="A1077" s="28" t="s">
        <v>57</v>
      </c>
      <c r="E1077" s="29" t="s">
        <v>5</v>
      </c>
    </row>
    <row r="1078" spans="1:16" x14ac:dyDescent="0.2">
      <c r="A1078" s="28" t="s">
        <v>58</v>
      </c>
      <c r="E1078" s="30" t="s">
        <v>5</v>
      </c>
    </row>
    <row r="1079" spans="1:16" x14ac:dyDescent="0.2">
      <c r="E1079" s="29" t="s">
        <v>5</v>
      </c>
    </row>
    <row r="1080" spans="1:16" x14ac:dyDescent="0.2">
      <c r="A1080" t="s">
        <v>51</v>
      </c>
      <c r="B1080" s="5" t="s">
        <v>2973</v>
      </c>
      <c r="C1080" s="5" t="s">
        <v>6864</v>
      </c>
      <c r="D1080" t="s">
        <v>26</v>
      </c>
      <c r="E1080" s="24" t="s">
        <v>6625</v>
      </c>
      <c r="F1080" s="25" t="s">
        <v>3125</v>
      </c>
      <c r="G1080" s="26">
        <v>0.2</v>
      </c>
      <c r="H1080" s="25">
        <v>0</v>
      </c>
      <c r="I1080" s="25">
        <f>ROUND(G1080*H1080,6)</f>
        <v>0</v>
      </c>
      <c r="L1080" s="27">
        <v>0</v>
      </c>
      <c r="M1080" s="22">
        <f>ROUND(ROUND(L1080,2)*ROUND(G1080,3),2)</f>
        <v>0</v>
      </c>
      <c r="N1080" s="25" t="s">
        <v>126</v>
      </c>
      <c r="O1080">
        <f>(M1080*21)/100</f>
        <v>0</v>
      </c>
      <c r="P1080" t="s">
        <v>27</v>
      </c>
    </row>
    <row r="1081" spans="1:16" x14ac:dyDescent="0.2">
      <c r="A1081" s="28" t="s">
        <v>57</v>
      </c>
      <c r="E1081" s="29" t="s">
        <v>5</v>
      </c>
    </row>
    <row r="1082" spans="1:16" x14ac:dyDescent="0.2">
      <c r="A1082" s="28" t="s">
        <v>58</v>
      </c>
      <c r="E1082" s="30" t="s">
        <v>5</v>
      </c>
    </row>
    <row r="1083" spans="1:16" x14ac:dyDescent="0.2">
      <c r="E1083" s="29" t="s">
        <v>5</v>
      </c>
    </row>
    <row r="1084" spans="1:16" x14ac:dyDescent="0.2">
      <c r="A1084" t="s">
        <v>48</v>
      </c>
      <c r="C1084" s="6" t="s">
        <v>92</v>
      </c>
      <c r="E1084" s="23" t="s">
        <v>6865</v>
      </c>
      <c r="J1084" s="22">
        <f>0</f>
        <v>0</v>
      </c>
      <c r="K1084" s="22">
        <f>0</f>
        <v>0</v>
      </c>
      <c r="L1084" s="22">
        <f>0+L1085+L1089+L1093+L1097+L1101+L1105+L1109+L1113+L1117+L1121+L1125+L1129+L1133+L1137+L1141+L1145+L1149+L1153</f>
        <v>0</v>
      </c>
      <c r="M1084" s="22">
        <f>0+M1085+M1089+M1093+M1097+M1101+M1105+M1109+M1113+M1117+M1121+M1125+M1129+M1133+M1137+M1141+M1145+M1149+M1153</f>
        <v>0</v>
      </c>
    </row>
    <row r="1085" spans="1:16" ht="25.5" x14ac:dyDescent="0.2">
      <c r="A1085" t="s">
        <v>51</v>
      </c>
      <c r="B1085" s="5" t="s">
        <v>2975</v>
      </c>
      <c r="C1085" s="5" t="s">
        <v>6866</v>
      </c>
      <c r="D1085" t="s">
        <v>5</v>
      </c>
      <c r="E1085" s="24" t="s">
        <v>6731</v>
      </c>
      <c r="F1085" s="25" t="s">
        <v>812</v>
      </c>
      <c r="G1085" s="26">
        <v>2</v>
      </c>
      <c r="H1085" s="25">
        <v>0</v>
      </c>
      <c r="I1085" s="25">
        <f>ROUND(G1085*H1085,6)</f>
        <v>0</v>
      </c>
      <c r="L1085" s="27">
        <v>0</v>
      </c>
      <c r="M1085" s="22">
        <f>ROUND(ROUND(L1085,2)*ROUND(G1085,3),2)</f>
        <v>0</v>
      </c>
      <c r="N1085" s="25" t="s">
        <v>126</v>
      </c>
      <c r="O1085">
        <f>(M1085*21)/100</f>
        <v>0</v>
      </c>
      <c r="P1085" t="s">
        <v>27</v>
      </c>
    </row>
    <row r="1086" spans="1:16" x14ac:dyDescent="0.2">
      <c r="A1086" s="28" t="s">
        <v>57</v>
      </c>
      <c r="E1086" s="29" t="s">
        <v>5</v>
      </c>
    </row>
    <row r="1087" spans="1:16" x14ac:dyDescent="0.2">
      <c r="A1087" s="28" t="s">
        <v>58</v>
      </c>
      <c r="E1087" s="30" t="s">
        <v>5</v>
      </c>
    </row>
    <row r="1088" spans="1:16" x14ac:dyDescent="0.2">
      <c r="E1088" s="29" t="s">
        <v>5</v>
      </c>
    </row>
    <row r="1089" spans="1:16" ht="25.5" x14ac:dyDescent="0.2">
      <c r="A1089" t="s">
        <v>51</v>
      </c>
      <c r="B1089" s="5" t="s">
        <v>2977</v>
      </c>
      <c r="C1089" s="5" t="s">
        <v>6867</v>
      </c>
      <c r="D1089" t="s">
        <v>5</v>
      </c>
      <c r="E1089" s="24" t="s">
        <v>6840</v>
      </c>
      <c r="F1089" s="25" t="s">
        <v>812</v>
      </c>
      <c r="G1089" s="26">
        <v>1</v>
      </c>
      <c r="H1089" s="25">
        <v>0</v>
      </c>
      <c r="I1089" s="25">
        <f>ROUND(G1089*H1089,6)</f>
        <v>0</v>
      </c>
      <c r="L1089" s="27">
        <v>0</v>
      </c>
      <c r="M1089" s="22">
        <f>ROUND(ROUND(L1089,2)*ROUND(G1089,3),2)</f>
        <v>0</v>
      </c>
      <c r="N1089" s="25" t="s">
        <v>126</v>
      </c>
      <c r="O1089">
        <f>(M1089*21)/100</f>
        <v>0</v>
      </c>
      <c r="P1089" t="s">
        <v>27</v>
      </c>
    </row>
    <row r="1090" spans="1:16" ht="25.5" x14ac:dyDescent="0.2">
      <c r="A1090" s="28" t="s">
        <v>57</v>
      </c>
      <c r="E1090" s="29" t="s">
        <v>6841</v>
      </c>
    </row>
    <row r="1091" spans="1:16" x14ac:dyDescent="0.2">
      <c r="A1091" s="28" t="s">
        <v>58</v>
      </c>
      <c r="E1091" s="30" t="s">
        <v>5</v>
      </c>
    </row>
    <row r="1092" spans="1:16" x14ac:dyDescent="0.2">
      <c r="E1092" s="29" t="s">
        <v>5</v>
      </c>
    </row>
    <row r="1093" spans="1:16" ht="25.5" x14ac:dyDescent="0.2">
      <c r="A1093" t="s">
        <v>51</v>
      </c>
      <c r="B1093" s="5" t="s">
        <v>2979</v>
      </c>
      <c r="C1093" s="5" t="s">
        <v>6868</v>
      </c>
      <c r="D1093" t="s">
        <v>5</v>
      </c>
      <c r="E1093" s="24" t="s">
        <v>6843</v>
      </c>
      <c r="F1093" s="25" t="s">
        <v>812</v>
      </c>
      <c r="G1093" s="26">
        <v>1</v>
      </c>
      <c r="H1093" s="25">
        <v>0</v>
      </c>
      <c r="I1093" s="25">
        <f>ROUND(G1093*H1093,6)</f>
        <v>0</v>
      </c>
      <c r="L1093" s="27">
        <v>0</v>
      </c>
      <c r="M1093" s="22">
        <f>ROUND(ROUND(L1093,2)*ROUND(G1093,3),2)</f>
        <v>0</v>
      </c>
      <c r="N1093" s="25" t="s">
        <v>126</v>
      </c>
      <c r="O1093">
        <f>(M1093*21)/100</f>
        <v>0</v>
      </c>
      <c r="P1093" t="s">
        <v>27</v>
      </c>
    </row>
    <row r="1094" spans="1:16" ht="25.5" x14ac:dyDescent="0.2">
      <c r="A1094" s="28" t="s">
        <v>57</v>
      </c>
      <c r="E1094" s="29" t="s">
        <v>6706</v>
      </c>
    </row>
    <row r="1095" spans="1:16" x14ac:dyDescent="0.2">
      <c r="A1095" s="28" t="s">
        <v>58</v>
      </c>
      <c r="E1095" s="30" t="s">
        <v>5</v>
      </c>
    </row>
    <row r="1096" spans="1:16" x14ac:dyDescent="0.2">
      <c r="E1096" s="29" t="s">
        <v>5</v>
      </c>
    </row>
    <row r="1097" spans="1:16" ht="25.5" x14ac:dyDescent="0.2">
      <c r="A1097" t="s">
        <v>51</v>
      </c>
      <c r="B1097" s="5" t="s">
        <v>2982</v>
      </c>
      <c r="C1097" s="5" t="s">
        <v>6869</v>
      </c>
      <c r="D1097" t="s">
        <v>5</v>
      </c>
      <c r="E1097" s="24" t="s">
        <v>6846</v>
      </c>
      <c r="F1097" s="25" t="s">
        <v>812</v>
      </c>
      <c r="G1097" s="26">
        <v>1</v>
      </c>
      <c r="H1097" s="25">
        <v>0</v>
      </c>
      <c r="I1097" s="25">
        <f>ROUND(G1097*H1097,6)</f>
        <v>0</v>
      </c>
      <c r="L1097" s="27">
        <v>0</v>
      </c>
      <c r="M1097" s="22">
        <f>ROUND(ROUND(L1097,2)*ROUND(G1097,3),2)</f>
        <v>0</v>
      </c>
      <c r="N1097" s="25" t="s">
        <v>126</v>
      </c>
      <c r="O1097">
        <f>(M1097*21)/100</f>
        <v>0</v>
      </c>
      <c r="P1097" t="s">
        <v>27</v>
      </c>
    </row>
    <row r="1098" spans="1:16" x14ac:dyDescent="0.2">
      <c r="A1098" s="28" t="s">
        <v>57</v>
      </c>
      <c r="E1098" s="29" t="s">
        <v>5</v>
      </c>
    </row>
    <row r="1099" spans="1:16" x14ac:dyDescent="0.2">
      <c r="A1099" s="28" t="s">
        <v>58</v>
      </c>
      <c r="E1099" s="30" t="s">
        <v>5</v>
      </c>
    </row>
    <row r="1100" spans="1:16" x14ac:dyDescent="0.2">
      <c r="E1100" s="29" t="s">
        <v>5</v>
      </c>
    </row>
    <row r="1101" spans="1:16" ht="25.5" x14ac:dyDescent="0.2">
      <c r="A1101" t="s">
        <v>51</v>
      </c>
      <c r="B1101" s="5" t="s">
        <v>2984</v>
      </c>
      <c r="C1101" s="5" t="s">
        <v>6870</v>
      </c>
      <c r="D1101" t="s">
        <v>5</v>
      </c>
      <c r="E1101" s="24" t="s">
        <v>6846</v>
      </c>
      <c r="F1101" s="25" t="s">
        <v>812</v>
      </c>
      <c r="G1101" s="26">
        <v>1</v>
      </c>
      <c r="H1101" s="25">
        <v>0</v>
      </c>
      <c r="I1101" s="25">
        <f>ROUND(G1101*H1101,6)</f>
        <v>0</v>
      </c>
      <c r="L1101" s="27">
        <v>0</v>
      </c>
      <c r="M1101" s="22">
        <f>ROUND(ROUND(L1101,2)*ROUND(G1101,3),2)</f>
        <v>0</v>
      </c>
      <c r="N1101" s="25" t="s">
        <v>126</v>
      </c>
      <c r="O1101">
        <f>(M1101*21)/100</f>
        <v>0</v>
      </c>
      <c r="P1101" t="s">
        <v>27</v>
      </c>
    </row>
    <row r="1102" spans="1:16" x14ac:dyDescent="0.2">
      <c r="A1102" s="28" t="s">
        <v>57</v>
      </c>
      <c r="E1102" s="29" t="s">
        <v>5</v>
      </c>
    </row>
    <row r="1103" spans="1:16" x14ac:dyDescent="0.2">
      <c r="A1103" s="28" t="s">
        <v>58</v>
      </c>
      <c r="E1103" s="30" t="s">
        <v>5</v>
      </c>
    </row>
    <row r="1104" spans="1:16" x14ac:dyDescent="0.2">
      <c r="E1104" s="29" t="s">
        <v>5</v>
      </c>
    </row>
    <row r="1105" spans="1:16" ht="25.5" x14ac:dyDescent="0.2">
      <c r="A1105" t="s">
        <v>51</v>
      </c>
      <c r="B1105" s="5" t="s">
        <v>2986</v>
      </c>
      <c r="C1105" s="5" t="s">
        <v>6871</v>
      </c>
      <c r="D1105" t="s">
        <v>5</v>
      </c>
      <c r="E1105" s="24" t="s">
        <v>6660</v>
      </c>
      <c r="F1105" s="25" t="s">
        <v>812</v>
      </c>
      <c r="G1105" s="26">
        <v>4</v>
      </c>
      <c r="H1105" s="25">
        <v>0</v>
      </c>
      <c r="I1105" s="25">
        <f>ROUND(G1105*H1105,6)</f>
        <v>0</v>
      </c>
      <c r="L1105" s="27">
        <v>0</v>
      </c>
      <c r="M1105" s="22">
        <f>ROUND(ROUND(L1105,2)*ROUND(G1105,3),2)</f>
        <v>0</v>
      </c>
      <c r="N1105" s="25" t="s">
        <v>126</v>
      </c>
      <c r="O1105">
        <f>(M1105*21)/100</f>
        <v>0</v>
      </c>
      <c r="P1105" t="s">
        <v>27</v>
      </c>
    </row>
    <row r="1106" spans="1:16" x14ac:dyDescent="0.2">
      <c r="A1106" s="28" t="s">
        <v>57</v>
      </c>
      <c r="E1106" s="29" t="s">
        <v>5</v>
      </c>
    </row>
    <row r="1107" spans="1:16" x14ac:dyDescent="0.2">
      <c r="A1107" s="28" t="s">
        <v>58</v>
      </c>
      <c r="E1107" s="30" t="s">
        <v>5</v>
      </c>
    </row>
    <row r="1108" spans="1:16" x14ac:dyDescent="0.2">
      <c r="E1108" s="29" t="s">
        <v>5</v>
      </c>
    </row>
    <row r="1109" spans="1:16" x14ac:dyDescent="0.2">
      <c r="A1109" t="s">
        <v>51</v>
      </c>
      <c r="B1109" s="5" t="s">
        <v>2990</v>
      </c>
      <c r="C1109" s="5" t="s">
        <v>6872</v>
      </c>
      <c r="D1109" t="s">
        <v>5</v>
      </c>
      <c r="E1109" s="24" t="s">
        <v>6873</v>
      </c>
      <c r="F1109" s="25" t="s">
        <v>812</v>
      </c>
      <c r="G1109" s="26">
        <v>1</v>
      </c>
      <c r="H1109" s="25">
        <v>0</v>
      </c>
      <c r="I1109" s="25">
        <f>ROUND(G1109*H1109,6)</f>
        <v>0</v>
      </c>
      <c r="L1109" s="27">
        <v>0</v>
      </c>
      <c r="M1109" s="22">
        <f>ROUND(ROUND(L1109,2)*ROUND(G1109,3),2)</f>
        <v>0</v>
      </c>
      <c r="N1109" s="25" t="s">
        <v>126</v>
      </c>
      <c r="O1109">
        <f>(M1109*21)/100</f>
        <v>0</v>
      </c>
      <c r="P1109" t="s">
        <v>27</v>
      </c>
    </row>
    <row r="1110" spans="1:16" x14ac:dyDescent="0.2">
      <c r="A1110" s="28" t="s">
        <v>57</v>
      </c>
      <c r="E1110" s="29" t="s">
        <v>5</v>
      </c>
    </row>
    <row r="1111" spans="1:16" x14ac:dyDescent="0.2">
      <c r="A1111" s="28" t="s">
        <v>58</v>
      </c>
      <c r="E1111" s="30" t="s">
        <v>5</v>
      </c>
    </row>
    <row r="1112" spans="1:16" x14ac:dyDescent="0.2">
      <c r="E1112" s="29" t="s">
        <v>5</v>
      </c>
    </row>
    <row r="1113" spans="1:16" ht="25.5" x14ac:dyDescent="0.2">
      <c r="A1113" t="s">
        <v>51</v>
      </c>
      <c r="B1113" s="5" t="s">
        <v>2993</v>
      </c>
      <c r="C1113" s="5" t="s">
        <v>6872</v>
      </c>
      <c r="D1113" t="s">
        <v>52</v>
      </c>
      <c r="E1113" s="24" t="s">
        <v>6836</v>
      </c>
      <c r="F1113" s="25" t="s">
        <v>812</v>
      </c>
      <c r="G1113" s="26">
        <v>1</v>
      </c>
      <c r="H1113" s="25">
        <v>0</v>
      </c>
      <c r="I1113" s="25">
        <f>ROUND(G1113*H1113,6)</f>
        <v>0</v>
      </c>
      <c r="L1113" s="27">
        <v>0</v>
      </c>
      <c r="M1113" s="22">
        <f>ROUND(ROUND(L1113,2)*ROUND(G1113,3),2)</f>
        <v>0</v>
      </c>
      <c r="N1113" s="25" t="s">
        <v>126</v>
      </c>
      <c r="O1113">
        <f>(M1113*21)/100</f>
        <v>0</v>
      </c>
      <c r="P1113" t="s">
        <v>27</v>
      </c>
    </row>
    <row r="1114" spans="1:16" x14ac:dyDescent="0.2">
      <c r="A1114" s="28" t="s">
        <v>57</v>
      </c>
      <c r="E1114" s="29" t="s">
        <v>5</v>
      </c>
    </row>
    <row r="1115" spans="1:16" x14ac:dyDescent="0.2">
      <c r="A1115" s="28" t="s">
        <v>58</v>
      </c>
      <c r="E1115" s="30" t="s">
        <v>5</v>
      </c>
    </row>
    <row r="1116" spans="1:16" x14ac:dyDescent="0.2">
      <c r="E1116" s="29" t="s">
        <v>5</v>
      </c>
    </row>
    <row r="1117" spans="1:16" x14ac:dyDescent="0.2">
      <c r="A1117" t="s">
        <v>51</v>
      </c>
      <c r="B1117" s="5" t="s">
        <v>2996</v>
      </c>
      <c r="C1117" s="5" t="s">
        <v>6874</v>
      </c>
      <c r="D1117" t="s">
        <v>5</v>
      </c>
      <c r="E1117" s="24" t="s">
        <v>6599</v>
      </c>
      <c r="F1117" s="25" t="s">
        <v>77</v>
      </c>
      <c r="G1117" s="26">
        <v>2.48</v>
      </c>
      <c r="H1117" s="25">
        <v>0</v>
      </c>
      <c r="I1117" s="25">
        <f>ROUND(G1117*H1117,6)</f>
        <v>0</v>
      </c>
      <c r="L1117" s="27">
        <v>0</v>
      </c>
      <c r="M1117" s="22">
        <f>ROUND(ROUND(L1117,2)*ROUND(G1117,3),2)</f>
        <v>0</v>
      </c>
      <c r="N1117" s="25" t="s">
        <v>126</v>
      </c>
      <c r="O1117">
        <f>(M1117*21)/100</f>
        <v>0</v>
      </c>
      <c r="P1117" t="s">
        <v>27</v>
      </c>
    </row>
    <row r="1118" spans="1:16" x14ac:dyDescent="0.2">
      <c r="A1118" s="28" t="s">
        <v>57</v>
      </c>
      <c r="E1118" s="29" t="s">
        <v>5</v>
      </c>
    </row>
    <row r="1119" spans="1:16" x14ac:dyDescent="0.2">
      <c r="A1119" s="28" t="s">
        <v>58</v>
      </c>
      <c r="E1119" s="30" t="s">
        <v>5</v>
      </c>
    </row>
    <row r="1120" spans="1:16" x14ac:dyDescent="0.2">
      <c r="E1120" s="29" t="s">
        <v>5</v>
      </c>
    </row>
    <row r="1121" spans="1:16" x14ac:dyDescent="0.2">
      <c r="A1121" t="s">
        <v>51</v>
      </c>
      <c r="B1121" s="5" t="s">
        <v>2999</v>
      </c>
      <c r="C1121" s="5" t="s">
        <v>6875</v>
      </c>
      <c r="D1121" t="s">
        <v>5</v>
      </c>
      <c r="E1121" s="24" t="s">
        <v>6601</v>
      </c>
      <c r="F1121" s="25" t="s">
        <v>67</v>
      </c>
      <c r="G1121" s="26">
        <v>88.93</v>
      </c>
      <c r="H1121" s="25">
        <v>0</v>
      </c>
      <c r="I1121" s="25">
        <f>ROUND(G1121*H1121,6)</f>
        <v>0</v>
      </c>
      <c r="L1121" s="27">
        <v>0</v>
      </c>
      <c r="M1121" s="22">
        <f>ROUND(ROUND(L1121,2)*ROUND(G1121,3),2)</f>
        <v>0</v>
      </c>
      <c r="N1121" s="25" t="s">
        <v>126</v>
      </c>
      <c r="O1121">
        <f>(M1121*21)/100</f>
        <v>0</v>
      </c>
      <c r="P1121" t="s">
        <v>27</v>
      </c>
    </row>
    <row r="1122" spans="1:16" x14ac:dyDescent="0.2">
      <c r="A1122" s="28" t="s">
        <v>57</v>
      </c>
      <c r="E1122" s="29" t="s">
        <v>5</v>
      </c>
    </row>
    <row r="1123" spans="1:16" x14ac:dyDescent="0.2">
      <c r="A1123" s="28" t="s">
        <v>58</v>
      </c>
      <c r="E1123" s="30" t="s">
        <v>5</v>
      </c>
    </row>
    <row r="1124" spans="1:16" x14ac:dyDescent="0.2">
      <c r="E1124" s="29" t="s">
        <v>5</v>
      </c>
    </row>
    <row r="1125" spans="1:16" x14ac:dyDescent="0.2">
      <c r="A1125" t="s">
        <v>51</v>
      </c>
      <c r="B1125" s="5" t="s">
        <v>3002</v>
      </c>
      <c r="C1125" s="5" t="s">
        <v>6876</v>
      </c>
      <c r="D1125" t="s">
        <v>5</v>
      </c>
      <c r="E1125" s="24" t="s">
        <v>6721</v>
      </c>
      <c r="F1125" s="25" t="s">
        <v>67</v>
      </c>
      <c r="G1125" s="26">
        <v>12.98</v>
      </c>
      <c r="H1125" s="25">
        <v>0</v>
      </c>
      <c r="I1125" s="25">
        <f>ROUND(G1125*H1125,6)</f>
        <v>0</v>
      </c>
      <c r="L1125" s="27">
        <v>0</v>
      </c>
      <c r="M1125" s="22">
        <f>ROUND(ROUND(L1125,2)*ROUND(G1125,3),2)</f>
        <v>0</v>
      </c>
      <c r="N1125" s="25" t="s">
        <v>126</v>
      </c>
      <c r="O1125">
        <f>(M1125*21)/100</f>
        <v>0</v>
      </c>
      <c r="P1125" t="s">
        <v>27</v>
      </c>
    </row>
    <row r="1126" spans="1:16" x14ac:dyDescent="0.2">
      <c r="A1126" s="28" t="s">
        <v>57</v>
      </c>
      <c r="E1126" s="29" t="s">
        <v>5</v>
      </c>
    </row>
    <row r="1127" spans="1:16" x14ac:dyDescent="0.2">
      <c r="A1127" s="28" t="s">
        <v>58</v>
      </c>
      <c r="E1127" s="30" t="s">
        <v>5</v>
      </c>
    </row>
    <row r="1128" spans="1:16" x14ac:dyDescent="0.2">
      <c r="E1128" s="29" t="s">
        <v>5</v>
      </c>
    </row>
    <row r="1129" spans="1:16" ht="25.5" x14ac:dyDescent="0.2">
      <c r="A1129" t="s">
        <v>51</v>
      </c>
      <c r="B1129" s="5" t="s">
        <v>3007</v>
      </c>
      <c r="C1129" s="5" t="s">
        <v>6877</v>
      </c>
      <c r="D1129" t="s">
        <v>5</v>
      </c>
      <c r="E1129" s="24" t="s">
        <v>6723</v>
      </c>
      <c r="F1129" s="25" t="s">
        <v>67</v>
      </c>
      <c r="G1129" s="26">
        <v>0.38</v>
      </c>
      <c r="H1129" s="25">
        <v>0</v>
      </c>
      <c r="I1129" s="25">
        <f>ROUND(G1129*H1129,6)</f>
        <v>0</v>
      </c>
      <c r="L1129" s="27">
        <v>0</v>
      </c>
      <c r="M1129" s="22">
        <f>ROUND(ROUND(L1129,2)*ROUND(G1129,3),2)</f>
        <v>0</v>
      </c>
      <c r="N1129" s="25" t="s">
        <v>126</v>
      </c>
      <c r="O1129">
        <f>(M1129*21)/100</f>
        <v>0</v>
      </c>
      <c r="P1129" t="s">
        <v>27</v>
      </c>
    </row>
    <row r="1130" spans="1:16" x14ac:dyDescent="0.2">
      <c r="A1130" s="28" t="s">
        <v>57</v>
      </c>
      <c r="E1130" s="29" t="s">
        <v>5</v>
      </c>
    </row>
    <row r="1131" spans="1:16" x14ac:dyDescent="0.2">
      <c r="A1131" s="28" t="s">
        <v>58</v>
      </c>
      <c r="E1131" s="30" t="s">
        <v>5</v>
      </c>
    </row>
    <row r="1132" spans="1:16" x14ac:dyDescent="0.2">
      <c r="E1132" s="29" t="s">
        <v>5</v>
      </c>
    </row>
    <row r="1133" spans="1:16" ht="25.5" x14ac:dyDescent="0.2">
      <c r="A1133" t="s">
        <v>51</v>
      </c>
      <c r="B1133" s="5" t="s">
        <v>3011</v>
      </c>
      <c r="C1133" s="5" t="s">
        <v>6877</v>
      </c>
      <c r="D1133" t="s">
        <v>52</v>
      </c>
      <c r="E1133" s="24" t="s">
        <v>6605</v>
      </c>
      <c r="F1133" s="25" t="s">
        <v>67</v>
      </c>
      <c r="G1133" s="26">
        <v>68.58</v>
      </c>
      <c r="H1133" s="25">
        <v>0</v>
      </c>
      <c r="I1133" s="25">
        <f>ROUND(G1133*H1133,6)</f>
        <v>0</v>
      </c>
      <c r="L1133" s="27">
        <v>0</v>
      </c>
      <c r="M1133" s="22">
        <f>ROUND(ROUND(L1133,2)*ROUND(G1133,3),2)</f>
        <v>0</v>
      </c>
      <c r="N1133" s="25" t="s">
        <v>126</v>
      </c>
      <c r="O1133">
        <f>(M1133*21)/100</f>
        <v>0</v>
      </c>
      <c r="P1133" t="s">
        <v>27</v>
      </c>
    </row>
    <row r="1134" spans="1:16" x14ac:dyDescent="0.2">
      <c r="A1134" s="28" t="s">
        <v>57</v>
      </c>
      <c r="E1134" s="29" t="s">
        <v>5</v>
      </c>
    </row>
    <row r="1135" spans="1:16" x14ac:dyDescent="0.2">
      <c r="A1135" s="28" t="s">
        <v>58</v>
      </c>
      <c r="E1135" s="30" t="s">
        <v>5</v>
      </c>
    </row>
    <row r="1136" spans="1:16" x14ac:dyDescent="0.2">
      <c r="E1136" s="29" t="s">
        <v>5</v>
      </c>
    </row>
    <row r="1137" spans="1:16" ht="25.5" x14ac:dyDescent="0.2">
      <c r="A1137" t="s">
        <v>51</v>
      </c>
      <c r="B1137" s="5" t="s">
        <v>3015</v>
      </c>
      <c r="C1137" s="5" t="s">
        <v>6878</v>
      </c>
      <c r="D1137" t="s">
        <v>5</v>
      </c>
      <c r="E1137" s="24" t="s">
        <v>6605</v>
      </c>
      <c r="F1137" s="25" t="s">
        <v>67</v>
      </c>
      <c r="G1137" s="26">
        <v>46.92</v>
      </c>
      <c r="H1137" s="25">
        <v>0</v>
      </c>
      <c r="I1137" s="25">
        <f>ROUND(G1137*H1137,6)</f>
        <v>0</v>
      </c>
      <c r="L1137" s="27">
        <v>0</v>
      </c>
      <c r="M1137" s="22">
        <f>ROUND(ROUND(L1137,2)*ROUND(G1137,3),2)</f>
        <v>0</v>
      </c>
      <c r="N1137" s="25" t="s">
        <v>126</v>
      </c>
      <c r="O1137">
        <f>(M1137*21)/100</f>
        <v>0</v>
      </c>
      <c r="P1137" t="s">
        <v>27</v>
      </c>
    </row>
    <row r="1138" spans="1:16" x14ac:dyDescent="0.2">
      <c r="A1138" s="28" t="s">
        <v>57</v>
      </c>
      <c r="E1138" s="29" t="s">
        <v>5</v>
      </c>
    </row>
    <row r="1139" spans="1:16" x14ac:dyDescent="0.2">
      <c r="A1139" s="28" t="s">
        <v>58</v>
      </c>
      <c r="E1139" s="30" t="s">
        <v>5</v>
      </c>
    </row>
    <row r="1140" spans="1:16" x14ac:dyDescent="0.2">
      <c r="E1140" s="29" t="s">
        <v>5</v>
      </c>
    </row>
    <row r="1141" spans="1:16" ht="25.5" x14ac:dyDescent="0.2">
      <c r="A1141" t="s">
        <v>51</v>
      </c>
      <c r="B1141" s="5" t="s">
        <v>3020</v>
      </c>
      <c r="C1141" s="5" t="s">
        <v>6879</v>
      </c>
      <c r="D1141" t="s">
        <v>5</v>
      </c>
      <c r="E1141" s="24" t="s">
        <v>6607</v>
      </c>
      <c r="F1141" s="25" t="s">
        <v>67</v>
      </c>
      <c r="G1141" s="26">
        <v>47</v>
      </c>
      <c r="H1141" s="25">
        <v>0</v>
      </c>
      <c r="I1141" s="25">
        <f>ROUND(G1141*H1141,6)</f>
        <v>0</v>
      </c>
      <c r="L1141" s="27">
        <v>0</v>
      </c>
      <c r="M1141" s="22">
        <f>ROUND(ROUND(L1141,2)*ROUND(G1141,3),2)</f>
        <v>0</v>
      </c>
      <c r="N1141" s="25" t="s">
        <v>126</v>
      </c>
      <c r="O1141">
        <f>(M1141*21)/100</f>
        <v>0</v>
      </c>
      <c r="P1141" t="s">
        <v>27</v>
      </c>
    </row>
    <row r="1142" spans="1:16" x14ac:dyDescent="0.2">
      <c r="A1142" s="28" t="s">
        <v>57</v>
      </c>
      <c r="E1142" s="29" t="s">
        <v>5</v>
      </c>
    </row>
    <row r="1143" spans="1:16" x14ac:dyDescent="0.2">
      <c r="A1143" s="28" t="s">
        <v>58</v>
      </c>
      <c r="E1143" s="30" t="s">
        <v>5</v>
      </c>
    </row>
    <row r="1144" spans="1:16" x14ac:dyDescent="0.2">
      <c r="E1144" s="29" t="s">
        <v>5</v>
      </c>
    </row>
    <row r="1145" spans="1:16" ht="25.5" x14ac:dyDescent="0.2">
      <c r="A1145" t="s">
        <v>51</v>
      </c>
      <c r="B1145" s="5" t="s">
        <v>3023</v>
      </c>
      <c r="C1145" s="5" t="s">
        <v>6880</v>
      </c>
      <c r="D1145" t="s">
        <v>5</v>
      </c>
      <c r="E1145" s="24" t="s">
        <v>6607</v>
      </c>
      <c r="F1145" s="25" t="s">
        <v>67</v>
      </c>
      <c r="G1145" s="26">
        <v>24</v>
      </c>
      <c r="H1145" s="25">
        <v>0</v>
      </c>
      <c r="I1145" s="25">
        <f>ROUND(G1145*H1145,6)</f>
        <v>0</v>
      </c>
      <c r="L1145" s="27">
        <v>0</v>
      </c>
      <c r="M1145" s="22">
        <f>ROUND(ROUND(L1145,2)*ROUND(G1145,3),2)</f>
        <v>0</v>
      </c>
      <c r="N1145" s="25" t="s">
        <v>126</v>
      </c>
      <c r="O1145">
        <f>(M1145*21)/100</f>
        <v>0</v>
      </c>
      <c r="P1145" t="s">
        <v>27</v>
      </c>
    </row>
    <row r="1146" spans="1:16" x14ac:dyDescent="0.2">
      <c r="A1146" s="28" t="s">
        <v>57</v>
      </c>
      <c r="E1146" s="29" t="s">
        <v>5</v>
      </c>
    </row>
    <row r="1147" spans="1:16" x14ac:dyDescent="0.2">
      <c r="A1147" s="28" t="s">
        <v>58</v>
      </c>
      <c r="E1147" s="30" t="s">
        <v>5</v>
      </c>
    </row>
    <row r="1148" spans="1:16" x14ac:dyDescent="0.2">
      <c r="E1148" s="29" t="s">
        <v>5</v>
      </c>
    </row>
    <row r="1149" spans="1:16" x14ac:dyDescent="0.2">
      <c r="A1149" t="s">
        <v>51</v>
      </c>
      <c r="B1149" s="5" t="s">
        <v>3026</v>
      </c>
      <c r="C1149" s="5" t="s">
        <v>6881</v>
      </c>
      <c r="D1149" t="s">
        <v>5</v>
      </c>
      <c r="E1149" s="24" t="s">
        <v>6615</v>
      </c>
      <c r="F1149" s="25" t="s">
        <v>3125</v>
      </c>
      <c r="G1149" s="26">
        <v>2.54</v>
      </c>
      <c r="H1149" s="25">
        <v>0</v>
      </c>
      <c r="I1149" s="25">
        <f>ROUND(G1149*H1149,6)</f>
        <v>0</v>
      </c>
      <c r="L1149" s="27">
        <v>0</v>
      </c>
      <c r="M1149" s="22">
        <f>ROUND(ROUND(L1149,2)*ROUND(G1149,3),2)</f>
        <v>0</v>
      </c>
      <c r="N1149" s="25" t="s">
        <v>126</v>
      </c>
      <c r="O1149">
        <f>(M1149*21)/100</f>
        <v>0</v>
      </c>
      <c r="P1149" t="s">
        <v>27</v>
      </c>
    </row>
    <row r="1150" spans="1:16" x14ac:dyDescent="0.2">
      <c r="A1150" s="28" t="s">
        <v>57</v>
      </c>
      <c r="E1150" s="29" t="s">
        <v>5</v>
      </c>
    </row>
    <row r="1151" spans="1:16" x14ac:dyDescent="0.2">
      <c r="A1151" s="28" t="s">
        <v>58</v>
      </c>
      <c r="E1151" s="30" t="s">
        <v>5</v>
      </c>
    </row>
    <row r="1152" spans="1:16" x14ac:dyDescent="0.2">
      <c r="E1152" s="29" t="s">
        <v>5</v>
      </c>
    </row>
    <row r="1153" spans="1:16" x14ac:dyDescent="0.2">
      <c r="A1153" t="s">
        <v>51</v>
      </c>
      <c r="B1153" s="5" t="s">
        <v>3030</v>
      </c>
      <c r="C1153" s="5" t="s">
        <v>6882</v>
      </c>
      <c r="D1153" t="s">
        <v>5</v>
      </c>
      <c r="E1153" s="24" t="s">
        <v>6623</v>
      </c>
      <c r="F1153" s="25" t="s">
        <v>3125</v>
      </c>
      <c r="G1153" s="26">
        <v>0.15</v>
      </c>
      <c r="H1153" s="25">
        <v>0</v>
      </c>
      <c r="I1153" s="25">
        <f>ROUND(G1153*H1153,6)</f>
        <v>0</v>
      </c>
      <c r="L1153" s="27">
        <v>0</v>
      </c>
      <c r="M1153" s="22">
        <f>ROUND(ROUND(L1153,2)*ROUND(G1153,3),2)</f>
        <v>0</v>
      </c>
      <c r="N1153" s="25" t="s">
        <v>126</v>
      </c>
      <c r="O1153">
        <f>(M1153*21)/100</f>
        <v>0</v>
      </c>
      <c r="P1153" t="s">
        <v>27</v>
      </c>
    </row>
    <row r="1154" spans="1:16" x14ac:dyDescent="0.2">
      <c r="A1154" s="28" t="s">
        <v>57</v>
      </c>
      <c r="E1154" s="29" t="s">
        <v>5</v>
      </c>
    </row>
    <row r="1155" spans="1:16" x14ac:dyDescent="0.2">
      <c r="A1155" s="28" t="s">
        <v>58</v>
      </c>
      <c r="E1155" s="30" t="s">
        <v>5</v>
      </c>
    </row>
    <row r="1156" spans="1:16" x14ac:dyDescent="0.2">
      <c r="E1156" s="29" t="s">
        <v>5</v>
      </c>
    </row>
    <row r="1157" spans="1:16" x14ac:dyDescent="0.2">
      <c r="A1157" t="s">
        <v>48</v>
      </c>
      <c r="C1157" s="6" t="s">
        <v>96</v>
      </c>
      <c r="E1157" s="23" t="s">
        <v>6883</v>
      </c>
      <c r="J1157" s="22">
        <f>0</f>
        <v>0</v>
      </c>
      <c r="K1157" s="22">
        <f>0</f>
        <v>0</v>
      </c>
      <c r="L1157" s="22">
        <f>0+L1158+L1162+L1166+L1170+L1174+L1178</f>
        <v>0</v>
      </c>
      <c r="M1157" s="22">
        <f>0+M1158+M1162+M1166+M1170+M1174+M1178</f>
        <v>0</v>
      </c>
    </row>
    <row r="1158" spans="1:16" ht="25.5" x14ac:dyDescent="0.2">
      <c r="A1158" t="s">
        <v>51</v>
      </c>
      <c r="B1158" s="5" t="s">
        <v>3032</v>
      </c>
      <c r="C1158" s="5" t="s">
        <v>6884</v>
      </c>
      <c r="D1158" t="s">
        <v>5</v>
      </c>
      <c r="E1158" s="24" t="s">
        <v>6885</v>
      </c>
      <c r="F1158" s="25" t="s">
        <v>812</v>
      </c>
      <c r="G1158" s="26">
        <v>1</v>
      </c>
      <c r="H1158" s="25">
        <v>0</v>
      </c>
      <c r="I1158" s="25">
        <f>ROUND(G1158*H1158,6)</f>
        <v>0</v>
      </c>
      <c r="L1158" s="27">
        <v>0</v>
      </c>
      <c r="M1158" s="22">
        <f>ROUND(ROUND(L1158,2)*ROUND(G1158,3),2)</f>
        <v>0</v>
      </c>
      <c r="N1158" s="25" t="s">
        <v>126</v>
      </c>
      <c r="O1158">
        <f>(M1158*21)/100</f>
        <v>0</v>
      </c>
      <c r="P1158" t="s">
        <v>27</v>
      </c>
    </row>
    <row r="1159" spans="1:16" x14ac:dyDescent="0.2">
      <c r="A1159" s="28" t="s">
        <v>57</v>
      </c>
      <c r="E1159" s="29" t="s">
        <v>5</v>
      </c>
    </row>
    <row r="1160" spans="1:16" x14ac:dyDescent="0.2">
      <c r="A1160" s="28" t="s">
        <v>58</v>
      </c>
      <c r="E1160" s="30" t="s">
        <v>5</v>
      </c>
    </row>
    <row r="1161" spans="1:16" x14ac:dyDescent="0.2">
      <c r="E1161" s="29" t="s">
        <v>5</v>
      </c>
    </row>
    <row r="1162" spans="1:16" ht="25.5" x14ac:dyDescent="0.2">
      <c r="A1162" t="s">
        <v>51</v>
      </c>
      <c r="B1162" s="5" t="s">
        <v>3034</v>
      </c>
      <c r="C1162" s="5" t="s">
        <v>6886</v>
      </c>
      <c r="D1162" t="s">
        <v>5</v>
      </c>
      <c r="E1162" s="24" t="s">
        <v>6885</v>
      </c>
      <c r="F1162" s="25" t="s">
        <v>812</v>
      </c>
      <c r="G1162" s="26">
        <v>1</v>
      </c>
      <c r="H1162" s="25">
        <v>0</v>
      </c>
      <c r="I1162" s="25">
        <f>ROUND(G1162*H1162,6)</f>
        <v>0</v>
      </c>
      <c r="L1162" s="27">
        <v>0</v>
      </c>
      <c r="M1162" s="22">
        <f>ROUND(ROUND(L1162,2)*ROUND(G1162,3),2)</f>
        <v>0</v>
      </c>
      <c r="N1162" s="25" t="s">
        <v>126</v>
      </c>
      <c r="O1162">
        <f>(M1162*21)/100</f>
        <v>0</v>
      </c>
      <c r="P1162" t="s">
        <v>27</v>
      </c>
    </row>
    <row r="1163" spans="1:16" x14ac:dyDescent="0.2">
      <c r="A1163" s="28" t="s">
        <v>57</v>
      </c>
      <c r="E1163" s="29" t="s">
        <v>5</v>
      </c>
    </row>
    <row r="1164" spans="1:16" x14ac:dyDescent="0.2">
      <c r="A1164" s="28" t="s">
        <v>58</v>
      </c>
      <c r="E1164" s="30" t="s">
        <v>5</v>
      </c>
    </row>
    <row r="1165" spans="1:16" x14ac:dyDescent="0.2">
      <c r="E1165" s="29" t="s">
        <v>5</v>
      </c>
    </row>
    <row r="1166" spans="1:16" x14ac:dyDescent="0.2">
      <c r="A1166" t="s">
        <v>51</v>
      </c>
      <c r="B1166" s="5" t="s">
        <v>3038</v>
      </c>
      <c r="C1166" s="5" t="s">
        <v>6887</v>
      </c>
      <c r="D1166" t="s">
        <v>5</v>
      </c>
      <c r="E1166" s="24" t="s">
        <v>6601</v>
      </c>
      <c r="F1166" s="25" t="s">
        <v>67</v>
      </c>
      <c r="G1166" s="26">
        <v>27.39</v>
      </c>
      <c r="H1166" s="25">
        <v>0</v>
      </c>
      <c r="I1166" s="25">
        <f>ROUND(G1166*H1166,6)</f>
        <v>0</v>
      </c>
      <c r="L1166" s="27">
        <v>0</v>
      </c>
      <c r="M1166" s="22">
        <f>ROUND(ROUND(L1166,2)*ROUND(G1166,3),2)</f>
        <v>0</v>
      </c>
      <c r="N1166" s="25" t="s">
        <v>126</v>
      </c>
      <c r="O1166">
        <f>(M1166*21)/100</f>
        <v>0</v>
      </c>
      <c r="P1166" t="s">
        <v>27</v>
      </c>
    </row>
    <row r="1167" spans="1:16" x14ac:dyDescent="0.2">
      <c r="A1167" s="28" t="s">
        <v>57</v>
      </c>
      <c r="E1167" s="29" t="s">
        <v>5</v>
      </c>
    </row>
    <row r="1168" spans="1:16" x14ac:dyDescent="0.2">
      <c r="A1168" s="28" t="s">
        <v>58</v>
      </c>
      <c r="E1168" s="30" t="s">
        <v>5</v>
      </c>
    </row>
    <row r="1169" spans="1:16" x14ac:dyDescent="0.2">
      <c r="E1169" s="29" t="s">
        <v>5</v>
      </c>
    </row>
    <row r="1170" spans="1:16" x14ac:dyDescent="0.2">
      <c r="A1170" t="s">
        <v>51</v>
      </c>
      <c r="B1170" s="5" t="s">
        <v>3042</v>
      </c>
      <c r="C1170" s="5" t="s">
        <v>6888</v>
      </c>
      <c r="D1170" t="s">
        <v>5</v>
      </c>
      <c r="E1170" s="24" t="s">
        <v>6721</v>
      </c>
      <c r="F1170" s="25" t="s">
        <v>67</v>
      </c>
      <c r="G1170" s="26">
        <v>4.16</v>
      </c>
      <c r="H1170" s="25">
        <v>0</v>
      </c>
      <c r="I1170" s="25">
        <f>ROUND(G1170*H1170,6)</f>
        <v>0</v>
      </c>
      <c r="L1170" s="27">
        <v>0</v>
      </c>
      <c r="M1170" s="22">
        <f>ROUND(ROUND(L1170,2)*ROUND(G1170,3),2)</f>
        <v>0</v>
      </c>
      <c r="N1170" s="25" t="s">
        <v>126</v>
      </c>
      <c r="O1170">
        <f>(M1170*21)/100</f>
        <v>0</v>
      </c>
      <c r="P1170" t="s">
        <v>27</v>
      </c>
    </row>
    <row r="1171" spans="1:16" x14ac:dyDescent="0.2">
      <c r="A1171" s="28" t="s">
        <v>57</v>
      </c>
      <c r="E1171" s="29" t="s">
        <v>5</v>
      </c>
    </row>
    <row r="1172" spans="1:16" x14ac:dyDescent="0.2">
      <c r="A1172" s="28" t="s">
        <v>58</v>
      </c>
      <c r="E1172" s="30" t="s">
        <v>5</v>
      </c>
    </row>
    <row r="1173" spans="1:16" x14ac:dyDescent="0.2">
      <c r="E1173" s="29" t="s">
        <v>5</v>
      </c>
    </row>
    <row r="1174" spans="1:16" ht="25.5" x14ac:dyDescent="0.2">
      <c r="A1174" t="s">
        <v>51</v>
      </c>
      <c r="B1174" s="5" t="s">
        <v>3046</v>
      </c>
      <c r="C1174" s="5" t="s">
        <v>6889</v>
      </c>
      <c r="D1174" t="s">
        <v>5</v>
      </c>
      <c r="E1174" s="24" t="s">
        <v>6605</v>
      </c>
      <c r="F1174" s="25" t="s">
        <v>67</v>
      </c>
      <c r="G1174" s="26">
        <v>26.44</v>
      </c>
      <c r="H1174" s="25">
        <v>0</v>
      </c>
      <c r="I1174" s="25">
        <f>ROUND(G1174*H1174,6)</f>
        <v>0</v>
      </c>
      <c r="L1174" s="27">
        <v>0</v>
      </c>
      <c r="M1174" s="22">
        <f>ROUND(ROUND(L1174,2)*ROUND(G1174,3),2)</f>
        <v>0</v>
      </c>
      <c r="N1174" s="25" t="s">
        <v>126</v>
      </c>
      <c r="O1174">
        <f>(M1174*21)/100</f>
        <v>0</v>
      </c>
      <c r="P1174" t="s">
        <v>27</v>
      </c>
    </row>
    <row r="1175" spans="1:16" x14ac:dyDescent="0.2">
      <c r="A1175" s="28" t="s">
        <v>57</v>
      </c>
      <c r="E1175" s="29" t="s">
        <v>5</v>
      </c>
    </row>
    <row r="1176" spans="1:16" x14ac:dyDescent="0.2">
      <c r="A1176" s="28" t="s">
        <v>58</v>
      </c>
      <c r="E1176" s="30" t="s">
        <v>5</v>
      </c>
    </row>
    <row r="1177" spans="1:16" x14ac:dyDescent="0.2">
      <c r="E1177" s="29" t="s">
        <v>5</v>
      </c>
    </row>
    <row r="1178" spans="1:16" ht="25.5" x14ac:dyDescent="0.2">
      <c r="A1178" t="s">
        <v>51</v>
      </c>
      <c r="B1178" s="5" t="s">
        <v>3049</v>
      </c>
      <c r="C1178" s="5" t="s">
        <v>6890</v>
      </c>
      <c r="D1178" t="s">
        <v>5</v>
      </c>
      <c r="E1178" s="24" t="s">
        <v>6607</v>
      </c>
      <c r="F1178" s="25" t="s">
        <v>67</v>
      </c>
      <c r="G1178" s="26">
        <v>5</v>
      </c>
      <c r="H1178" s="25">
        <v>0</v>
      </c>
      <c r="I1178" s="25">
        <f>ROUND(G1178*H1178,6)</f>
        <v>0</v>
      </c>
      <c r="L1178" s="27">
        <v>0</v>
      </c>
      <c r="M1178" s="22">
        <f>ROUND(ROUND(L1178,2)*ROUND(G1178,3),2)</f>
        <v>0</v>
      </c>
      <c r="N1178" s="25" t="s">
        <v>126</v>
      </c>
      <c r="O1178">
        <f>(M1178*21)/100</f>
        <v>0</v>
      </c>
      <c r="P1178" t="s">
        <v>27</v>
      </c>
    </row>
    <row r="1179" spans="1:16" x14ac:dyDescent="0.2">
      <c r="A1179" s="28" t="s">
        <v>57</v>
      </c>
      <c r="E1179" s="29" t="s">
        <v>5</v>
      </c>
    </row>
    <row r="1180" spans="1:16" x14ac:dyDescent="0.2">
      <c r="A1180" s="28" t="s">
        <v>58</v>
      </c>
      <c r="E1180" s="30" t="s">
        <v>5</v>
      </c>
    </row>
    <row r="1181" spans="1:16" x14ac:dyDescent="0.2">
      <c r="E1181" s="29" t="s">
        <v>5</v>
      </c>
    </row>
    <row r="1182" spans="1:16" x14ac:dyDescent="0.2">
      <c r="A1182" t="s">
        <v>48</v>
      </c>
      <c r="C1182" s="6" t="s">
        <v>100</v>
      </c>
      <c r="E1182" s="23" t="s">
        <v>6891</v>
      </c>
      <c r="J1182" s="22">
        <f>0</f>
        <v>0</v>
      </c>
      <c r="K1182" s="22">
        <f>0</f>
        <v>0</v>
      </c>
      <c r="L1182" s="22">
        <f>0+L1183+L1187+L1191+L1195+L1199+L1203</f>
        <v>0</v>
      </c>
      <c r="M1182" s="22">
        <f>0+M1183+M1187+M1191+M1195+M1199+M1203</f>
        <v>0</v>
      </c>
    </row>
    <row r="1183" spans="1:16" ht="25.5" x14ac:dyDescent="0.2">
      <c r="A1183" t="s">
        <v>51</v>
      </c>
      <c r="B1183" s="5" t="s">
        <v>3052</v>
      </c>
      <c r="C1183" s="5" t="s">
        <v>6892</v>
      </c>
      <c r="D1183" t="s">
        <v>5</v>
      </c>
      <c r="E1183" s="24" t="s">
        <v>6885</v>
      </c>
      <c r="F1183" s="25" t="s">
        <v>812</v>
      </c>
      <c r="G1183" s="26">
        <v>1</v>
      </c>
      <c r="H1183" s="25">
        <v>0</v>
      </c>
      <c r="I1183" s="25">
        <f>ROUND(G1183*H1183,6)</f>
        <v>0</v>
      </c>
      <c r="L1183" s="27">
        <v>0</v>
      </c>
      <c r="M1183" s="22">
        <f>ROUND(ROUND(L1183,2)*ROUND(G1183,3),2)</f>
        <v>0</v>
      </c>
      <c r="N1183" s="25" t="s">
        <v>126</v>
      </c>
      <c r="O1183">
        <f>(M1183*21)/100</f>
        <v>0</v>
      </c>
      <c r="P1183" t="s">
        <v>27</v>
      </c>
    </row>
    <row r="1184" spans="1:16" x14ac:dyDescent="0.2">
      <c r="A1184" s="28" t="s">
        <v>57</v>
      </c>
      <c r="E1184" s="29" t="s">
        <v>5</v>
      </c>
    </row>
    <row r="1185" spans="1:16" x14ac:dyDescent="0.2">
      <c r="A1185" s="28" t="s">
        <v>58</v>
      </c>
      <c r="E1185" s="30" t="s">
        <v>5</v>
      </c>
    </row>
    <row r="1186" spans="1:16" x14ac:dyDescent="0.2">
      <c r="E1186" s="29" t="s">
        <v>5</v>
      </c>
    </row>
    <row r="1187" spans="1:16" ht="25.5" x14ac:dyDescent="0.2">
      <c r="A1187" t="s">
        <v>51</v>
      </c>
      <c r="B1187" s="5" t="s">
        <v>3057</v>
      </c>
      <c r="C1187" s="5" t="s">
        <v>6893</v>
      </c>
      <c r="D1187" t="s">
        <v>5</v>
      </c>
      <c r="E1187" s="24" t="s">
        <v>6885</v>
      </c>
      <c r="F1187" s="25" t="s">
        <v>812</v>
      </c>
      <c r="G1187" s="26">
        <v>1</v>
      </c>
      <c r="H1187" s="25">
        <v>0</v>
      </c>
      <c r="I1187" s="25">
        <f>ROUND(G1187*H1187,6)</f>
        <v>0</v>
      </c>
      <c r="L1187" s="27">
        <v>0</v>
      </c>
      <c r="M1187" s="22">
        <f>ROUND(ROUND(L1187,2)*ROUND(G1187,3),2)</f>
        <v>0</v>
      </c>
      <c r="N1187" s="25" t="s">
        <v>126</v>
      </c>
      <c r="O1187">
        <f>(M1187*21)/100</f>
        <v>0</v>
      </c>
      <c r="P1187" t="s">
        <v>27</v>
      </c>
    </row>
    <row r="1188" spans="1:16" x14ac:dyDescent="0.2">
      <c r="A1188" s="28" t="s">
        <v>57</v>
      </c>
      <c r="E1188" s="29" t="s">
        <v>5</v>
      </c>
    </row>
    <row r="1189" spans="1:16" x14ac:dyDescent="0.2">
      <c r="A1189" s="28" t="s">
        <v>58</v>
      </c>
      <c r="E1189" s="30" t="s">
        <v>5</v>
      </c>
    </row>
    <row r="1190" spans="1:16" x14ac:dyDescent="0.2">
      <c r="E1190" s="29" t="s">
        <v>5</v>
      </c>
    </row>
    <row r="1191" spans="1:16" x14ac:dyDescent="0.2">
      <c r="A1191" t="s">
        <v>51</v>
      </c>
      <c r="B1191" s="5" t="s">
        <v>3062</v>
      </c>
      <c r="C1191" s="5" t="s">
        <v>6894</v>
      </c>
      <c r="D1191" t="s">
        <v>5</v>
      </c>
      <c r="E1191" s="24" t="s">
        <v>6601</v>
      </c>
      <c r="F1191" s="25" t="s">
        <v>67</v>
      </c>
      <c r="G1191" s="26">
        <v>26.06</v>
      </c>
      <c r="H1191" s="25">
        <v>0</v>
      </c>
      <c r="I1191" s="25">
        <f>ROUND(G1191*H1191,6)</f>
        <v>0</v>
      </c>
      <c r="L1191" s="27">
        <v>0</v>
      </c>
      <c r="M1191" s="22">
        <f>ROUND(ROUND(L1191,2)*ROUND(G1191,3),2)</f>
        <v>0</v>
      </c>
      <c r="N1191" s="25" t="s">
        <v>126</v>
      </c>
      <c r="O1191">
        <f>(M1191*21)/100</f>
        <v>0</v>
      </c>
      <c r="P1191" t="s">
        <v>27</v>
      </c>
    </row>
    <row r="1192" spans="1:16" x14ac:dyDescent="0.2">
      <c r="A1192" s="28" t="s">
        <v>57</v>
      </c>
      <c r="E1192" s="29" t="s">
        <v>5</v>
      </c>
    </row>
    <row r="1193" spans="1:16" x14ac:dyDescent="0.2">
      <c r="A1193" s="28" t="s">
        <v>58</v>
      </c>
      <c r="E1193" s="30" t="s">
        <v>5</v>
      </c>
    </row>
    <row r="1194" spans="1:16" x14ac:dyDescent="0.2">
      <c r="E1194" s="29" t="s">
        <v>5</v>
      </c>
    </row>
    <row r="1195" spans="1:16" x14ac:dyDescent="0.2">
      <c r="A1195" t="s">
        <v>51</v>
      </c>
      <c r="B1195" s="5" t="s">
        <v>3064</v>
      </c>
      <c r="C1195" s="5" t="s">
        <v>6895</v>
      </c>
      <c r="D1195" t="s">
        <v>5</v>
      </c>
      <c r="E1195" s="24" t="s">
        <v>6721</v>
      </c>
      <c r="F1195" s="25" t="s">
        <v>67</v>
      </c>
      <c r="G1195" s="26">
        <v>4.16</v>
      </c>
      <c r="H1195" s="25">
        <v>0</v>
      </c>
      <c r="I1195" s="25">
        <f>ROUND(G1195*H1195,6)</f>
        <v>0</v>
      </c>
      <c r="L1195" s="27">
        <v>0</v>
      </c>
      <c r="M1195" s="22">
        <f>ROUND(ROUND(L1195,2)*ROUND(G1195,3),2)</f>
        <v>0</v>
      </c>
      <c r="N1195" s="25" t="s">
        <v>126</v>
      </c>
      <c r="O1195">
        <f>(M1195*21)/100</f>
        <v>0</v>
      </c>
      <c r="P1195" t="s">
        <v>27</v>
      </c>
    </row>
    <row r="1196" spans="1:16" x14ac:dyDescent="0.2">
      <c r="A1196" s="28" t="s">
        <v>57</v>
      </c>
      <c r="E1196" s="29" t="s">
        <v>5</v>
      </c>
    </row>
    <row r="1197" spans="1:16" x14ac:dyDescent="0.2">
      <c r="A1197" s="28" t="s">
        <v>58</v>
      </c>
      <c r="E1197" s="30" t="s">
        <v>5</v>
      </c>
    </row>
    <row r="1198" spans="1:16" x14ac:dyDescent="0.2">
      <c r="E1198" s="29" t="s">
        <v>5</v>
      </c>
    </row>
    <row r="1199" spans="1:16" ht="25.5" x14ac:dyDescent="0.2">
      <c r="A1199" t="s">
        <v>51</v>
      </c>
      <c r="B1199" s="5" t="s">
        <v>3068</v>
      </c>
      <c r="C1199" s="5" t="s">
        <v>6896</v>
      </c>
      <c r="D1199" t="s">
        <v>5</v>
      </c>
      <c r="E1199" s="24" t="s">
        <v>6605</v>
      </c>
      <c r="F1199" s="25" t="s">
        <v>67</v>
      </c>
      <c r="G1199" s="26">
        <v>24.76</v>
      </c>
      <c r="H1199" s="25">
        <v>0</v>
      </c>
      <c r="I1199" s="25">
        <f>ROUND(G1199*H1199,6)</f>
        <v>0</v>
      </c>
      <c r="L1199" s="27">
        <v>0</v>
      </c>
      <c r="M1199" s="22">
        <f>ROUND(ROUND(L1199,2)*ROUND(G1199,3),2)</f>
        <v>0</v>
      </c>
      <c r="N1199" s="25" t="s">
        <v>126</v>
      </c>
      <c r="O1199">
        <f>(M1199*21)/100</f>
        <v>0</v>
      </c>
      <c r="P1199" t="s">
        <v>27</v>
      </c>
    </row>
    <row r="1200" spans="1:16" x14ac:dyDescent="0.2">
      <c r="A1200" s="28" t="s">
        <v>57</v>
      </c>
      <c r="E1200" s="29" t="s">
        <v>5</v>
      </c>
    </row>
    <row r="1201" spans="1:16" x14ac:dyDescent="0.2">
      <c r="A1201" s="28" t="s">
        <v>58</v>
      </c>
      <c r="E1201" s="30" t="s">
        <v>5</v>
      </c>
    </row>
    <row r="1202" spans="1:16" x14ac:dyDescent="0.2">
      <c r="E1202" s="29" t="s">
        <v>5</v>
      </c>
    </row>
    <row r="1203" spans="1:16" ht="25.5" x14ac:dyDescent="0.2">
      <c r="A1203" t="s">
        <v>51</v>
      </c>
      <c r="B1203" s="5" t="s">
        <v>3070</v>
      </c>
      <c r="C1203" s="5" t="s">
        <v>6897</v>
      </c>
      <c r="D1203" t="s">
        <v>5</v>
      </c>
      <c r="E1203" s="24" t="s">
        <v>6607</v>
      </c>
      <c r="F1203" s="25" t="s">
        <v>67</v>
      </c>
      <c r="G1203" s="26">
        <v>7</v>
      </c>
      <c r="H1203" s="25">
        <v>0</v>
      </c>
      <c r="I1203" s="25">
        <f>ROUND(G1203*H1203,6)</f>
        <v>0</v>
      </c>
      <c r="L1203" s="27">
        <v>0</v>
      </c>
      <c r="M1203" s="22">
        <f>ROUND(ROUND(L1203,2)*ROUND(G1203,3),2)</f>
        <v>0</v>
      </c>
      <c r="N1203" s="25" t="s">
        <v>126</v>
      </c>
      <c r="O1203">
        <f>(M1203*21)/100</f>
        <v>0</v>
      </c>
      <c r="P1203" t="s">
        <v>27</v>
      </c>
    </row>
    <row r="1204" spans="1:16" x14ac:dyDescent="0.2">
      <c r="A1204" s="28" t="s">
        <v>57</v>
      </c>
      <c r="E1204" s="29" t="s">
        <v>5</v>
      </c>
    </row>
    <row r="1205" spans="1:16" x14ac:dyDescent="0.2">
      <c r="A1205" s="28" t="s">
        <v>58</v>
      </c>
      <c r="E1205" s="30" t="s">
        <v>5</v>
      </c>
    </row>
    <row r="1206" spans="1:16" x14ac:dyDescent="0.2">
      <c r="E1206" s="29" t="s">
        <v>5</v>
      </c>
    </row>
    <row r="1207" spans="1:16" x14ac:dyDescent="0.2">
      <c r="A1207" t="s">
        <v>48</v>
      </c>
      <c r="C1207" s="6" t="s">
        <v>105</v>
      </c>
      <c r="E1207" s="23" t="s">
        <v>6898</v>
      </c>
      <c r="J1207" s="22">
        <f>0</f>
        <v>0</v>
      </c>
      <c r="K1207" s="22">
        <f>0</f>
        <v>0</v>
      </c>
      <c r="L1207" s="22">
        <f>0+L1208+L1212+L1216+L1220+L1224+L1228+L1232+L1236+L1240+L1244+L1248</f>
        <v>0</v>
      </c>
      <c r="M1207" s="22">
        <f>0+M1208+M1212+M1216+M1220+M1224+M1228+M1232+M1236+M1240+M1244+M1248</f>
        <v>0</v>
      </c>
    </row>
    <row r="1208" spans="1:16" ht="38.25" x14ac:dyDescent="0.2">
      <c r="A1208" t="s">
        <v>51</v>
      </c>
      <c r="B1208" s="5" t="s">
        <v>3075</v>
      </c>
      <c r="C1208" s="5" t="s">
        <v>6899</v>
      </c>
      <c r="D1208" t="s">
        <v>5</v>
      </c>
      <c r="E1208" s="24" t="s">
        <v>6900</v>
      </c>
      <c r="F1208" s="25" t="s">
        <v>812</v>
      </c>
      <c r="G1208" s="26">
        <v>1</v>
      </c>
      <c r="H1208" s="25">
        <v>0</v>
      </c>
      <c r="I1208" s="25">
        <f>ROUND(G1208*H1208,6)</f>
        <v>0</v>
      </c>
      <c r="L1208" s="27">
        <v>0</v>
      </c>
      <c r="M1208" s="22">
        <f>ROUND(ROUND(L1208,2)*ROUND(G1208,3),2)</f>
        <v>0</v>
      </c>
      <c r="N1208" s="25" t="s">
        <v>126</v>
      </c>
      <c r="O1208">
        <f>(M1208*21)/100</f>
        <v>0</v>
      </c>
      <c r="P1208" t="s">
        <v>27</v>
      </c>
    </row>
    <row r="1209" spans="1:16" ht="76.5" x14ac:dyDescent="0.2">
      <c r="A1209" s="28" t="s">
        <v>57</v>
      </c>
      <c r="E1209" s="29" t="s">
        <v>6901</v>
      </c>
    </row>
    <row r="1210" spans="1:16" x14ac:dyDescent="0.2">
      <c r="A1210" s="28" t="s">
        <v>58</v>
      </c>
      <c r="E1210" s="30" t="s">
        <v>5</v>
      </c>
    </row>
    <row r="1211" spans="1:16" x14ac:dyDescent="0.2">
      <c r="E1211" s="29" t="s">
        <v>5</v>
      </c>
    </row>
    <row r="1212" spans="1:16" x14ac:dyDescent="0.2">
      <c r="A1212" t="s">
        <v>51</v>
      </c>
      <c r="B1212" s="5" t="s">
        <v>3077</v>
      </c>
      <c r="C1212" s="5" t="s">
        <v>6902</v>
      </c>
      <c r="D1212" t="s">
        <v>5</v>
      </c>
      <c r="E1212" s="24" t="s">
        <v>6903</v>
      </c>
      <c r="F1212" s="25" t="s">
        <v>812</v>
      </c>
      <c r="G1212" s="26">
        <v>1</v>
      </c>
      <c r="H1212" s="25">
        <v>0</v>
      </c>
      <c r="I1212" s="25">
        <f>ROUND(G1212*H1212,6)</f>
        <v>0</v>
      </c>
      <c r="L1212" s="27">
        <v>0</v>
      </c>
      <c r="M1212" s="22">
        <f>ROUND(ROUND(L1212,2)*ROUND(G1212,3),2)</f>
        <v>0</v>
      </c>
      <c r="N1212" s="25" t="s">
        <v>126</v>
      </c>
      <c r="O1212">
        <f>(M1212*21)/100</f>
        <v>0</v>
      </c>
      <c r="P1212" t="s">
        <v>27</v>
      </c>
    </row>
    <row r="1213" spans="1:16" x14ac:dyDescent="0.2">
      <c r="A1213" s="28" t="s">
        <v>57</v>
      </c>
      <c r="E1213" s="29" t="s">
        <v>5</v>
      </c>
    </row>
    <row r="1214" spans="1:16" x14ac:dyDescent="0.2">
      <c r="A1214" s="28" t="s">
        <v>58</v>
      </c>
      <c r="E1214" s="30" t="s">
        <v>5</v>
      </c>
    </row>
    <row r="1215" spans="1:16" x14ac:dyDescent="0.2">
      <c r="E1215" s="29" t="s">
        <v>5</v>
      </c>
    </row>
    <row r="1216" spans="1:16" x14ac:dyDescent="0.2">
      <c r="A1216" t="s">
        <v>51</v>
      </c>
      <c r="B1216" s="5" t="s">
        <v>3079</v>
      </c>
      <c r="C1216" s="5" t="s">
        <v>6904</v>
      </c>
      <c r="D1216" t="s">
        <v>5</v>
      </c>
      <c r="E1216" s="24" t="s">
        <v>6543</v>
      </c>
      <c r="F1216" s="25" t="s">
        <v>812</v>
      </c>
      <c r="G1216" s="26">
        <v>1</v>
      </c>
      <c r="H1216" s="25">
        <v>0</v>
      </c>
      <c r="I1216" s="25">
        <f>ROUND(G1216*H1216,6)</f>
        <v>0</v>
      </c>
      <c r="L1216" s="27">
        <v>0</v>
      </c>
      <c r="M1216" s="22">
        <f>ROUND(ROUND(L1216,2)*ROUND(G1216,3),2)</f>
        <v>0</v>
      </c>
      <c r="N1216" s="25" t="s">
        <v>126</v>
      </c>
      <c r="O1216">
        <f>(M1216*21)/100</f>
        <v>0</v>
      </c>
      <c r="P1216" t="s">
        <v>27</v>
      </c>
    </row>
    <row r="1217" spans="1:16" x14ac:dyDescent="0.2">
      <c r="A1217" s="28" t="s">
        <v>57</v>
      </c>
      <c r="E1217" s="29" t="s">
        <v>5</v>
      </c>
    </row>
    <row r="1218" spans="1:16" x14ac:dyDescent="0.2">
      <c r="A1218" s="28" t="s">
        <v>58</v>
      </c>
      <c r="E1218" s="30" t="s">
        <v>5</v>
      </c>
    </row>
    <row r="1219" spans="1:16" x14ac:dyDescent="0.2">
      <c r="E1219" s="29" t="s">
        <v>5</v>
      </c>
    </row>
    <row r="1220" spans="1:16" ht="25.5" x14ac:dyDescent="0.2">
      <c r="A1220" t="s">
        <v>51</v>
      </c>
      <c r="B1220" s="5" t="s">
        <v>3082</v>
      </c>
      <c r="C1220" s="5" t="s">
        <v>6905</v>
      </c>
      <c r="D1220" t="s">
        <v>5</v>
      </c>
      <c r="E1220" s="24" t="s">
        <v>6587</v>
      </c>
      <c r="F1220" s="25" t="s">
        <v>812</v>
      </c>
      <c r="G1220" s="26">
        <v>2</v>
      </c>
      <c r="H1220" s="25">
        <v>0</v>
      </c>
      <c r="I1220" s="25">
        <f>ROUND(G1220*H1220,6)</f>
        <v>0</v>
      </c>
      <c r="L1220" s="27">
        <v>0</v>
      </c>
      <c r="M1220" s="22">
        <f>ROUND(ROUND(L1220,2)*ROUND(G1220,3),2)</f>
        <v>0</v>
      </c>
      <c r="N1220" s="25" t="s">
        <v>126</v>
      </c>
      <c r="O1220">
        <f>(M1220*21)/100</f>
        <v>0</v>
      </c>
      <c r="P1220" t="s">
        <v>27</v>
      </c>
    </row>
    <row r="1221" spans="1:16" x14ac:dyDescent="0.2">
      <c r="A1221" s="28" t="s">
        <v>57</v>
      </c>
      <c r="E1221" s="29" t="s">
        <v>5</v>
      </c>
    </row>
    <row r="1222" spans="1:16" x14ac:dyDescent="0.2">
      <c r="A1222" s="28" t="s">
        <v>58</v>
      </c>
      <c r="E1222" s="30" t="s">
        <v>5</v>
      </c>
    </row>
    <row r="1223" spans="1:16" x14ac:dyDescent="0.2">
      <c r="E1223" s="29" t="s">
        <v>5</v>
      </c>
    </row>
    <row r="1224" spans="1:16" x14ac:dyDescent="0.2">
      <c r="A1224" t="s">
        <v>51</v>
      </c>
      <c r="B1224" s="5" t="s">
        <v>3084</v>
      </c>
      <c r="C1224" s="5" t="s">
        <v>6906</v>
      </c>
      <c r="D1224" t="s">
        <v>5</v>
      </c>
      <c r="E1224" s="24" t="s">
        <v>6599</v>
      </c>
      <c r="F1224" s="25" t="s">
        <v>77</v>
      </c>
      <c r="G1224" s="26">
        <v>0.47</v>
      </c>
      <c r="H1224" s="25">
        <v>0</v>
      </c>
      <c r="I1224" s="25">
        <f>ROUND(G1224*H1224,6)</f>
        <v>0</v>
      </c>
      <c r="L1224" s="27">
        <v>0</v>
      </c>
      <c r="M1224" s="22">
        <f>ROUND(ROUND(L1224,2)*ROUND(G1224,3),2)</f>
        <v>0</v>
      </c>
      <c r="N1224" s="25" t="s">
        <v>126</v>
      </c>
      <c r="O1224">
        <f>(M1224*21)/100</f>
        <v>0</v>
      </c>
      <c r="P1224" t="s">
        <v>27</v>
      </c>
    </row>
    <row r="1225" spans="1:16" x14ac:dyDescent="0.2">
      <c r="A1225" s="28" t="s">
        <v>57</v>
      </c>
      <c r="E1225" s="29" t="s">
        <v>5</v>
      </c>
    </row>
    <row r="1226" spans="1:16" x14ac:dyDescent="0.2">
      <c r="A1226" s="28" t="s">
        <v>58</v>
      </c>
      <c r="E1226" s="30" t="s">
        <v>5</v>
      </c>
    </row>
    <row r="1227" spans="1:16" x14ac:dyDescent="0.2">
      <c r="E1227" s="29" t="s">
        <v>5</v>
      </c>
    </row>
    <row r="1228" spans="1:16" x14ac:dyDescent="0.2">
      <c r="A1228" t="s">
        <v>51</v>
      </c>
      <c r="B1228" s="5" t="s">
        <v>3086</v>
      </c>
      <c r="C1228" s="5" t="s">
        <v>6907</v>
      </c>
      <c r="D1228" t="s">
        <v>5</v>
      </c>
      <c r="E1228" s="24" t="s">
        <v>6601</v>
      </c>
      <c r="F1228" s="25" t="s">
        <v>67</v>
      </c>
      <c r="G1228" s="26">
        <v>10.19</v>
      </c>
      <c r="H1228" s="25">
        <v>0</v>
      </c>
      <c r="I1228" s="25">
        <f>ROUND(G1228*H1228,6)</f>
        <v>0</v>
      </c>
      <c r="L1228" s="27">
        <v>0</v>
      </c>
      <c r="M1228" s="22">
        <f>ROUND(ROUND(L1228,2)*ROUND(G1228,3),2)</f>
        <v>0</v>
      </c>
      <c r="N1228" s="25" t="s">
        <v>126</v>
      </c>
      <c r="O1228">
        <f>(M1228*21)/100</f>
        <v>0</v>
      </c>
      <c r="P1228" t="s">
        <v>27</v>
      </c>
    </row>
    <row r="1229" spans="1:16" x14ac:dyDescent="0.2">
      <c r="A1229" s="28" t="s">
        <v>57</v>
      </c>
      <c r="E1229" s="29" t="s">
        <v>5</v>
      </c>
    </row>
    <row r="1230" spans="1:16" x14ac:dyDescent="0.2">
      <c r="A1230" s="28" t="s">
        <v>58</v>
      </c>
      <c r="E1230" s="30" t="s">
        <v>5</v>
      </c>
    </row>
    <row r="1231" spans="1:16" x14ac:dyDescent="0.2">
      <c r="E1231" s="29" t="s">
        <v>5</v>
      </c>
    </row>
    <row r="1232" spans="1:16" ht="25.5" x14ac:dyDescent="0.2">
      <c r="A1232" t="s">
        <v>51</v>
      </c>
      <c r="B1232" s="5" t="s">
        <v>3091</v>
      </c>
      <c r="C1232" s="5" t="s">
        <v>6908</v>
      </c>
      <c r="D1232" t="s">
        <v>5</v>
      </c>
      <c r="E1232" s="24" t="s">
        <v>6723</v>
      </c>
      <c r="F1232" s="25" t="s">
        <v>67</v>
      </c>
      <c r="G1232" s="26">
        <v>0.06</v>
      </c>
      <c r="H1232" s="25">
        <v>0</v>
      </c>
      <c r="I1232" s="25">
        <f>ROUND(G1232*H1232,6)</f>
        <v>0</v>
      </c>
      <c r="L1232" s="27">
        <v>0</v>
      </c>
      <c r="M1232" s="22">
        <f>ROUND(ROUND(L1232,2)*ROUND(G1232,3),2)</f>
        <v>0</v>
      </c>
      <c r="N1232" s="25" t="s">
        <v>126</v>
      </c>
      <c r="O1232">
        <f>(M1232*21)/100</f>
        <v>0</v>
      </c>
      <c r="P1232" t="s">
        <v>27</v>
      </c>
    </row>
    <row r="1233" spans="1:16" x14ac:dyDescent="0.2">
      <c r="A1233" s="28" t="s">
        <v>57</v>
      </c>
      <c r="E1233" s="29" t="s">
        <v>5</v>
      </c>
    </row>
    <row r="1234" spans="1:16" x14ac:dyDescent="0.2">
      <c r="A1234" s="28" t="s">
        <v>58</v>
      </c>
      <c r="E1234" s="30" t="s">
        <v>5</v>
      </c>
    </row>
    <row r="1235" spans="1:16" x14ac:dyDescent="0.2">
      <c r="E1235" s="29" t="s">
        <v>5</v>
      </c>
    </row>
    <row r="1236" spans="1:16" ht="25.5" x14ac:dyDescent="0.2">
      <c r="A1236" t="s">
        <v>51</v>
      </c>
      <c r="B1236" s="5" t="s">
        <v>3093</v>
      </c>
      <c r="C1236" s="5" t="s">
        <v>6909</v>
      </c>
      <c r="D1236" t="s">
        <v>5</v>
      </c>
      <c r="E1236" s="24" t="s">
        <v>6607</v>
      </c>
      <c r="F1236" s="25" t="s">
        <v>67</v>
      </c>
      <c r="G1236" s="26">
        <v>1</v>
      </c>
      <c r="H1236" s="25">
        <v>0</v>
      </c>
      <c r="I1236" s="25">
        <f>ROUND(G1236*H1236,6)</f>
        <v>0</v>
      </c>
      <c r="L1236" s="27">
        <v>0</v>
      </c>
      <c r="M1236" s="22">
        <f>ROUND(ROUND(L1236,2)*ROUND(G1236,3),2)</f>
        <v>0</v>
      </c>
      <c r="N1236" s="25" t="s">
        <v>126</v>
      </c>
      <c r="O1236">
        <f>(M1236*21)/100</f>
        <v>0</v>
      </c>
      <c r="P1236" t="s">
        <v>27</v>
      </c>
    </row>
    <row r="1237" spans="1:16" x14ac:dyDescent="0.2">
      <c r="A1237" s="28" t="s">
        <v>57</v>
      </c>
      <c r="E1237" s="29" t="s">
        <v>5</v>
      </c>
    </row>
    <row r="1238" spans="1:16" x14ac:dyDescent="0.2">
      <c r="A1238" s="28" t="s">
        <v>58</v>
      </c>
      <c r="E1238" s="30" t="s">
        <v>5</v>
      </c>
    </row>
    <row r="1239" spans="1:16" x14ac:dyDescent="0.2">
      <c r="E1239" s="29" t="s">
        <v>5</v>
      </c>
    </row>
    <row r="1240" spans="1:16" x14ac:dyDescent="0.2">
      <c r="A1240" t="s">
        <v>51</v>
      </c>
      <c r="B1240" s="5" t="s">
        <v>3096</v>
      </c>
      <c r="C1240" s="5" t="s">
        <v>6910</v>
      </c>
      <c r="D1240" t="s">
        <v>5</v>
      </c>
      <c r="E1240" s="24" t="s">
        <v>6615</v>
      </c>
      <c r="F1240" s="25" t="s">
        <v>3125</v>
      </c>
      <c r="G1240" s="26">
        <v>6.52</v>
      </c>
      <c r="H1240" s="25">
        <v>0</v>
      </c>
      <c r="I1240" s="25">
        <f>ROUND(G1240*H1240,6)</f>
        <v>0</v>
      </c>
      <c r="L1240" s="27">
        <v>0</v>
      </c>
      <c r="M1240" s="22">
        <f>ROUND(ROUND(L1240,2)*ROUND(G1240,3),2)</f>
        <v>0</v>
      </c>
      <c r="N1240" s="25" t="s">
        <v>126</v>
      </c>
      <c r="O1240">
        <f>(M1240*21)/100</f>
        <v>0</v>
      </c>
      <c r="P1240" t="s">
        <v>27</v>
      </c>
    </row>
    <row r="1241" spans="1:16" x14ac:dyDescent="0.2">
      <c r="A1241" s="28" t="s">
        <v>57</v>
      </c>
      <c r="E1241" s="29" t="s">
        <v>5</v>
      </c>
    </row>
    <row r="1242" spans="1:16" x14ac:dyDescent="0.2">
      <c r="A1242" s="28" t="s">
        <v>58</v>
      </c>
      <c r="E1242" s="30" t="s">
        <v>5</v>
      </c>
    </row>
    <row r="1243" spans="1:16" x14ac:dyDescent="0.2">
      <c r="E1243" s="29" t="s">
        <v>5</v>
      </c>
    </row>
    <row r="1244" spans="1:16" x14ac:dyDescent="0.2">
      <c r="A1244" t="s">
        <v>51</v>
      </c>
      <c r="B1244" s="5" t="s">
        <v>3099</v>
      </c>
      <c r="C1244" s="5" t="s">
        <v>6911</v>
      </c>
      <c r="D1244" t="s">
        <v>5</v>
      </c>
      <c r="E1244" s="24" t="s">
        <v>6617</v>
      </c>
      <c r="F1244" s="25" t="s">
        <v>3125</v>
      </c>
      <c r="G1244" s="26">
        <v>1.87</v>
      </c>
      <c r="H1244" s="25">
        <v>0</v>
      </c>
      <c r="I1244" s="25">
        <f>ROUND(G1244*H1244,6)</f>
        <v>0</v>
      </c>
      <c r="L1244" s="27">
        <v>0</v>
      </c>
      <c r="M1244" s="22">
        <f>ROUND(ROUND(L1244,2)*ROUND(G1244,3),2)</f>
        <v>0</v>
      </c>
      <c r="N1244" s="25" t="s">
        <v>126</v>
      </c>
      <c r="O1244">
        <f>(M1244*21)/100</f>
        <v>0</v>
      </c>
      <c r="P1244" t="s">
        <v>27</v>
      </c>
    </row>
    <row r="1245" spans="1:16" x14ac:dyDescent="0.2">
      <c r="A1245" s="28" t="s">
        <v>57</v>
      </c>
      <c r="E1245" s="29" t="s">
        <v>5</v>
      </c>
    </row>
    <row r="1246" spans="1:16" x14ac:dyDescent="0.2">
      <c r="A1246" s="28" t="s">
        <v>58</v>
      </c>
      <c r="E1246" s="30" t="s">
        <v>5</v>
      </c>
    </row>
    <row r="1247" spans="1:16" x14ac:dyDescent="0.2">
      <c r="E1247" s="29" t="s">
        <v>5</v>
      </c>
    </row>
    <row r="1248" spans="1:16" x14ac:dyDescent="0.2">
      <c r="A1248" t="s">
        <v>51</v>
      </c>
      <c r="B1248" s="5" t="s">
        <v>3102</v>
      </c>
      <c r="C1248" s="5" t="s">
        <v>6912</v>
      </c>
      <c r="D1248" t="s">
        <v>5</v>
      </c>
      <c r="E1248" s="24" t="s">
        <v>6624</v>
      </c>
      <c r="F1248" s="25" t="s">
        <v>3125</v>
      </c>
      <c r="G1248" s="26">
        <v>1.41</v>
      </c>
      <c r="H1248" s="25">
        <v>0</v>
      </c>
      <c r="I1248" s="25">
        <f>ROUND(G1248*H1248,6)</f>
        <v>0</v>
      </c>
      <c r="L1248" s="27">
        <v>0</v>
      </c>
      <c r="M1248" s="22">
        <f>ROUND(ROUND(L1248,2)*ROUND(G1248,3),2)</f>
        <v>0</v>
      </c>
      <c r="N1248" s="25" t="s">
        <v>126</v>
      </c>
      <c r="O1248">
        <f>(M1248*21)/100</f>
        <v>0</v>
      </c>
      <c r="P1248" t="s">
        <v>27</v>
      </c>
    </row>
    <row r="1249" spans="1:16" x14ac:dyDescent="0.2">
      <c r="A1249" s="28" t="s">
        <v>57</v>
      </c>
      <c r="E1249" s="29" t="s">
        <v>5</v>
      </c>
    </row>
    <row r="1250" spans="1:16" x14ac:dyDescent="0.2">
      <c r="A1250" s="28" t="s">
        <v>58</v>
      </c>
      <c r="E1250" s="30" t="s">
        <v>5</v>
      </c>
    </row>
    <row r="1251" spans="1:16" x14ac:dyDescent="0.2">
      <c r="E1251" s="29" t="s">
        <v>5</v>
      </c>
    </row>
    <row r="1252" spans="1:16" x14ac:dyDescent="0.2">
      <c r="A1252" t="s">
        <v>48</v>
      </c>
      <c r="C1252" s="6" t="s">
        <v>110</v>
      </c>
      <c r="E1252" s="23" t="s">
        <v>6913</v>
      </c>
      <c r="J1252" s="22">
        <f>0</f>
        <v>0</v>
      </c>
      <c r="K1252" s="22">
        <f>0</f>
        <v>0</v>
      </c>
      <c r="L1252" s="22">
        <f>0+L1253+L1257+L1261+L1265+L1269+L1273+L1277+L1281+L1285+L1289</f>
        <v>0</v>
      </c>
      <c r="M1252" s="22">
        <f>0+M1253+M1257+M1261+M1265+M1269+M1273+M1277+M1281+M1285+M1289</f>
        <v>0</v>
      </c>
    </row>
    <row r="1253" spans="1:16" x14ac:dyDescent="0.2">
      <c r="A1253" t="s">
        <v>51</v>
      </c>
      <c r="B1253" s="5" t="s">
        <v>3104</v>
      </c>
      <c r="C1253" s="5" t="s">
        <v>6914</v>
      </c>
      <c r="D1253" t="s">
        <v>5</v>
      </c>
      <c r="E1253" s="24" t="s">
        <v>6903</v>
      </c>
      <c r="F1253" s="25" t="s">
        <v>812</v>
      </c>
      <c r="G1253" s="26">
        <v>1</v>
      </c>
      <c r="H1253" s="25">
        <v>0</v>
      </c>
      <c r="I1253" s="25">
        <f>ROUND(G1253*H1253,6)</f>
        <v>0</v>
      </c>
      <c r="L1253" s="27">
        <v>0</v>
      </c>
      <c r="M1253" s="22">
        <f>ROUND(ROUND(L1253,2)*ROUND(G1253,3),2)</f>
        <v>0</v>
      </c>
      <c r="N1253" s="25" t="s">
        <v>126</v>
      </c>
      <c r="O1253">
        <f>(M1253*21)/100</f>
        <v>0</v>
      </c>
      <c r="P1253" t="s">
        <v>27</v>
      </c>
    </row>
    <row r="1254" spans="1:16" x14ac:dyDescent="0.2">
      <c r="A1254" s="28" t="s">
        <v>57</v>
      </c>
      <c r="E1254" s="29" t="s">
        <v>5</v>
      </c>
    </row>
    <row r="1255" spans="1:16" x14ac:dyDescent="0.2">
      <c r="A1255" s="28" t="s">
        <v>58</v>
      </c>
      <c r="E1255" s="30" t="s">
        <v>5</v>
      </c>
    </row>
    <row r="1256" spans="1:16" x14ac:dyDescent="0.2">
      <c r="E1256" s="29" t="s">
        <v>5</v>
      </c>
    </row>
    <row r="1257" spans="1:16" x14ac:dyDescent="0.2">
      <c r="A1257" t="s">
        <v>51</v>
      </c>
      <c r="B1257" s="5" t="s">
        <v>3107</v>
      </c>
      <c r="C1257" s="5" t="s">
        <v>6915</v>
      </c>
      <c r="D1257" t="s">
        <v>5</v>
      </c>
      <c r="E1257" s="24" t="s">
        <v>6543</v>
      </c>
      <c r="F1257" s="25" t="s">
        <v>812</v>
      </c>
      <c r="G1257" s="26">
        <v>1</v>
      </c>
      <c r="H1257" s="25">
        <v>0</v>
      </c>
      <c r="I1257" s="25">
        <f>ROUND(G1257*H1257,6)</f>
        <v>0</v>
      </c>
      <c r="L1257" s="27">
        <v>0</v>
      </c>
      <c r="M1257" s="22">
        <f>ROUND(ROUND(L1257,2)*ROUND(G1257,3),2)</f>
        <v>0</v>
      </c>
      <c r="N1257" s="25" t="s">
        <v>126</v>
      </c>
      <c r="O1257">
        <f>(M1257*21)/100</f>
        <v>0</v>
      </c>
      <c r="P1257" t="s">
        <v>27</v>
      </c>
    </row>
    <row r="1258" spans="1:16" x14ac:dyDescent="0.2">
      <c r="A1258" s="28" t="s">
        <v>57</v>
      </c>
      <c r="E1258" s="29" t="s">
        <v>5</v>
      </c>
    </row>
    <row r="1259" spans="1:16" x14ac:dyDescent="0.2">
      <c r="A1259" s="28" t="s">
        <v>58</v>
      </c>
      <c r="E1259" s="30" t="s">
        <v>5</v>
      </c>
    </row>
    <row r="1260" spans="1:16" x14ac:dyDescent="0.2">
      <c r="E1260" s="29" t="s">
        <v>5</v>
      </c>
    </row>
    <row r="1261" spans="1:16" ht="25.5" x14ac:dyDescent="0.2">
      <c r="A1261" t="s">
        <v>51</v>
      </c>
      <c r="B1261" s="5" t="s">
        <v>3110</v>
      </c>
      <c r="C1261" s="5" t="s">
        <v>6916</v>
      </c>
      <c r="D1261" t="s">
        <v>5</v>
      </c>
      <c r="E1261" s="24" t="s">
        <v>6660</v>
      </c>
      <c r="F1261" s="25" t="s">
        <v>812</v>
      </c>
      <c r="G1261" s="26">
        <v>2</v>
      </c>
      <c r="H1261" s="25">
        <v>0</v>
      </c>
      <c r="I1261" s="25">
        <f>ROUND(G1261*H1261,6)</f>
        <v>0</v>
      </c>
      <c r="L1261" s="27">
        <v>0</v>
      </c>
      <c r="M1261" s="22">
        <f>ROUND(ROUND(L1261,2)*ROUND(G1261,3),2)</f>
        <v>0</v>
      </c>
      <c r="N1261" s="25" t="s">
        <v>126</v>
      </c>
      <c r="O1261">
        <f>(M1261*21)/100</f>
        <v>0</v>
      </c>
      <c r="P1261" t="s">
        <v>27</v>
      </c>
    </row>
    <row r="1262" spans="1:16" x14ac:dyDescent="0.2">
      <c r="A1262" s="28" t="s">
        <v>57</v>
      </c>
      <c r="E1262" s="29" t="s">
        <v>5</v>
      </c>
    </row>
    <row r="1263" spans="1:16" x14ac:dyDescent="0.2">
      <c r="A1263" s="28" t="s">
        <v>58</v>
      </c>
      <c r="E1263" s="30" t="s">
        <v>5</v>
      </c>
    </row>
    <row r="1264" spans="1:16" x14ac:dyDescent="0.2">
      <c r="E1264" s="29" t="s">
        <v>5</v>
      </c>
    </row>
    <row r="1265" spans="1:16" x14ac:dyDescent="0.2">
      <c r="A1265" t="s">
        <v>51</v>
      </c>
      <c r="B1265" s="5" t="s">
        <v>3114</v>
      </c>
      <c r="C1265" s="5" t="s">
        <v>6917</v>
      </c>
      <c r="D1265" t="s">
        <v>5</v>
      </c>
      <c r="E1265" s="24" t="s">
        <v>6599</v>
      </c>
      <c r="F1265" s="25" t="s">
        <v>77</v>
      </c>
      <c r="G1265" s="26">
        <v>1.05</v>
      </c>
      <c r="H1265" s="25">
        <v>0</v>
      </c>
      <c r="I1265" s="25">
        <f>ROUND(G1265*H1265,6)</f>
        <v>0</v>
      </c>
      <c r="L1265" s="27">
        <v>0</v>
      </c>
      <c r="M1265" s="22">
        <f>ROUND(ROUND(L1265,2)*ROUND(G1265,3),2)</f>
        <v>0</v>
      </c>
      <c r="N1265" s="25" t="s">
        <v>126</v>
      </c>
      <c r="O1265">
        <f>(M1265*21)/100</f>
        <v>0</v>
      </c>
      <c r="P1265" t="s">
        <v>27</v>
      </c>
    </row>
    <row r="1266" spans="1:16" x14ac:dyDescent="0.2">
      <c r="A1266" s="28" t="s">
        <v>57</v>
      </c>
      <c r="E1266" s="29" t="s">
        <v>5</v>
      </c>
    </row>
    <row r="1267" spans="1:16" x14ac:dyDescent="0.2">
      <c r="A1267" s="28" t="s">
        <v>58</v>
      </c>
      <c r="E1267" s="30" t="s">
        <v>5</v>
      </c>
    </row>
    <row r="1268" spans="1:16" x14ac:dyDescent="0.2">
      <c r="E1268" s="29" t="s">
        <v>5</v>
      </c>
    </row>
    <row r="1269" spans="1:16" x14ac:dyDescent="0.2">
      <c r="A1269" t="s">
        <v>51</v>
      </c>
      <c r="B1269" s="5" t="s">
        <v>3118</v>
      </c>
      <c r="C1269" s="5" t="s">
        <v>6918</v>
      </c>
      <c r="D1269" t="s">
        <v>5</v>
      </c>
      <c r="E1269" s="24" t="s">
        <v>6601</v>
      </c>
      <c r="F1269" s="25" t="s">
        <v>67</v>
      </c>
      <c r="G1269" s="26">
        <v>0.97</v>
      </c>
      <c r="H1269" s="25">
        <v>0</v>
      </c>
      <c r="I1269" s="25">
        <f>ROUND(G1269*H1269,6)</f>
        <v>0</v>
      </c>
      <c r="L1269" s="27">
        <v>0</v>
      </c>
      <c r="M1269" s="22">
        <f>ROUND(ROUND(L1269,2)*ROUND(G1269,3),2)</f>
        <v>0</v>
      </c>
      <c r="N1269" s="25" t="s">
        <v>126</v>
      </c>
      <c r="O1269">
        <f>(M1269*21)/100</f>
        <v>0</v>
      </c>
      <c r="P1269" t="s">
        <v>27</v>
      </c>
    </row>
    <row r="1270" spans="1:16" x14ac:dyDescent="0.2">
      <c r="A1270" s="28" t="s">
        <v>57</v>
      </c>
      <c r="E1270" s="29" t="s">
        <v>5</v>
      </c>
    </row>
    <row r="1271" spans="1:16" x14ac:dyDescent="0.2">
      <c r="A1271" s="28" t="s">
        <v>58</v>
      </c>
      <c r="E1271" s="30" t="s">
        <v>5</v>
      </c>
    </row>
    <row r="1272" spans="1:16" x14ac:dyDescent="0.2">
      <c r="E1272" s="29" t="s">
        <v>5</v>
      </c>
    </row>
    <row r="1273" spans="1:16" ht="25.5" x14ac:dyDescent="0.2">
      <c r="A1273" t="s">
        <v>51</v>
      </c>
      <c r="B1273" s="5" t="s">
        <v>3122</v>
      </c>
      <c r="C1273" s="5" t="s">
        <v>6919</v>
      </c>
      <c r="D1273" t="s">
        <v>5</v>
      </c>
      <c r="E1273" s="24" t="s">
        <v>6723</v>
      </c>
      <c r="F1273" s="25" t="s">
        <v>67</v>
      </c>
      <c r="G1273" s="26">
        <v>0.09</v>
      </c>
      <c r="H1273" s="25">
        <v>0</v>
      </c>
      <c r="I1273" s="25">
        <f>ROUND(G1273*H1273,6)</f>
        <v>0</v>
      </c>
      <c r="L1273" s="27">
        <v>0</v>
      </c>
      <c r="M1273" s="22">
        <f>ROUND(ROUND(L1273,2)*ROUND(G1273,3),2)</f>
        <v>0</v>
      </c>
      <c r="N1273" s="25" t="s">
        <v>126</v>
      </c>
      <c r="O1273">
        <f>(M1273*21)/100</f>
        <v>0</v>
      </c>
      <c r="P1273" t="s">
        <v>27</v>
      </c>
    </row>
    <row r="1274" spans="1:16" x14ac:dyDescent="0.2">
      <c r="A1274" s="28" t="s">
        <v>57</v>
      </c>
      <c r="E1274" s="29" t="s">
        <v>5</v>
      </c>
    </row>
    <row r="1275" spans="1:16" x14ac:dyDescent="0.2">
      <c r="A1275" s="28" t="s">
        <v>58</v>
      </c>
      <c r="E1275" s="30" t="s">
        <v>5</v>
      </c>
    </row>
    <row r="1276" spans="1:16" x14ac:dyDescent="0.2">
      <c r="E1276" s="29" t="s">
        <v>5</v>
      </c>
    </row>
    <row r="1277" spans="1:16" ht="25.5" x14ac:dyDescent="0.2">
      <c r="A1277" t="s">
        <v>51</v>
      </c>
      <c r="B1277" s="5" t="s">
        <v>3126</v>
      </c>
      <c r="C1277" s="5" t="s">
        <v>6920</v>
      </c>
      <c r="D1277" t="s">
        <v>5</v>
      </c>
      <c r="E1277" s="24" t="s">
        <v>6607</v>
      </c>
      <c r="F1277" s="25" t="s">
        <v>67</v>
      </c>
      <c r="G1277" s="26">
        <v>1</v>
      </c>
      <c r="H1277" s="25">
        <v>0</v>
      </c>
      <c r="I1277" s="25">
        <f>ROUND(G1277*H1277,6)</f>
        <v>0</v>
      </c>
      <c r="L1277" s="27">
        <v>0</v>
      </c>
      <c r="M1277" s="22">
        <f>ROUND(ROUND(L1277,2)*ROUND(G1277,3),2)</f>
        <v>0</v>
      </c>
      <c r="N1277" s="25" t="s">
        <v>126</v>
      </c>
      <c r="O1277">
        <f>(M1277*21)/100</f>
        <v>0</v>
      </c>
      <c r="P1277" t="s">
        <v>27</v>
      </c>
    </row>
    <row r="1278" spans="1:16" x14ac:dyDescent="0.2">
      <c r="A1278" s="28" t="s">
        <v>57</v>
      </c>
      <c r="E1278" s="29" t="s">
        <v>5</v>
      </c>
    </row>
    <row r="1279" spans="1:16" x14ac:dyDescent="0.2">
      <c r="A1279" s="28" t="s">
        <v>58</v>
      </c>
      <c r="E1279" s="30" t="s">
        <v>5</v>
      </c>
    </row>
    <row r="1280" spans="1:16" x14ac:dyDescent="0.2">
      <c r="E1280" s="29" t="s">
        <v>5</v>
      </c>
    </row>
    <row r="1281" spans="1:16" x14ac:dyDescent="0.2">
      <c r="A1281" t="s">
        <v>51</v>
      </c>
      <c r="B1281" s="5" t="s">
        <v>3129</v>
      </c>
      <c r="C1281" s="5" t="s">
        <v>6921</v>
      </c>
      <c r="D1281" t="s">
        <v>5</v>
      </c>
      <c r="E1281" s="24" t="s">
        <v>6615</v>
      </c>
      <c r="F1281" s="25" t="s">
        <v>3125</v>
      </c>
      <c r="G1281" s="26">
        <v>4.55</v>
      </c>
      <c r="H1281" s="25">
        <v>0</v>
      </c>
      <c r="I1281" s="25">
        <f>ROUND(G1281*H1281,6)</f>
        <v>0</v>
      </c>
      <c r="L1281" s="27">
        <v>0</v>
      </c>
      <c r="M1281" s="22">
        <f>ROUND(ROUND(L1281,2)*ROUND(G1281,3),2)</f>
        <v>0</v>
      </c>
      <c r="N1281" s="25" t="s">
        <v>126</v>
      </c>
      <c r="O1281">
        <f>(M1281*21)/100</f>
        <v>0</v>
      </c>
      <c r="P1281" t="s">
        <v>27</v>
      </c>
    </row>
    <row r="1282" spans="1:16" x14ac:dyDescent="0.2">
      <c r="A1282" s="28" t="s">
        <v>57</v>
      </c>
      <c r="E1282" s="29" t="s">
        <v>5</v>
      </c>
    </row>
    <row r="1283" spans="1:16" x14ac:dyDescent="0.2">
      <c r="A1283" s="28" t="s">
        <v>58</v>
      </c>
      <c r="E1283" s="30" t="s">
        <v>5</v>
      </c>
    </row>
    <row r="1284" spans="1:16" x14ac:dyDescent="0.2">
      <c r="E1284" s="29" t="s">
        <v>5</v>
      </c>
    </row>
    <row r="1285" spans="1:16" x14ac:dyDescent="0.2">
      <c r="A1285" t="s">
        <v>51</v>
      </c>
      <c r="B1285" s="5" t="s">
        <v>3132</v>
      </c>
      <c r="C1285" s="5" t="s">
        <v>6922</v>
      </c>
      <c r="D1285" t="s">
        <v>5</v>
      </c>
      <c r="E1285" s="24" t="s">
        <v>6617</v>
      </c>
      <c r="F1285" s="25" t="s">
        <v>3125</v>
      </c>
      <c r="G1285" s="26">
        <v>3.82</v>
      </c>
      <c r="H1285" s="25">
        <v>0</v>
      </c>
      <c r="I1285" s="25">
        <f>ROUND(G1285*H1285,6)</f>
        <v>0</v>
      </c>
      <c r="L1285" s="27">
        <v>0</v>
      </c>
      <c r="M1285" s="22">
        <f>ROUND(ROUND(L1285,2)*ROUND(G1285,3),2)</f>
        <v>0</v>
      </c>
      <c r="N1285" s="25" t="s">
        <v>126</v>
      </c>
      <c r="O1285">
        <f>(M1285*21)/100</f>
        <v>0</v>
      </c>
      <c r="P1285" t="s">
        <v>27</v>
      </c>
    </row>
    <row r="1286" spans="1:16" x14ac:dyDescent="0.2">
      <c r="A1286" s="28" t="s">
        <v>57</v>
      </c>
      <c r="E1286" s="29" t="s">
        <v>5</v>
      </c>
    </row>
    <row r="1287" spans="1:16" x14ac:dyDescent="0.2">
      <c r="A1287" s="28" t="s">
        <v>58</v>
      </c>
      <c r="E1287" s="30" t="s">
        <v>5</v>
      </c>
    </row>
    <row r="1288" spans="1:16" x14ac:dyDescent="0.2">
      <c r="E1288" s="29" t="s">
        <v>5</v>
      </c>
    </row>
    <row r="1289" spans="1:16" x14ac:dyDescent="0.2">
      <c r="A1289" t="s">
        <v>51</v>
      </c>
      <c r="B1289" s="5" t="s">
        <v>3137</v>
      </c>
      <c r="C1289" s="5" t="s">
        <v>6923</v>
      </c>
      <c r="D1289" t="s">
        <v>5</v>
      </c>
      <c r="E1289" s="24" t="s">
        <v>6624</v>
      </c>
      <c r="F1289" s="25" t="s">
        <v>3125</v>
      </c>
      <c r="G1289" s="26">
        <v>1.22</v>
      </c>
      <c r="H1289" s="25">
        <v>0</v>
      </c>
      <c r="I1289" s="25">
        <f>ROUND(G1289*H1289,6)</f>
        <v>0</v>
      </c>
      <c r="L1289" s="27">
        <v>0</v>
      </c>
      <c r="M1289" s="22">
        <f>ROUND(ROUND(L1289,2)*ROUND(G1289,3),2)</f>
        <v>0</v>
      </c>
      <c r="N1289" s="25" t="s">
        <v>126</v>
      </c>
      <c r="O1289">
        <f>(M1289*21)/100</f>
        <v>0</v>
      </c>
      <c r="P1289" t="s">
        <v>27</v>
      </c>
    </row>
    <row r="1290" spans="1:16" x14ac:dyDescent="0.2">
      <c r="A1290" s="28" t="s">
        <v>57</v>
      </c>
      <c r="E1290" s="29" t="s">
        <v>5</v>
      </c>
    </row>
    <row r="1291" spans="1:16" x14ac:dyDescent="0.2">
      <c r="A1291" s="28" t="s">
        <v>58</v>
      </c>
      <c r="E1291" s="30" t="s">
        <v>5</v>
      </c>
    </row>
    <row r="1292" spans="1:16" x14ac:dyDescent="0.2">
      <c r="E1292" s="29" t="s">
        <v>5</v>
      </c>
    </row>
    <row r="1293" spans="1:16" x14ac:dyDescent="0.2">
      <c r="A1293" t="s">
        <v>48</v>
      </c>
      <c r="C1293" s="6" t="s">
        <v>114</v>
      </c>
      <c r="E1293" s="23" t="s">
        <v>6924</v>
      </c>
      <c r="J1293" s="22">
        <f>0</f>
        <v>0</v>
      </c>
      <c r="K1293" s="22">
        <f>0</f>
        <v>0</v>
      </c>
      <c r="L1293" s="22">
        <f>0+L1294+L1298+L1302+L1306+L1310+L1314+L1318+L1322</f>
        <v>0</v>
      </c>
      <c r="M1293" s="22">
        <f>0+M1294+M1298+M1302+M1306+M1310+M1314+M1318+M1322</f>
        <v>0</v>
      </c>
    </row>
    <row r="1294" spans="1:16" ht="38.25" x14ac:dyDescent="0.2">
      <c r="A1294" t="s">
        <v>51</v>
      </c>
      <c r="B1294" s="5" t="s">
        <v>3142</v>
      </c>
      <c r="C1294" s="5" t="s">
        <v>6925</v>
      </c>
      <c r="D1294" t="s">
        <v>5</v>
      </c>
      <c r="E1294" s="24" t="s">
        <v>6793</v>
      </c>
      <c r="F1294" s="25" t="s">
        <v>812</v>
      </c>
      <c r="G1294" s="26">
        <v>1</v>
      </c>
      <c r="H1294" s="25">
        <v>0</v>
      </c>
      <c r="I1294" s="25">
        <f>ROUND(G1294*H1294,6)</f>
        <v>0</v>
      </c>
      <c r="L1294" s="27">
        <v>0</v>
      </c>
      <c r="M1294" s="22">
        <f>ROUND(ROUND(L1294,2)*ROUND(G1294,3),2)</f>
        <v>0</v>
      </c>
      <c r="N1294" s="25" t="s">
        <v>126</v>
      </c>
      <c r="O1294">
        <f>(M1294*21)/100</f>
        <v>0</v>
      </c>
      <c r="P1294" t="s">
        <v>27</v>
      </c>
    </row>
    <row r="1295" spans="1:16" ht="76.5" x14ac:dyDescent="0.2">
      <c r="A1295" s="28" t="s">
        <v>57</v>
      </c>
      <c r="E1295" s="29" t="s">
        <v>6926</v>
      </c>
    </row>
    <row r="1296" spans="1:16" x14ac:dyDescent="0.2">
      <c r="A1296" s="28" t="s">
        <v>58</v>
      </c>
      <c r="E1296" s="30" t="s">
        <v>5</v>
      </c>
    </row>
    <row r="1297" spans="1:16" x14ac:dyDescent="0.2">
      <c r="E1297" s="29" t="s">
        <v>5</v>
      </c>
    </row>
    <row r="1298" spans="1:16" x14ac:dyDescent="0.2">
      <c r="A1298" t="s">
        <v>51</v>
      </c>
      <c r="B1298" s="5" t="s">
        <v>3146</v>
      </c>
      <c r="C1298" s="5" t="s">
        <v>6927</v>
      </c>
      <c r="D1298" t="s">
        <v>5</v>
      </c>
      <c r="E1298" s="24" t="s">
        <v>6796</v>
      </c>
      <c r="F1298" s="25" t="s">
        <v>812</v>
      </c>
      <c r="G1298" s="26">
        <v>1</v>
      </c>
      <c r="H1298" s="25">
        <v>0</v>
      </c>
      <c r="I1298" s="25">
        <f>ROUND(G1298*H1298,6)</f>
        <v>0</v>
      </c>
      <c r="L1298" s="27">
        <v>0</v>
      </c>
      <c r="M1298" s="22">
        <f>ROUND(ROUND(L1298,2)*ROUND(G1298,3),2)</f>
        <v>0</v>
      </c>
      <c r="N1298" s="25" t="s">
        <v>126</v>
      </c>
      <c r="O1298">
        <f>(M1298*21)/100</f>
        <v>0</v>
      </c>
      <c r="P1298" t="s">
        <v>27</v>
      </c>
    </row>
    <row r="1299" spans="1:16" x14ac:dyDescent="0.2">
      <c r="A1299" s="28" t="s">
        <v>57</v>
      </c>
      <c r="E1299" s="29" t="s">
        <v>5</v>
      </c>
    </row>
    <row r="1300" spans="1:16" x14ac:dyDescent="0.2">
      <c r="A1300" s="28" t="s">
        <v>58</v>
      </c>
      <c r="E1300" s="30" t="s">
        <v>5</v>
      </c>
    </row>
    <row r="1301" spans="1:16" x14ac:dyDescent="0.2">
      <c r="E1301" s="29" t="s">
        <v>5</v>
      </c>
    </row>
    <row r="1302" spans="1:16" ht="25.5" x14ac:dyDescent="0.2">
      <c r="A1302" t="s">
        <v>51</v>
      </c>
      <c r="B1302" s="5" t="s">
        <v>3150</v>
      </c>
      <c r="C1302" s="5" t="s">
        <v>6928</v>
      </c>
      <c r="D1302" t="s">
        <v>5</v>
      </c>
      <c r="E1302" s="24" t="s">
        <v>6587</v>
      </c>
      <c r="F1302" s="25" t="s">
        <v>812</v>
      </c>
      <c r="G1302" s="26">
        <v>1</v>
      </c>
      <c r="H1302" s="25">
        <v>0</v>
      </c>
      <c r="I1302" s="25">
        <f>ROUND(G1302*H1302,6)</f>
        <v>0</v>
      </c>
      <c r="L1302" s="27">
        <v>0</v>
      </c>
      <c r="M1302" s="22">
        <f>ROUND(ROUND(L1302,2)*ROUND(G1302,3),2)</f>
        <v>0</v>
      </c>
      <c r="N1302" s="25" t="s">
        <v>126</v>
      </c>
      <c r="O1302">
        <f>(M1302*21)/100</f>
        <v>0</v>
      </c>
      <c r="P1302" t="s">
        <v>27</v>
      </c>
    </row>
    <row r="1303" spans="1:16" x14ac:dyDescent="0.2">
      <c r="A1303" s="28" t="s">
        <v>57</v>
      </c>
      <c r="E1303" s="29" t="s">
        <v>5</v>
      </c>
    </row>
    <row r="1304" spans="1:16" x14ac:dyDescent="0.2">
      <c r="A1304" s="28" t="s">
        <v>58</v>
      </c>
      <c r="E1304" s="30" t="s">
        <v>5</v>
      </c>
    </row>
    <row r="1305" spans="1:16" x14ac:dyDescent="0.2">
      <c r="E1305" s="29" t="s">
        <v>5</v>
      </c>
    </row>
    <row r="1306" spans="1:16" x14ac:dyDescent="0.2">
      <c r="A1306" t="s">
        <v>51</v>
      </c>
      <c r="B1306" s="5" t="s">
        <v>3157</v>
      </c>
      <c r="C1306" s="5" t="s">
        <v>6929</v>
      </c>
      <c r="D1306" t="s">
        <v>5</v>
      </c>
      <c r="E1306" s="24" t="s">
        <v>6599</v>
      </c>
      <c r="F1306" s="25" t="s">
        <v>77</v>
      </c>
      <c r="G1306" s="26">
        <v>1.07</v>
      </c>
      <c r="H1306" s="25">
        <v>0</v>
      </c>
      <c r="I1306" s="25">
        <f>ROUND(G1306*H1306,6)</f>
        <v>0</v>
      </c>
      <c r="L1306" s="27">
        <v>0</v>
      </c>
      <c r="M1306" s="22">
        <f>ROUND(ROUND(L1306,2)*ROUND(G1306,3),2)</f>
        <v>0</v>
      </c>
      <c r="N1306" s="25" t="s">
        <v>126</v>
      </c>
      <c r="O1306">
        <f>(M1306*21)/100</f>
        <v>0</v>
      </c>
      <c r="P1306" t="s">
        <v>27</v>
      </c>
    </row>
    <row r="1307" spans="1:16" x14ac:dyDescent="0.2">
      <c r="A1307" s="28" t="s">
        <v>57</v>
      </c>
      <c r="E1307" s="29" t="s">
        <v>5</v>
      </c>
    </row>
    <row r="1308" spans="1:16" x14ac:dyDescent="0.2">
      <c r="A1308" s="28" t="s">
        <v>58</v>
      </c>
      <c r="E1308" s="30" t="s">
        <v>5</v>
      </c>
    </row>
    <row r="1309" spans="1:16" x14ac:dyDescent="0.2">
      <c r="E1309" s="29" t="s">
        <v>5</v>
      </c>
    </row>
    <row r="1310" spans="1:16" x14ac:dyDescent="0.2">
      <c r="A1310" t="s">
        <v>51</v>
      </c>
      <c r="B1310" s="5" t="s">
        <v>3161</v>
      </c>
      <c r="C1310" s="5" t="s">
        <v>6930</v>
      </c>
      <c r="D1310" t="s">
        <v>5</v>
      </c>
      <c r="E1310" s="24" t="s">
        <v>6613</v>
      </c>
      <c r="F1310" s="25" t="s">
        <v>3125</v>
      </c>
      <c r="G1310" s="26">
        <v>1.27</v>
      </c>
      <c r="H1310" s="25">
        <v>0</v>
      </c>
      <c r="I1310" s="25">
        <f>ROUND(G1310*H1310,6)</f>
        <v>0</v>
      </c>
      <c r="L1310" s="27">
        <v>0</v>
      </c>
      <c r="M1310" s="22">
        <f>ROUND(ROUND(L1310,2)*ROUND(G1310,3),2)</f>
        <v>0</v>
      </c>
      <c r="N1310" s="25" t="s">
        <v>126</v>
      </c>
      <c r="O1310">
        <f>(M1310*21)/100</f>
        <v>0</v>
      </c>
      <c r="P1310" t="s">
        <v>27</v>
      </c>
    </row>
    <row r="1311" spans="1:16" x14ac:dyDescent="0.2">
      <c r="A1311" s="28" t="s">
        <v>57</v>
      </c>
      <c r="E1311" s="29" t="s">
        <v>5</v>
      </c>
    </row>
    <row r="1312" spans="1:16" x14ac:dyDescent="0.2">
      <c r="A1312" s="28" t="s">
        <v>58</v>
      </c>
      <c r="E1312" s="30" t="s">
        <v>5</v>
      </c>
    </row>
    <row r="1313" spans="1:16" x14ac:dyDescent="0.2">
      <c r="E1313" s="29" t="s">
        <v>5</v>
      </c>
    </row>
    <row r="1314" spans="1:16" x14ac:dyDescent="0.2">
      <c r="A1314" t="s">
        <v>51</v>
      </c>
      <c r="B1314" s="5" t="s">
        <v>3164</v>
      </c>
      <c r="C1314" s="5" t="s">
        <v>6931</v>
      </c>
      <c r="D1314" t="s">
        <v>5</v>
      </c>
      <c r="E1314" s="24" t="s">
        <v>6615</v>
      </c>
      <c r="F1314" s="25" t="s">
        <v>3125</v>
      </c>
      <c r="G1314" s="26">
        <v>0.12</v>
      </c>
      <c r="H1314" s="25">
        <v>0</v>
      </c>
      <c r="I1314" s="25">
        <f>ROUND(G1314*H1314,6)</f>
        <v>0</v>
      </c>
      <c r="L1314" s="27">
        <v>0</v>
      </c>
      <c r="M1314" s="22">
        <f>ROUND(ROUND(L1314,2)*ROUND(G1314,3),2)</f>
        <v>0</v>
      </c>
      <c r="N1314" s="25" t="s">
        <v>126</v>
      </c>
      <c r="O1314">
        <f>(M1314*21)/100</f>
        <v>0</v>
      </c>
      <c r="P1314" t="s">
        <v>27</v>
      </c>
    </row>
    <row r="1315" spans="1:16" x14ac:dyDescent="0.2">
      <c r="A1315" s="28" t="s">
        <v>57</v>
      </c>
      <c r="E1315" s="29" t="s">
        <v>5</v>
      </c>
    </row>
    <row r="1316" spans="1:16" x14ac:dyDescent="0.2">
      <c r="A1316" s="28" t="s">
        <v>58</v>
      </c>
      <c r="E1316" s="30" t="s">
        <v>5</v>
      </c>
    </row>
    <row r="1317" spans="1:16" x14ac:dyDescent="0.2">
      <c r="E1317" s="29" t="s">
        <v>5</v>
      </c>
    </row>
    <row r="1318" spans="1:16" x14ac:dyDescent="0.2">
      <c r="A1318" t="s">
        <v>51</v>
      </c>
      <c r="B1318" s="5" t="s">
        <v>3168</v>
      </c>
      <c r="C1318" s="5" t="s">
        <v>6932</v>
      </c>
      <c r="D1318" t="s">
        <v>5</v>
      </c>
      <c r="E1318" s="24" t="s">
        <v>6622</v>
      </c>
      <c r="F1318" s="25" t="s">
        <v>3125</v>
      </c>
      <c r="G1318" s="26">
        <v>0.25</v>
      </c>
      <c r="H1318" s="25">
        <v>0</v>
      </c>
      <c r="I1318" s="25">
        <f>ROUND(G1318*H1318,6)</f>
        <v>0</v>
      </c>
      <c r="L1318" s="27">
        <v>0</v>
      </c>
      <c r="M1318" s="22">
        <f>ROUND(ROUND(L1318,2)*ROUND(G1318,3),2)</f>
        <v>0</v>
      </c>
      <c r="N1318" s="25" t="s">
        <v>126</v>
      </c>
      <c r="O1318">
        <f>(M1318*21)/100</f>
        <v>0</v>
      </c>
      <c r="P1318" t="s">
        <v>27</v>
      </c>
    </row>
    <row r="1319" spans="1:16" x14ac:dyDescent="0.2">
      <c r="A1319" s="28" t="s">
        <v>57</v>
      </c>
      <c r="E1319" s="29" t="s">
        <v>5</v>
      </c>
    </row>
    <row r="1320" spans="1:16" x14ac:dyDescent="0.2">
      <c r="A1320" s="28" t="s">
        <v>58</v>
      </c>
      <c r="E1320" s="30" t="s">
        <v>5</v>
      </c>
    </row>
    <row r="1321" spans="1:16" x14ac:dyDescent="0.2">
      <c r="E1321" s="29" t="s">
        <v>5</v>
      </c>
    </row>
    <row r="1322" spans="1:16" x14ac:dyDescent="0.2">
      <c r="A1322" t="s">
        <v>51</v>
      </c>
      <c r="B1322" s="5" t="s">
        <v>3173</v>
      </c>
      <c r="C1322" s="5" t="s">
        <v>6932</v>
      </c>
      <c r="D1322" t="s">
        <v>52</v>
      </c>
      <c r="E1322" s="24" t="s">
        <v>6623</v>
      </c>
      <c r="F1322" s="25" t="s">
        <v>3125</v>
      </c>
      <c r="G1322" s="26">
        <v>0.15</v>
      </c>
      <c r="H1322" s="25">
        <v>0</v>
      </c>
      <c r="I1322" s="25">
        <f>ROUND(G1322*H1322,6)</f>
        <v>0</v>
      </c>
      <c r="L1322" s="27">
        <v>0</v>
      </c>
      <c r="M1322" s="22">
        <f>ROUND(ROUND(L1322,2)*ROUND(G1322,3),2)</f>
        <v>0</v>
      </c>
      <c r="N1322" s="25" t="s">
        <v>126</v>
      </c>
      <c r="O1322">
        <f>(M1322*21)/100</f>
        <v>0</v>
      </c>
      <c r="P1322" t="s">
        <v>27</v>
      </c>
    </row>
    <row r="1323" spans="1:16" x14ac:dyDescent="0.2">
      <c r="A1323" s="28" t="s">
        <v>57</v>
      </c>
      <c r="E1323" s="29" t="s">
        <v>5</v>
      </c>
    </row>
    <row r="1324" spans="1:16" x14ac:dyDescent="0.2">
      <c r="A1324" s="28" t="s">
        <v>58</v>
      </c>
      <c r="E1324" s="30" t="s">
        <v>5</v>
      </c>
    </row>
    <row r="1325" spans="1:16" x14ac:dyDescent="0.2">
      <c r="E1325" s="29" t="s">
        <v>5</v>
      </c>
    </row>
    <row r="1326" spans="1:16" x14ac:dyDescent="0.2">
      <c r="A1326" t="s">
        <v>48</v>
      </c>
      <c r="C1326" s="6" t="s">
        <v>118</v>
      </c>
      <c r="E1326" s="23" t="s">
        <v>6933</v>
      </c>
      <c r="J1326" s="22">
        <f>0</f>
        <v>0</v>
      </c>
      <c r="K1326" s="22">
        <f>0</f>
        <v>0</v>
      </c>
      <c r="L1326" s="22">
        <f>0+L1327+L1331+L1335+L1339+L1343+L1347+L1351</f>
        <v>0</v>
      </c>
      <c r="M1326" s="22">
        <f>0+M1327+M1331+M1335+M1339+M1343+M1347+M1351</f>
        <v>0</v>
      </c>
    </row>
    <row r="1327" spans="1:16" x14ac:dyDescent="0.2">
      <c r="A1327" t="s">
        <v>51</v>
      </c>
      <c r="B1327" s="5" t="s">
        <v>3178</v>
      </c>
      <c r="C1327" s="5" t="s">
        <v>6934</v>
      </c>
      <c r="D1327" t="s">
        <v>5</v>
      </c>
      <c r="E1327" s="24" t="s">
        <v>6796</v>
      </c>
      <c r="F1327" s="25" t="s">
        <v>812</v>
      </c>
      <c r="G1327" s="26">
        <v>1</v>
      </c>
      <c r="H1327" s="25">
        <v>0</v>
      </c>
      <c r="I1327" s="25">
        <f>ROUND(G1327*H1327,6)</f>
        <v>0</v>
      </c>
      <c r="L1327" s="27">
        <v>0</v>
      </c>
      <c r="M1327" s="22">
        <f>ROUND(ROUND(L1327,2)*ROUND(G1327,3),2)</f>
        <v>0</v>
      </c>
      <c r="N1327" s="25" t="s">
        <v>126</v>
      </c>
      <c r="O1327">
        <f>(M1327*21)/100</f>
        <v>0</v>
      </c>
      <c r="P1327" t="s">
        <v>27</v>
      </c>
    </row>
    <row r="1328" spans="1:16" x14ac:dyDescent="0.2">
      <c r="A1328" s="28" t="s">
        <v>57</v>
      </c>
      <c r="E1328" s="29" t="s">
        <v>5</v>
      </c>
    </row>
    <row r="1329" spans="1:16" x14ac:dyDescent="0.2">
      <c r="A1329" s="28" t="s">
        <v>58</v>
      </c>
      <c r="E1329" s="30" t="s">
        <v>5</v>
      </c>
    </row>
    <row r="1330" spans="1:16" x14ac:dyDescent="0.2">
      <c r="E1330" s="29" t="s">
        <v>5</v>
      </c>
    </row>
    <row r="1331" spans="1:16" ht="25.5" x14ac:dyDescent="0.2">
      <c r="A1331" t="s">
        <v>51</v>
      </c>
      <c r="B1331" s="5" t="s">
        <v>3183</v>
      </c>
      <c r="C1331" s="5" t="s">
        <v>6935</v>
      </c>
      <c r="D1331" t="s">
        <v>5</v>
      </c>
      <c r="E1331" s="24" t="s">
        <v>6660</v>
      </c>
      <c r="F1331" s="25" t="s">
        <v>812</v>
      </c>
      <c r="G1331" s="26">
        <v>1</v>
      </c>
      <c r="H1331" s="25">
        <v>0</v>
      </c>
      <c r="I1331" s="25">
        <f>ROUND(G1331*H1331,6)</f>
        <v>0</v>
      </c>
      <c r="L1331" s="27">
        <v>0</v>
      </c>
      <c r="M1331" s="22">
        <f>ROUND(ROUND(L1331,2)*ROUND(G1331,3),2)</f>
        <v>0</v>
      </c>
      <c r="N1331" s="25" t="s">
        <v>126</v>
      </c>
      <c r="O1331">
        <f>(M1331*21)/100</f>
        <v>0</v>
      </c>
      <c r="P1331" t="s">
        <v>27</v>
      </c>
    </row>
    <row r="1332" spans="1:16" x14ac:dyDescent="0.2">
      <c r="A1332" s="28" t="s">
        <v>57</v>
      </c>
      <c r="E1332" s="29" t="s">
        <v>5</v>
      </c>
    </row>
    <row r="1333" spans="1:16" x14ac:dyDescent="0.2">
      <c r="A1333" s="28" t="s">
        <v>58</v>
      </c>
      <c r="E1333" s="30" t="s">
        <v>5</v>
      </c>
    </row>
    <row r="1334" spans="1:16" x14ac:dyDescent="0.2">
      <c r="E1334" s="29" t="s">
        <v>5</v>
      </c>
    </row>
    <row r="1335" spans="1:16" x14ac:dyDescent="0.2">
      <c r="A1335" t="s">
        <v>51</v>
      </c>
      <c r="B1335" s="5" t="s">
        <v>3189</v>
      </c>
      <c r="C1335" s="5" t="s">
        <v>6936</v>
      </c>
      <c r="D1335" t="s">
        <v>5</v>
      </c>
      <c r="E1335" s="24" t="s">
        <v>6599</v>
      </c>
      <c r="F1335" s="25" t="s">
        <v>77</v>
      </c>
      <c r="G1335" s="26">
        <v>1.53</v>
      </c>
      <c r="H1335" s="25">
        <v>0</v>
      </c>
      <c r="I1335" s="25">
        <f>ROUND(G1335*H1335,6)</f>
        <v>0</v>
      </c>
      <c r="L1335" s="27">
        <v>0</v>
      </c>
      <c r="M1335" s="22">
        <f>ROUND(ROUND(L1335,2)*ROUND(G1335,3),2)</f>
        <v>0</v>
      </c>
      <c r="N1335" s="25" t="s">
        <v>126</v>
      </c>
      <c r="O1335">
        <f>(M1335*21)/100</f>
        <v>0</v>
      </c>
      <c r="P1335" t="s">
        <v>27</v>
      </c>
    </row>
    <row r="1336" spans="1:16" x14ac:dyDescent="0.2">
      <c r="A1336" s="28" t="s">
        <v>57</v>
      </c>
      <c r="E1336" s="29" t="s">
        <v>5</v>
      </c>
    </row>
    <row r="1337" spans="1:16" x14ac:dyDescent="0.2">
      <c r="A1337" s="28" t="s">
        <v>58</v>
      </c>
      <c r="E1337" s="30" t="s">
        <v>5</v>
      </c>
    </row>
    <row r="1338" spans="1:16" x14ac:dyDescent="0.2">
      <c r="E1338" s="29" t="s">
        <v>5</v>
      </c>
    </row>
    <row r="1339" spans="1:16" x14ac:dyDescent="0.2">
      <c r="A1339" t="s">
        <v>51</v>
      </c>
      <c r="B1339" s="5" t="s">
        <v>3193</v>
      </c>
      <c r="C1339" s="5" t="s">
        <v>6937</v>
      </c>
      <c r="D1339" t="s">
        <v>5</v>
      </c>
      <c r="E1339" s="24" t="s">
        <v>6613</v>
      </c>
      <c r="F1339" s="25" t="s">
        <v>3125</v>
      </c>
      <c r="G1339" s="26">
        <v>1.1000000000000001</v>
      </c>
      <c r="H1339" s="25">
        <v>0</v>
      </c>
      <c r="I1339" s="25">
        <f>ROUND(G1339*H1339,6)</f>
        <v>0</v>
      </c>
      <c r="L1339" s="27">
        <v>0</v>
      </c>
      <c r="M1339" s="22">
        <f>ROUND(ROUND(L1339,2)*ROUND(G1339,3),2)</f>
        <v>0</v>
      </c>
      <c r="N1339" s="25" t="s">
        <v>126</v>
      </c>
      <c r="O1339">
        <f>(M1339*21)/100</f>
        <v>0</v>
      </c>
      <c r="P1339" t="s">
        <v>27</v>
      </c>
    </row>
    <row r="1340" spans="1:16" x14ac:dyDescent="0.2">
      <c r="A1340" s="28" t="s">
        <v>57</v>
      </c>
      <c r="E1340" s="29" t="s">
        <v>5</v>
      </c>
    </row>
    <row r="1341" spans="1:16" x14ac:dyDescent="0.2">
      <c r="A1341" s="28" t="s">
        <v>58</v>
      </c>
      <c r="E1341" s="30" t="s">
        <v>5</v>
      </c>
    </row>
    <row r="1342" spans="1:16" x14ac:dyDescent="0.2">
      <c r="E1342" s="29" t="s">
        <v>5</v>
      </c>
    </row>
    <row r="1343" spans="1:16" x14ac:dyDescent="0.2">
      <c r="A1343" t="s">
        <v>51</v>
      </c>
      <c r="B1343" s="5" t="s">
        <v>3197</v>
      </c>
      <c r="C1343" s="5" t="s">
        <v>6938</v>
      </c>
      <c r="D1343" t="s">
        <v>5</v>
      </c>
      <c r="E1343" s="24" t="s">
        <v>6615</v>
      </c>
      <c r="F1343" s="25" t="s">
        <v>3125</v>
      </c>
      <c r="G1343" s="26">
        <v>0.12</v>
      </c>
      <c r="H1343" s="25">
        <v>0</v>
      </c>
      <c r="I1343" s="25">
        <f>ROUND(G1343*H1343,6)</f>
        <v>0</v>
      </c>
      <c r="L1343" s="27">
        <v>0</v>
      </c>
      <c r="M1343" s="22">
        <f>ROUND(ROUND(L1343,2)*ROUND(G1343,3),2)</f>
        <v>0</v>
      </c>
      <c r="N1343" s="25" t="s">
        <v>126</v>
      </c>
      <c r="O1343">
        <f>(M1343*21)/100</f>
        <v>0</v>
      </c>
      <c r="P1343" t="s">
        <v>27</v>
      </c>
    </row>
    <row r="1344" spans="1:16" x14ac:dyDescent="0.2">
      <c r="A1344" s="28" t="s">
        <v>57</v>
      </c>
      <c r="E1344" s="29" t="s">
        <v>5</v>
      </c>
    </row>
    <row r="1345" spans="1:16" x14ac:dyDescent="0.2">
      <c r="A1345" s="28" t="s">
        <v>58</v>
      </c>
      <c r="E1345" s="30" t="s">
        <v>5</v>
      </c>
    </row>
    <row r="1346" spans="1:16" x14ac:dyDescent="0.2">
      <c r="E1346" s="29" t="s">
        <v>5</v>
      </c>
    </row>
    <row r="1347" spans="1:16" x14ac:dyDescent="0.2">
      <c r="A1347" t="s">
        <v>51</v>
      </c>
      <c r="B1347" s="5" t="s">
        <v>3200</v>
      </c>
      <c r="C1347" s="5" t="s">
        <v>6939</v>
      </c>
      <c r="D1347" t="s">
        <v>5</v>
      </c>
      <c r="E1347" s="24" t="s">
        <v>6622</v>
      </c>
      <c r="F1347" s="25" t="s">
        <v>3125</v>
      </c>
      <c r="G1347" s="26">
        <v>0.5</v>
      </c>
      <c r="H1347" s="25">
        <v>0</v>
      </c>
      <c r="I1347" s="25">
        <f>ROUND(G1347*H1347,6)</f>
        <v>0</v>
      </c>
      <c r="L1347" s="27">
        <v>0</v>
      </c>
      <c r="M1347" s="22">
        <f>ROUND(ROUND(L1347,2)*ROUND(G1347,3),2)</f>
        <v>0</v>
      </c>
      <c r="N1347" s="25" t="s">
        <v>126</v>
      </c>
      <c r="O1347">
        <f>(M1347*21)/100</f>
        <v>0</v>
      </c>
      <c r="P1347" t="s">
        <v>27</v>
      </c>
    </row>
    <row r="1348" spans="1:16" x14ac:dyDescent="0.2">
      <c r="A1348" s="28" t="s">
        <v>57</v>
      </c>
      <c r="E1348" s="29" t="s">
        <v>5</v>
      </c>
    </row>
    <row r="1349" spans="1:16" x14ac:dyDescent="0.2">
      <c r="A1349" s="28" t="s">
        <v>58</v>
      </c>
      <c r="E1349" s="30" t="s">
        <v>5</v>
      </c>
    </row>
    <row r="1350" spans="1:16" x14ac:dyDescent="0.2">
      <c r="E1350" s="29" t="s">
        <v>5</v>
      </c>
    </row>
    <row r="1351" spans="1:16" x14ac:dyDescent="0.2">
      <c r="A1351" t="s">
        <v>51</v>
      </c>
      <c r="B1351" s="5" t="s">
        <v>3203</v>
      </c>
      <c r="C1351" s="5" t="s">
        <v>6939</v>
      </c>
      <c r="D1351" t="s">
        <v>52</v>
      </c>
      <c r="E1351" s="24" t="s">
        <v>6623</v>
      </c>
      <c r="F1351" s="25" t="s">
        <v>3125</v>
      </c>
      <c r="G1351" s="26">
        <v>0.15</v>
      </c>
      <c r="H1351" s="25">
        <v>0</v>
      </c>
      <c r="I1351" s="25">
        <f>ROUND(G1351*H1351,6)</f>
        <v>0</v>
      </c>
      <c r="L1351" s="27">
        <v>0</v>
      </c>
      <c r="M1351" s="22">
        <f>ROUND(ROUND(L1351,2)*ROUND(G1351,3),2)</f>
        <v>0</v>
      </c>
      <c r="N1351" s="25" t="s">
        <v>126</v>
      </c>
      <c r="O1351">
        <f>(M1351*21)/100</f>
        <v>0</v>
      </c>
      <c r="P1351" t="s">
        <v>27</v>
      </c>
    </row>
    <row r="1352" spans="1:16" x14ac:dyDescent="0.2">
      <c r="A1352" s="28" t="s">
        <v>57</v>
      </c>
      <c r="E1352" s="29" t="s">
        <v>5</v>
      </c>
    </row>
    <row r="1353" spans="1:16" x14ac:dyDescent="0.2">
      <c r="A1353" s="28" t="s">
        <v>58</v>
      </c>
      <c r="E1353" s="30" t="s">
        <v>5</v>
      </c>
    </row>
    <row r="1354" spans="1:16" x14ac:dyDescent="0.2">
      <c r="E1354" s="29" t="s">
        <v>5</v>
      </c>
    </row>
    <row r="1355" spans="1:16" x14ac:dyDescent="0.2">
      <c r="A1355" t="s">
        <v>48</v>
      </c>
      <c r="C1355" s="6" t="s">
        <v>123</v>
      </c>
      <c r="E1355" s="23" t="s">
        <v>6940</v>
      </c>
      <c r="J1355" s="22">
        <f>0</f>
        <v>0</v>
      </c>
      <c r="K1355" s="22">
        <f>0</f>
        <v>0</v>
      </c>
      <c r="L1355" s="22">
        <f>0+L1356+L1360+L1364+L1368+L1372+L1376+L1380+L1384+L1388+L1392+L1396+L1400+L1404+L1408+L1412+L1416+L1420+L1424</f>
        <v>0</v>
      </c>
      <c r="M1355" s="22">
        <f>0+M1356+M1360+M1364+M1368+M1372+M1376+M1380+M1384+M1388+M1392+M1396+M1400+M1404+M1408+M1412+M1416+M1420+M1424</f>
        <v>0</v>
      </c>
    </row>
    <row r="1356" spans="1:16" ht="38.25" x14ac:dyDescent="0.2">
      <c r="A1356" t="s">
        <v>51</v>
      </c>
      <c r="B1356" s="5" t="s">
        <v>3208</v>
      </c>
      <c r="C1356" s="5" t="s">
        <v>6941</v>
      </c>
      <c r="D1356" t="s">
        <v>5</v>
      </c>
      <c r="E1356" s="24" t="s">
        <v>6942</v>
      </c>
      <c r="F1356" s="25" t="s">
        <v>812</v>
      </c>
      <c r="G1356" s="26">
        <v>1</v>
      </c>
      <c r="H1356" s="25">
        <v>0</v>
      </c>
      <c r="I1356" s="25">
        <f>ROUND(G1356*H1356,6)</f>
        <v>0</v>
      </c>
      <c r="L1356" s="27">
        <v>0</v>
      </c>
      <c r="M1356" s="22">
        <f>ROUND(ROUND(L1356,2)*ROUND(G1356,3),2)</f>
        <v>0</v>
      </c>
      <c r="N1356" s="25" t="s">
        <v>126</v>
      </c>
      <c r="O1356">
        <f>(M1356*21)/100</f>
        <v>0</v>
      </c>
      <c r="P1356" t="s">
        <v>27</v>
      </c>
    </row>
    <row r="1357" spans="1:16" ht="76.5" x14ac:dyDescent="0.2">
      <c r="A1357" s="28" t="s">
        <v>57</v>
      </c>
      <c r="E1357" s="29" t="s">
        <v>6943</v>
      </c>
    </row>
    <row r="1358" spans="1:16" x14ac:dyDescent="0.2">
      <c r="A1358" s="28" t="s">
        <v>58</v>
      </c>
      <c r="E1358" s="30" t="s">
        <v>5</v>
      </c>
    </row>
    <row r="1359" spans="1:16" x14ac:dyDescent="0.2">
      <c r="E1359" s="29" t="s">
        <v>5</v>
      </c>
    </row>
    <row r="1360" spans="1:16" x14ac:dyDescent="0.2">
      <c r="A1360" t="s">
        <v>51</v>
      </c>
      <c r="B1360" s="5" t="s">
        <v>3214</v>
      </c>
      <c r="C1360" s="5" t="s">
        <v>6944</v>
      </c>
      <c r="D1360" t="s">
        <v>5</v>
      </c>
      <c r="E1360" s="24" t="s">
        <v>6541</v>
      </c>
      <c r="F1360" s="25" t="s">
        <v>812</v>
      </c>
      <c r="G1360" s="26">
        <v>1</v>
      </c>
      <c r="H1360" s="25">
        <v>0</v>
      </c>
      <c r="I1360" s="25">
        <f>ROUND(G1360*H1360,6)</f>
        <v>0</v>
      </c>
      <c r="L1360" s="27">
        <v>0</v>
      </c>
      <c r="M1360" s="22">
        <f>ROUND(ROUND(L1360,2)*ROUND(G1360,3),2)</f>
        <v>0</v>
      </c>
      <c r="N1360" s="25" t="s">
        <v>126</v>
      </c>
      <c r="O1360">
        <f>(M1360*21)/100</f>
        <v>0</v>
      </c>
      <c r="P1360" t="s">
        <v>27</v>
      </c>
    </row>
    <row r="1361" spans="1:16" x14ac:dyDescent="0.2">
      <c r="A1361" s="28" t="s">
        <v>57</v>
      </c>
      <c r="E1361" s="29" t="s">
        <v>5</v>
      </c>
    </row>
    <row r="1362" spans="1:16" x14ac:dyDescent="0.2">
      <c r="A1362" s="28" t="s">
        <v>58</v>
      </c>
      <c r="E1362" s="30" t="s">
        <v>5</v>
      </c>
    </row>
    <row r="1363" spans="1:16" x14ac:dyDescent="0.2">
      <c r="E1363" s="29" t="s">
        <v>5</v>
      </c>
    </row>
    <row r="1364" spans="1:16" x14ac:dyDescent="0.2">
      <c r="A1364" t="s">
        <v>51</v>
      </c>
      <c r="B1364" s="5" t="s">
        <v>3217</v>
      </c>
      <c r="C1364" s="5" t="s">
        <v>6945</v>
      </c>
      <c r="D1364" t="s">
        <v>5</v>
      </c>
      <c r="E1364" s="24" t="s">
        <v>6903</v>
      </c>
      <c r="F1364" s="25" t="s">
        <v>812</v>
      </c>
      <c r="G1364" s="26">
        <v>2</v>
      </c>
      <c r="H1364" s="25">
        <v>0</v>
      </c>
      <c r="I1364" s="25">
        <f>ROUND(G1364*H1364,6)</f>
        <v>0</v>
      </c>
      <c r="L1364" s="27">
        <v>0</v>
      </c>
      <c r="M1364" s="22">
        <f>ROUND(ROUND(L1364,2)*ROUND(G1364,3),2)</f>
        <v>0</v>
      </c>
      <c r="N1364" s="25" t="s">
        <v>126</v>
      </c>
      <c r="O1364">
        <f>(M1364*21)/100</f>
        <v>0</v>
      </c>
      <c r="P1364" t="s">
        <v>27</v>
      </c>
    </row>
    <row r="1365" spans="1:16" x14ac:dyDescent="0.2">
      <c r="A1365" s="28" t="s">
        <v>57</v>
      </c>
      <c r="E1365" s="29" t="s">
        <v>5</v>
      </c>
    </row>
    <row r="1366" spans="1:16" x14ac:dyDescent="0.2">
      <c r="A1366" s="28" t="s">
        <v>58</v>
      </c>
      <c r="E1366" s="30" t="s">
        <v>5</v>
      </c>
    </row>
    <row r="1367" spans="1:16" x14ac:dyDescent="0.2">
      <c r="E1367" s="29" t="s">
        <v>5</v>
      </c>
    </row>
    <row r="1368" spans="1:16" x14ac:dyDescent="0.2">
      <c r="A1368" t="s">
        <v>51</v>
      </c>
      <c r="B1368" s="5" t="s">
        <v>3221</v>
      </c>
      <c r="C1368" s="5" t="s">
        <v>6946</v>
      </c>
      <c r="D1368" t="s">
        <v>5</v>
      </c>
      <c r="E1368" s="24" t="s">
        <v>6947</v>
      </c>
      <c r="F1368" s="25" t="s">
        <v>812</v>
      </c>
      <c r="G1368" s="26">
        <v>1</v>
      </c>
      <c r="H1368" s="25">
        <v>0</v>
      </c>
      <c r="I1368" s="25">
        <f>ROUND(G1368*H1368,6)</f>
        <v>0</v>
      </c>
      <c r="L1368" s="27">
        <v>0</v>
      </c>
      <c r="M1368" s="22">
        <f>ROUND(ROUND(L1368,2)*ROUND(G1368,3),2)</f>
        <v>0</v>
      </c>
      <c r="N1368" s="25" t="s">
        <v>126</v>
      </c>
      <c r="O1368">
        <f>(M1368*21)/100</f>
        <v>0</v>
      </c>
      <c r="P1368" t="s">
        <v>27</v>
      </c>
    </row>
    <row r="1369" spans="1:16" x14ac:dyDescent="0.2">
      <c r="A1369" s="28" t="s">
        <v>57</v>
      </c>
      <c r="E1369" s="29" t="s">
        <v>5</v>
      </c>
    </row>
    <row r="1370" spans="1:16" x14ac:dyDescent="0.2">
      <c r="A1370" s="28" t="s">
        <v>58</v>
      </c>
      <c r="E1370" s="30" t="s">
        <v>5</v>
      </c>
    </row>
    <row r="1371" spans="1:16" x14ac:dyDescent="0.2">
      <c r="E1371" s="29" t="s">
        <v>5</v>
      </c>
    </row>
    <row r="1372" spans="1:16" ht="25.5" x14ac:dyDescent="0.2">
      <c r="A1372" t="s">
        <v>51</v>
      </c>
      <c r="B1372" s="5" t="s">
        <v>3227</v>
      </c>
      <c r="C1372" s="5" t="s">
        <v>6948</v>
      </c>
      <c r="D1372" t="s">
        <v>5</v>
      </c>
      <c r="E1372" s="24" t="s">
        <v>6949</v>
      </c>
      <c r="F1372" s="25" t="s">
        <v>812</v>
      </c>
      <c r="G1372" s="26">
        <v>1</v>
      </c>
      <c r="H1372" s="25">
        <v>0</v>
      </c>
      <c r="I1372" s="25">
        <f>ROUND(G1372*H1372,6)</f>
        <v>0</v>
      </c>
      <c r="L1372" s="27">
        <v>0</v>
      </c>
      <c r="M1372" s="22">
        <f>ROUND(ROUND(L1372,2)*ROUND(G1372,3),2)</f>
        <v>0</v>
      </c>
      <c r="N1372" s="25" t="s">
        <v>126</v>
      </c>
      <c r="O1372">
        <f>(M1372*21)/100</f>
        <v>0</v>
      </c>
      <c r="P1372" t="s">
        <v>27</v>
      </c>
    </row>
    <row r="1373" spans="1:16" x14ac:dyDescent="0.2">
      <c r="A1373" s="28" t="s">
        <v>57</v>
      </c>
      <c r="E1373" s="29" t="s">
        <v>5</v>
      </c>
    </row>
    <row r="1374" spans="1:16" x14ac:dyDescent="0.2">
      <c r="A1374" s="28" t="s">
        <v>58</v>
      </c>
      <c r="E1374" s="30" t="s">
        <v>5</v>
      </c>
    </row>
    <row r="1375" spans="1:16" x14ac:dyDescent="0.2">
      <c r="E1375" s="29" t="s">
        <v>5</v>
      </c>
    </row>
    <row r="1376" spans="1:16" ht="25.5" x14ac:dyDescent="0.2">
      <c r="A1376" t="s">
        <v>51</v>
      </c>
      <c r="B1376" s="5" t="s">
        <v>3233</v>
      </c>
      <c r="C1376" s="5" t="s">
        <v>6950</v>
      </c>
      <c r="D1376" t="s">
        <v>5</v>
      </c>
      <c r="E1376" s="24" t="s">
        <v>6581</v>
      </c>
      <c r="F1376" s="25" t="s">
        <v>812</v>
      </c>
      <c r="G1376" s="26">
        <v>1</v>
      </c>
      <c r="H1376" s="25">
        <v>0</v>
      </c>
      <c r="I1376" s="25">
        <f>ROUND(G1376*H1376,6)</f>
        <v>0</v>
      </c>
      <c r="L1376" s="27">
        <v>0</v>
      </c>
      <c r="M1376" s="22">
        <f>ROUND(ROUND(L1376,2)*ROUND(G1376,3),2)</f>
        <v>0</v>
      </c>
      <c r="N1376" s="25" t="s">
        <v>126</v>
      </c>
      <c r="O1376">
        <f>(M1376*21)/100</f>
        <v>0</v>
      </c>
      <c r="P1376" t="s">
        <v>27</v>
      </c>
    </row>
    <row r="1377" spans="1:16" x14ac:dyDescent="0.2">
      <c r="A1377" s="28" t="s">
        <v>57</v>
      </c>
      <c r="E1377" s="29" t="s">
        <v>5</v>
      </c>
    </row>
    <row r="1378" spans="1:16" x14ac:dyDescent="0.2">
      <c r="A1378" s="28" t="s">
        <v>58</v>
      </c>
      <c r="E1378" s="30" t="s">
        <v>5</v>
      </c>
    </row>
    <row r="1379" spans="1:16" x14ac:dyDescent="0.2">
      <c r="E1379" s="29" t="s">
        <v>5</v>
      </c>
    </row>
    <row r="1380" spans="1:16" ht="25.5" x14ac:dyDescent="0.2">
      <c r="A1380" t="s">
        <v>51</v>
      </c>
      <c r="B1380" s="5" t="s">
        <v>3236</v>
      </c>
      <c r="C1380" s="5" t="s">
        <v>6951</v>
      </c>
      <c r="D1380" t="s">
        <v>5</v>
      </c>
      <c r="E1380" s="24" t="s">
        <v>6585</v>
      </c>
      <c r="F1380" s="25" t="s">
        <v>812</v>
      </c>
      <c r="G1380" s="26">
        <v>2</v>
      </c>
      <c r="H1380" s="25">
        <v>0</v>
      </c>
      <c r="I1380" s="25">
        <f>ROUND(G1380*H1380,6)</f>
        <v>0</v>
      </c>
      <c r="L1380" s="27">
        <v>0</v>
      </c>
      <c r="M1380" s="22">
        <f>ROUND(ROUND(L1380,2)*ROUND(G1380,3),2)</f>
        <v>0</v>
      </c>
      <c r="N1380" s="25" t="s">
        <v>126</v>
      </c>
      <c r="O1380">
        <f>(M1380*21)/100</f>
        <v>0</v>
      </c>
      <c r="P1380" t="s">
        <v>27</v>
      </c>
    </row>
    <row r="1381" spans="1:16" x14ac:dyDescent="0.2">
      <c r="A1381" s="28" t="s">
        <v>57</v>
      </c>
      <c r="E1381" s="29" t="s">
        <v>5</v>
      </c>
    </row>
    <row r="1382" spans="1:16" x14ac:dyDescent="0.2">
      <c r="A1382" s="28" t="s">
        <v>58</v>
      </c>
      <c r="E1382" s="30" t="s">
        <v>5</v>
      </c>
    </row>
    <row r="1383" spans="1:16" x14ac:dyDescent="0.2">
      <c r="E1383" s="29" t="s">
        <v>5</v>
      </c>
    </row>
    <row r="1384" spans="1:16" x14ac:dyDescent="0.2">
      <c r="A1384" t="s">
        <v>51</v>
      </c>
      <c r="B1384" s="5" t="s">
        <v>3239</v>
      </c>
      <c r="C1384" s="5" t="s">
        <v>6952</v>
      </c>
      <c r="D1384" t="s">
        <v>5</v>
      </c>
      <c r="E1384" s="24" t="s">
        <v>6593</v>
      </c>
      <c r="F1384" s="25" t="s">
        <v>812</v>
      </c>
      <c r="G1384" s="26">
        <v>2</v>
      </c>
      <c r="H1384" s="25">
        <v>0</v>
      </c>
      <c r="I1384" s="25">
        <f>ROUND(G1384*H1384,6)</f>
        <v>0</v>
      </c>
      <c r="L1384" s="27">
        <v>0</v>
      </c>
      <c r="M1384" s="22">
        <f>ROUND(ROUND(L1384,2)*ROUND(G1384,3),2)</f>
        <v>0</v>
      </c>
      <c r="N1384" s="25" t="s">
        <v>126</v>
      </c>
      <c r="O1384">
        <f>(M1384*21)/100</f>
        <v>0</v>
      </c>
      <c r="P1384" t="s">
        <v>27</v>
      </c>
    </row>
    <row r="1385" spans="1:16" x14ac:dyDescent="0.2">
      <c r="A1385" s="28" t="s">
        <v>57</v>
      </c>
      <c r="E1385" s="29" t="s">
        <v>5</v>
      </c>
    </row>
    <row r="1386" spans="1:16" x14ac:dyDescent="0.2">
      <c r="A1386" s="28" t="s">
        <v>58</v>
      </c>
      <c r="E1386" s="30" t="s">
        <v>5</v>
      </c>
    </row>
    <row r="1387" spans="1:16" x14ac:dyDescent="0.2">
      <c r="E1387" s="29" t="s">
        <v>5</v>
      </c>
    </row>
    <row r="1388" spans="1:16" x14ac:dyDescent="0.2">
      <c r="A1388" t="s">
        <v>51</v>
      </c>
      <c r="B1388" s="5" t="s">
        <v>3332</v>
      </c>
      <c r="C1388" s="5" t="s">
        <v>6953</v>
      </c>
      <c r="D1388" t="s">
        <v>5</v>
      </c>
      <c r="E1388" s="24" t="s">
        <v>6599</v>
      </c>
      <c r="F1388" s="25" t="s">
        <v>77</v>
      </c>
      <c r="G1388" s="26">
        <v>5.93</v>
      </c>
      <c r="H1388" s="25">
        <v>0</v>
      </c>
      <c r="I1388" s="25">
        <f>ROUND(G1388*H1388,6)</f>
        <v>0</v>
      </c>
      <c r="L1388" s="27">
        <v>0</v>
      </c>
      <c r="M1388" s="22">
        <f>ROUND(ROUND(L1388,2)*ROUND(G1388,3),2)</f>
        <v>0</v>
      </c>
      <c r="N1388" s="25" t="s">
        <v>126</v>
      </c>
      <c r="O1388">
        <f>(M1388*21)/100</f>
        <v>0</v>
      </c>
      <c r="P1388" t="s">
        <v>27</v>
      </c>
    </row>
    <row r="1389" spans="1:16" x14ac:dyDescent="0.2">
      <c r="A1389" s="28" t="s">
        <v>57</v>
      </c>
      <c r="E1389" s="29" t="s">
        <v>5</v>
      </c>
    </row>
    <row r="1390" spans="1:16" x14ac:dyDescent="0.2">
      <c r="A1390" s="28" t="s">
        <v>58</v>
      </c>
      <c r="E1390" s="30" t="s">
        <v>5</v>
      </c>
    </row>
    <row r="1391" spans="1:16" x14ac:dyDescent="0.2">
      <c r="E1391" s="29" t="s">
        <v>5</v>
      </c>
    </row>
    <row r="1392" spans="1:16" x14ac:dyDescent="0.2">
      <c r="A1392" t="s">
        <v>51</v>
      </c>
      <c r="B1392" s="5" t="s">
        <v>3336</v>
      </c>
      <c r="C1392" s="5" t="s">
        <v>6954</v>
      </c>
      <c r="D1392" t="s">
        <v>5</v>
      </c>
      <c r="E1392" s="24" t="s">
        <v>6601</v>
      </c>
      <c r="F1392" s="25" t="s">
        <v>67</v>
      </c>
      <c r="G1392" s="26">
        <v>115.66</v>
      </c>
      <c r="H1392" s="25">
        <v>0</v>
      </c>
      <c r="I1392" s="25">
        <f>ROUND(G1392*H1392,6)</f>
        <v>0</v>
      </c>
      <c r="L1392" s="27">
        <v>0</v>
      </c>
      <c r="M1392" s="22">
        <f>ROUND(ROUND(L1392,2)*ROUND(G1392,3),2)</f>
        <v>0</v>
      </c>
      <c r="N1392" s="25" t="s">
        <v>126</v>
      </c>
      <c r="O1392">
        <f>(M1392*21)/100</f>
        <v>0</v>
      </c>
      <c r="P1392" t="s">
        <v>27</v>
      </c>
    </row>
    <row r="1393" spans="1:16" x14ac:dyDescent="0.2">
      <c r="A1393" s="28" t="s">
        <v>57</v>
      </c>
      <c r="E1393" s="29" t="s">
        <v>5</v>
      </c>
    </row>
    <row r="1394" spans="1:16" x14ac:dyDescent="0.2">
      <c r="A1394" s="28" t="s">
        <v>58</v>
      </c>
      <c r="E1394" s="30" t="s">
        <v>5</v>
      </c>
    </row>
    <row r="1395" spans="1:16" x14ac:dyDescent="0.2">
      <c r="E1395" s="29" t="s">
        <v>5</v>
      </c>
    </row>
    <row r="1396" spans="1:16" ht="25.5" x14ac:dyDescent="0.2">
      <c r="A1396" t="s">
        <v>51</v>
      </c>
      <c r="B1396" s="5" t="s">
        <v>3340</v>
      </c>
      <c r="C1396" s="5" t="s">
        <v>6955</v>
      </c>
      <c r="D1396" t="s">
        <v>5</v>
      </c>
      <c r="E1396" s="24" t="s">
        <v>6605</v>
      </c>
      <c r="F1396" s="25" t="s">
        <v>67</v>
      </c>
      <c r="G1396" s="26">
        <v>12.09</v>
      </c>
      <c r="H1396" s="25">
        <v>0</v>
      </c>
      <c r="I1396" s="25">
        <f>ROUND(G1396*H1396,6)</f>
        <v>0</v>
      </c>
      <c r="L1396" s="27">
        <v>0</v>
      </c>
      <c r="M1396" s="22">
        <f>ROUND(ROUND(L1396,2)*ROUND(G1396,3),2)</f>
        <v>0</v>
      </c>
      <c r="N1396" s="25" t="s">
        <v>126</v>
      </c>
      <c r="O1396">
        <f>(M1396*21)/100</f>
        <v>0</v>
      </c>
      <c r="P1396" t="s">
        <v>27</v>
      </c>
    </row>
    <row r="1397" spans="1:16" x14ac:dyDescent="0.2">
      <c r="A1397" s="28" t="s">
        <v>57</v>
      </c>
      <c r="E1397" s="29" t="s">
        <v>5</v>
      </c>
    </row>
    <row r="1398" spans="1:16" x14ac:dyDescent="0.2">
      <c r="A1398" s="28" t="s">
        <v>58</v>
      </c>
      <c r="E1398" s="30" t="s">
        <v>5</v>
      </c>
    </row>
    <row r="1399" spans="1:16" x14ac:dyDescent="0.2">
      <c r="E1399" s="29" t="s">
        <v>5</v>
      </c>
    </row>
    <row r="1400" spans="1:16" ht="25.5" x14ac:dyDescent="0.2">
      <c r="A1400" t="s">
        <v>51</v>
      </c>
      <c r="B1400" s="5" t="s">
        <v>3343</v>
      </c>
      <c r="C1400" s="5" t="s">
        <v>6956</v>
      </c>
      <c r="D1400" t="s">
        <v>5</v>
      </c>
      <c r="E1400" s="24" t="s">
        <v>6607</v>
      </c>
      <c r="F1400" s="25" t="s">
        <v>67</v>
      </c>
      <c r="G1400" s="26">
        <v>12</v>
      </c>
      <c r="H1400" s="25">
        <v>0</v>
      </c>
      <c r="I1400" s="25">
        <f>ROUND(G1400*H1400,6)</f>
        <v>0</v>
      </c>
      <c r="L1400" s="27">
        <v>0</v>
      </c>
      <c r="M1400" s="22">
        <f>ROUND(ROUND(L1400,2)*ROUND(G1400,3),2)</f>
        <v>0</v>
      </c>
      <c r="N1400" s="25" t="s">
        <v>126</v>
      </c>
      <c r="O1400">
        <f>(M1400*21)/100</f>
        <v>0</v>
      </c>
      <c r="P1400" t="s">
        <v>27</v>
      </c>
    </row>
    <row r="1401" spans="1:16" x14ac:dyDescent="0.2">
      <c r="A1401" s="28" t="s">
        <v>57</v>
      </c>
      <c r="E1401" s="29" t="s">
        <v>5</v>
      </c>
    </row>
    <row r="1402" spans="1:16" x14ac:dyDescent="0.2">
      <c r="A1402" s="28" t="s">
        <v>58</v>
      </c>
      <c r="E1402" s="30" t="s">
        <v>5</v>
      </c>
    </row>
    <row r="1403" spans="1:16" x14ac:dyDescent="0.2">
      <c r="E1403" s="29" t="s">
        <v>5</v>
      </c>
    </row>
    <row r="1404" spans="1:16" x14ac:dyDescent="0.2">
      <c r="A1404" t="s">
        <v>51</v>
      </c>
      <c r="B1404" s="5" t="s">
        <v>3347</v>
      </c>
      <c r="C1404" s="5" t="s">
        <v>6957</v>
      </c>
      <c r="D1404" t="s">
        <v>5</v>
      </c>
      <c r="E1404" s="24" t="s">
        <v>6615</v>
      </c>
      <c r="F1404" s="25" t="s">
        <v>3125</v>
      </c>
      <c r="G1404" s="26">
        <v>12.43</v>
      </c>
      <c r="H1404" s="25">
        <v>0</v>
      </c>
      <c r="I1404" s="25">
        <f>ROUND(G1404*H1404,6)</f>
        <v>0</v>
      </c>
      <c r="L1404" s="27">
        <v>0</v>
      </c>
      <c r="M1404" s="22">
        <f>ROUND(ROUND(L1404,2)*ROUND(G1404,3),2)</f>
        <v>0</v>
      </c>
      <c r="N1404" s="25" t="s">
        <v>126</v>
      </c>
      <c r="O1404">
        <f>(M1404*21)/100</f>
        <v>0</v>
      </c>
      <c r="P1404" t="s">
        <v>27</v>
      </c>
    </row>
    <row r="1405" spans="1:16" x14ac:dyDescent="0.2">
      <c r="A1405" s="28" t="s">
        <v>57</v>
      </c>
      <c r="E1405" s="29" t="s">
        <v>5</v>
      </c>
    </row>
    <row r="1406" spans="1:16" x14ac:dyDescent="0.2">
      <c r="A1406" s="28" t="s">
        <v>58</v>
      </c>
      <c r="E1406" s="30" t="s">
        <v>5</v>
      </c>
    </row>
    <row r="1407" spans="1:16" x14ac:dyDescent="0.2">
      <c r="E1407" s="29" t="s">
        <v>5</v>
      </c>
    </row>
    <row r="1408" spans="1:16" x14ac:dyDescent="0.2">
      <c r="A1408" t="s">
        <v>51</v>
      </c>
      <c r="B1408" s="5" t="s">
        <v>3351</v>
      </c>
      <c r="C1408" s="5" t="s">
        <v>6958</v>
      </c>
      <c r="D1408" t="s">
        <v>5</v>
      </c>
      <c r="E1408" s="24" t="s">
        <v>6617</v>
      </c>
      <c r="F1408" s="25" t="s">
        <v>3125</v>
      </c>
      <c r="G1408" s="26">
        <v>0.62</v>
      </c>
      <c r="H1408" s="25">
        <v>0</v>
      </c>
      <c r="I1408" s="25">
        <f>ROUND(G1408*H1408,6)</f>
        <v>0</v>
      </c>
      <c r="L1408" s="27">
        <v>0</v>
      </c>
      <c r="M1408" s="22">
        <f>ROUND(ROUND(L1408,2)*ROUND(G1408,3),2)</f>
        <v>0</v>
      </c>
      <c r="N1408" s="25" t="s">
        <v>126</v>
      </c>
      <c r="O1408">
        <f>(M1408*21)/100</f>
        <v>0</v>
      </c>
      <c r="P1408" t="s">
        <v>27</v>
      </c>
    </row>
    <row r="1409" spans="1:16" x14ac:dyDescent="0.2">
      <c r="A1409" s="28" t="s">
        <v>57</v>
      </c>
      <c r="E1409" s="29" t="s">
        <v>5</v>
      </c>
    </row>
    <row r="1410" spans="1:16" x14ac:dyDescent="0.2">
      <c r="A1410" s="28" t="s">
        <v>58</v>
      </c>
      <c r="E1410" s="30" t="s">
        <v>5</v>
      </c>
    </row>
    <row r="1411" spans="1:16" x14ac:dyDescent="0.2">
      <c r="E1411" s="29" t="s">
        <v>5</v>
      </c>
    </row>
    <row r="1412" spans="1:16" x14ac:dyDescent="0.2">
      <c r="A1412" t="s">
        <v>51</v>
      </c>
      <c r="B1412" s="5" t="s">
        <v>3354</v>
      </c>
      <c r="C1412" s="5" t="s">
        <v>6959</v>
      </c>
      <c r="D1412" t="s">
        <v>5</v>
      </c>
      <c r="E1412" s="24" t="s">
        <v>6960</v>
      </c>
      <c r="F1412" s="25" t="s">
        <v>3125</v>
      </c>
      <c r="G1412" s="26">
        <v>11.1</v>
      </c>
      <c r="H1412" s="25">
        <v>0</v>
      </c>
      <c r="I1412" s="25">
        <f>ROUND(G1412*H1412,6)</f>
        <v>0</v>
      </c>
      <c r="L1412" s="27">
        <v>0</v>
      </c>
      <c r="M1412" s="22">
        <f>ROUND(ROUND(L1412,2)*ROUND(G1412,3),2)</f>
        <v>0</v>
      </c>
      <c r="N1412" s="25" t="s">
        <v>126</v>
      </c>
      <c r="O1412">
        <f>(M1412*21)/100</f>
        <v>0</v>
      </c>
      <c r="P1412" t="s">
        <v>27</v>
      </c>
    </row>
    <row r="1413" spans="1:16" x14ac:dyDescent="0.2">
      <c r="A1413" s="28" t="s">
        <v>57</v>
      </c>
      <c r="E1413" s="29" t="s">
        <v>5</v>
      </c>
    </row>
    <row r="1414" spans="1:16" x14ac:dyDescent="0.2">
      <c r="A1414" s="28" t="s">
        <v>58</v>
      </c>
      <c r="E1414" s="30" t="s">
        <v>5</v>
      </c>
    </row>
    <row r="1415" spans="1:16" x14ac:dyDescent="0.2">
      <c r="E1415" s="29" t="s">
        <v>5</v>
      </c>
    </row>
    <row r="1416" spans="1:16" x14ac:dyDescent="0.2">
      <c r="A1416" t="s">
        <v>51</v>
      </c>
      <c r="B1416" s="5" t="s">
        <v>3358</v>
      </c>
      <c r="C1416" s="5" t="s">
        <v>6961</v>
      </c>
      <c r="D1416" t="s">
        <v>5</v>
      </c>
      <c r="E1416" s="24" t="s">
        <v>6623</v>
      </c>
      <c r="F1416" s="25" t="s">
        <v>3125</v>
      </c>
      <c r="G1416" s="26">
        <v>2.61</v>
      </c>
      <c r="H1416" s="25">
        <v>0</v>
      </c>
      <c r="I1416" s="25">
        <f>ROUND(G1416*H1416,6)</f>
        <v>0</v>
      </c>
      <c r="L1416" s="27">
        <v>0</v>
      </c>
      <c r="M1416" s="22">
        <f>ROUND(ROUND(L1416,2)*ROUND(G1416,3),2)</f>
        <v>0</v>
      </c>
      <c r="N1416" s="25" t="s">
        <v>126</v>
      </c>
      <c r="O1416">
        <f>(M1416*21)/100</f>
        <v>0</v>
      </c>
      <c r="P1416" t="s">
        <v>27</v>
      </c>
    </row>
    <row r="1417" spans="1:16" x14ac:dyDescent="0.2">
      <c r="A1417" s="28" t="s">
        <v>57</v>
      </c>
      <c r="E1417" s="29" t="s">
        <v>5</v>
      </c>
    </row>
    <row r="1418" spans="1:16" x14ac:dyDescent="0.2">
      <c r="A1418" s="28" t="s">
        <v>58</v>
      </c>
      <c r="E1418" s="30" t="s">
        <v>5</v>
      </c>
    </row>
    <row r="1419" spans="1:16" x14ac:dyDescent="0.2">
      <c r="E1419" s="29" t="s">
        <v>5</v>
      </c>
    </row>
    <row r="1420" spans="1:16" x14ac:dyDescent="0.2">
      <c r="A1420" t="s">
        <v>51</v>
      </c>
      <c r="B1420" s="5" t="s">
        <v>3362</v>
      </c>
      <c r="C1420" s="5" t="s">
        <v>6961</v>
      </c>
      <c r="D1420" t="s">
        <v>52</v>
      </c>
      <c r="E1420" s="24" t="s">
        <v>6624</v>
      </c>
      <c r="F1420" s="25" t="s">
        <v>3125</v>
      </c>
      <c r="G1420" s="26">
        <v>1.17</v>
      </c>
      <c r="H1420" s="25">
        <v>0</v>
      </c>
      <c r="I1420" s="25">
        <f>ROUND(G1420*H1420,6)</f>
        <v>0</v>
      </c>
      <c r="L1420" s="27">
        <v>0</v>
      </c>
      <c r="M1420" s="22">
        <f>ROUND(ROUND(L1420,2)*ROUND(G1420,3),2)</f>
        <v>0</v>
      </c>
      <c r="N1420" s="25" t="s">
        <v>126</v>
      </c>
      <c r="O1420">
        <f>(M1420*21)/100</f>
        <v>0</v>
      </c>
      <c r="P1420" t="s">
        <v>27</v>
      </c>
    </row>
    <row r="1421" spans="1:16" x14ac:dyDescent="0.2">
      <c r="A1421" s="28" t="s">
        <v>57</v>
      </c>
      <c r="E1421" s="29" t="s">
        <v>5</v>
      </c>
    </row>
    <row r="1422" spans="1:16" x14ac:dyDescent="0.2">
      <c r="A1422" s="28" t="s">
        <v>58</v>
      </c>
      <c r="E1422" s="30" t="s">
        <v>5</v>
      </c>
    </row>
    <row r="1423" spans="1:16" x14ac:dyDescent="0.2">
      <c r="E1423" s="29" t="s">
        <v>5</v>
      </c>
    </row>
    <row r="1424" spans="1:16" x14ac:dyDescent="0.2">
      <c r="A1424" t="s">
        <v>51</v>
      </c>
      <c r="B1424" s="5" t="s">
        <v>3367</v>
      </c>
      <c r="C1424" s="5" t="s">
        <v>6961</v>
      </c>
      <c r="D1424" t="s">
        <v>27</v>
      </c>
      <c r="E1424" s="24" t="s">
        <v>6962</v>
      </c>
      <c r="F1424" s="25" t="s">
        <v>3125</v>
      </c>
      <c r="G1424" s="26">
        <v>4.4800000000000004</v>
      </c>
      <c r="H1424" s="25">
        <v>0</v>
      </c>
      <c r="I1424" s="25">
        <f>ROUND(G1424*H1424,6)</f>
        <v>0</v>
      </c>
      <c r="L1424" s="27">
        <v>0</v>
      </c>
      <c r="M1424" s="22">
        <f>ROUND(ROUND(L1424,2)*ROUND(G1424,3),2)</f>
        <v>0</v>
      </c>
      <c r="N1424" s="25" t="s">
        <v>126</v>
      </c>
      <c r="O1424">
        <f>(M1424*21)/100</f>
        <v>0</v>
      </c>
      <c r="P1424" t="s">
        <v>27</v>
      </c>
    </row>
    <row r="1425" spans="1:16" x14ac:dyDescent="0.2">
      <c r="A1425" s="28" t="s">
        <v>57</v>
      </c>
      <c r="E1425" s="29" t="s">
        <v>5</v>
      </c>
    </row>
    <row r="1426" spans="1:16" x14ac:dyDescent="0.2">
      <c r="A1426" s="28" t="s">
        <v>58</v>
      </c>
      <c r="E1426" s="30" t="s">
        <v>5</v>
      </c>
    </row>
    <row r="1427" spans="1:16" x14ac:dyDescent="0.2">
      <c r="E1427" s="29" t="s">
        <v>5</v>
      </c>
    </row>
    <row r="1428" spans="1:16" x14ac:dyDescent="0.2">
      <c r="A1428" t="s">
        <v>48</v>
      </c>
      <c r="C1428" s="6" t="s">
        <v>128</v>
      </c>
      <c r="E1428" s="23" t="s">
        <v>6963</v>
      </c>
      <c r="J1428" s="22">
        <f>0</f>
        <v>0</v>
      </c>
      <c r="K1428" s="22">
        <f>0</f>
        <v>0</v>
      </c>
      <c r="L1428" s="22">
        <f>0+L1429+L1433+L1437+L1441+L1445+L1449+L1453+L1457+L1461+L1465+L1469+L1473+L1477+L1481+L1485+L1489+L1493+L1497+L1501+L1505+L1509+L1513+L1517+L1521+L1525+L1529+L1533</f>
        <v>0</v>
      </c>
      <c r="M1428" s="22">
        <f>0+M1429+M1433+M1437+M1441+M1445+M1449+M1453+M1457+M1461+M1465+M1469+M1473+M1477+M1481+M1485+M1489+M1493+M1497+M1501+M1505+M1509+M1513+M1517+M1521+M1525+M1529+M1533</f>
        <v>0</v>
      </c>
    </row>
    <row r="1429" spans="1:16" x14ac:dyDescent="0.2">
      <c r="A1429" t="s">
        <v>51</v>
      </c>
      <c r="B1429" s="5" t="s">
        <v>3371</v>
      </c>
      <c r="C1429" s="5" t="s">
        <v>6964</v>
      </c>
      <c r="D1429" t="s">
        <v>5</v>
      </c>
      <c r="E1429" s="24" t="s">
        <v>6965</v>
      </c>
      <c r="F1429" s="25" t="s">
        <v>812</v>
      </c>
      <c r="G1429" s="26">
        <v>1</v>
      </c>
      <c r="H1429" s="25">
        <v>0</v>
      </c>
      <c r="I1429" s="25">
        <f>ROUND(G1429*H1429,6)</f>
        <v>0</v>
      </c>
      <c r="L1429" s="27">
        <v>0</v>
      </c>
      <c r="M1429" s="22">
        <f>ROUND(ROUND(L1429,2)*ROUND(G1429,3),2)</f>
        <v>0</v>
      </c>
      <c r="N1429" s="25" t="s">
        <v>126</v>
      </c>
      <c r="O1429">
        <f>(M1429*21)/100</f>
        <v>0</v>
      </c>
      <c r="P1429" t="s">
        <v>27</v>
      </c>
    </row>
    <row r="1430" spans="1:16" x14ac:dyDescent="0.2">
      <c r="A1430" s="28" t="s">
        <v>57</v>
      </c>
      <c r="E1430" s="29" t="s">
        <v>5</v>
      </c>
    </row>
    <row r="1431" spans="1:16" x14ac:dyDescent="0.2">
      <c r="A1431" s="28" t="s">
        <v>58</v>
      </c>
      <c r="E1431" s="30" t="s">
        <v>5</v>
      </c>
    </row>
    <row r="1432" spans="1:16" x14ac:dyDescent="0.2">
      <c r="E1432" s="29" t="s">
        <v>5</v>
      </c>
    </row>
    <row r="1433" spans="1:16" x14ac:dyDescent="0.2">
      <c r="A1433" t="s">
        <v>51</v>
      </c>
      <c r="B1433" s="5" t="s">
        <v>3374</v>
      </c>
      <c r="C1433" s="5" t="s">
        <v>6966</v>
      </c>
      <c r="D1433" t="s">
        <v>5</v>
      </c>
      <c r="E1433" s="24" t="s">
        <v>6967</v>
      </c>
      <c r="F1433" s="25" t="s">
        <v>812</v>
      </c>
      <c r="G1433" s="26">
        <v>1</v>
      </c>
      <c r="H1433" s="25">
        <v>0</v>
      </c>
      <c r="I1433" s="25">
        <f>ROUND(G1433*H1433,6)</f>
        <v>0</v>
      </c>
      <c r="L1433" s="27">
        <v>0</v>
      </c>
      <c r="M1433" s="22">
        <f>ROUND(ROUND(L1433,2)*ROUND(G1433,3),2)</f>
        <v>0</v>
      </c>
      <c r="N1433" s="25" t="s">
        <v>126</v>
      </c>
      <c r="O1433">
        <f>(M1433*21)/100</f>
        <v>0</v>
      </c>
      <c r="P1433" t="s">
        <v>27</v>
      </c>
    </row>
    <row r="1434" spans="1:16" x14ac:dyDescent="0.2">
      <c r="A1434" s="28" t="s">
        <v>57</v>
      </c>
      <c r="E1434" s="29" t="s">
        <v>5</v>
      </c>
    </row>
    <row r="1435" spans="1:16" x14ac:dyDescent="0.2">
      <c r="A1435" s="28" t="s">
        <v>58</v>
      </c>
      <c r="E1435" s="30" t="s">
        <v>5</v>
      </c>
    </row>
    <row r="1436" spans="1:16" x14ac:dyDescent="0.2">
      <c r="E1436" s="29" t="s">
        <v>5</v>
      </c>
    </row>
    <row r="1437" spans="1:16" x14ac:dyDescent="0.2">
      <c r="A1437" t="s">
        <v>51</v>
      </c>
      <c r="B1437" s="5" t="s">
        <v>3377</v>
      </c>
      <c r="C1437" s="5" t="s">
        <v>6968</v>
      </c>
      <c r="D1437" t="s">
        <v>5</v>
      </c>
      <c r="E1437" s="24" t="s">
        <v>6969</v>
      </c>
      <c r="F1437" s="25" t="s">
        <v>812</v>
      </c>
      <c r="G1437" s="26">
        <v>1</v>
      </c>
      <c r="H1437" s="25">
        <v>0</v>
      </c>
      <c r="I1437" s="25">
        <f>ROUND(G1437*H1437,6)</f>
        <v>0</v>
      </c>
      <c r="L1437" s="27">
        <v>0</v>
      </c>
      <c r="M1437" s="22">
        <f>ROUND(ROUND(L1437,2)*ROUND(G1437,3),2)</f>
        <v>0</v>
      </c>
      <c r="N1437" s="25" t="s">
        <v>126</v>
      </c>
      <c r="O1437">
        <f>(M1437*21)/100</f>
        <v>0</v>
      </c>
      <c r="P1437" t="s">
        <v>27</v>
      </c>
    </row>
    <row r="1438" spans="1:16" x14ac:dyDescent="0.2">
      <c r="A1438" s="28" t="s">
        <v>57</v>
      </c>
      <c r="E1438" s="29" t="s">
        <v>5</v>
      </c>
    </row>
    <row r="1439" spans="1:16" x14ac:dyDescent="0.2">
      <c r="A1439" s="28" t="s">
        <v>58</v>
      </c>
      <c r="E1439" s="30" t="s">
        <v>5</v>
      </c>
    </row>
    <row r="1440" spans="1:16" x14ac:dyDescent="0.2">
      <c r="E1440" s="29" t="s">
        <v>5</v>
      </c>
    </row>
    <row r="1441" spans="1:16" x14ac:dyDescent="0.2">
      <c r="A1441" t="s">
        <v>51</v>
      </c>
      <c r="B1441" s="5" t="s">
        <v>3380</v>
      </c>
      <c r="C1441" s="5" t="s">
        <v>6970</v>
      </c>
      <c r="D1441" t="s">
        <v>5</v>
      </c>
      <c r="E1441" s="24" t="s">
        <v>6969</v>
      </c>
      <c r="F1441" s="25" t="s">
        <v>812</v>
      </c>
      <c r="G1441" s="26">
        <v>1</v>
      </c>
      <c r="H1441" s="25">
        <v>0</v>
      </c>
      <c r="I1441" s="25">
        <f>ROUND(G1441*H1441,6)</f>
        <v>0</v>
      </c>
      <c r="L1441" s="27">
        <v>0</v>
      </c>
      <c r="M1441" s="22">
        <f>ROUND(ROUND(L1441,2)*ROUND(G1441,3),2)</f>
        <v>0</v>
      </c>
      <c r="N1441" s="25" t="s">
        <v>126</v>
      </c>
      <c r="O1441">
        <f>(M1441*21)/100</f>
        <v>0</v>
      </c>
      <c r="P1441" t="s">
        <v>27</v>
      </c>
    </row>
    <row r="1442" spans="1:16" x14ac:dyDescent="0.2">
      <c r="A1442" s="28" t="s">
        <v>57</v>
      </c>
      <c r="E1442" s="29" t="s">
        <v>5</v>
      </c>
    </row>
    <row r="1443" spans="1:16" x14ac:dyDescent="0.2">
      <c r="A1443" s="28" t="s">
        <v>58</v>
      </c>
      <c r="E1443" s="30" t="s">
        <v>5</v>
      </c>
    </row>
    <row r="1444" spans="1:16" x14ac:dyDescent="0.2">
      <c r="E1444" s="29" t="s">
        <v>5</v>
      </c>
    </row>
    <row r="1445" spans="1:16" ht="25.5" x14ac:dyDescent="0.2">
      <c r="A1445" t="s">
        <v>51</v>
      </c>
      <c r="B1445" s="5" t="s">
        <v>3385</v>
      </c>
      <c r="C1445" s="5" t="s">
        <v>6971</v>
      </c>
      <c r="D1445" t="s">
        <v>5</v>
      </c>
      <c r="E1445" s="24" t="s">
        <v>6972</v>
      </c>
      <c r="F1445" s="25" t="s">
        <v>812</v>
      </c>
      <c r="G1445" s="26">
        <v>1</v>
      </c>
      <c r="H1445" s="25">
        <v>0</v>
      </c>
      <c r="I1445" s="25">
        <f>ROUND(G1445*H1445,6)</f>
        <v>0</v>
      </c>
      <c r="L1445" s="27">
        <v>0</v>
      </c>
      <c r="M1445" s="22">
        <f>ROUND(ROUND(L1445,2)*ROUND(G1445,3),2)</f>
        <v>0</v>
      </c>
      <c r="N1445" s="25" t="s">
        <v>126</v>
      </c>
      <c r="O1445">
        <f>(M1445*21)/100</f>
        <v>0</v>
      </c>
      <c r="P1445" t="s">
        <v>27</v>
      </c>
    </row>
    <row r="1446" spans="1:16" x14ac:dyDescent="0.2">
      <c r="A1446" s="28" t="s">
        <v>57</v>
      </c>
      <c r="E1446" s="29" t="s">
        <v>5</v>
      </c>
    </row>
    <row r="1447" spans="1:16" x14ac:dyDescent="0.2">
      <c r="A1447" s="28" t="s">
        <v>58</v>
      </c>
      <c r="E1447" s="30" t="s">
        <v>5</v>
      </c>
    </row>
    <row r="1448" spans="1:16" x14ac:dyDescent="0.2">
      <c r="E1448" s="29" t="s">
        <v>5</v>
      </c>
    </row>
    <row r="1449" spans="1:16" ht="25.5" x14ac:dyDescent="0.2">
      <c r="A1449" t="s">
        <v>51</v>
      </c>
      <c r="B1449" s="5" t="s">
        <v>3389</v>
      </c>
      <c r="C1449" s="5" t="s">
        <v>6973</v>
      </c>
      <c r="D1449" t="s">
        <v>5</v>
      </c>
      <c r="E1449" s="24" t="s">
        <v>6974</v>
      </c>
      <c r="F1449" s="25" t="s">
        <v>812</v>
      </c>
      <c r="G1449" s="26">
        <v>1</v>
      </c>
      <c r="H1449" s="25">
        <v>0</v>
      </c>
      <c r="I1449" s="25">
        <f>ROUND(G1449*H1449,6)</f>
        <v>0</v>
      </c>
      <c r="L1449" s="27">
        <v>0</v>
      </c>
      <c r="M1449" s="22">
        <f>ROUND(ROUND(L1449,2)*ROUND(G1449,3),2)</f>
        <v>0</v>
      </c>
      <c r="N1449" s="25" t="s">
        <v>126</v>
      </c>
      <c r="O1449">
        <f>(M1449*21)/100</f>
        <v>0</v>
      </c>
      <c r="P1449" t="s">
        <v>27</v>
      </c>
    </row>
    <row r="1450" spans="1:16" x14ac:dyDescent="0.2">
      <c r="A1450" s="28" t="s">
        <v>57</v>
      </c>
      <c r="E1450" s="29" t="s">
        <v>5</v>
      </c>
    </row>
    <row r="1451" spans="1:16" x14ac:dyDescent="0.2">
      <c r="A1451" s="28" t="s">
        <v>58</v>
      </c>
      <c r="E1451" s="30" t="s">
        <v>5</v>
      </c>
    </row>
    <row r="1452" spans="1:16" x14ac:dyDescent="0.2">
      <c r="E1452" s="29" t="s">
        <v>5</v>
      </c>
    </row>
    <row r="1453" spans="1:16" x14ac:dyDescent="0.2">
      <c r="A1453" t="s">
        <v>51</v>
      </c>
      <c r="B1453" s="5" t="s">
        <v>3393</v>
      </c>
      <c r="C1453" s="5" t="s">
        <v>6975</v>
      </c>
      <c r="D1453" t="s">
        <v>5</v>
      </c>
      <c r="E1453" s="24" t="s">
        <v>6672</v>
      </c>
      <c r="F1453" s="25" t="s">
        <v>812</v>
      </c>
      <c r="G1453" s="26">
        <v>13</v>
      </c>
      <c r="H1453" s="25">
        <v>0</v>
      </c>
      <c r="I1453" s="25">
        <f>ROUND(G1453*H1453,6)</f>
        <v>0</v>
      </c>
      <c r="L1453" s="27">
        <v>0</v>
      </c>
      <c r="M1453" s="22">
        <f>ROUND(ROUND(L1453,2)*ROUND(G1453,3),2)</f>
        <v>0</v>
      </c>
      <c r="N1453" s="25" t="s">
        <v>126</v>
      </c>
      <c r="O1453">
        <f>(M1453*21)/100</f>
        <v>0</v>
      </c>
      <c r="P1453" t="s">
        <v>27</v>
      </c>
    </row>
    <row r="1454" spans="1:16" x14ac:dyDescent="0.2">
      <c r="A1454" s="28" t="s">
        <v>57</v>
      </c>
      <c r="E1454" s="29" t="s">
        <v>5</v>
      </c>
    </row>
    <row r="1455" spans="1:16" x14ac:dyDescent="0.2">
      <c r="A1455" s="28" t="s">
        <v>58</v>
      </c>
      <c r="E1455" s="30" t="s">
        <v>5</v>
      </c>
    </row>
    <row r="1456" spans="1:16" x14ac:dyDescent="0.2">
      <c r="E1456" s="29" t="s">
        <v>5</v>
      </c>
    </row>
    <row r="1457" spans="1:16" x14ac:dyDescent="0.2">
      <c r="A1457" t="s">
        <v>51</v>
      </c>
      <c r="B1457" s="5" t="s">
        <v>3397</v>
      </c>
      <c r="C1457" s="5" t="s">
        <v>6976</v>
      </c>
      <c r="D1457" t="s">
        <v>5</v>
      </c>
      <c r="E1457" s="24" t="s">
        <v>6977</v>
      </c>
      <c r="F1457" s="25" t="s">
        <v>812</v>
      </c>
      <c r="G1457" s="26">
        <v>1</v>
      </c>
      <c r="H1457" s="25">
        <v>0</v>
      </c>
      <c r="I1457" s="25">
        <f>ROUND(G1457*H1457,6)</f>
        <v>0</v>
      </c>
      <c r="L1457" s="27">
        <v>0</v>
      </c>
      <c r="M1457" s="22">
        <f>ROUND(ROUND(L1457,2)*ROUND(G1457,3),2)</f>
        <v>0</v>
      </c>
      <c r="N1457" s="25" t="s">
        <v>126</v>
      </c>
      <c r="O1457">
        <f>(M1457*21)/100</f>
        <v>0</v>
      </c>
      <c r="P1457" t="s">
        <v>27</v>
      </c>
    </row>
    <row r="1458" spans="1:16" x14ac:dyDescent="0.2">
      <c r="A1458" s="28" t="s">
        <v>57</v>
      </c>
      <c r="E1458" s="29" t="s">
        <v>5</v>
      </c>
    </row>
    <row r="1459" spans="1:16" x14ac:dyDescent="0.2">
      <c r="A1459" s="28" t="s">
        <v>58</v>
      </c>
      <c r="E1459" s="30" t="s">
        <v>5</v>
      </c>
    </row>
    <row r="1460" spans="1:16" x14ac:dyDescent="0.2">
      <c r="E1460" s="29" t="s">
        <v>5</v>
      </c>
    </row>
    <row r="1461" spans="1:16" x14ac:dyDescent="0.2">
      <c r="A1461" t="s">
        <v>51</v>
      </c>
      <c r="B1461" s="5" t="s">
        <v>3400</v>
      </c>
      <c r="C1461" s="5" t="s">
        <v>6978</v>
      </c>
      <c r="D1461" t="s">
        <v>5</v>
      </c>
      <c r="E1461" s="24" t="s">
        <v>6670</v>
      </c>
      <c r="F1461" s="25" t="s">
        <v>812</v>
      </c>
      <c r="G1461" s="26">
        <v>4</v>
      </c>
      <c r="H1461" s="25">
        <v>0</v>
      </c>
      <c r="I1461" s="25">
        <f>ROUND(G1461*H1461,6)</f>
        <v>0</v>
      </c>
      <c r="L1461" s="27">
        <v>0</v>
      </c>
      <c r="M1461" s="22">
        <f>ROUND(ROUND(L1461,2)*ROUND(G1461,3),2)</f>
        <v>0</v>
      </c>
      <c r="N1461" s="25" t="s">
        <v>126</v>
      </c>
      <c r="O1461">
        <f>(M1461*21)/100</f>
        <v>0</v>
      </c>
      <c r="P1461" t="s">
        <v>27</v>
      </c>
    </row>
    <row r="1462" spans="1:16" x14ac:dyDescent="0.2">
      <c r="A1462" s="28" t="s">
        <v>57</v>
      </c>
      <c r="E1462" s="29" t="s">
        <v>5</v>
      </c>
    </row>
    <row r="1463" spans="1:16" x14ac:dyDescent="0.2">
      <c r="A1463" s="28" t="s">
        <v>58</v>
      </c>
      <c r="E1463" s="30" t="s">
        <v>5</v>
      </c>
    </row>
    <row r="1464" spans="1:16" x14ac:dyDescent="0.2">
      <c r="E1464" s="29" t="s">
        <v>5</v>
      </c>
    </row>
    <row r="1465" spans="1:16" x14ac:dyDescent="0.2">
      <c r="A1465" t="s">
        <v>51</v>
      </c>
      <c r="B1465" s="5" t="s">
        <v>3403</v>
      </c>
      <c r="C1465" s="5" t="s">
        <v>6979</v>
      </c>
      <c r="D1465" t="s">
        <v>5</v>
      </c>
      <c r="E1465" s="24" t="s">
        <v>6676</v>
      </c>
      <c r="F1465" s="25" t="s">
        <v>77</v>
      </c>
      <c r="G1465" s="26">
        <v>16.37</v>
      </c>
      <c r="H1465" s="25">
        <v>0</v>
      </c>
      <c r="I1465" s="25">
        <f>ROUND(G1465*H1465,6)</f>
        <v>0</v>
      </c>
      <c r="L1465" s="27">
        <v>0</v>
      </c>
      <c r="M1465" s="22">
        <f>ROUND(ROUND(L1465,2)*ROUND(G1465,3),2)</f>
        <v>0</v>
      </c>
      <c r="N1465" s="25" t="s">
        <v>126</v>
      </c>
      <c r="O1465">
        <f>(M1465*21)/100</f>
        <v>0</v>
      </c>
      <c r="P1465" t="s">
        <v>27</v>
      </c>
    </row>
    <row r="1466" spans="1:16" x14ac:dyDescent="0.2">
      <c r="A1466" s="28" t="s">
        <v>57</v>
      </c>
      <c r="E1466" s="29" t="s">
        <v>5</v>
      </c>
    </row>
    <row r="1467" spans="1:16" x14ac:dyDescent="0.2">
      <c r="A1467" s="28" t="s">
        <v>58</v>
      </c>
      <c r="E1467" s="30" t="s">
        <v>5</v>
      </c>
    </row>
    <row r="1468" spans="1:16" x14ac:dyDescent="0.2">
      <c r="E1468" s="29" t="s">
        <v>5</v>
      </c>
    </row>
    <row r="1469" spans="1:16" x14ac:dyDescent="0.2">
      <c r="A1469" t="s">
        <v>51</v>
      </c>
      <c r="B1469" s="5" t="s">
        <v>3406</v>
      </c>
      <c r="C1469" s="5" t="s">
        <v>6980</v>
      </c>
      <c r="D1469" t="s">
        <v>5</v>
      </c>
      <c r="E1469" s="24" t="s">
        <v>6597</v>
      </c>
      <c r="F1469" s="25" t="s">
        <v>77</v>
      </c>
      <c r="G1469" s="26">
        <v>1.52</v>
      </c>
      <c r="H1469" s="25">
        <v>0</v>
      </c>
      <c r="I1469" s="25">
        <f>ROUND(G1469*H1469,6)</f>
        <v>0</v>
      </c>
      <c r="L1469" s="27">
        <v>0</v>
      </c>
      <c r="M1469" s="22">
        <f>ROUND(ROUND(L1469,2)*ROUND(G1469,3),2)</f>
        <v>0</v>
      </c>
      <c r="N1469" s="25" t="s">
        <v>126</v>
      </c>
      <c r="O1469">
        <f>(M1469*21)/100</f>
        <v>0</v>
      </c>
      <c r="P1469" t="s">
        <v>27</v>
      </c>
    </row>
    <row r="1470" spans="1:16" x14ac:dyDescent="0.2">
      <c r="A1470" s="28" t="s">
        <v>57</v>
      </c>
      <c r="E1470" s="29" t="s">
        <v>5</v>
      </c>
    </row>
    <row r="1471" spans="1:16" x14ac:dyDescent="0.2">
      <c r="A1471" s="28" t="s">
        <v>58</v>
      </c>
      <c r="E1471" s="30" t="s">
        <v>5</v>
      </c>
    </row>
    <row r="1472" spans="1:16" x14ac:dyDescent="0.2">
      <c r="E1472" s="29" t="s">
        <v>5</v>
      </c>
    </row>
    <row r="1473" spans="1:16" x14ac:dyDescent="0.2">
      <c r="A1473" t="s">
        <v>51</v>
      </c>
      <c r="B1473" s="5" t="s">
        <v>3409</v>
      </c>
      <c r="C1473" s="5" t="s">
        <v>6981</v>
      </c>
      <c r="D1473" t="s">
        <v>5</v>
      </c>
      <c r="E1473" s="24" t="s">
        <v>6599</v>
      </c>
      <c r="F1473" s="25" t="s">
        <v>77</v>
      </c>
      <c r="G1473" s="26">
        <v>7.14</v>
      </c>
      <c r="H1473" s="25">
        <v>0</v>
      </c>
      <c r="I1473" s="25">
        <f>ROUND(G1473*H1473,6)</f>
        <v>0</v>
      </c>
      <c r="L1473" s="27">
        <v>0</v>
      </c>
      <c r="M1473" s="22">
        <f>ROUND(ROUND(L1473,2)*ROUND(G1473,3),2)</f>
        <v>0</v>
      </c>
      <c r="N1473" s="25" t="s">
        <v>126</v>
      </c>
      <c r="O1473">
        <f>(M1473*21)/100</f>
        <v>0</v>
      </c>
      <c r="P1473" t="s">
        <v>27</v>
      </c>
    </row>
    <row r="1474" spans="1:16" x14ac:dyDescent="0.2">
      <c r="A1474" s="28" t="s">
        <v>57</v>
      </c>
      <c r="E1474" s="29" t="s">
        <v>5</v>
      </c>
    </row>
    <row r="1475" spans="1:16" x14ac:dyDescent="0.2">
      <c r="A1475" s="28" t="s">
        <v>58</v>
      </c>
      <c r="E1475" s="30" t="s">
        <v>5</v>
      </c>
    </row>
    <row r="1476" spans="1:16" x14ac:dyDescent="0.2">
      <c r="E1476" s="29" t="s">
        <v>5</v>
      </c>
    </row>
    <row r="1477" spans="1:16" x14ac:dyDescent="0.2">
      <c r="A1477" t="s">
        <v>51</v>
      </c>
      <c r="B1477" s="5" t="s">
        <v>3413</v>
      </c>
      <c r="C1477" s="5" t="s">
        <v>6982</v>
      </c>
      <c r="D1477" t="s">
        <v>5</v>
      </c>
      <c r="E1477" s="24" t="s">
        <v>6601</v>
      </c>
      <c r="F1477" s="25" t="s">
        <v>67</v>
      </c>
      <c r="G1477" s="26">
        <v>35.75</v>
      </c>
      <c r="H1477" s="25">
        <v>0</v>
      </c>
      <c r="I1477" s="25">
        <f>ROUND(G1477*H1477,6)</f>
        <v>0</v>
      </c>
      <c r="L1477" s="27">
        <v>0</v>
      </c>
      <c r="M1477" s="22">
        <f>ROUND(ROUND(L1477,2)*ROUND(G1477,3),2)</f>
        <v>0</v>
      </c>
      <c r="N1477" s="25" t="s">
        <v>126</v>
      </c>
      <c r="O1477">
        <f>(M1477*21)/100</f>
        <v>0</v>
      </c>
      <c r="P1477" t="s">
        <v>27</v>
      </c>
    </row>
    <row r="1478" spans="1:16" x14ac:dyDescent="0.2">
      <c r="A1478" s="28" t="s">
        <v>57</v>
      </c>
      <c r="E1478" s="29" t="s">
        <v>5</v>
      </c>
    </row>
    <row r="1479" spans="1:16" x14ac:dyDescent="0.2">
      <c r="A1479" s="28" t="s">
        <v>58</v>
      </c>
      <c r="E1479" s="30" t="s">
        <v>5</v>
      </c>
    </row>
    <row r="1480" spans="1:16" x14ac:dyDescent="0.2">
      <c r="E1480" s="29" t="s">
        <v>5</v>
      </c>
    </row>
    <row r="1481" spans="1:16" ht="25.5" x14ac:dyDescent="0.2">
      <c r="A1481" t="s">
        <v>51</v>
      </c>
      <c r="B1481" s="5" t="s">
        <v>3416</v>
      </c>
      <c r="C1481" s="5" t="s">
        <v>6983</v>
      </c>
      <c r="D1481" t="s">
        <v>5</v>
      </c>
      <c r="E1481" s="24" t="s">
        <v>6605</v>
      </c>
      <c r="F1481" s="25" t="s">
        <v>67</v>
      </c>
      <c r="G1481" s="26">
        <v>15.49</v>
      </c>
      <c r="H1481" s="25">
        <v>0</v>
      </c>
      <c r="I1481" s="25">
        <f>ROUND(G1481*H1481,6)</f>
        <v>0</v>
      </c>
      <c r="L1481" s="27">
        <v>0</v>
      </c>
      <c r="M1481" s="22">
        <f>ROUND(ROUND(L1481,2)*ROUND(G1481,3),2)</f>
        <v>0</v>
      </c>
      <c r="N1481" s="25" t="s">
        <v>126</v>
      </c>
      <c r="O1481">
        <f>(M1481*21)/100</f>
        <v>0</v>
      </c>
      <c r="P1481" t="s">
        <v>27</v>
      </c>
    </row>
    <row r="1482" spans="1:16" x14ac:dyDescent="0.2">
      <c r="A1482" s="28" t="s">
        <v>57</v>
      </c>
      <c r="E1482" s="29" t="s">
        <v>5</v>
      </c>
    </row>
    <row r="1483" spans="1:16" x14ac:dyDescent="0.2">
      <c r="A1483" s="28" t="s">
        <v>58</v>
      </c>
      <c r="E1483" s="30" t="s">
        <v>5</v>
      </c>
    </row>
    <row r="1484" spans="1:16" x14ac:dyDescent="0.2">
      <c r="E1484" s="29" t="s">
        <v>5</v>
      </c>
    </row>
    <row r="1485" spans="1:16" ht="25.5" x14ac:dyDescent="0.2">
      <c r="A1485" t="s">
        <v>51</v>
      </c>
      <c r="B1485" s="5" t="s">
        <v>3419</v>
      </c>
      <c r="C1485" s="5" t="s">
        <v>6984</v>
      </c>
      <c r="D1485" t="s">
        <v>5</v>
      </c>
      <c r="E1485" s="24" t="s">
        <v>6607</v>
      </c>
      <c r="F1485" s="25" t="s">
        <v>67</v>
      </c>
      <c r="G1485" s="26">
        <v>11</v>
      </c>
      <c r="H1485" s="25">
        <v>0</v>
      </c>
      <c r="I1485" s="25">
        <f>ROUND(G1485*H1485,6)</f>
        <v>0</v>
      </c>
      <c r="L1485" s="27">
        <v>0</v>
      </c>
      <c r="M1485" s="22">
        <f>ROUND(ROUND(L1485,2)*ROUND(G1485,3),2)</f>
        <v>0</v>
      </c>
      <c r="N1485" s="25" t="s">
        <v>126</v>
      </c>
      <c r="O1485">
        <f>(M1485*21)/100</f>
        <v>0</v>
      </c>
      <c r="P1485" t="s">
        <v>27</v>
      </c>
    </row>
    <row r="1486" spans="1:16" x14ac:dyDescent="0.2">
      <c r="A1486" s="28" t="s">
        <v>57</v>
      </c>
      <c r="E1486" s="29" t="s">
        <v>5</v>
      </c>
    </row>
    <row r="1487" spans="1:16" x14ac:dyDescent="0.2">
      <c r="A1487" s="28" t="s">
        <v>58</v>
      </c>
      <c r="E1487" s="30" t="s">
        <v>5</v>
      </c>
    </row>
    <row r="1488" spans="1:16" x14ac:dyDescent="0.2">
      <c r="E1488" s="29" t="s">
        <v>5</v>
      </c>
    </row>
    <row r="1489" spans="1:16" x14ac:dyDescent="0.2">
      <c r="A1489" t="s">
        <v>51</v>
      </c>
      <c r="B1489" s="5" t="s">
        <v>3422</v>
      </c>
      <c r="C1489" s="5" t="s">
        <v>6985</v>
      </c>
      <c r="D1489" t="s">
        <v>5</v>
      </c>
      <c r="E1489" s="24" t="s">
        <v>6609</v>
      </c>
      <c r="F1489" s="25" t="s">
        <v>3125</v>
      </c>
      <c r="G1489" s="26">
        <v>9.69</v>
      </c>
      <c r="H1489" s="25">
        <v>0</v>
      </c>
      <c r="I1489" s="25">
        <f>ROUND(G1489*H1489,6)</f>
        <v>0</v>
      </c>
      <c r="L1489" s="27">
        <v>0</v>
      </c>
      <c r="M1489" s="22">
        <f>ROUND(ROUND(L1489,2)*ROUND(G1489,3),2)</f>
        <v>0</v>
      </c>
      <c r="N1489" s="25" t="s">
        <v>126</v>
      </c>
      <c r="O1489">
        <f>(M1489*21)/100</f>
        <v>0</v>
      </c>
      <c r="P1489" t="s">
        <v>27</v>
      </c>
    </row>
    <row r="1490" spans="1:16" x14ac:dyDescent="0.2">
      <c r="A1490" s="28" t="s">
        <v>57</v>
      </c>
      <c r="E1490" s="29" t="s">
        <v>5</v>
      </c>
    </row>
    <row r="1491" spans="1:16" x14ac:dyDescent="0.2">
      <c r="A1491" s="28" t="s">
        <v>58</v>
      </c>
      <c r="E1491" s="30" t="s">
        <v>5</v>
      </c>
    </row>
    <row r="1492" spans="1:16" x14ac:dyDescent="0.2">
      <c r="E1492" s="29" t="s">
        <v>5</v>
      </c>
    </row>
    <row r="1493" spans="1:16" x14ac:dyDescent="0.2">
      <c r="A1493" t="s">
        <v>51</v>
      </c>
      <c r="B1493" s="5" t="s">
        <v>3425</v>
      </c>
      <c r="C1493" s="5" t="s">
        <v>6986</v>
      </c>
      <c r="D1493" t="s">
        <v>5</v>
      </c>
      <c r="E1493" s="24" t="s">
        <v>6611</v>
      </c>
      <c r="F1493" s="25" t="s">
        <v>3125</v>
      </c>
      <c r="G1493" s="26">
        <v>2.33</v>
      </c>
      <c r="H1493" s="25">
        <v>0</v>
      </c>
      <c r="I1493" s="25">
        <f>ROUND(G1493*H1493,6)</f>
        <v>0</v>
      </c>
      <c r="L1493" s="27">
        <v>0</v>
      </c>
      <c r="M1493" s="22">
        <f>ROUND(ROUND(L1493,2)*ROUND(G1493,3),2)</f>
        <v>0</v>
      </c>
      <c r="N1493" s="25" t="s">
        <v>126</v>
      </c>
      <c r="O1493">
        <f>(M1493*21)/100</f>
        <v>0</v>
      </c>
      <c r="P1493" t="s">
        <v>27</v>
      </c>
    </row>
    <row r="1494" spans="1:16" x14ac:dyDescent="0.2">
      <c r="A1494" s="28" t="s">
        <v>57</v>
      </c>
      <c r="E1494" s="29" t="s">
        <v>5</v>
      </c>
    </row>
    <row r="1495" spans="1:16" x14ac:dyDescent="0.2">
      <c r="A1495" s="28" t="s">
        <v>58</v>
      </c>
      <c r="E1495" s="30" t="s">
        <v>5</v>
      </c>
    </row>
    <row r="1496" spans="1:16" x14ac:dyDescent="0.2">
      <c r="E1496" s="29" t="s">
        <v>5</v>
      </c>
    </row>
    <row r="1497" spans="1:16" x14ac:dyDescent="0.2">
      <c r="A1497" t="s">
        <v>51</v>
      </c>
      <c r="B1497" s="5" t="s">
        <v>3428</v>
      </c>
      <c r="C1497" s="5" t="s">
        <v>6987</v>
      </c>
      <c r="D1497" t="s">
        <v>5</v>
      </c>
      <c r="E1497" s="24" t="s">
        <v>6613</v>
      </c>
      <c r="F1497" s="25" t="s">
        <v>3125</v>
      </c>
      <c r="G1497" s="26">
        <v>5.92</v>
      </c>
      <c r="H1497" s="25">
        <v>0</v>
      </c>
      <c r="I1497" s="25">
        <f>ROUND(G1497*H1497,6)</f>
        <v>0</v>
      </c>
      <c r="L1497" s="27">
        <v>0</v>
      </c>
      <c r="M1497" s="22">
        <f>ROUND(ROUND(L1497,2)*ROUND(G1497,3),2)</f>
        <v>0</v>
      </c>
      <c r="N1497" s="25" t="s">
        <v>126</v>
      </c>
      <c r="O1497">
        <f>(M1497*21)/100</f>
        <v>0</v>
      </c>
      <c r="P1497" t="s">
        <v>27</v>
      </c>
    </row>
    <row r="1498" spans="1:16" x14ac:dyDescent="0.2">
      <c r="A1498" s="28" t="s">
        <v>57</v>
      </c>
      <c r="E1498" s="29" t="s">
        <v>5</v>
      </c>
    </row>
    <row r="1499" spans="1:16" x14ac:dyDescent="0.2">
      <c r="A1499" s="28" t="s">
        <v>58</v>
      </c>
      <c r="E1499" s="30" t="s">
        <v>5</v>
      </c>
    </row>
    <row r="1500" spans="1:16" x14ac:dyDescent="0.2">
      <c r="E1500" s="29" t="s">
        <v>5</v>
      </c>
    </row>
    <row r="1501" spans="1:16" x14ac:dyDescent="0.2">
      <c r="A1501" t="s">
        <v>51</v>
      </c>
      <c r="B1501" s="5" t="s">
        <v>3431</v>
      </c>
      <c r="C1501" s="5" t="s">
        <v>6988</v>
      </c>
      <c r="D1501" t="s">
        <v>5</v>
      </c>
      <c r="E1501" s="24" t="s">
        <v>6615</v>
      </c>
      <c r="F1501" s="25" t="s">
        <v>3125</v>
      </c>
      <c r="G1501" s="26">
        <v>5.67</v>
      </c>
      <c r="H1501" s="25">
        <v>0</v>
      </c>
      <c r="I1501" s="25">
        <f>ROUND(G1501*H1501,6)</f>
        <v>0</v>
      </c>
      <c r="L1501" s="27">
        <v>0</v>
      </c>
      <c r="M1501" s="22">
        <f>ROUND(ROUND(L1501,2)*ROUND(G1501,3),2)</f>
        <v>0</v>
      </c>
      <c r="N1501" s="25" t="s">
        <v>126</v>
      </c>
      <c r="O1501">
        <f>(M1501*21)/100</f>
        <v>0</v>
      </c>
      <c r="P1501" t="s">
        <v>27</v>
      </c>
    </row>
    <row r="1502" spans="1:16" x14ac:dyDescent="0.2">
      <c r="A1502" s="28" t="s">
        <v>57</v>
      </c>
      <c r="E1502" s="29" t="s">
        <v>5</v>
      </c>
    </row>
    <row r="1503" spans="1:16" x14ac:dyDescent="0.2">
      <c r="A1503" s="28" t="s">
        <v>58</v>
      </c>
      <c r="E1503" s="30" t="s">
        <v>5</v>
      </c>
    </row>
    <row r="1504" spans="1:16" x14ac:dyDescent="0.2">
      <c r="E1504" s="29" t="s">
        <v>5</v>
      </c>
    </row>
    <row r="1505" spans="1:16" x14ac:dyDescent="0.2">
      <c r="A1505" t="s">
        <v>51</v>
      </c>
      <c r="B1505" s="5" t="s">
        <v>3434</v>
      </c>
      <c r="C1505" s="5" t="s">
        <v>6989</v>
      </c>
      <c r="D1505" t="s">
        <v>5</v>
      </c>
      <c r="E1505" s="24" t="s">
        <v>6617</v>
      </c>
      <c r="F1505" s="25" t="s">
        <v>3125</v>
      </c>
      <c r="G1505" s="26">
        <v>5.19</v>
      </c>
      <c r="H1505" s="25">
        <v>0</v>
      </c>
      <c r="I1505" s="25">
        <f>ROUND(G1505*H1505,6)</f>
        <v>0</v>
      </c>
      <c r="L1505" s="27">
        <v>0</v>
      </c>
      <c r="M1505" s="22">
        <f>ROUND(ROUND(L1505,2)*ROUND(G1505,3),2)</f>
        <v>0</v>
      </c>
      <c r="N1505" s="25" t="s">
        <v>126</v>
      </c>
      <c r="O1505">
        <f>(M1505*21)/100</f>
        <v>0</v>
      </c>
      <c r="P1505" t="s">
        <v>27</v>
      </c>
    </row>
    <row r="1506" spans="1:16" x14ac:dyDescent="0.2">
      <c r="A1506" s="28" t="s">
        <v>57</v>
      </c>
      <c r="E1506" s="29" t="s">
        <v>5</v>
      </c>
    </row>
    <row r="1507" spans="1:16" x14ac:dyDescent="0.2">
      <c r="A1507" s="28" t="s">
        <v>58</v>
      </c>
      <c r="E1507" s="30" t="s">
        <v>5</v>
      </c>
    </row>
    <row r="1508" spans="1:16" x14ac:dyDescent="0.2">
      <c r="E1508" s="29" t="s">
        <v>5</v>
      </c>
    </row>
    <row r="1509" spans="1:16" x14ac:dyDescent="0.2">
      <c r="A1509" t="s">
        <v>51</v>
      </c>
      <c r="B1509" s="5" t="s">
        <v>3438</v>
      </c>
      <c r="C1509" s="5" t="s">
        <v>6990</v>
      </c>
      <c r="D1509" t="s">
        <v>5</v>
      </c>
      <c r="E1509" s="24" t="s">
        <v>6960</v>
      </c>
      <c r="F1509" s="25" t="s">
        <v>3125</v>
      </c>
      <c r="G1509" s="26">
        <v>13.11</v>
      </c>
      <c r="H1509" s="25">
        <v>0</v>
      </c>
      <c r="I1509" s="25">
        <f>ROUND(G1509*H1509,6)</f>
        <v>0</v>
      </c>
      <c r="L1509" s="27">
        <v>0</v>
      </c>
      <c r="M1509" s="22">
        <f>ROUND(ROUND(L1509,2)*ROUND(G1509,3),2)</f>
        <v>0</v>
      </c>
      <c r="N1509" s="25" t="s">
        <v>126</v>
      </c>
      <c r="O1509">
        <f>(M1509*21)/100</f>
        <v>0</v>
      </c>
      <c r="P1509" t="s">
        <v>27</v>
      </c>
    </row>
    <row r="1510" spans="1:16" x14ac:dyDescent="0.2">
      <c r="A1510" s="28" t="s">
        <v>57</v>
      </c>
      <c r="E1510" s="29" t="s">
        <v>5</v>
      </c>
    </row>
    <row r="1511" spans="1:16" x14ac:dyDescent="0.2">
      <c r="A1511" s="28" t="s">
        <v>58</v>
      </c>
      <c r="E1511" s="30" t="s">
        <v>5</v>
      </c>
    </row>
    <row r="1512" spans="1:16" x14ac:dyDescent="0.2">
      <c r="E1512" s="29" t="s">
        <v>5</v>
      </c>
    </row>
    <row r="1513" spans="1:16" x14ac:dyDescent="0.2">
      <c r="A1513" t="s">
        <v>51</v>
      </c>
      <c r="B1513" s="5" t="s">
        <v>3442</v>
      </c>
      <c r="C1513" s="5" t="s">
        <v>6991</v>
      </c>
      <c r="D1513" t="s">
        <v>5</v>
      </c>
      <c r="E1513" s="24" t="s">
        <v>6693</v>
      </c>
      <c r="F1513" s="25" t="s">
        <v>3125</v>
      </c>
      <c r="G1513" s="26">
        <v>0.16</v>
      </c>
      <c r="H1513" s="25">
        <v>0</v>
      </c>
      <c r="I1513" s="25">
        <f>ROUND(G1513*H1513,6)</f>
        <v>0</v>
      </c>
      <c r="L1513" s="27">
        <v>0</v>
      </c>
      <c r="M1513" s="22">
        <f>ROUND(ROUND(L1513,2)*ROUND(G1513,3),2)</f>
        <v>0</v>
      </c>
      <c r="N1513" s="25" t="s">
        <v>126</v>
      </c>
      <c r="O1513">
        <f>(M1513*21)/100</f>
        <v>0</v>
      </c>
      <c r="P1513" t="s">
        <v>27</v>
      </c>
    </row>
    <row r="1514" spans="1:16" x14ac:dyDescent="0.2">
      <c r="A1514" s="28" t="s">
        <v>57</v>
      </c>
      <c r="E1514" s="29" t="s">
        <v>5</v>
      </c>
    </row>
    <row r="1515" spans="1:16" x14ac:dyDescent="0.2">
      <c r="A1515" s="28" t="s">
        <v>58</v>
      </c>
      <c r="E1515" s="30" t="s">
        <v>5</v>
      </c>
    </row>
    <row r="1516" spans="1:16" x14ac:dyDescent="0.2">
      <c r="E1516" s="29" t="s">
        <v>5</v>
      </c>
    </row>
    <row r="1517" spans="1:16" x14ac:dyDescent="0.2">
      <c r="A1517" t="s">
        <v>51</v>
      </c>
      <c r="B1517" s="5" t="s">
        <v>3446</v>
      </c>
      <c r="C1517" s="5" t="s">
        <v>6991</v>
      </c>
      <c r="D1517" t="s">
        <v>52</v>
      </c>
      <c r="E1517" s="24" t="s">
        <v>6621</v>
      </c>
      <c r="F1517" s="25" t="s">
        <v>3125</v>
      </c>
      <c r="G1517" s="26">
        <v>1.22</v>
      </c>
      <c r="H1517" s="25">
        <v>0</v>
      </c>
      <c r="I1517" s="25">
        <f>ROUND(G1517*H1517,6)</f>
        <v>0</v>
      </c>
      <c r="L1517" s="27">
        <v>0</v>
      </c>
      <c r="M1517" s="22">
        <f>ROUND(ROUND(L1517,2)*ROUND(G1517,3),2)</f>
        <v>0</v>
      </c>
      <c r="N1517" s="25" t="s">
        <v>126</v>
      </c>
      <c r="O1517">
        <f>(M1517*21)/100</f>
        <v>0</v>
      </c>
      <c r="P1517" t="s">
        <v>27</v>
      </c>
    </row>
    <row r="1518" spans="1:16" x14ac:dyDescent="0.2">
      <c r="A1518" s="28" t="s">
        <v>57</v>
      </c>
      <c r="E1518" s="29" t="s">
        <v>5</v>
      </c>
    </row>
    <row r="1519" spans="1:16" x14ac:dyDescent="0.2">
      <c r="A1519" s="28" t="s">
        <v>58</v>
      </c>
      <c r="E1519" s="30" t="s">
        <v>5</v>
      </c>
    </row>
    <row r="1520" spans="1:16" x14ac:dyDescent="0.2">
      <c r="E1520" s="29" t="s">
        <v>5</v>
      </c>
    </row>
    <row r="1521" spans="1:16" x14ac:dyDescent="0.2">
      <c r="A1521" t="s">
        <v>51</v>
      </c>
      <c r="B1521" s="5" t="s">
        <v>3450</v>
      </c>
      <c r="C1521" s="5" t="s">
        <v>6991</v>
      </c>
      <c r="D1521" t="s">
        <v>27</v>
      </c>
      <c r="E1521" s="24" t="s">
        <v>6622</v>
      </c>
      <c r="F1521" s="25" t="s">
        <v>3125</v>
      </c>
      <c r="G1521" s="26">
        <v>3.54</v>
      </c>
      <c r="H1521" s="25">
        <v>0</v>
      </c>
      <c r="I1521" s="25">
        <f>ROUND(G1521*H1521,6)</f>
        <v>0</v>
      </c>
      <c r="L1521" s="27">
        <v>0</v>
      </c>
      <c r="M1521" s="22">
        <f>ROUND(ROUND(L1521,2)*ROUND(G1521,3),2)</f>
        <v>0</v>
      </c>
      <c r="N1521" s="25" t="s">
        <v>126</v>
      </c>
      <c r="O1521">
        <f>(M1521*21)/100</f>
        <v>0</v>
      </c>
      <c r="P1521" t="s">
        <v>27</v>
      </c>
    </row>
    <row r="1522" spans="1:16" x14ac:dyDescent="0.2">
      <c r="A1522" s="28" t="s">
        <v>57</v>
      </c>
      <c r="E1522" s="29" t="s">
        <v>5</v>
      </c>
    </row>
    <row r="1523" spans="1:16" x14ac:dyDescent="0.2">
      <c r="A1523" s="28" t="s">
        <v>58</v>
      </c>
      <c r="E1523" s="30" t="s">
        <v>5</v>
      </c>
    </row>
    <row r="1524" spans="1:16" x14ac:dyDescent="0.2">
      <c r="E1524" s="29" t="s">
        <v>5</v>
      </c>
    </row>
    <row r="1525" spans="1:16" x14ac:dyDescent="0.2">
      <c r="A1525" t="s">
        <v>51</v>
      </c>
      <c r="B1525" s="5" t="s">
        <v>3454</v>
      </c>
      <c r="C1525" s="5" t="s">
        <v>6991</v>
      </c>
      <c r="D1525" t="s">
        <v>26</v>
      </c>
      <c r="E1525" s="24" t="s">
        <v>6623</v>
      </c>
      <c r="F1525" s="25" t="s">
        <v>3125</v>
      </c>
      <c r="G1525" s="26">
        <v>2.2599999999999998</v>
      </c>
      <c r="H1525" s="25">
        <v>0</v>
      </c>
      <c r="I1525" s="25">
        <f>ROUND(G1525*H1525,6)</f>
        <v>0</v>
      </c>
      <c r="L1525" s="27">
        <v>0</v>
      </c>
      <c r="M1525" s="22">
        <f>ROUND(ROUND(L1525,2)*ROUND(G1525,3),2)</f>
        <v>0</v>
      </c>
      <c r="N1525" s="25" t="s">
        <v>126</v>
      </c>
      <c r="O1525">
        <f>(M1525*21)/100</f>
        <v>0</v>
      </c>
      <c r="P1525" t="s">
        <v>27</v>
      </c>
    </row>
    <row r="1526" spans="1:16" x14ac:dyDescent="0.2">
      <c r="A1526" s="28" t="s">
        <v>57</v>
      </c>
      <c r="E1526" s="29" t="s">
        <v>5</v>
      </c>
    </row>
    <row r="1527" spans="1:16" x14ac:dyDescent="0.2">
      <c r="A1527" s="28" t="s">
        <v>58</v>
      </c>
      <c r="E1527" s="30" t="s">
        <v>5</v>
      </c>
    </row>
    <row r="1528" spans="1:16" x14ac:dyDescent="0.2">
      <c r="E1528" s="29" t="s">
        <v>5</v>
      </c>
    </row>
    <row r="1529" spans="1:16" x14ac:dyDescent="0.2">
      <c r="A1529" t="s">
        <v>51</v>
      </c>
      <c r="B1529" s="5" t="s">
        <v>3458</v>
      </c>
      <c r="C1529" s="5" t="s">
        <v>6991</v>
      </c>
      <c r="D1529" t="s">
        <v>144</v>
      </c>
      <c r="E1529" s="24" t="s">
        <v>6624</v>
      </c>
      <c r="F1529" s="25" t="s">
        <v>3125</v>
      </c>
      <c r="G1529" s="26">
        <v>1.94</v>
      </c>
      <c r="H1529" s="25">
        <v>0</v>
      </c>
      <c r="I1529" s="25">
        <f>ROUND(G1529*H1529,6)</f>
        <v>0</v>
      </c>
      <c r="L1529" s="27">
        <v>0</v>
      </c>
      <c r="M1529" s="22">
        <f>ROUND(ROUND(L1529,2)*ROUND(G1529,3),2)</f>
        <v>0</v>
      </c>
      <c r="N1529" s="25" t="s">
        <v>126</v>
      </c>
      <c r="O1529">
        <f>(M1529*21)/100</f>
        <v>0</v>
      </c>
      <c r="P1529" t="s">
        <v>27</v>
      </c>
    </row>
    <row r="1530" spans="1:16" x14ac:dyDescent="0.2">
      <c r="A1530" s="28" t="s">
        <v>57</v>
      </c>
      <c r="E1530" s="29" t="s">
        <v>5</v>
      </c>
    </row>
    <row r="1531" spans="1:16" x14ac:dyDescent="0.2">
      <c r="A1531" s="28" t="s">
        <v>58</v>
      </c>
      <c r="E1531" s="30" t="s">
        <v>5</v>
      </c>
    </row>
    <row r="1532" spans="1:16" x14ac:dyDescent="0.2">
      <c r="E1532" s="29" t="s">
        <v>5</v>
      </c>
    </row>
    <row r="1533" spans="1:16" x14ac:dyDescent="0.2">
      <c r="A1533" t="s">
        <v>51</v>
      </c>
      <c r="B1533" s="5" t="s">
        <v>3462</v>
      </c>
      <c r="C1533" s="5" t="s">
        <v>6991</v>
      </c>
      <c r="D1533" t="s">
        <v>64</v>
      </c>
      <c r="E1533" s="24" t="s">
        <v>6962</v>
      </c>
      <c r="F1533" s="25" t="s">
        <v>3125</v>
      </c>
      <c r="G1533" s="26">
        <v>4.4800000000000004</v>
      </c>
      <c r="H1533" s="25">
        <v>0</v>
      </c>
      <c r="I1533" s="25">
        <f>ROUND(G1533*H1533,6)</f>
        <v>0</v>
      </c>
      <c r="L1533" s="27">
        <v>0</v>
      </c>
      <c r="M1533" s="22">
        <f>ROUND(ROUND(L1533,2)*ROUND(G1533,3),2)</f>
        <v>0</v>
      </c>
      <c r="N1533" s="25" t="s">
        <v>126</v>
      </c>
      <c r="O1533">
        <f>(M1533*21)/100</f>
        <v>0</v>
      </c>
      <c r="P1533" t="s">
        <v>27</v>
      </c>
    </row>
    <row r="1534" spans="1:16" x14ac:dyDescent="0.2">
      <c r="A1534" s="28" t="s">
        <v>57</v>
      </c>
      <c r="E1534" s="29" t="s">
        <v>5</v>
      </c>
    </row>
    <row r="1535" spans="1:16" x14ac:dyDescent="0.2">
      <c r="A1535" s="28" t="s">
        <v>58</v>
      </c>
      <c r="E1535" s="30" t="s">
        <v>5</v>
      </c>
    </row>
    <row r="1536" spans="1:16" x14ac:dyDescent="0.2">
      <c r="E1536" s="29" t="s">
        <v>5</v>
      </c>
    </row>
    <row r="1537" spans="1:16" x14ac:dyDescent="0.2">
      <c r="A1537" t="s">
        <v>48</v>
      </c>
      <c r="C1537" s="6" t="s">
        <v>133</v>
      </c>
      <c r="E1537" s="23" t="s">
        <v>6992</v>
      </c>
      <c r="J1537" s="22">
        <f>0</f>
        <v>0</v>
      </c>
      <c r="K1537" s="22">
        <f>0</f>
        <v>0</v>
      </c>
      <c r="L1537" s="22">
        <f>0+L1538+L1542+L1546+L1550+L1554+L1558+L1562+L1566+L1570+L1574+L1578+L1582+L1586+L1590+L1594+L1598</f>
        <v>0</v>
      </c>
      <c r="M1537" s="22">
        <f>0+M1538+M1542+M1546+M1550+M1554+M1558+M1562+M1566+M1570+M1574+M1578+M1582+M1586+M1590+M1594+M1598</f>
        <v>0</v>
      </c>
    </row>
    <row r="1538" spans="1:16" ht="38.25" x14ac:dyDescent="0.2">
      <c r="A1538" t="s">
        <v>51</v>
      </c>
      <c r="B1538" s="5" t="s">
        <v>3465</v>
      </c>
      <c r="C1538" s="5" t="s">
        <v>6993</v>
      </c>
      <c r="D1538" t="s">
        <v>5</v>
      </c>
      <c r="E1538" s="24" t="s">
        <v>6994</v>
      </c>
      <c r="F1538" s="25" t="s">
        <v>812</v>
      </c>
      <c r="G1538" s="26">
        <v>1</v>
      </c>
      <c r="H1538" s="25">
        <v>0</v>
      </c>
      <c r="I1538" s="25">
        <f>ROUND(G1538*H1538,6)</f>
        <v>0</v>
      </c>
      <c r="L1538" s="27">
        <v>0</v>
      </c>
      <c r="M1538" s="22">
        <f>ROUND(ROUND(L1538,2)*ROUND(G1538,3),2)</f>
        <v>0</v>
      </c>
      <c r="N1538" s="25" t="s">
        <v>126</v>
      </c>
      <c r="O1538">
        <f>(M1538*21)/100</f>
        <v>0</v>
      </c>
      <c r="P1538" t="s">
        <v>27</v>
      </c>
    </row>
    <row r="1539" spans="1:16" ht="102" x14ac:dyDescent="0.2">
      <c r="A1539" s="28" t="s">
        <v>57</v>
      </c>
      <c r="E1539" s="29" t="s">
        <v>6995</v>
      </c>
    </row>
    <row r="1540" spans="1:16" x14ac:dyDescent="0.2">
      <c r="A1540" s="28" t="s">
        <v>58</v>
      </c>
      <c r="E1540" s="30" t="s">
        <v>5</v>
      </c>
    </row>
    <row r="1541" spans="1:16" x14ac:dyDescent="0.2">
      <c r="E1541" s="29" t="s">
        <v>5</v>
      </c>
    </row>
    <row r="1542" spans="1:16" ht="25.5" x14ac:dyDescent="0.2">
      <c r="A1542" t="s">
        <v>51</v>
      </c>
      <c r="B1542" s="5" t="s">
        <v>3467</v>
      </c>
      <c r="C1542" s="5" t="s">
        <v>6996</v>
      </c>
      <c r="D1542" t="s">
        <v>5</v>
      </c>
      <c r="E1542" s="24" t="s">
        <v>6997</v>
      </c>
      <c r="F1542" s="25" t="s">
        <v>812</v>
      </c>
      <c r="G1542" s="26">
        <v>1</v>
      </c>
      <c r="H1542" s="25">
        <v>0</v>
      </c>
      <c r="I1542" s="25">
        <f>ROUND(G1542*H1542,6)</f>
        <v>0</v>
      </c>
      <c r="L1542" s="27">
        <v>0</v>
      </c>
      <c r="M1542" s="22">
        <f>ROUND(ROUND(L1542,2)*ROUND(G1542,3),2)</f>
        <v>0</v>
      </c>
      <c r="N1542" s="25" t="s">
        <v>126</v>
      </c>
      <c r="O1542">
        <f>(M1542*21)/100</f>
        <v>0</v>
      </c>
      <c r="P1542" t="s">
        <v>27</v>
      </c>
    </row>
    <row r="1543" spans="1:16" x14ac:dyDescent="0.2">
      <c r="A1543" s="28" t="s">
        <v>57</v>
      </c>
      <c r="E1543" s="29" t="s">
        <v>5</v>
      </c>
    </row>
    <row r="1544" spans="1:16" x14ac:dyDescent="0.2">
      <c r="A1544" s="28" t="s">
        <v>58</v>
      </c>
      <c r="E1544" s="30" t="s">
        <v>5</v>
      </c>
    </row>
    <row r="1545" spans="1:16" x14ac:dyDescent="0.2">
      <c r="E1545" s="29" t="s">
        <v>5</v>
      </c>
    </row>
    <row r="1546" spans="1:16" ht="25.5" x14ac:dyDescent="0.2">
      <c r="A1546" t="s">
        <v>51</v>
      </c>
      <c r="B1546" s="5" t="s">
        <v>6998</v>
      </c>
      <c r="C1546" s="5" t="s">
        <v>6999</v>
      </c>
      <c r="D1546" t="s">
        <v>5</v>
      </c>
      <c r="E1546" s="24" t="s">
        <v>7000</v>
      </c>
      <c r="F1546" s="25" t="s">
        <v>812</v>
      </c>
      <c r="G1546" s="26">
        <v>1</v>
      </c>
      <c r="H1546" s="25">
        <v>0</v>
      </c>
      <c r="I1546" s="25">
        <f>ROUND(G1546*H1546,6)</f>
        <v>0</v>
      </c>
      <c r="L1546" s="27">
        <v>0</v>
      </c>
      <c r="M1546" s="22">
        <f>ROUND(ROUND(L1546,2)*ROUND(G1546,3),2)</f>
        <v>0</v>
      </c>
      <c r="N1546" s="25" t="s">
        <v>126</v>
      </c>
      <c r="O1546">
        <f>(M1546*21)/100</f>
        <v>0</v>
      </c>
      <c r="P1546" t="s">
        <v>27</v>
      </c>
    </row>
    <row r="1547" spans="1:16" x14ac:dyDescent="0.2">
      <c r="A1547" s="28" t="s">
        <v>57</v>
      </c>
      <c r="E1547" s="29" t="s">
        <v>5</v>
      </c>
    </row>
    <row r="1548" spans="1:16" x14ac:dyDescent="0.2">
      <c r="A1548" s="28" t="s">
        <v>58</v>
      </c>
      <c r="E1548" s="30" t="s">
        <v>5</v>
      </c>
    </row>
    <row r="1549" spans="1:16" x14ac:dyDescent="0.2">
      <c r="E1549" s="29" t="s">
        <v>5</v>
      </c>
    </row>
    <row r="1550" spans="1:16" ht="25.5" x14ac:dyDescent="0.2">
      <c r="A1550" t="s">
        <v>51</v>
      </c>
      <c r="B1550" s="5" t="s">
        <v>7001</v>
      </c>
      <c r="C1550" s="5" t="s">
        <v>7002</v>
      </c>
      <c r="D1550" t="s">
        <v>5</v>
      </c>
      <c r="E1550" s="24" t="s">
        <v>7003</v>
      </c>
      <c r="F1550" s="25" t="s">
        <v>812</v>
      </c>
      <c r="G1550" s="26">
        <v>1</v>
      </c>
      <c r="H1550" s="25">
        <v>0</v>
      </c>
      <c r="I1550" s="25">
        <f>ROUND(G1550*H1550,6)</f>
        <v>0</v>
      </c>
      <c r="L1550" s="27">
        <v>0</v>
      </c>
      <c r="M1550" s="22">
        <f>ROUND(ROUND(L1550,2)*ROUND(G1550,3),2)</f>
        <v>0</v>
      </c>
      <c r="N1550" s="25" t="s">
        <v>126</v>
      </c>
      <c r="O1550">
        <f>(M1550*21)/100</f>
        <v>0</v>
      </c>
      <c r="P1550" t="s">
        <v>27</v>
      </c>
    </row>
    <row r="1551" spans="1:16" x14ac:dyDescent="0.2">
      <c r="A1551" s="28" t="s">
        <v>57</v>
      </c>
      <c r="E1551" s="29" t="s">
        <v>5</v>
      </c>
    </row>
    <row r="1552" spans="1:16" x14ac:dyDescent="0.2">
      <c r="A1552" s="28" t="s">
        <v>58</v>
      </c>
      <c r="E1552" s="30" t="s">
        <v>5</v>
      </c>
    </row>
    <row r="1553" spans="1:16" x14ac:dyDescent="0.2">
      <c r="E1553" s="29" t="s">
        <v>5</v>
      </c>
    </row>
    <row r="1554" spans="1:16" ht="25.5" x14ac:dyDescent="0.2">
      <c r="A1554" t="s">
        <v>51</v>
      </c>
      <c r="B1554" s="5" t="s">
        <v>7004</v>
      </c>
      <c r="C1554" s="5" t="s">
        <v>7005</v>
      </c>
      <c r="D1554" t="s">
        <v>5</v>
      </c>
      <c r="E1554" s="24" t="s">
        <v>7006</v>
      </c>
      <c r="F1554" s="25" t="s">
        <v>812</v>
      </c>
      <c r="G1554" s="26">
        <v>1</v>
      </c>
      <c r="H1554" s="25">
        <v>0</v>
      </c>
      <c r="I1554" s="25">
        <f>ROUND(G1554*H1554,6)</f>
        <v>0</v>
      </c>
      <c r="L1554" s="27">
        <v>0</v>
      </c>
      <c r="M1554" s="22">
        <f>ROUND(ROUND(L1554,2)*ROUND(G1554,3),2)</f>
        <v>0</v>
      </c>
      <c r="N1554" s="25" t="s">
        <v>126</v>
      </c>
      <c r="O1554">
        <f>(M1554*21)/100</f>
        <v>0</v>
      </c>
      <c r="P1554" t="s">
        <v>27</v>
      </c>
    </row>
    <row r="1555" spans="1:16" x14ac:dyDescent="0.2">
      <c r="A1555" s="28" t="s">
        <v>57</v>
      </c>
      <c r="E1555" s="29" t="s">
        <v>5</v>
      </c>
    </row>
    <row r="1556" spans="1:16" x14ac:dyDescent="0.2">
      <c r="A1556" s="28" t="s">
        <v>58</v>
      </c>
      <c r="E1556" s="30" t="s">
        <v>5</v>
      </c>
    </row>
    <row r="1557" spans="1:16" x14ac:dyDescent="0.2">
      <c r="E1557" s="29" t="s">
        <v>5</v>
      </c>
    </row>
    <row r="1558" spans="1:16" ht="25.5" x14ac:dyDescent="0.2">
      <c r="A1558" t="s">
        <v>51</v>
      </c>
      <c r="B1558" s="5" t="s">
        <v>7007</v>
      </c>
      <c r="C1558" s="5" t="s">
        <v>7008</v>
      </c>
      <c r="D1558" t="s">
        <v>5</v>
      </c>
      <c r="E1558" s="24" t="s">
        <v>7009</v>
      </c>
      <c r="F1558" s="25" t="s">
        <v>812</v>
      </c>
      <c r="G1558" s="26">
        <v>1</v>
      </c>
      <c r="H1558" s="25">
        <v>0</v>
      </c>
      <c r="I1558" s="25">
        <f>ROUND(G1558*H1558,6)</f>
        <v>0</v>
      </c>
      <c r="L1558" s="27">
        <v>0</v>
      </c>
      <c r="M1558" s="22">
        <f>ROUND(ROUND(L1558,2)*ROUND(G1558,3),2)</f>
        <v>0</v>
      </c>
      <c r="N1558" s="25" t="s">
        <v>126</v>
      </c>
      <c r="O1558">
        <f>(M1558*21)/100</f>
        <v>0</v>
      </c>
      <c r="P1558" t="s">
        <v>27</v>
      </c>
    </row>
    <row r="1559" spans="1:16" x14ac:dyDescent="0.2">
      <c r="A1559" s="28" t="s">
        <v>57</v>
      </c>
      <c r="E1559" s="29" t="s">
        <v>5</v>
      </c>
    </row>
    <row r="1560" spans="1:16" x14ac:dyDescent="0.2">
      <c r="A1560" s="28" t="s">
        <v>58</v>
      </c>
      <c r="E1560" s="30" t="s">
        <v>5</v>
      </c>
    </row>
    <row r="1561" spans="1:16" x14ac:dyDescent="0.2">
      <c r="E1561" s="29" t="s">
        <v>5</v>
      </c>
    </row>
    <row r="1562" spans="1:16" ht="25.5" x14ac:dyDescent="0.2">
      <c r="A1562" t="s">
        <v>51</v>
      </c>
      <c r="B1562" s="5" t="s">
        <v>7010</v>
      </c>
      <c r="C1562" s="5" t="s">
        <v>7011</v>
      </c>
      <c r="D1562" t="s">
        <v>5</v>
      </c>
      <c r="E1562" s="24" t="s">
        <v>7009</v>
      </c>
      <c r="F1562" s="25" t="s">
        <v>812</v>
      </c>
      <c r="G1562" s="26">
        <v>1</v>
      </c>
      <c r="H1562" s="25">
        <v>0</v>
      </c>
      <c r="I1562" s="25">
        <f>ROUND(G1562*H1562,6)</f>
        <v>0</v>
      </c>
      <c r="L1562" s="27">
        <v>0</v>
      </c>
      <c r="M1562" s="22">
        <f>ROUND(ROUND(L1562,2)*ROUND(G1562,3),2)</f>
        <v>0</v>
      </c>
      <c r="N1562" s="25" t="s">
        <v>126</v>
      </c>
      <c r="O1562">
        <f>(M1562*21)/100</f>
        <v>0</v>
      </c>
      <c r="P1562" t="s">
        <v>27</v>
      </c>
    </row>
    <row r="1563" spans="1:16" x14ac:dyDescent="0.2">
      <c r="A1563" s="28" t="s">
        <v>57</v>
      </c>
      <c r="E1563" s="29" t="s">
        <v>5</v>
      </c>
    </row>
    <row r="1564" spans="1:16" x14ac:dyDescent="0.2">
      <c r="A1564" s="28" t="s">
        <v>58</v>
      </c>
      <c r="E1564" s="30" t="s">
        <v>5</v>
      </c>
    </row>
    <row r="1565" spans="1:16" x14ac:dyDescent="0.2">
      <c r="E1565" s="29" t="s">
        <v>5</v>
      </c>
    </row>
    <row r="1566" spans="1:16" ht="25.5" x14ac:dyDescent="0.2">
      <c r="A1566" t="s">
        <v>51</v>
      </c>
      <c r="B1566" s="5" t="s">
        <v>7012</v>
      </c>
      <c r="C1566" s="5" t="s">
        <v>7013</v>
      </c>
      <c r="D1566" t="s">
        <v>5</v>
      </c>
      <c r="E1566" s="24" t="s">
        <v>7009</v>
      </c>
      <c r="F1566" s="25" t="s">
        <v>812</v>
      </c>
      <c r="G1566" s="26">
        <v>1</v>
      </c>
      <c r="H1566" s="25">
        <v>0</v>
      </c>
      <c r="I1566" s="25">
        <f>ROUND(G1566*H1566,6)</f>
        <v>0</v>
      </c>
      <c r="L1566" s="27">
        <v>0</v>
      </c>
      <c r="M1566" s="22">
        <f>ROUND(ROUND(L1566,2)*ROUND(G1566,3),2)</f>
        <v>0</v>
      </c>
      <c r="N1566" s="25" t="s">
        <v>126</v>
      </c>
      <c r="O1566">
        <f>(M1566*21)/100</f>
        <v>0</v>
      </c>
      <c r="P1566" t="s">
        <v>27</v>
      </c>
    </row>
    <row r="1567" spans="1:16" x14ac:dyDescent="0.2">
      <c r="A1567" s="28" t="s">
        <v>57</v>
      </c>
      <c r="E1567" s="29" t="s">
        <v>5</v>
      </c>
    </row>
    <row r="1568" spans="1:16" x14ac:dyDescent="0.2">
      <c r="A1568" s="28" t="s">
        <v>58</v>
      </c>
      <c r="E1568" s="30" t="s">
        <v>5</v>
      </c>
    </row>
    <row r="1569" spans="1:16" x14ac:dyDescent="0.2">
      <c r="E1569" s="29" t="s">
        <v>5</v>
      </c>
    </row>
    <row r="1570" spans="1:16" x14ac:dyDescent="0.2">
      <c r="A1570" t="s">
        <v>51</v>
      </c>
      <c r="B1570" s="5" t="s">
        <v>7014</v>
      </c>
      <c r="C1570" s="5" t="s">
        <v>7015</v>
      </c>
      <c r="D1570" t="s">
        <v>5</v>
      </c>
      <c r="E1570" s="24" t="s">
        <v>7016</v>
      </c>
      <c r="F1570" s="25" t="s">
        <v>812</v>
      </c>
      <c r="G1570" s="26">
        <v>1</v>
      </c>
      <c r="H1570" s="25">
        <v>0</v>
      </c>
      <c r="I1570" s="25">
        <f>ROUND(G1570*H1570,6)</f>
        <v>0</v>
      </c>
      <c r="L1570" s="27">
        <v>0</v>
      </c>
      <c r="M1570" s="22">
        <f>ROUND(ROUND(L1570,2)*ROUND(G1570,3),2)</f>
        <v>0</v>
      </c>
      <c r="N1570" s="25" t="s">
        <v>126</v>
      </c>
      <c r="O1570">
        <f>(M1570*21)/100</f>
        <v>0</v>
      </c>
      <c r="P1570" t="s">
        <v>27</v>
      </c>
    </row>
    <row r="1571" spans="1:16" x14ac:dyDescent="0.2">
      <c r="A1571" s="28" t="s">
        <v>57</v>
      </c>
      <c r="E1571" s="29" t="s">
        <v>5</v>
      </c>
    </row>
    <row r="1572" spans="1:16" x14ac:dyDescent="0.2">
      <c r="A1572" s="28" t="s">
        <v>58</v>
      </c>
      <c r="E1572" s="30" t="s">
        <v>5</v>
      </c>
    </row>
    <row r="1573" spans="1:16" x14ac:dyDescent="0.2">
      <c r="E1573" s="29" t="s">
        <v>5</v>
      </c>
    </row>
    <row r="1574" spans="1:16" x14ac:dyDescent="0.2">
      <c r="A1574" t="s">
        <v>51</v>
      </c>
      <c r="B1574" s="5" t="s">
        <v>7017</v>
      </c>
      <c r="C1574" s="5" t="s">
        <v>7018</v>
      </c>
      <c r="D1574" t="s">
        <v>5</v>
      </c>
      <c r="E1574" s="24" t="s">
        <v>6601</v>
      </c>
      <c r="F1574" s="25" t="s">
        <v>67</v>
      </c>
      <c r="G1574" s="26">
        <v>55.87</v>
      </c>
      <c r="H1574" s="25">
        <v>0</v>
      </c>
      <c r="I1574" s="25">
        <f>ROUND(G1574*H1574,6)</f>
        <v>0</v>
      </c>
      <c r="L1574" s="27">
        <v>0</v>
      </c>
      <c r="M1574" s="22">
        <f>ROUND(ROUND(L1574,2)*ROUND(G1574,3),2)</f>
        <v>0</v>
      </c>
      <c r="N1574" s="25" t="s">
        <v>126</v>
      </c>
      <c r="O1574">
        <f>(M1574*21)/100</f>
        <v>0</v>
      </c>
      <c r="P1574" t="s">
        <v>27</v>
      </c>
    </row>
    <row r="1575" spans="1:16" x14ac:dyDescent="0.2">
      <c r="A1575" s="28" t="s">
        <v>57</v>
      </c>
      <c r="E1575" s="29" t="s">
        <v>5</v>
      </c>
    </row>
    <row r="1576" spans="1:16" x14ac:dyDescent="0.2">
      <c r="A1576" s="28" t="s">
        <v>58</v>
      </c>
      <c r="E1576" s="30" t="s">
        <v>5</v>
      </c>
    </row>
    <row r="1577" spans="1:16" x14ac:dyDescent="0.2">
      <c r="E1577" s="29" t="s">
        <v>5</v>
      </c>
    </row>
    <row r="1578" spans="1:16" x14ac:dyDescent="0.2">
      <c r="A1578" t="s">
        <v>51</v>
      </c>
      <c r="B1578" s="5" t="s">
        <v>7019</v>
      </c>
      <c r="C1578" s="5" t="s">
        <v>7020</v>
      </c>
      <c r="D1578" t="s">
        <v>5</v>
      </c>
      <c r="E1578" s="24" t="s">
        <v>7021</v>
      </c>
      <c r="F1578" s="25" t="s">
        <v>67</v>
      </c>
      <c r="G1578" s="26">
        <v>6.17</v>
      </c>
      <c r="H1578" s="25">
        <v>0</v>
      </c>
      <c r="I1578" s="25">
        <f>ROUND(G1578*H1578,6)</f>
        <v>0</v>
      </c>
      <c r="L1578" s="27">
        <v>0</v>
      </c>
      <c r="M1578" s="22">
        <f>ROUND(ROUND(L1578,2)*ROUND(G1578,3),2)</f>
        <v>0</v>
      </c>
      <c r="N1578" s="25" t="s">
        <v>126</v>
      </c>
      <c r="O1578">
        <f>(M1578*21)/100</f>
        <v>0</v>
      </c>
      <c r="P1578" t="s">
        <v>27</v>
      </c>
    </row>
    <row r="1579" spans="1:16" x14ac:dyDescent="0.2">
      <c r="A1579" s="28" t="s">
        <v>57</v>
      </c>
      <c r="E1579" s="29" t="s">
        <v>5</v>
      </c>
    </row>
    <row r="1580" spans="1:16" x14ac:dyDescent="0.2">
      <c r="A1580" s="28" t="s">
        <v>58</v>
      </c>
      <c r="E1580" s="30" t="s">
        <v>5</v>
      </c>
    </row>
    <row r="1581" spans="1:16" x14ac:dyDescent="0.2">
      <c r="E1581" s="29" t="s">
        <v>5</v>
      </c>
    </row>
    <row r="1582" spans="1:16" x14ac:dyDescent="0.2">
      <c r="A1582" t="s">
        <v>51</v>
      </c>
      <c r="B1582" s="5" t="s">
        <v>7022</v>
      </c>
      <c r="C1582" s="5" t="s">
        <v>7023</v>
      </c>
      <c r="D1582" t="s">
        <v>5</v>
      </c>
      <c r="E1582" s="24" t="s">
        <v>6721</v>
      </c>
      <c r="F1582" s="25" t="s">
        <v>67</v>
      </c>
      <c r="G1582" s="26">
        <v>23.5</v>
      </c>
      <c r="H1582" s="25">
        <v>0</v>
      </c>
      <c r="I1582" s="25">
        <f>ROUND(G1582*H1582,6)</f>
        <v>0</v>
      </c>
      <c r="L1582" s="27">
        <v>0</v>
      </c>
      <c r="M1582" s="22">
        <f>ROUND(ROUND(L1582,2)*ROUND(G1582,3),2)</f>
        <v>0</v>
      </c>
      <c r="N1582" s="25" t="s">
        <v>126</v>
      </c>
      <c r="O1582">
        <f>(M1582*21)/100</f>
        <v>0</v>
      </c>
      <c r="P1582" t="s">
        <v>27</v>
      </c>
    </row>
    <row r="1583" spans="1:16" x14ac:dyDescent="0.2">
      <c r="A1583" s="28" t="s">
        <v>57</v>
      </c>
      <c r="E1583" s="29" t="s">
        <v>5</v>
      </c>
    </row>
    <row r="1584" spans="1:16" x14ac:dyDescent="0.2">
      <c r="A1584" s="28" t="s">
        <v>58</v>
      </c>
      <c r="E1584" s="30" t="s">
        <v>5</v>
      </c>
    </row>
    <row r="1585" spans="1:16" x14ac:dyDescent="0.2">
      <c r="E1585" s="29" t="s">
        <v>5</v>
      </c>
    </row>
    <row r="1586" spans="1:16" ht="25.5" x14ac:dyDescent="0.2">
      <c r="A1586" t="s">
        <v>51</v>
      </c>
      <c r="B1586" s="5" t="s">
        <v>7024</v>
      </c>
      <c r="C1586" s="5" t="s">
        <v>7025</v>
      </c>
      <c r="D1586" t="s">
        <v>5</v>
      </c>
      <c r="E1586" s="24" t="s">
        <v>6605</v>
      </c>
      <c r="F1586" s="25" t="s">
        <v>67</v>
      </c>
      <c r="G1586" s="26">
        <v>41.25</v>
      </c>
      <c r="H1586" s="25">
        <v>0</v>
      </c>
      <c r="I1586" s="25">
        <f>ROUND(G1586*H1586,6)</f>
        <v>0</v>
      </c>
      <c r="L1586" s="27">
        <v>0</v>
      </c>
      <c r="M1586" s="22">
        <f>ROUND(ROUND(L1586,2)*ROUND(G1586,3),2)</f>
        <v>0</v>
      </c>
      <c r="N1586" s="25" t="s">
        <v>126</v>
      </c>
      <c r="O1586">
        <f>(M1586*21)/100</f>
        <v>0</v>
      </c>
      <c r="P1586" t="s">
        <v>27</v>
      </c>
    </row>
    <row r="1587" spans="1:16" x14ac:dyDescent="0.2">
      <c r="A1587" s="28" t="s">
        <v>57</v>
      </c>
      <c r="E1587" s="29" t="s">
        <v>5</v>
      </c>
    </row>
    <row r="1588" spans="1:16" x14ac:dyDescent="0.2">
      <c r="A1588" s="28" t="s">
        <v>58</v>
      </c>
      <c r="E1588" s="30" t="s">
        <v>5</v>
      </c>
    </row>
    <row r="1589" spans="1:16" x14ac:dyDescent="0.2">
      <c r="E1589" s="29" t="s">
        <v>5</v>
      </c>
    </row>
    <row r="1590" spans="1:16" ht="25.5" x14ac:dyDescent="0.2">
      <c r="A1590" t="s">
        <v>51</v>
      </c>
      <c r="B1590" s="5" t="s">
        <v>7026</v>
      </c>
      <c r="C1590" s="5" t="s">
        <v>7027</v>
      </c>
      <c r="D1590" t="s">
        <v>5</v>
      </c>
      <c r="E1590" s="24" t="s">
        <v>6607</v>
      </c>
      <c r="F1590" s="25" t="s">
        <v>67</v>
      </c>
      <c r="G1590" s="26">
        <v>40</v>
      </c>
      <c r="H1590" s="25">
        <v>0</v>
      </c>
      <c r="I1590" s="25">
        <f>ROUND(G1590*H1590,6)</f>
        <v>0</v>
      </c>
      <c r="L1590" s="27">
        <v>0</v>
      </c>
      <c r="M1590" s="22">
        <f>ROUND(ROUND(L1590,2)*ROUND(G1590,3),2)</f>
        <v>0</v>
      </c>
      <c r="N1590" s="25" t="s">
        <v>126</v>
      </c>
      <c r="O1590">
        <f>(M1590*21)/100</f>
        <v>0</v>
      </c>
      <c r="P1590" t="s">
        <v>27</v>
      </c>
    </row>
    <row r="1591" spans="1:16" x14ac:dyDescent="0.2">
      <c r="A1591" s="28" t="s">
        <v>57</v>
      </c>
      <c r="E1591" s="29" t="s">
        <v>5</v>
      </c>
    </row>
    <row r="1592" spans="1:16" x14ac:dyDescent="0.2">
      <c r="A1592" s="28" t="s">
        <v>58</v>
      </c>
      <c r="E1592" s="30" t="s">
        <v>5</v>
      </c>
    </row>
    <row r="1593" spans="1:16" x14ac:dyDescent="0.2">
      <c r="E1593" s="29" t="s">
        <v>5</v>
      </c>
    </row>
    <row r="1594" spans="1:16" x14ac:dyDescent="0.2">
      <c r="A1594" t="s">
        <v>51</v>
      </c>
      <c r="B1594" s="5" t="s">
        <v>7028</v>
      </c>
      <c r="C1594" s="5" t="s">
        <v>7029</v>
      </c>
      <c r="D1594" t="s">
        <v>5</v>
      </c>
      <c r="E1594" s="24" t="s">
        <v>7030</v>
      </c>
      <c r="F1594" s="25" t="s">
        <v>3125</v>
      </c>
      <c r="G1594" s="26">
        <v>2.69</v>
      </c>
      <c r="H1594" s="25">
        <v>0</v>
      </c>
      <c r="I1594" s="25">
        <f>ROUND(G1594*H1594,6)</f>
        <v>0</v>
      </c>
      <c r="L1594" s="27">
        <v>0</v>
      </c>
      <c r="M1594" s="22">
        <f>ROUND(ROUND(L1594,2)*ROUND(G1594,3),2)</f>
        <v>0</v>
      </c>
      <c r="N1594" s="25" t="s">
        <v>126</v>
      </c>
      <c r="O1594">
        <f>(M1594*21)/100</f>
        <v>0</v>
      </c>
      <c r="P1594" t="s">
        <v>27</v>
      </c>
    </row>
    <row r="1595" spans="1:16" x14ac:dyDescent="0.2">
      <c r="A1595" s="28" t="s">
        <v>57</v>
      </c>
      <c r="E1595" s="29" t="s">
        <v>5</v>
      </c>
    </row>
    <row r="1596" spans="1:16" x14ac:dyDescent="0.2">
      <c r="A1596" s="28" t="s">
        <v>58</v>
      </c>
      <c r="E1596" s="30" t="s">
        <v>5</v>
      </c>
    </row>
    <row r="1597" spans="1:16" x14ac:dyDescent="0.2">
      <c r="E1597" s="29" t="s">
        <v>5</v>
      </c>
    </row>
    <row r="1598" spans="1:16" x14ac:dyDescent="0.2">
      <c r="A1598" t="s">
        <v>51</v>
      </c>
      <c r="B1598" s="5" t="s">
        <v>7031</v>
      </c>
      <c r="C1598" s="5" t="s">
        <v>7032</v>
      </c>
      <c r="D1598" t="s">
        <v>5</v>
      </c>
      <c r="E1598" s="24" t="s">
        <v>7033</v>
      </c>
      <c r="F1598" s="25" t="s">
        <v>3125</v>
      </c>
      <c r="G1598" s="26">
        <v>0.18</v>
      </c>
      <c r="H1598" s="25">
        <v>0</v>
      </c>
      <c r="I1598" s="25">
        <f>ROUND(G1598*H1598,6)</f>
        <v>0</v>
      </c>
      <c r="L1598" s="27">
        <v>0</v>
      </c>
      <c r="M1598" s="22">
        <f>ROUND(ROUND(L1598,2)*ROUND(G1598,3),2)</f>
        <v>0</v>
      </c>
      <c r="N1598" s="25" t="s">
        <v>126</v>
      </c>
      <c r="O1598">
        <f>(M1598*21)/100</f>
        <v>0</v>
      </c>
      <c r="P1598" t="s">
        <v>27</v>
      </c>
    </row>
    <row r="1599" spans="1:16" x14ac:dyDescent="0.2">
      <c r="A1599" s="28" t="s">
        <v>57</v>
      </c>
      <c r="E1599" s="29" t="s">
        <v>5</v>
      </c>
    </row>
    <row r="1600" spans="1:16" x14ac:dyDescent="0.2">
      <c r="A1600" s="28" t="s">
        <v>58</v>
      </c>
      <c r="E1600" s="30" t="s">
        <v>5</v>
      </c>
    </row>
    <row r="1601" spans="1:16" x14ac:dyDescent="0.2">
      <c r="E1601" s="29" t="s">
        <v>5</v>
      </c>
    </row>
    <row r="1602" spans="1:16" x14ac:dyDescent="0.2">
      <c r="A1602" t="s">
        <v>48</v>
      </c>
      <c r="C1602" s="6" t="s">
        <v>197</v>
      </c>
      <c r="E1602" s="23" t="s">
        <v>7034</v>
      </c>
      <c r="J1602" s="22">
        <f>0</f>
        <v>0</v>
      </c>
      <c r="K1602" s="22">
        <f>0</f>
        <v>0</v>
      </c>
      <c r="L1602" s="22">
        <f>0+L1603+L1607+L1611+L1615+L1619+L1623+L1627+L1631+L1635+L1639+L1643</f>
        <v>0</v>
      </c>
      <c r="M1602" s="22">
        <f>0+M1603+M1607+M1611+M1615+M1619+M1623+M1627+M1631+M1635+M1639+M1643</f>
        <v>0</v>
      </c>
    </row>
    <row r="1603" spans="1:16" ht="25.5" x14ac:dyDescent="0.2">
      <c r="A1603" t="s">
        <v>51</v>
      </c>
      <c r="B1603" s="5" t="s">
        <v>7035</v>
      </c>
      <c r="C1603" s="5" t="s">
        <v>7036</v>
      </c>
      <c r="D1603" t="s">
        <v>5</v>
      </c>
      <c r="E1603" s="24" t="s">
        <v>6997</v>
      </c>
      <c r="F1603" s="25" t="s">
        <v>812</v>
      </c>
      <c r="G1603" s="26">
        <v>1</v>
      </c>
      <c r="H1603" s="25">
        <v>0</v>
      </c>
      <c r="I1603" s="25">
        <f>ROUND(G1603*H1603,6)</f>
        <v>0</v>
      </c>
      <c r="L1603" s="27">
        <v>0</v>
      </c>
      <c r="M1603" s="22">
        <f>ROUND(ROUND(L1603,2)*ROUND(G1603,3),2)</f>
        <v>0</v>
      </c>
      <c r="N1603" s="25" t="s">
        <v>126</v>
      </c>
      <c r="O1603">
        <f>(M1603*21)/100</f>
        <v>0</v>
      </c>
      <c r="P1603" t="s">
        <v>27</v>
      </c>
    </row>
    <row r="1604" spans="1:16" x14ac:dyDescent="0.2">
      <c r="A1604" s="28" t="s">
        <v>57</v>
      </c>
      <c r="E1604" s="29" t="s">
        <v>5</v>
      </c>
    </row>
    <row r="1605" spans="1:16" x14ac:dyDescent="0.2">
      <c r="A1605" s="28" t="s">
        <v>58</v>
      </c>
      <c r="E1605" s="30" t="s">
        <v>5</v>
      </c>
    </row>
    <row r="1606" spans="1:16" x14ac:dyDescent="0.2">
      <c r="E1606" s="29" t="s">
        <v>5</v>
      </c>
    </row>
    <row r="1607" spans="1:16" ht="25.5" x14ac:dyDescent="0.2">
      <c r="A1607" t="s">
        <v>51</v>
      </c>
      <c r="B1607" s="5" t="s">
        <v>7037</v>
      </c>
      <c r="C1607" s="5" t="s">
        <v>7038</v>
      </c>
      <c r="D1607" t="s">
        <v>5</v>
      </c>
      <c r="E1607" s="24" t="s">
        <v>6997</v>
      </c>
      <c r="F1607" s="25" t="s">
        <v>812</v>
      </c>
      <c r="G1607" s="26">
        <v>1</v>
      </c>
      <c r="H1607" s="25">
        <v>0</v>
      </c>
      <c r="I1607" s="25">
        <f>ROUND(G1607*H1607,6)</f>
        <v>0</v>
      </c>
      <c r="L1607" s="27">
        <v>0</v>
      </c>
      <c r="M1607" s="22">
        <f>ROUND(ROUND(L1607,2)*ROUND(G1607,3),2)</f>
        <v>0</v>
      </c>
      <c r="N1607" s="25" t="s">
        <v>126</v>
      </c>
      <c r="O1607">
        <f>(M1607*21)/100</f>
        <v>0</v>
      </c>
      <c r="P1607" t="s">
        <v>27</v>
      </c>
    </row>
    <row r="1608" spans="1:16" x14ac:dyDescent="0.2">
      <c r="A1608" s="28" t="s">
        <v>57</v>
      </c>
      <c r="E1608" s="29" t="s">
        <v>5</v>
      </c>
    </row>
    <row r="1609" spans="1:16" x14ac:dyDescent="0.2">
      <c r="A1609" s="28" t="s">
        <v>58</v>
      </c>
      <c r="E1609" s="30" t="s">
        <v>5</v>
      </c>
    </row>
    <row r="1610" spans="1:16" x14ac:dyDescent="0.2">
      <c r="E1610" s="29" t="s">
        <v>5</v>
      </c>
    </row>
    <row r="1611" spans="1:16" ht="25.5" x14ac:dyDescent="0.2">
      <c r="A1611" t="s">
        <v>51</v>
      </c>
      <c r="B1611" s="5" t="s">
        <v>7039</v>
      </c>
      <c r="C1611" s="5" t="s">
        <v>7040</v>
      </c>
      <c r="D1611" t="s">
        <v>5</v>
      </c>
      <c r="E1611" s="24" t="s">
        <v>7041</v>
      </c>
      <c r="F1611" s="25" t="s">
        <v>812</v>
      </c>
      <c r="G1611" s="26">
        <v>1</v>
      </c>
      <c r="H1611" s="25">
        <v>0</v>
      </c>
      <c r="I1611" s="25">
        <f>ROUND(G1611*H1611,6)</f>
        <v>0</v>
      </c>
      <c r="L1611" s="27">
        <v>0</v>
      </c>
      <c r="M1611" s="22">
        <f>ROUND(ROUND(L1611,2)*ROUND(G1611,3),2)</f>
        <v>0</v>
      </c>
      <c r="N1611" s="25" t="s">
        <v>126</v>
      </c>
      <c r="O1611">
        <f>(M1611*21)/100</f>
        <v>0</v>
      </c>
      <c r="P1611" t="s">
        <v>27</v>
      </c>
    </row>
    <row r="1612" spans="1:16" x14ac:dyDescent="0.2">
      <c r="A1612" s="28" t="s">
        <v>57</v>
      </c>
      <c r="E1612" s="29" t="s">
        <v>5</v>
      </c>
    </row>
    <row r="1613" spans="1:16" x14ac:dyDescent="0.2">
      <c r="A1613" s="28" t="s">
        <v>58</v>
      </c>
      <c r="E1613" s="30" t="s">
        <v>5</v>
      </c>
    </row>
    <row r="1614" spans="1:16" x14ac:dyDescent="0.2">
      <c r="E1614" s="29" t="s">
        <v>5</v>
      </c>
    </row>
    <row r="1615" spans="1:16" ht="25.5" x14ac:dyDescent="0.2">
      <c r="A1615" t="s">
        <v>51</v>
      </c>
      <c r="B1615" s="5" t="s">
        <v>7042</v>
      </c>
      <c r="C1615" s="5" t="s">
        <v>7043</v>
      </c>
      <c r="D1615" t="s">
        <v>5</v>
      </c>
      <c r="E1615" s="24" t="s">
        <v>7041</v>
      </c>
      <c r="F1615" s="25" t="s">
        <v>812</v>
      </c>
      <c r="G1615" s="26">
        <v>1</v>
      </c>
      <c r="H1615" s="25">
        <v>0</v>
      </c>
      <c r="I1615" s="25">
        <f>ROUND(G1615*H1615,6)</f>
        <v>0</v>
      </c>
      <c r="L1615" s="27">
        <v>0</v>
      </c>
      <c r="M1615" s="22">
        <f>ROUND(ROUND(L1615,2)*ROUND(G1615,3),2)</f>
        <v>0</v>
      </c>
      <c r="N1615" s="25" t="s">
        <v>126</v>
      </c>
      <c r="O1615">
        <f>(M1615*21)/100</f>
        <v>0</v>
      </c>
      <c r="P1615" t="s">
        <v>27</v>
      </c>
    </row>
    <row r="1616" spans="1:16" x14ac:dyDescent="0.2">
      <c r="A1616" s="28" t="s">
        <v>57</v>
      </c>
      <c r="E1616" s="29" t="s">
        <v>5</v>
      </c>
    </row>
    <row r="1617" spans="1:16" x14ac:dyDescent="0.2">
      <c r="A1617" s="28" t="s">
        <v>58</v>
      </c>
      <c r="E1617" s="30" t="s">
        <v>5</v>
      </c>
    </row>
    <row r="1618" spans="1:16" x14ac:dyDescent="0.2">
      <c r="E1618" s="29" t="s">
        <v>5</v>
      </c>
    </row>
    <row r="1619" spans="1:16" x14ac:dyDescent="0.2">
      <c r="A1619" t="s">
        <v>51</v>
      </c>
      <c r="B1619" s="5" t="s">
        <v>7044</v>
      </c>
      <c r="C1619" s="5" t="s">
        <v>7045</v>
      </c>
      <c r="D1619" t="s">
        <v>5</v>
      </c>
      <c r="E1619" s="24" t="s">
        <v>7016</v>
      </c>
      <c r="F1619" s="25" t="s">
        <v>812</v>
      </c>
      <c r="G1619" s="26">
        <v>1</v>
      </c>
      <c r="H1619" s="25">
        <v>0</v>
      </c>
      <c r="I1619" s="25">
        <f>ROUND(G1619*H1619,6)</f>
        <v>0</v>
      </c>
      <c r="L1619" s="27">
        <v>0</v>
      </c>
      <c r="M1619" s="22">
        <f>ROUND(ROUND(L1619,2)*ROUND(G1619,3),2)</f>
        <v>0</v>
      </c>
      <c r="N1619" s="25" t="s">
        <v>126</v>
      </c>
      <c r="O1619">
        <f>(M1619*21)/100</f>
        <v>0</v>
      </c>
      <c r="P1619" t="s">
        <v>27</v>
      </c>
    </row>
    <row r="1620" spans="1:16" x14ac:dyDescent="0.2">
      <c r="A1620" s="28" t="s">
        <v>57</v>
      </c>
      <c r="E1620" s="29" t="s">
        <v>5</v>
      </c>
    </row>
    <row r="1621" spans="1:16" x14ac:dyDescent="0.2">
      <c r="A1621" s="28" t="s">
        <v>58</v>
      </c>
      <c r="E1621" s="30" t="s">
        <v>5</v>
      </c>
    </row>
    <row r="1622" spans="1:16" x14ac:dyDescent="0.2">
      <c r="E1622" s="29" t="s">
        <v>5</v>
      </c>
    </row>
    <row r="1623" spans="1:16" ht="25.5" x14ac:dyDescent="0.2">
      <c r="A1623" t="s">
        <v>51</v>
      </c>
      <c r="B1623" s="5" t="s">
        <v>7046</v>
      </c>
      <c r="C1623" s="5" t="s">
        <v>7047</v>
      </c>
      <c r="D1623" t="s">
        <v>5</v>
      </c>
      <c r="E1623" s="24" t="s">
        <v>7048</v>
      </c>
      <c r="F1623" s="25" t="s">
        <v>812</v>
      </c>
      <c r="G1623" s="26">
        <v>1</v>
      </c>
      <c r="H1623" s="25">
        <v>0</v>
      </c>
      <c r="I1623" s="25">
        <f>ROUND(G1623*H1623,6)</f>
        <v>0</v>
      </c>
      <c r="L1623" s="27">
        <v>0</v>
      </c>
      <c r="M1623" s="22">
        <f>ROUND(ROUND(L1623,2)*ROUND(G1623,3),2)</f>
        <v>0</v>
      </c>
      <c r="N1623" s="25" t="s">
        <v>126</v>
      </c>
      <c r="O1623">
        <f>(M1623*21)/100</f>
        <v>0</v>
      </c>
      <c r="P1623" t="s">
        <v>27</v>
      </c>
    </row>
    <row r="1624" spans="1:16" x14ac:dyDescent="0.2">
      <c r="A1624" s="28" t="s">
        <v>57</v>
      </c>
      <c r="E1624" s="29" t="s">
        <v>5</v>
      </c>
    </row>
    <row r="1625" spans="1:16" x14ac:dyDescent="0.2">
      <c r="A1625" s="28" t="s">
        <v>58</v>
      </c>
      <c r="E1625" s="30" t="s">
        <v>5</v>
      </c>
    </row>
    <row r="1626" spans="1:16" x14ac:dyDescent="0.2">
      <c r="E1626" s="29" t="s">
        <v>5</v>
      </c>
    </row>
    <row r="1627" spans="1:16" x14ac:dyDescent="0.2">
      <c r="A1627" t="s">
        <v>51</v>
      </c>
      <c r="B1627" s="5" t="s">
        <v>7049</v>
      </c>
      <c r="C1627" s="5" t="s">
        <v>7050</v>
      </c>
      <c r="D1627" t="s">
        <v>5</v>
      </c>
      <c r="E1627" s="24" t="s">
        <v>6601</v>
      </c>
      <c r="F1627" s="25" t="s">
        <v>67</v>
      </c>
      <c r="G1627" s="26">
        <v>41.56</v>
      </c>
      <c r="H1627" s="25">
        <v>0</v>
      </c>
      <c r="I1627" s="25">
        <f>ROUND(G1627*H1627,6)</f>
        <v>0</v>
      </c>
      <c r="L1627" s="27">
        <v>0</v>
      </c>
      <c r="M1627" s="22">
        <f>ROUND(ROUND(L1627,2)*ROUND(G1627,3),2)</f>
        <v>0</v>
      </c>
      <c r="N1627" s="25" t="s">
        <v>126</v>
      </c>
      <c r="O1627">
        <f>(M1627*21)/100</f>
        <v>0</v>
      </c>
      <c r="P1627" t="s">
        <v>27</v>
      </c>
    </row>
    <row r="1628" spans="1:16" x14ac:dyDescent="0.2">
      <c r="A1628" s="28" t="s">
        <v>57</v>
      </c>
      <c r="E1628" s="29" t="s">
        <v>5</v>
      </c>
    </row>
    <row r="1629" spans="1:16" x14ac:dyDescent="0.2">
      <c r="A1629" s="28" t="s">
        <v>58</v>
      </c>
      <c r="E1629" s="30" t="s">
        <v>5</v>
      </c>
    </row>
    <row r="1630" spans="1:16" x14ac:dyDescent="0.2">
      <c r="E1630" s="29" t="s">
        <v>5</v>
      </c>
    </row>
    <row r="1631" spans="1:16" x14ac:dyDescent="0.2">
      <c r="A1631" t="s">
        <v>51</v>
      </c>
      <c r="B1631" s="5" t="s">
        <v>7051</v>
      </c>
      <c r="C1631" s="5" t="s">
        <v>7052</v>
      </c>
      <c r="D1631" t="s">
        <v>5</v>
      </c>
      <c r="E1631" s="24" t="s">
        <v>7021</v>
      </c>
      <c r="F1631" s="25" t="s">
        <v>67</v>
      </c>
      <c r="G1631" s="26">
        <v>6.19</v>
      </c>
      <c r="H1631" s="25">
        <v>0</v>
      </c>
      <c r="I1631" s="25">
        <f>ROUND(G1631*H1631,6)</f>
        <v>0</v>
      </c>
      <c r="L1631" s="27">
        <v>0</v>
      </c>
      <c r="M1631" s="22">
        <f>ROUND(ROUND(L1631,2)*ROUND(G1631,3),2)</f>
        <v>0</v>
      </c>
      <c r="N1631" s="25" t="s">
        <v>126</v>
      </c>
      <c r="O1631">
        <f>(M1631*21)/100</f>
        <v>0</v>
      </c>
      <c r="P1631" t="s">
        <v>27</v>
      </c>
    </row>
    <row r="1632" spans="1:16" x14ac:dyDescent="0.2">
      <c r="A1632" s="28" t="s">
        <v>57</v>
      </c>
      <c r="E1632" s="29" t="s">
        <v>5</v>
      </c>
    </row>
    <row r="1633" spans="1:16" x14ac:dyDescent="0.2">
      <c r="A1633" s="28" t="s">
        <v>58</v>
      </c>
      <c r="E1633" s="30" t="s">
        <v>5</v>
      </c>
    </row>
    <row r="1634" spans="1:16" x14ac:dyDescent="0.2">
      <c r="E1634" s="29" t="s">
        <v>5</v>
      </c>
    </row>
    <row r="1635" spans="1:16" x14ac:dyDescent="0.2">
      <c r="A1635" t="s">
        <v>51</v>
      </c>
      <c r="B1635" s="5" t="s">
        <v>7053</v>
      </c>
      <c r="C1635" s="5" t="s">
        <v>7054</v>
      </c>
      <c r="D1635" t="s">
        <v>5</v>
      </c>
      <c r="E1635" s="24" t="s">
        <v>6721</v>
      </c>
      <c r="F1635" s="25" t="s">
        <v>67</v>
      </c>
      <c r="G1635" s="26">
        <v>80.790000000000006</v>
      </c>
      <c r="H1635" s="25">
        <v>0</v>
      </c>
      <c r="I1635" s="25">
        <f>ROUND(G1635*H1635,6)</f>
        <v>0</v>
      </c>
      <c r="L1635" s="27">
        <v>0</v>
      </c>
      <c r="M1635" s="22">
        <f>ROUND(ROUND(L1635,2)*ROUND(G1635,3),2)</f>
        <v>0</v>
      </c>
      <c r="N1635" s="25" t="s">
        <v>126</v>
      </c>
      <c r="O1635">
        <f>(M1635*21)/100</f>
        <v>0</v>
      </c>
      <c r="P1635" t="s">
        <v>27</v>
      </c>
    </row>
    <row r="1636" spans="1:16" x14ac:dyDescent="0.2">
      <c r="A1636" s="28" t="s">
        <v>57</v>
      </c>
      <c r="E1636" s="29" t="s">
        <v>5</v>
      </c>
    </row>
    <row r="1637" spans="1:16" x14ac:dyDescent="0.2">
      <c r="A1637" s="28" t="s">
        <v>58</v>
      </c>
      <c r="E1637" s="30" t="s">
        <v>5</v>
      </c>
    </row>
    <row r="1638" spans="1:16" x14ac:dyDescent="0.2">
      <c r="E1638" s="29" t="s">
        <v>5</v>
      </c>
    </row>
    <row r="1639" spans="1:16" ht="25.5" x14ac:dyDescent="0.2">
      <c r="A1639" t="s">
        <v>51</v>
      </c>
      <c r="B1639" s="5" t="s">
        <v>7055</v>
      </c>
      <c r="C1639" s="5" t="s">
        <v>7056</v>
      </c>
      <c r="D1639" t="s">
        <v>5</v>
      </c>
      <c r="E1639" s="24" t="s">
        <v>6605</v>
      </c>
      <c r="F1639" s="25" t="s">
        <v>67</v>
      </c>
      <c r="G1639" s="26">
        <v>88.53</v>
      </c>
      <c r="H1639" s="25">
        <v>0</v>
      </c>
      <c r="I1639" s="25">
        <f>ROUND(G1639*H1639,6)</f>
        <v>0</v>
      </c>
      <c r="L1639" s="27">
        <v>0</v>
      </c>
      <c r="M1639" s="22">
        <f>ROUND(ROUND(L1639,2)*ROUND(G1639,3),2)</f>
        <v>0</v>
      </c>
      <c r="N1639" s="25" t="s">
        <v>126</v>
      </c>
      <c r="O1639">
        <f>(M1639*21)/100</f>
        <v>0</v>
      </c>
      <c r="P1639" t="s">
        <v>27</v>
      </c>
    </row>
    <row r="1640" spans="1:16" x14ac:dyDescent="0.2">
      <c r="A1640" s="28" t="s">
        <v>57</v>
      </c>
      <c r="E1640" s="29" t="s">
        <v>5</v>
      </c>
    </row>
    <row r="1641" spans="1:16" x14ac:dyDescent="0.2">
      <c r="A1641" s="28" t="s">
        <v>58</v>
      </c>
      <c r="E1641" s="30" t="s">
        <v>5</v>
      </c>
    </row>
    <row r="1642" spans="1:16" x14ac:dyDescent="0.2">
      <c r="E1642" s="29" t="s">
        <v>5</v>
      </c>
    </row>
    <row r="1643" spans="1:16" ht="25.5" x14ac:dyDescent="0.2">
      <c r="A1643" t="s">
        <v>51</v>
      </c>
      <c r="B1643" s="5" t="s">
        <v>7057</v>
      </c>
      <c r="C1643" s="5" t="s">
        <v>7058</v>
      </c>
      <c r="D1643" t="s">
        <v>5</v>
      </c>
      <c r="E1643" s="24" t="s">
        <v>6607</v>
      </c>
      <c r="F1643" s="25" t="s">
        <v>67</v>
      </c>
      <c r="G1643" s="26">
        <v>33</v>
      </c>
      <c r="H1643" s="25">
        <v>0</v>
      </c>
      <c r="I1643" s="25">
        <f>ROUND(G1643*H1643,6)</f>
        <v>0</v>
      </c>
      <c r="L1643" s="27">
        <v>0</v>
      </c>
      <c r="M1643" s="22">
        <f>ROUND(ROUND(L1643,2)*ROUND(G1643,3),2)</f>
        <v>0</v>
      </c>
      <c r="N1643" s="25" t="s">
        <v>126</v>
      </c>
      <c r="O1643">
        <f>(M1643*21)/100</f>
        <v>0</v>
      </c>
      <c r="P1643" t="s">
        <v>27</v>
      </c>
    </row>
    <row r="1644" spans="1:16" x14ac:dyDescent="0.2">
      <c r="A1644" s="28" t="s">
        <v>57</v>
      </c>
      <c r="E1644" s="29" t="s">
        <v>5</v>
      </c>
    </row>
    <row r="1645" spans="1:16" x14ac:dyDescent="0.2">
      <c r="A1645" s="28" t="s">
        <v>58</v>
      </c>
      <c r="E1645" s="30" t="s">
        <v>5</v>
      </c>
    </row>
    <row r="1646" spans="1:16" x14ac:dyDescent="0.2">
      <c r="E1646" s="29" t="s">
        <v>5</v>
      </c>
    </row>
    <row r="1647" spans="1:16" x14ac:dyDescent="0.2">
      <c r="A1647" t="s">
        <v>48</v>
      </c>
      <c r="C1647" s="6" t="s">
        <v>198</v>
      </c>
      <c r="E1647" s="23" t="s">
        <v>7059</v>
      </c>
      <c r="J1647" s="22">
        <f>0</f>
        <v>0</v>
      </c>
      <c r="K1647" s="22">
        <f>0</f>
        <v>0</v>
      </c>
      <c r="L1647" s="22">
        <f>0+L1648+L1652+L1656+L1660+L1664+L1668+L1672+L1676+L1680+L1684+L1688+L1692+L1696+L1700+L1704+L1708+L1712</f>
        <v>0</v>
      </c>
      <c r="M1647" s="22">
        <f>0+M1648+M1652+M1656+M1660+M1664+M1668+M1672+M1676+M1680+M1684+M1688+M1692+M1696+M1700+M1704+M1708+M1712</f>
        <v>0</v>
      </c>
    </row>
    <row r="1648" spans="1:16" ht="38.25" x14ac:dyDescent="0.2">
      <c r="A1648" t="s">
        <v>51</v>
      </c>
      <c r="B1648" s="5" t="s">
        <v>7060</v>
      </c>
      <c r="C1648" s="5" t="s">
        <v>7061</v>
      </c>
      <c r="D1648" t="s">
        <v>5</v>
      </c>
      <c r="E1648" s="24" t="s">
        <v>7062</v>
      </c>
      <c r="F1648" s="25" t="s">
        <v>812</v>
      </c>
      <c r="G1648" s="26">
        <v>1</v>
      </c>
      <c r="H1648" s="25">
        <v>0</v>
      </c>
      <c r="I1648" s="25">
        <f>ROUND(G1648*H1648,6)</f>
        <v>0</v>
      </c>
      <c r="L1648" s="27">
        <v>0</v>
      </c>
      <c r="M1648" s="22">
        <f>ROUND(ROUND(L1648,2)*ROUND(G1648,3),2)</f>
        <v>0</v>
      </c>
      <c r="N1648" s="25" t="s">
        <v>126</v>
      </c>
      <c r="O1648">
        <f>(M1648*21)/100</f>
        <v>0</v>
      </c>
      <c r="P1648" t="s">
        <v>27</v>
      </c>
    </row>
    <row r="1649" spans="1:16" ht="76.5" x14ac:dyDescent="0.2">
      <c r="A1649" s="28" t="s">
        <v>57</v>
      </c>
      <c r="E1649" s="29" t="s">
        <v>7063</v>
      </c>
    </row>
    <row r="1650" spans="1:16" x14ac:dyDescent="0.2">
      <c r="A1650" s="28" t="s">
        <v>58</v>
      </c>
      <c r="E1650" s="30" t="s">
        <v>5</v>
      </c>
    </row>
    <row r="1651" spans="1:16" x14ac:dyDescent="0.2">
      <c r="E1651" s="29" t="s">
        <v>5</v>
      </c>
    </row>
    <row r="1652" spans="1:16" x14ac:dyDescent="0.2">
      <c r="A1652" t="s">
        <v>51</v>
      </c>
      <c r="B1652" s="5" t="s">
        <v>7064</v>
      </c>
      <c r="C1652" s="5" t="s">
        <v>7065</v>
      </c>
      <c r="D1652" t="s">
        <v>5</v>
      </c>
      <c r="E1652" s="24" t="s">
        <v>6903</v>
      </c>
      <c r="F1652" s="25" t="s">
        <v>812</v>
      </c>
      <c r="G1652" s="26">
        <v>1</v>
      </c>
      <c r="H1652" s="25">
        <v>0</v>
      </c>
      <c r="I1652" s="25">
        <f>ROUND(G1652*H1652,6)</f>
        <v>0</v>
      </c>
      <c r="L1652" s="27">
        <v>0</v>
      </c>
      <c r="M1652" s="22">
        <f>ROUND(ROUND(L1652,2)*ROUND(G1652,3),2)</f>
        <v>0</v>
      </c>
      <c r="N1652" s="25" t="s">
        <v>126</v>
      </c>
      <c r="O1652">
        <f>(M1652*21)/100</f>
        <v>0</v>
      </c>
      <c r="P1652" t="s">
        <v>27</v>
      </c>
    </row>
    <row r="1653" spans="1:16" x14ac:dyDescent="0.2">
      <c r="A1653" s="28" t="s">
        <v>57</v>
      </c>
      <c r="E1653" s="29" t="s">
        <v>5</v>
      </c>
    </row>
    <row r="1654" spans="1:16" x14ac:dyDescent="0.2">
      <c r="A1654" s="28" t="s">
        <v>58</v>
      </c>
      <c r="E1654" s="30" t="s">
        <v>5</v>
      </c>
    </row>
    <row r="1655" spans="1:16" x14ac:dyDescent="0.2">
      <c r="E1655" s="29" t="s">
        <v>5</v>
      </c>
    </row>
    <row r="1656" spans="1:16" x14ac:dyDescent="0.2">
      <c r="A1656" t="s">
        <v>51</v>
      </c>
      <c r="B1656" s="5" t="s">
        <v>7066</v>
      </c>
      <c r="C1656" s="5" t="s">
        <v>7067</v>
      </c>
      <c r="D1656" t="s">
        <v>5</v>
      </c>
      <c r="E1656" s="24" t="s">
        <v>6543</v>
      </c>
      <c r="F1656" s="25" t="s">
        <v>812</v>
      </c>
      <c r="G1656" s="26">
        <v>1</v>
      </c>
      <c r="H1656" s="25">
        <v>0</v>
      </c>
      <c r="I1656" s="25">
        <f>ROUND(G1656*H1656,6)</f>
        <v>0</v>
      </c>
      <c r="L1656" s="27">
        <v>0</v>
      </c>
      <c r="M1656" s="22">
        <f>ROUND(ROUND(L1656,2)*ROUND(G1656,3),2)</f>
        <v>0</v>
      </c>
      <c r="N1656" s="25" t="s">
        <v>126</v>
      </c>
      <c r="O1656">
        <f>(M1656*21)/100</f>
        <v>0</v>
      </c>
      <c r="P1656" t="s">
        <v>27</v>
      </c>
    </row>
    <row r="1657" spans="1:16" x14ac:dyDescent="0.2">
      <c r="A1657" s="28" t="s">
        <v>57</v>
      </c>
      <c r="E1657" s="29" t="s">
        <v>5</v>
      </c>
    </row>
    <row r="1658" spans="1:16" x14ac:dyDescent="0.2">
      <c r="A1658" s="28" t="s">
        <v>58</v>
      </c>
      <c r="E1658" s="30" t="s">
        <v>5</v>
      </c>
    </row>
    <row r="1659" spans="1:16" x14ac:dyDescent="0.2">
      <c r="E1659" s="29" t="s">
        <v>5</v>
      </c>
    </row>
    <row r="1660" spans="1:16" ht="25.5" x14ac:dyDescent="0.2">
      <c r="A1660" t="s">
        <v>51</v>
      </c>
      <c r="B1660" s="5" t="s">
        <v>7068</v>
      </c>
      <c r="C1660" s="5" t="s">
        <v>7069</v>
      </c>
      <c r="D1660" t="s">
        <v>5</v>
      </c>
      <c r="E1660" s="24" t="s">
        <v>6589</v>
      </c>
      <c r="F1660" s="25" t="s">
        <v>812</v>
      </c>
      <c r="G1660" s="26">
        <v>4</v>
      </c>
      <c r="H1660" s="25">
        <v>0</v>
      </c>
      <c r="I1660" s="25">
        <f>ROUND(G1660*H1660,6)</f>
        <v>0</v>
      </c>
      <c r="L1660" s="27">
        <v>0</v>
      </c>
      <c r="M1660" s="22">
        <f>ROUND(ROUND(L1660,2)*ROUND(G1660,3),2)</f>
        <v>0</v>
      </c>
      <c r="N1660" s="25" t="s">
        <v>126</v>
      </c>
      <c r="O1660">
        <f>(M1660*21)/100</f>
        <v>0</v>
      </c>
      <c r="P1660" t="s">
        <v>27</v>
      </c>
    </row>
    <row r="1661" spans="1:16" x14ac:dyDescent="0.2">
      <c r="A1661" s="28" t="s">
        <v>57</v>
      </c>
      <c r="E1661" s="29" t="s">
        <v>5</v>
      </c>
    </row>
    <row r="1662" spans="1:16" x14ac:dyDescent="0.2">
      <c r="A1662" s="28" t="s">
        <v>58</v>
      </c>
      <c r="E1662" s="30" t="s">
        <v>5</v>
      </c>
    </row>
    <row r="1663" spans="1:16" x14ac:dyDescent="0.2">
      <c r="E1663" s="29" t="s">
        <v>5</v>
      </c>
    </row>
    <row r="1664" spans="1:16" ht="25.5" x14ac:dyDescent="0.2">
      <c r="A1664" t="s">
        <v>51</v>
      </c>
      <c r="B1664" s="5" t="s">
        <v>7070</v>
      </c>
      <c r="C1664" s="5" t="s">
        <v>7071</v>
      </c>
      <c r="D1664" t="s">
        <v>5</v>
      </c>
      <c r="E1664" s="24" t="s">
        <v>6587</v>
      </c>
      <c r="F1664" s="25" t="s">
        <v>812</v>
      </c>
      <c r="G1664" s="26">
        <v>1</v>
      </c>
      <c r="H1664" s="25">
        <v>0</v>
      </c>
      <c r="I1664" s="25">
        <f>ROUND(G1664*H1664,6)</f>
        <v>0</v>
      </c>
      <c r="L1664" s="27">
        <v>0</v>
      </c>
      <c r="M1664" s="22">
        <f>ROUND(ROUND(L1664,2)*ROUND(G1664,3),2)</f>
        <v>0</v>
      </c>
      <c r="N1664" s="25" t="s">
        <v>126</v>
      </c>
      <c r="O1664">
        <f>(M1664*21)/100</f>
        <v>0</v>
      </c>
      <c r="P1664" t="s">
        <v>27</v>
      </c>
    </row>
    <row r="1665" spans="1:16" x14ac:dyDescent="0.2">
      <c r="A1665" s="28" t="s">
        <v>57</v>
      </c>
      <c r="E1665" s="29" t="s">
        <v>5</v>
      </c>
    </row>
    <row r="1666" spans="1:16" x14ac:dyDescent="0.2">
      <c r="A1666" s="28" t="s">
        <v>58</v>
      </c>
      <c r="E1666" s="30" t="s">
        <v>5</v>
      </c>
    </row>
    <row r="1667" spans="1:16" x14ac:dyDescent="0.2">
      <c r="E1667" s="29" t="s">
        <v>5</v>
      </c>
    </row>
    <row r="1668" spans="1:16" x14ac:dyDescent="0.2">
      <c r="A1668" t="s">
        <v>51</v>
      </c>
      <c r="B1668" s="5" t="s">
        <v>7072</v>
      </c>
      <c r="C1668" s="5" t="s">
        <v>7073</v>
      </c>
      <c r="D1668" t="s">
        <v>5</v>
      </c>
      <c r="E1668" s="24" t="s">
        <v>6597</v>
      </c>
      <c r="F1668" s="25" t="s">
        <v>77</v>
      </c>
      <c r="G1668" s="26">
        <v>2.2400000000000002</v>
      </c>
      <c r="H1668" s="25">
        <v>0</v>
      </c>
      <c r="I1668" s="25">
        <f>ROUND(G1668*H1668,6)</f>
        <v>0</v>
      </c>
      <c r="L1668" s="27">
        <v>0</v>
      </c>
      <c r="M1668" s="22">
        <f>ROUND(ROUND(L1668,2)*ROUND(G1668,3),2)</f>
        <v>0</v>
      </c>
      <c r="N1668" s="25" t="s">
        <v>126</v>
      </c>
      <c r="O1668">
        <f>(M1668*21)/100</f>
        <v>0</v>
      </c>
      <c r="P1668" t="s">
        <v>27</v>
      </c>
    </row>
    <row r="1669" spans="1:16" x14ac:dyDescent="0.2">
      <c r="A1669" s="28" t="s">
        <v>57</v>
      </c>
      <c r="E1669" s="29" t="s">
        <v>5</v>
      </c>
    </row>
    <row r="1670" spans="1:16" x14ac:dyDescent="0.2">
      <c r="A1670" s="28" t="s">
        <v>58</v>
      </c>
      <c r="E1670" s="30" t="s">
        <v>5</v>
      </c>
    </row>
    <row r="1671" spans="1:16" x14ac:dyDescent="0.2">
      <c r="E1671" s="29" t="s">
        <v>5</v>
      </c>
    </row>
    <row r="1672" spans="1:16" x14ac:dyDescent="0.2">
      <c r="A1672" t="s">
        <v>51</v>
      </c>
      <c r="B1672" s="5" t="s">
        <v>7074</v>
      </c>
      <c r="C1672" s="5" t="s">
        <v>7075</v>
      </c>
      <c r="D1672" t="s">
        <v>5</v>
      </c>
      <c r="E1672" s="24" t="s">
        <v>6599</v>
      </c>
      <c r="F1672" s="25" t="s">
        <v>77</v>
      </c>
      <c r="G1672" s="26">
        <v>1.27</v>
      </c>
      <c r="H1672" s="25">
        <v>0</v>
      </c>
      <c r="I1672" s="25">
        <f>ROUND(G1672*H1672,6)</f>
        <v>0</v>
      </c>
      <c r="L1672" s="27">
        <v>0</v>
      </c>
      <c r="M1672" s="22">
        <f>ROUND(ROUND(L1672,2)*ROUND(G1672,3),2)</f>
        <v>0</v>
      </c>
      <c r="N1672" s="25" t="s">
        <v>126</v>
      </c>
      <c r="O1672">
        <f>(M1672*21)/100</f>
        <v>0</v>
      </c>
      <c r="P1672" t="s">
        <v>27</v>
      </c>
    </row>
    <row r="1673" spans="1:16" x14ac:dyDescent="0.2">
      <c r="A1673" s="28" t="s">
        <v>57</v>
      </c>
      <c r="E1673" s="29" t="s">
        <v>5</v>
      </c>
    </row>
    <row r="1674" spans="1:16" x14ac:dyDescent="0.2">
      <c r="A1674" s="28" t="s">
        <v>58</v>
      </c>
      <c r="E1674" s="30" t="s">
        <v>5</v>
      </c>
    </row>
    <row r="1675" spans="1:16" x14ac:dyDescent="0.2">
      <c r="E1675" s="29" t="s">
        <v>5</v>
      </c>
    </row>
    <row r="1676" spans="1:16" x14ac:dyDescent="0.2">
      <c r="A1676" t="s">
        <v>51</v>
      </c>
      <c r="B1676" s="5" t="s">
        <v>7076</v>
      </c>
      <c r="C1676" s="5" t="s">
        <v>7077</v>
      </c>
      <c r="D1676" t="s">
        <v>5</v>
      </c>
      <c r="E1676" s="24" t="s">
        <v>6601</v>
      </c>
      <c r="F1676" s="25" t="s">
        <v>67</v>
      </c>
      <c r="G1676" s="26">
        <v>35.56</v>
      </c>
      <c r="H1676" s="25">
        <v>0</v>
      </c>
      <c r="I1676" s="25">
        <f>ROUND(G1676*H1676,6)</f>
        <v>0</v>
      </c>
      <c r="L1676" s="27">
        <v>0</v>
      </c>
      <c r="M1676" s="22">
        <f>ROUND(ROUND(L1676,2)*ROUND(G1676,3),2)</f>
        <v>0</v>
      </c>
      <c r="N1676" s="25" t="s">
        <v>126</v>
      </c>
      <c r="O1676">
        <f>(M1676*21)/100</f>
        <v>0</v>
      </c>
      <c r="P1676" t="s">
        <v>27</v>
      </c>
    </row>
    <row r="1677" spans="1:16" x14ac:dyDescent="0.2">
      <c r="A1677" s="28" t="s">
        <v>57</v>
      </c>
      <c r="E1677" s="29" t="s">
        <v>5</v>
      </c>
    </row>
    <row r="1678" spans="1:16" x14ac:dyDescent="0.2">
      <c r="A1678" s="28" t="s">
        <v>58</v>
      </c>
      <c r="E1678" s="30" t="s">
        <v>5</v>
      </c>
    </row>
    <row r="1679" spans="1:16" x14ac:dyDescent="0.2">
      <c r="E1679" s="29" t="s">
        <v>5</v>
      </c>
    </row>
    <row r="1680" spans="1:16" ht="25.5" x14ac:dyDescent="0.2">
      <c r="A1680" t="s">
        <v>51</v>
      </c>
      <c r="B1680" s="5" t="s">
        <v>7078</v>
      </c>
      <c r="C1680" s="5" t="s">
        <v>7079</v>
      </c>
      <c r="D1680" t="s">
        <v>5</v>
      </c>
      <c r="E1680" s="24" t="s">
        <v>6605</v>
      </c>
      <c r="F1680" s="25" t="s">
        <v>67</v>
      </c>
      <c r="G1680" s="26">
        <v>0.04</v>
      </c>
      <c r="H1680" s="25">
        <v>0</v>
      </c>
      <c r="I1680" s="25">
        <f>ROUND(G1680*H1680,6)</f>
        <v>0</v>
      </c>
      <c r="L1680" s="27">
        <v>0</v>
      </c>
      <c r="M1680" s="22">
        <f>ROUND(ROUND(L1680,2)*ROUND(G1680,3),2)</f>
        <v>0</v>
      </c>
      <c r="N1680" s="25" t="s">
        <v>126</v>
      </c>
      <c r="O1680">
        <f>(M1680*21)/100</f>
        <v>0</v>
      </c>
      <c r="P1680" t="s">
        <v>27</v>
      </c>
    </row>
    <row r="1681" spans="1:16" x14ac:dyDescent="0.2">
      <c r="A1681" s="28" t="s">
        <v>57</v>
      </c>
      <c r="E1681" s="29" t="s">
        <v>5</v>
      </c>
    </row>
    <row r="1682" spans="1:16" x14ac:dyDescent="0.2">
      <c r="A1682" s="28" t="s">
        <v>58</v>
      </c>
      <c r="E1682" s="30" t="s">
        <v>5</v>
      </c>
    </row>
    <row r="1683" spans="1:16" x14ac:dyDescent="0.2">
      <c r="E1683" s="29" t="s">
        <v>5</v>
      </c>
    </row>
    <row r="1684" spans="1:16" ht="25.5" x14ac:dyDescent="0.2">
      <c r="A1684" t="s">
        <v>51</v>
      </c>
      <c r="B1684" s="5" t="s">
        <v>7080</v>
      </c>
      <c r="C1684" s="5" t="s">
        <v>7081</v>
      </c>
      <c r="D1684" t="s">
        <v>5</v>
      </c>
      <c r="E1684" s="24" t="s">
        <v>6607</v>
      </c>
      <c r="F1684" s="25" t="s">
        <v>67</v>
      </c>
      <c r="G1684" s="26">
        <v>1</v>
      </c>
      <c r="H1684" s="25">
        <v>0</v>
      </c>
      <c r="I1684" s="25">
        <f>ROUND(G1684*H1684,6)</f>
        <v>0</v>
      </c>
      <c r="L1684" s="27">
        <v>0</v>
      </c>
      <c r="M1684" s="22">
        <f>ROUND(ROUND(L1684,2)*ROUND(G1684,3),2)</f>
        <v>0</v>
      </c>
      <c r="N1684" s="25" t="s">
        <v>126</v>
      </c>
      <c r="O1684">
        <f>(M1684*21)/100</f>
        <v>0</v>
      </c>
      <c r="P1684" t="s">
        <v>27</v>
      </c>
    </row>
    <row r="1685" spans="1:16" x14ac:dyDescent="0.2">
      <c r="A1685" s="28" t="s">
        <v>57</v>
      </c>
      <c r="E1685" s="29" t="s">
        <v>5</v>
      </c>
    </row>
    <row r="1686" spans="1:16" x14ac:dyDescent="0.2">
      <c r="A1686" s="28" t="s">
        <v>58</v>
      </c>
      <c r="E1686" s="30" t="s">
        <v>5</v>
      </c>
    </row>
    <row r="1687" spans="1:16" x14ac:dyDescent="0.2">
      <c r="E1687" s="29" t="s">
        <v>5</v>
      </c>
    </row>
    <row r="1688" spans="1:16" x14ac:dyDescent="0.2">
      <c r="A1688" t="s">
        <v>51</v>
      </c>
      <c r="B1688" s="5" t="s">
        <v>7082</v>
      </c>
      <c r="C1688" s="5" t="s">
        <v>7083</v>
      </c>
      <c r="D1688" t="s">
        <v>5</v>
      </c>
      <c r="E1688" s="24" t="s">
        <v>6609</v>
      </c>
      <c r="F1688" s="25" t="s">
        <v>3125</v>
      </c>
      <c r="G1688" s="26">
        <v>2.88</v>
      </c>
      <c r="H1688" s="25">
        <v>0</v>
      </c>
      <c r="I1688" s="25">
        <f>ROUND(G1688*H1688,6)</f>
        <v>0</v>
      </c>
      <c r="L1688" s="27">
        <v>0</v>
      </c>
      <c r="M1688" s="22">
        <f>ROUND(ROUND(L1688,2)*ROUND(G1688,3),2)</f>
        <v>0</v>
      </c>
      <c r="N1688" s="25" t="s">
        <v>126</v>
      </c>
      <c r="O1688">
        <f>(M1688*21)/100</f>
        <v>0</v>
      </c>
      <c r="P1688" t="s">
        <v>27</v>
      </c>
    </row>
    <row r="1689" spans="1:16" x14ac:dyDescent="0.2">
      <c r="A1689" s="28" t="s">
        <v>57</v>
      </c>
      <c r="E1689" s="29" t="s">
        <v>5</v>
      </c>
    </row>
    <row r="1690" spans="1:16" x14ac:dyDescent="0.2">
      <c r="A1690" s="28" t="s">
        <v>58</v>
      </c>
      <c r="E1690" s="30" t="s">
        <v>5</v>
      </c>
    </row>
    <row r="1691" spans="1:16" x14ac:dyDescent="0.2">
      <c r="E1691" s="29" t="s">
        <v>5</v>
      </c>
    </row>
    <row r="1692" spans="1:16" x14ac:dyDescent="0.2">
      <c r="A1692" t="s">
        <v>51</v>
      </c>
      <c r="B1692" s="5" t="s">
        <v>7084</v>
      </c>
      <c r="C1692" s="5" t="s">
        <v>7085</v>
      </c>
      <c r="D1692" t="s">
        <v>5</v>
      </c>
      <c r="E1692" s="24" t="s">
        <v>6613</v>
      </c>
      <c r="F1692" s="25" t="s">
        <v>3125</v>
      </c>
      <c r="G1692" s="26">
        <v>12.19</v>
      </c>
      <c r="H1692" s="25">
        <v>0</v>
      </c>
      <c r="I1692" s="25">
        <f>ROUND(G1692*H1692,6)</f>
        <v>0</v>
      </c>
      <c r="L1692" s="27">
        <v>0</v>
      </c>
      <c r="M1692" s="22">
        <f>ROUND(ROUND(L1692,2)*ROUND(G1692,3),2)</f>
        <v>0</v>
      </c>
      <c r="N1692" s="25" t="s">
        <v>126</v>
      </c>
      <c r="O1692">
        <f>(M1692*21)/100</f>
        <v>0</v>
      </c>
      <c r="P1692" t="s">
        <v>27</v>
      </c>
    </row>
    <row r="1693" spans="1:16" x14ac:dyDescent="0.2">
      <c r="A1693" s="28" t="s">
        <v>57</v>
      </c>
      <c r="E1693" s="29" t="s">
        <v>5</v>
      </c>
    </row>
    <row r="1694" spans="1:16" x14ac:dyDescent="0.2">
      <c r="A1694" s="28" t="s">
        <v>58</v>
      </c>
      <c r="E1694" s="30" t="s">
        <v>5</v>
      </c>
    </row>
    <row r="1695" spans="1:16" x14ac:dyDescent="0.2">
      <c r="E1695" s="29" t="s">
        <v>5</v>
      </c>
    </row>
    <row r="1696" spans="1:16" x14ac:dyDescent="0.2">
      <c r="A1696" t="s">
        <v>51</v>
      </c>
      <c r="B1696" s="5" t="s">
        <v>7086</v>
      </c>
      <c r="C1696" s="5" t="s">
        <v>7087</v>
      </c>
      <c r="D1696" t="s">
        <v>5</v>
      </c>
      <c r="E1696" s="24" t="s">
        <v>6615</v>
      </c>
      <c r="F1696" s="25" t="s">
        <v>3125</v>
      </c>
      <c r="G1696" s="26">
        <v>10.210000000000001</v>
      </c>
      <c r="H1696" s="25">
        <v>0</v>
      </c>
      <c r="I1696" s="25">
        <f>ROUND(G1696*H1696,6)</f>
        <v>0</v>
      </c>
      <c r="L1696" s="27">
        <v>0</v>
      </c>
      <c r="M1696" s="22">
        <f>ROUND(ROUND(L1696,2)*ROUND(G1696,3),2)</f>
        <v>0</v>
      </c>
      <c r="N1696" s="25" t="s">
        <v>126</v>
      </c>
      <c r="O1696">
        <f>(M1696*21)/100</f>
        <v>0</v>
      </c>
      <c r="P1696" t="s">
        <v>27</v>
      </c>
    </row>
    <row r="1697" spans="1:16" x14ac:dyDescent="0.2">
      <c r="A1697" s="28" t="s">
        <v>57</v>
      </c>
      <c r="E1697" s="29" t="s">
        <v>5</v>
      </c>
    </row>
    <row r="1698" spans="1:16" x14ac:dyDescent="0.2">
      <c r="A1698" s="28" t="s">
        <v>58</v>
      </c>
      <c r="E1698" s="30" t="s">
        <v>5</v>
      </c>
    </row>
    <row r="1699" spans="1:16" x14ac:dyDescent="0.2">
      <c r="E1699" s="29" t="s">
        <v>5</v>
      </c>
    </row>
    <row r="1700" spans="1:16" x14ac:dyDescent="0.2">
      <c r="A1700" t="s">
        <v>51</v>
      </c>
      <c r="B1700" s="5" t="s">
        <v>7088</v>
      </c>
      <c r="C1700" s="5" t="s">
        <v>7089</v>
      </c>
      <c r="D1700" t="s">
        <v>5</v>
      </c>
      <c r="E1700" s="24" t="s">
        <v>6617</v>
      </c>
      <c r="F1700" s="25" t="s">
        <v>3125</v>
      </c>
      <c r="G1700" s="26">
        <v>6.04</v>
      </c>
      <c r="H1700" s="25">
        <v>0</v>
      </c>
      <c r="I1700" s="25">
        <f>ROUND(G1700*H1700,6)</f>
        <v>0</v>
      </c>
      <c r="L1700" s="27">
        <v>0</v>
      </c>
      <c r="M1700" s="22">
        <f>ROUND(ROUND(L1700,2)*ROUND(G1700,3),2)</f>
        <v>0</v>
      </c>
      <c r="N1700" s="25" t="s">
        <v>126</v>
      </c>
      <c r="O1700">
        <f>(M1700*21)/100</f>
        <v>0</v>
      </c>
      <c r="P1700" t="s">
        <v>27</v>
      </c>
    </row>
    <row r="1701" spans="1:16" x14ac:dyDescent="0.2">
      <c r="A1701" s="28" t="s">
        <v>57</v>
      </c>
      <c r="E1701" s="29" t="s">
        <v>5</v>
      </c>
    </row>
    <row r="1702" spans="1:16" x14ac:dyDescent="0.2">
      <c r="A1702" s="28" t="s">
        <v>58</v>
      </c>
      <c r="E1702" s="30" t="s">
        <v>5</v>
      </c>
    </row>
    <row r="1703" spans="1:16" x14ac:dyDescent="0.2">
      <c r="E1703" s="29" t="s">
        <v>5</v>
      </c>
    </row>
    <row r="1704" spans="1:16" x14ac:dyDescent="0.2">
      <c r="A1704" t="s">
        <v>51</v>
      </c>
      <c r="B1704" s="5" t="s">
        <v>7090</v>
      </c>
      <c r="C1704" s="5" t="s">
        <v>7091</v>
      </c>
      <c r="D1704" t="s">
        <v>5</v>
      </c>
      <c r="E1704" s="24" t="s">
        <v>6622</v>
      </c>
      <c r="F1704" s="25" t="s">
        <v>3125</v>
      </c>
      <c r="G1704" s="26">
        <v>1.65</v>
      </c>
      <c r="H1704" s="25">
        <v>0</v>
      </c>
      <c r="I1704" s="25">
        <f>ROUND(G1704*H1704,6)</f>
        <v>0</v>
      </c>
      <c r="L1704" s="27">
        <v>0</v>
      </c>
      <c r="M1704" s="22">
        <f>ROUND(ROUND(L1704,2)*ROUND(G1704,3),2)</f>
        <v>0</v>
      </c>
      <c r="N1704" s="25" t="s">
        <v>126</v>
      </c>
      <c r="O1704">
        <f>(M1704*21)/100</f>
        <v>0</v>
      </c>
      <c r="P1704" t="s">
        <v>27</v>
      </c>
    </row>
    <row r="1705" spans="1:16" x14ac:dyDescent="0.2">
      <c r="A1705" s="28" t="s">
        <v>57</v>
      </c>
      <c r="E1705" s="29" t="s">
        <v>5</v>
      </c>
    </row>
    <row r="1706" spans="1:16" x14ac:dyDescent="0.2">
      <c r="A1706" s="28" t="s">
        <v>58</v>
      </c>
      <c r="E1706" s="30" t="s">
        <v>5</v>
      </c>
    </row>
    <row r="1707" spans="1:16" x14ac:dyDescent="0.2">
      <c r="E1707" s="29" t="s">
        <v>5</v>
      </c>
    </row>
    <row r="1708" spans="1:16" x14ac:dyDescent="0.2">
      <c r="A1708" t="s">
        <v>51</v>
      </c>
      <c r="B1708" s="5" t="s">
        <v>7092</v>
      </c>
      <c r="C1708" s="5" t="s">
        <v>7091</v>
      </c>
      <c r="D1708" t="s">
        <v>52</v>
      </c>
      <c r="E1708" s="24" t="s">
        <v>6623</v>
      </c>
      <c r="F1708" s="25" t="s">
        <v>3125</v>
      </c>
      <c r="G1708" s="26">
        <v>2.0499999999999998</v>
      </c>
      <c r="H1708" s="25">
        <v>0</v>
      </c>
      <c r="I1708" s="25">
        <f>ROUND(G1708*H1708,6)</f>
        <v>0</v>
      </c>
      <c r="L1708" s="27">
        <v>0</v>
      </c>
      <c r="M1708" s="22">
        <f>ROUND(ROUND(L1708,2)*ROUND(G1708,3),2)</f>
        <v>0</v>
      </c>
      <c r="N1708" s="25" t="s">
        <v>126</v>
      </c>
      <c r="O1708">
        <f>(M1708*21)/100</f>
        <v>0</v>
      </c>
      <c r="P1708" t="s">
        <v>27</v>
      </c>
    </row>
    <row r="1709" spans="1:16" x14ac:dyDescent="0.2">
      <c r="A1709" s="28" t="s">
        <v>57</v>
      </c>
      <c r="E1709" s="29" t="s">
        <v>5</v>
      </c>
    </row>
    <row r="1710" spans="1:16" x14ac:dyDescent="0.2">
      <c r="A1710" s="28" t="s">
        <v>58</v>
      </c>
      <c r="E1710" s="30" t="s">
        <v>5</v>
      </c>
    </row>
    <row r="1711" spans="1:16" x14ac:dyDescent="0.2">
      <c r="E1711" s="29" t="s">
        <v>5</v>
      </c>
    </row>
    <row r="1712" spans="1:16" x14ac:dyDescent="0.2">
      <c r="A1712" t="s">
        <v>51</v>
      </c>
      <c r="B1712" s="5" t="s">
        <v>7093</v>
      </c>
      <c r="C1712" s="5" t="s">
        <v>7091</v>
      </c>
      <c r="D1712" t="s">
        <v>27</v>
      </c>
      <c r="E1712" s="24" t="s">
        <v>6624</v>
      </c>
      <c r="F1712" s="25" t="s">
        <v>3125</v>
      </c>
      <c r="G1712" s="26">
        <v>2.88</v>
      </c>
      <c r="H1712" s="25">
        <v>0</v>
      </c>
      <c r="I1712" s="25">
        <f>ROUND(G1712*H1712,6)</f>
        <v>0</v>
      </c>
      <c r="L1712" s="27">
        <v>0</v>
      </c>
      <c r="M1712" s="22">
        <f>ROUND(ROUND(L1712,2)*ROUND(G1712,3),2)</f>
        <v>0</v>
      </c>
      <c r="N1712" s="25" t="s">
        <v>126</v>
      </c>
      <c r="O1712">
        <f>(M1712*21)/100</f>
        <v>0</v>
      </c>
      <c r="P1712" t="s">
        <v>27</v>
      </c>
    </row>
    <row r="1713" spans="1:16" x14ac:dyDescent="0.2">
      <c r="A1713" s="28" t="s">
        <v>57</v>
      </c>
      <c r="E1713" s="29" t="s">
        <v>5</v>
      </c>
    </row>
    <row r="1714" spans="1:16" x14ac:dyDescent="0.2">
      <c r="A1714" s="28" t="s">
        <v>58</v>
      </c>
      <c r="E1714" s="30" t="s">
        <v>5</v>
      </c>
    </row>
    <row r="1715" spans="1:16" x14ac:dyDescent="0.2">
      <c r="E1715" s="29" t="s">
        <v>5</v>
      </c>
    </row>
    <row r="1716" spans="1:16" x14ac:dyDescent="0.2">
      <c r="A1716" t="s">
        <v>48</v>
      </c>
      <c r="C1716" s="6" t="s">
        <v>199</v>
      </c>
      <c r="E1716" s="23" t="s">
        <v>7094</v>
      </c>
      <c r="J1716" s="22">
        <f>0</f>
        <v>0</v>
      </c>
      <c r="K1716" s="22">
        <f>0</f>
        <v>0</v>
      </c>
      <c r="L1716" s="22">
        <f>0+L1717+L1721+L1725+L1729+L1733+L1737+L1741+L1745+L1749+L1753+L1757+L1761+L1765+L1769+L1773+L1777+L1781+L1785+L1789+L1793+L1797+L1801+L1805</f>
        <v>0</v>
      </c>
      <c r="M1716" s="22">
        <f>0+M1717+M1721+M1725+M1729+M1733+M1737+M1741+M1745+M1749+M1753+M1757+M1761+M1765+M1769+M1773+M1777+M1781+M1785+M1789+M1793+M1797+M1801+M1805</f>
        <v>0</v>
      </c>
    </row>
    <row r="1717" spans="1:16" x14ac:dyDescent="0.2">
      <c r="A1717" t="s">
        <v>51</v>
      </c>
      <c r="B1717" s="5" t="s">
        <v>7095</v>
      </c>
      <c r="C1717" s="5" t="s">
        <v>7096</v>
      </c>
      <c r="D1717" t="s">
        <v>5</v>
      </c>
      <c r="E1717" s="24" t="s">
        <v>6903</v>
      </c>
      <c r="F1717" s="25" t="s">
        <v>812</v>
      </c>
      <c r="G1717" s="26">
        <v>1</v>
      </c>
      <c r="H1717" s="25">
        <v>0</v>
      </c>
      <c r="I1717" s="25">
        <f>ROUND(G1717*H1717,6)</f>
        <v>0</v>
      </c>
      <c r="L1717" s="27">
        <v>0</v>
      </c>
      <c r="M1717" s="22">
        <f>ROUND(ROUND(L1717,2)*ROUND(G1717,3),2)</f>
        <v>0</v>
      </c>
      <c r="N1717" s="25" t="s">
        <v>126</v>
      </c>
      <c r="O1717">
        <f>(M1717*21)/100</f>
        <v>0</v>
      </c>
      <c r="P1717" t="s">
        <v>27</v>
      </c>
    </row>
    <row r="1718" spans="1:16" x14ac:dyDescent="0.2">
      <c r="A1718" s="28" t="s">
        <v>57</v>
      </c>
      <c r="E1718" s="29" t="s">
        <v>5</v>
      </c>
    </row>
    <row r="1719" spans="1:16" x14ac:dyDescent="0.2">
      <c r="A1719" s="28" t="s">
        <v>58</v>
      </c>
      <c r="E1719" s="30" t="s">
        <v>5</v>
      </c>
    </row>
    <row r="1720" spans="1:16" x14ac:dyDescent="0.2">
      <c r="E1720" s="29" t="s">
        <v>5</v>
      </c>
    </row>
    <row r="1721" spans="1:16" x14ac:dyDescent="0.2">
      <c r="A1721" t="s">
        <v>51</v>
      </c>
      <c r="B1721" s="5" t="s">
        <v>7097</v>
      </c>
      <c r="C1721" s="5" t="s">
        <v>7098</v>
      </c>
      <c r="D1721" t="s">
        <v>5</v>
      </c>
      <c r="E1721" s="24" t="s">
        <v>6543</v>
      </c>
      <c r="F1721" s="25" t="s">
        <v>812</v>
      </c>
      <c r="G1721" s="26">
        <v>1</v>
      </c>
      <c r="H1721" s="25">
        <v>0</v>
      </c>
      <c r="I1721" s="25">
        <f>ROUND(G1721*H1721,6)</f>
        <v>0</v>
      </c>
      <c r="L1721" s="27">
        <v>0</v>
      </c>
      <c r="M1721" s="22">
        <f>ROUND(ROUND(L1721,2)*ROUND(G1721,3),2)</f>
        <v>0</v>
      </c>
      <c r="N1721" s="25" t="s">
        <v>126</v>
      </c>
      <c r="O1721">
        <f>(M1721*21)/100</f>
        <v>0</v>
      </c>
      <c r="P1721" t="s">
        <v>27</v>
      </c>
    </row>
    <row r="1722" spans="1:16" x14ac:dyDescent="0.2">
      <c r="A1722" s="28" t="s">
        <v>57</v>
      </c>
      <c r="E1722" s="29" t="s">
        <v>5</v>
      </c>
    </row>
    <row r="1723" spans="1:16" x14ac:dyDescent="0.2">
      <c r="A1723" s="28" t="s">
        <v>58</v>
      </c>
      <c r="E1723" s="30" t="s">
        <v>5</v>
      </c>
    </row>
    <row r="1724" spans="1:16" x14ac:dyDescent="0.2">
      <c r="E1724" s="29" t="s">
        <v>5</v>
      </c>
    </row>
    <row r="1725" spans="1:16" ht="25.5" x14ac:dyDescent="0.2">
      <c r="A1725" t="s">
        <v>51</v>
      </c>
      <c r="B1725" s="5" t="s">
        <v>7099</v>
      </c>
      <c r="C1725" s="5" t="s">
        <v>7100</v>
      </c>
      <c r="D1725" t="s">
        <v>5</v>
      </c>
      <c r="E1725" s="24" t="s">
        <v>6662</v>
      </c>
      <c r="F1725" s="25" t="s">
        <v>812</v>
      </c>
      <c r="G1725" s="26">
        <v>2</v>
      </c>
      <c r="H1725" s="25">
        <v>0</v>
      </c>
      <c r="I1725" s="25">
        <f>ROUND(G1725*H1725,6)</f>
        <v>0</v>
      </c>
      <c r="L1725" s="27">
        <v>0</v>
      </c>
      <c r="M1725" s="22">
        <f>ROUND(ROUND(L1725,2)*ROUND(G1725,3),2)</f>
        <v>0</v>
      </c>
      <c r="N1725" s="25" t="s">
        <v>126</v>
      </c>
      <c r="O1725">
        <f>(M1725*21)/100</f>
        <v>0</v>
      </c>
      <c r="P1725" t="s">
        <v>27</v>
      </c>
    </row>
    <row r="1726" spans="1:16" x14ac:dyDescent="0.2">
      <c r="A1726" s="28" t="s">
        <v>57</v>
      </c>
      <c r="E1726" s="29" t="s">
        <v>5</v>
      </c>
    </row>
    <row r="1727" spans="1:16" x14ac:dyDescent="0.2">
      <c r="A1727" s="28" t="s">
        <v>58</v>
      </c>
      <c r="E1727" s="30" t="s">
        <v>5</v>
      </c>
    </row>
    <row r="1728" spans="1:16" x14ac:dyDescent="0.2">
      <c r="E1728" s="29" t="s">
        <v>5</v>
      </c>
    </row>
    <row r="1729" spans="1:16" ht="25.5" x14ac:dyDescent="0.2">
      <c r="A1729" t="s">
        <v>51</v>
      </c>
      <c r="B1729" s="5" t="s">
        <v>7101</v>
      </c>
      <c r="C1729" s="5" t="s">
        <v>7102</v>
      </c>
      <c r="D1729" t="s">
        <v>5</v>
      </c>
      <c r="E1729" s="24" t="s">
        <v>6660</v>
      </c>
      <c r="F1729" s="25" t="s">
        <v>812</v>
      </c>
      <c r="G1729" s="26">
        <v>1</v>
      </c>
      <c r="H1729" s="25">
        <v>0</v>
      </c>
      <c r="I1729" s="25">
        <f>ROUND(G1729*H1729,6)</f>
        <v>0</v>
      </c>
      <c r="L1729" s="27">
        <v>0</v>
      </c>
      <c r="M1729" s="22">
        <f>ROUND(ROUND(L1729,2)*ROUND(G1729,3),2)</f>
        <v>0</v>
      </c>
      <c r="N1729" s="25" t="s">
        <v>126</v>
      </c>
      <c r="O1729">
        <f>(M1729*21)/100</f>
        <v>0</v>
      </c>
      <c r="P1729" t="s">
        <v>27</v>
      </c>
    </row>
    <row r="1730" spans="1:16" x14ac:dyDescent="0.2">
      <c r="A1730" s="28" t="s">
        <v>57</v>
      </c>
      <c r="E1730" s="29" t="s">
        <v>5</v>
      </c>
    </row>
    <row r="1731" spans="1:16" x14ac:dyDescent="0.2">
      <c r="A1731" s="28" t="s">
        <v>58</v>
      </c>
      <c r="E1731" s="30" t="s">
        <v>5</v>
      </c>
    </row>
    <row r="1732" spans="1:16" x14ac:dyDescent="0.2">
      <c r="E1732" s="29" t="s">
        <v>5</v>
      </c>
    </row>
    <row r="1733" spans="1:16" x14ac:dyDescent="0.2">
      <c r="A1733" t="s">
        <v>51</v>
      </c>
      <c r="B1733" s="5" t="s">
        <v>7103</v>
      </c>
      <c r="C1733" s="5" t="s">
        <v>7104</v>
      </c>
      <c r="D1733" t="s">
        <v>5</v>
      </c>
      <c r="E1733" s="24" t="s">
        <v>6672</v>
      </c>
      <c r="F1733" s="25" t="s">
        <v>812</v>
      </c>
      <c r="G1733" s="26">
        <v>2</v>
      </c>
      <c r="H1733" s="25">
        <v>0</v>
      </c>
      <c r="I1733" s="25">
        <f>ROUND(G1733*H1733,6)</f>
        <v>0</v>
      </c>
      <c r="L1733" s="27">
        <v>0</v>
      </c>
      <c r="M1733" s="22">
        <f>ROUND(ROUND(L1733,2)*ROUND(G1733,3),2)</f>
        <v>0</v>
      </c>
      <c r="N1733" s="25" t="s">
        <v>126</v>
      </c>
      <c r="O1733">
        <f>(M1733*21)/100</f>
        <v>0</v>
      </c>
      <c r="P1733" t="s">
        <v>27</v>
      </c>
    </row>
    <row r="1734" spans="1:16" x14ac:dyDescent="0.2">
      <c r="A1734" s="28" t="s">
        <v>57</v>
      </c>
      <c r="E1734" s="29" t="s">
        <v>5</v>
      </c>
    </row>
    <row r="1735" spans="1:16" x14ac:dyDescent="0.2">
      <c r="A1735" s="28" t="s">
        <v>58</v>
      </c>
      <c r="E1735" s="30" t="s">
        <v>5</v>
      </c>
    </row>
    <row r="1736" spans="1:16" x14ac:dyDescent="0.2">
      <c r="E1736" s="29" t="s">
        <v>5</v>
      </c>
    </row>
    <row r="1737" spans="1:16" x14ac:dyDescent="0.2">
      <c r="A1737" t="s">
        <v>51</v>
      </c>
      <c r="B1737" s="5" t="s">
        <v>7105</v>
      </c>
      <c r="C1737" s="5" t="s">
        <v>7106</v>
      </c>
      <c r="D1737" t="s">
        <v>5</v>
      </c>
      <c r="E1737" s="24" t="s">
        <v>7107</v>
      </c>
      <c r="F1737" s="25" t="s">
        <v>812</v>
      </c>
      <c r="G1737" s="26">
        <v>1</v>
      </c>
      <c r="H1737" s="25">
        <v>0</v>
      </c>
      <c r="I1737" s="25">
        <f>ROUND(G1737*H1737,6)</f>
        <v>0</v>
      </c>
      <c r="L1737" s="27">
        <v>0</v>
      </c>
      <c r="M1737" s="22">
        <f>ROUND(ROUND(L1737,2)*ROUND(G1737,3),2)</f>
        <v>0</v>
      </c>
      <c r="N1737" s="25" t="s">
        <v>126</v>
      </c>
      <c r="O1737">
        <f>(M1737*21)/100</f>
        <v>0</v>
      </c>
      <c r="P1737" t="s">
        <v>27</v>
      </c>
    </row>
    <row r="1738" spans="1:16" x14ac:dyDescent="0.2">
      <c r="A1738" s="28" t="s">
        <v>57</v>
      </c>
      <c r="E1738" s="29" t="s">
        <v>5</v>
      </c>
    </row>
    <row r="1739" spans="1:16" x14ac:dyDescent="0.2">
      <c r="A1739" s="28" t="s">
        <v>58</v>
      </c>
      <c r="E1739" s="30" t="s">
        <v>5</v>
      </c>
    </row>
    <row r="1740" spans="1:16" x14ac:dyDescent="0.2">
      <c r="E1740" s="29" t="s">
        <v>5</v>
      </c>
    </row>
    <row r="1741" spans="1:16" x14ac:dyDescent="0.2">
      <c r="A1741" t="s">
        <v>51</v>
      </c>
      <c r="B1741" s="5" t="s">
        <v>7108</v>
      </c>
      <c r="C1741" s="5" t="s">
        <v>7109</v>
      </c>
      <c r="D1741" t="s">
        <v>5</v>
      </c>
      <c r="E1741" s="24" t="s">
        <v>6977</v>
      </c>
      <c r="F1741" s="25" t="s">
        <v>812</v>
      </c>
      <c r="G1741" s="26">
        <v>1</v>
      </c>
      <c r="H1741" s="25">
        <v>0</v>
      </c>
      <c r="I1741" s="25">
        <f>ROUND(G1741*H1741,6)</f>
        <v>0</v>
      </c>
      <c r="L1741" s="27">
        <v>0</v>
      </c>
      <c r="M1741" s="22">
        <f>ROUND(ROUND(L1741,2)*ROUND(G1741,3),2)</f>
        <v>0</v>
      </c>
      <c r="N1741" s="25" t="s">
        <v>126</v>
      </c>
      <c r="O1741">
        <f>(M1741*21)/100</f>
        <v>0</v>
      </c>
      <c r="P1741" t="s">
        <v>27</v>
      </c>
    </row>
    <row r="1742" spans="1:16" x14ac:dyDescent="0.2">
      <c r="A1742" s="28" t="s">
        <v>57</v>
      </c>
      <c r="E1742" s="29" t="s">
        <v>5</v>
      </c>
    </row>
    <row r="1743" spans="1:16" x14ac:dyDescent="0.2">
      <c r="A1743" s="28" t="s">
        <v>58</v>
      </c>
      <c r="E1743" s="30" t="s">
        <v>5</v>
      </c>
    </row>
    <row r="1744" spans="1:16" x14ac:dyDescent="0.2">
      <c r="E1744" s="29" t="s">
        <v>5</v>
      </c>
    </row>
    <row r="1745" spans="1:16" x14ac:dyDescent="0.2">
      <c r="A1745" t="s">
        <v>51</v>
      </c>
      <c r="B1745" s="5" t="s">
        <v>7110</v>
      </c>
      <c r="C1745" s="5" t="s">
        <v>7111</v>
      </c>
      <c r="D1745" t="s">
        <v>5</v>
      </c>
      <c r="E1745" s="24" t="s">
        <v>6676</v>
      </c>
      <c r="F1745" s="25" t="s">
        <v>77</v>
      </c>
      <c r="G1745" s="26">
        <v>2.41</v>
      </c>
      <c r="H1745" s="25">
        <v>0</v>
      </c>
      <c r="I1745" s="25">
        <f>ROUND(G1745*H1745,6)</f>
        <v>0</v>
      </c>
      <c r="L1745" s="27">
        <v>0</v>
      </c>
      <c r="M1745" s="22">
        <f>ROUND(ROUND(L1745,2)*ROUND(G1745,3),2)</f>
        <v>0</v>
      </c>
      <c r="N1745" s="25" t="s">
        <v>126</v>
      </c>
      <c r="O1745">
        <f>(M1745*21)/100</f>
        <v>0</v>
      </c>
      <c r="P1745" t="s">
        <v>27</v>
      </c>
    </row>
    <row r="1746" spans="1:16" x14ac:dyDescent="0.2">
      <c r="A1746" s="28" t="s">
        <v>57</v>
      </c>
      <c r="E1746" s="29" t="s">
        <v>5</v>
      </c>
    </row>
    <row r="1747" spans="1:16" x14ac:dyDescent="0.2">
      <c r="A1747" s="28" t="s">
        <v>58</v>
      </c>
      <c r="E1747" s="30" t="s">
        <v>5</v>
      </c>
    </row>
    <row r="1748" spans="1:16" x14ac:dyDescent="0.2">
      <c r="E1748" s="29" t="s">
        <v>5</v>
      </c>
    </row>
    <row r="1749" spans="1:16" x14ac:dyDescent="0.2">
      <c r="A1749" t="s">
        <v>51</v>
      </c>
      <c r="B1749" s="5" t="s">
        <v>7112</v>
      </c>
      <c r="C1749" s="5" t="s">
        <v>7113</v>
      </c>
      <c r="D1749" t="s">
        <v>5</v>
      </c>
      <c r="E1749" s="24" t="s">
        <v>7114</v>
      </c>
      <c r="F1749" s="25" t="s">
        <v>77</v>
      </c>
      <c r="G1749" s="26">
        <v>1.23</v>
      </c>
      <c r="H1749" s="25">
        <v>0</v>
      </c>
      <c r="I1749" s="25">
        <f>ROUND(G1749*H1749,6)</f>
        <v>0</v>
      </c>
      <c r="L1749" s="27">
        <v>0</v>
      </c>
      <c r="M1749" s="22">
        <f>ROUND(ROUND(L1749,2)*ROUND(G1749,3),2)</f>
        <v>0</v>
      </c>
      <c r="N1749" s="25" t="s">
        <v>126</v>
      </c>
      <c r="O1749">
        <f>(M1749*21)/100</f>
        <v>0</v>
      </c>
      <c r="P1749" t="s">
        <v>27</v>
      </c>
    </row>
    <row r="1750" spans="1:16" x14ac:dyDescent="0.2">
      <c r="A1750" s="28" t="s">
        <v>57</v>
      </c>
      <c r="E1750" s="29" t="s">
        <v>5</v>
      </c>
    </row>
    <row r="1751" spans="1:16" x14ac:dyDescent="0.2">
      <c r="A1751" s="28" t="s">
        <v>58</v>
      </c>
      <c r="E1751" s="30" t="s">
        <v>5</v>
      </c>
    </row>
    <row r="1752" spans="1:16" x14ac:dyDescent="0.2">
      <c r="E1752" s="29" t="s">
        <v>5</v>
      </c>
    </row>
    <row r="1753" spans="1:16" x14ac:dyDescent="0.2">
      <c r="A1753" t="s">
        <v>51</v>
      </c>
      <c r="B1753" s="5" t="s">
        <v>7115</v>
      </c>
      <c r="C1753" s="5" t="s">
        <v>7116</v>
      </c>
      <c r="D1753" t="s">
        <v>5</v>
      </c>
      <c r="E1753" s="24" t="s">
        <v>6597</v>
      </c>
      <c r="F1753" s="25" t="s">
        <v>77</v>
      </c>
      <c r="G1753" s="26">
        <v>3.22</v>
      </c>
      <c r="H1753" s="25">
        <v>0</v>
      </c>
      <c r="I1753" s="25">
        <f>ROUND(G1753*H1753,6)</f>
        <v>0</v>
      </c>
      <c r="L1753" s="27">
        <v>0</v>
      </c>
      <c r="M1753" s="22">
        <f>ROUND(ROUND(L1753,2)*ROUND(G1753,3),2)</f>
        <v>0</v>
      </c>
      <c r="N1753" s="25" t="s">
        <v>126</v>
      </c>
      <c r="O1753">
        <f>(M1753*21)/100</f>
        <v>0</v>
      </c>
      <c r="P1753" t="s">
        <v>27</v>
      </c>
    </row>
    <row r="1754" spans="1:16" x14ac:dyDescent="0.2">
      <c r="A1754" s="28" t="s">
        <v>57</v>
      </c>
      <c r="E1754" s="29" t="s">
        <v>5</v>
      </c>
    </row>
    <row r="1755" spans="1:16" x14ac:dyDescent="0.2">
      <c r="A1755" s="28" t="s">
        <v>58</v>
      </c>
      <c r="E1755" s="30" t="s">
        <v>5</v>
      </c>
    </row>
    <row r="1756" spans="1:16" x14ac:dyDescent="0.2">
      <c r="E1756" s="29" t="s">
        <v>5</v>
      </c>
    </row>
    <row r="1757" spans="1:16" x14ac:dyDescent="0.2">
      <c r="A1757" t="s">
        <v>51</v>
      </c>
      <c r="B1757" s="5" t="s">
        <v>7117</v>
      </c>
      <c r="C1757" s="5" t="s">
        <v>7118</v>
      </c>
      <c r="D1757" t="s">
        <v>5</v>
      </c>
      <c r="E1757" s="24" t="s">
        <v>6599</v>
      </c>
      <c r="F1757" s="25" t="s">
        <v>77</v>
      </c>
      <c r="G1757" s="26">
        <v>0.44</v>
      </c>
      <c r="H1757" s="25">
        <v>0</v>
      </c>
      <c r="I1757" s="25">
        <f>ROUND(G1757*H1757,6)</f>
        <v>0</v>
      </c>
      <c r="L1757" s="27">
        <v>0</v>
      </c>
      <c r="M1757" s="22">
        <f>ROUND(ROUND(L1757,2)*ROUND(G1757,3),2)</f>
        <v>0</v>
      </c>
      <c r="N1757" s="25" t="s">
        <v>126</v>
      </c>
      <c r="O1757">
        <f>(M1757*21)/100</f>
        <v>0</v>
      </c>
      <c r="P1757" t="s">
        <v>27</v>
      </c>
    </row>
    <row r="1758" spans="1:16" x14ac:dyDescent="0.2">
      <c r="A1758" s="28" t="s">
        <v>57</v>
      </c>
      <c r="E1758" s="29" t="s">
        <v>5</v>
      </c>
    </row>
    <row r="1759" spans="1:16" x14ac:dyDescent="0.2">
      <c r="A1759" s="28" t="s">
        <v>58</v>
      </c>
      <c r="E1759" s="30" t="s">
        <v>5</v>
      </c>
    </row>
    <row r="1760" spans="1:16" x14ac:dyDescent="0.2">
      <c r="E1760" s="29" t="s">
        <v>5</v>
      </c>
    </row>
    <row r="1761" spans="1:16" x14ac:dyDescent="0.2">
      <c r="A1761" t="s">
        <v>51</v>
      </c>
      <c r="B1761" s="5" t="s">
        <v>7119</v>
      </c>
      <c r="C1761" s="5" t="s">
        <v>7120</v>
      </c>
      <c r="D1761" t="s">
        <v>5</v>
      </c>
      <c r="E1761" s="24" t="s">
        <v>6601</v>
      </c>
      <c r="F1761" s="25" t="s">
        <v>67</v>
      </c>
      <c r="G1761" s="26">
        <v>1.92</v>
      </c>
      <c r="H1761" s="25">
        <v>0</v>
      </c>
      <c r="I1761" s="25">
        <f>ROUND(G1761*H1761,6)</f>
        <v>0</v>
      </c>
      <c r="L1761" s="27">
        <v>0</v>
      </c>
      <c r="M1761" s="22">
        <f>ROUND(ROUND(L1761,2)*ROUND(G1761,3),2)</f>
        <v>0</v>
      </c>
      <c r="N1761" s="25" t="s">
        <v>126</v>
      </c>
      <c r="O1761">
        <f>(M1761*21)/100</f>
        <v>0</v>
      </c>
      <c r="P1761" t="s">
        <v>27</v>
      </c>
    </row>
    <row r="1762" spans="1:16" x14ac:dyDescent="0.2">
      <c r="A1762" s="28" t="s">
        <v>57</v>
      </c>
      <c r="E1762" s="29" t="s">
        <v>5</v>
      </c>
    </row>
    <row r="1763" spans="1:16" x14ac:dyDescent="0.2">
      <c r="A1763" s="28" t="s">
        <v>58</v>
      </c>
      <c r="E1763" s="30" t="s">
        <v>5</v>
      </c>
    </row>
    <row r="1764" spans="1:16" x14ac:dyDescent="0.2">
      <c r="E1764" s="29" t="s">
        <v>5</v>
      </c>
    </row>
    <row r="1765" spans="1:16" ht="25.5" x14ac:dyDescent="0.2">
      <c r="A1765" t="s">
        <v>51</v>
      </c>
      <c r="B1765" s="5" t="s">
        <v>7121</v>
      </c>
      <c r="C1765" s="5" t="s">
        <v>7122</v>
      </c>
      <c r="D1765" t="s">
        <v>5</v>
      </c>
      <c r="E1765" s="24" t="s">
        <v>6605</v>
      </c>
      <c r="F1765" s="25" t="s">
        <v>67</v>
      </c>
      <c r="G1765" s="26">
        <v>0.04</v>
      </c>
      <c r="H1765" s="25">
        <v>0</v>
      </c>
      <c r="I1765" s="25">
        <f>ROUND(G1765*H1765,6)</f>
        <v>0</v>
      </c>
      <c r="L1765" s="27">
        <v>0</v>
      </c>
      <c r="M1765" s="22">
        <f>ROUND(ROUND(L1765,2)*ROUND(G1765,3),2)</f>
        <v>0</v>
      </c>
      <c r="N1765" s="25" t="s">
        <v>126</v>
      </c>
      <c r="O1765">
        <f>(M1765*21)/100</f>
        <v>0</v>
      </c>
      <c r="P1765" t="s">
        <v>27</v>
      </c>
    </row>
    <row r="1766" spans="1:16" x14ac:dyDescent="0.2">
      <c r="A1766" s="28" t="s">
        <v>57</v>
      </c>
      <c r="E1766" s="29" t="s">
        <v>5</v>
      </c>
    </row>
    <row r="1767" spans="1:16" x14ac:dyDescent="0.2">
      <c r="A1767" s="28" t="s">
        <v>58</v>
      </c>
      <c r="E1767" s="30" t="s">
        <v>5</v>
      </c>
    </row>
    <row r="1768" spans="1:16" x14ac:dyDescent="0.2">
      <c r="E1768" s="29" t="s">
        <v>5</v>
      </c>
    </row>
    <row r="1769" spans="1:16" ht="25.5" x14ac:dyDescent="0.2">
      <c r="A1769" t="s">
        <v>51</v>
      </c>
      <c r="B1769" s="5" t="s">
        <v>7123</v>
      </c>
      <c r="C1769" s="5" t="s">
        <v>7124</v>
      </c>
      <c r="D1769" t="s">
        <v>5</v>
      </c>
      <c r="E1769" s="24" t="s">
        <v>6607</v>
      </c>
      <c r="F1769" s="25" t="s">
        <v>67</v>
      </c>
      <c r="G1769" s="26">
        <v>1</v>
      </c>
      <c r="H1769" s="25">
        <v>0</v>
      </c>
      <c r="I1769" s="25">
        <f>ROUND(G1769*H1769,6)</f>
        <v>0</v>
      </c>
      <c r="L1769" s="27">
        <v>0</v>
      </c>
      <c r="M1769" s="22">
        <f>ROUND(ROUND(L1769,2)*ROUND(G1769,3),2)</f>
        <v>0</v>
      </c>
      <c r="N1769" s="25" t="s">
        <v>126</v>
      </c>
      <c r="O1769">
        <f>(M1769*21)/100</f>
        <v>0</v>
      </c>
      <c r="P1769" t="s">
        <v>27</v>
      </c>
    </row>
    <row r="1770" spans="1:16" x14ac:dyDescent="0.2">
      <c r="A1770" s="28" t="s">
        <v>57</v>
      </c>
      <c r="E1770" s="29" t="s">
        <v>5</v>
      </c>
    </row>
    <row r="1771" spans="1:16" x14ac:dyDescent="0.2">
      <c r="A1771" s="28" t="s">
        <v>58</v>
      </c>
      <c r="E1771" s="30" t="s">
        <v>5</v>
      </c>
    </row>
    <row r="1772" spans="1:16" x14ac:dyDescent="0.2">
      <c r="E1772" s="29" t="s">
        <v>5</v>
      </c>
    </row>
    <row r="1773" spans="1:16" x14ac:dyDescent="0.2">
      <c r="A1773" t="s">
        <v>51</v>
      </c>
      <c r="B1773" s="5" t="s">
        <v>7125</v>
      </c>
      <c r="C1773" s="5" t="s">
        <v>7126</v>
      </c>
      <c r="D1773" t="s">
        <v>5</v>
      </c>
      <c r="E1773" s="24" t="s">
        <v>6609</v>
      </c>
      <c r="F1773" s="25" t="s">
        <v>3125</v>
      </c>
      <c r="G1773" s="26">
        <v>9.69</v>
      </c>
      <c r="H1773" s="25">
        <v>0</v>
      </c>
      <c r="I1773" s="25">
        <f>ROUND(G1773*H1773,6)</f>
        <v>0</v>
      </c>
      <c r="L1773" s="27">
        <v>0</v>
      </c>
      <c r="M1773" s="22">
        <f>ROUND(ROUND(L1773,2)*ROUND(G1773,3),2)</f>
        <v>0</v>
      </c>
      <c r="N1773" s="25" t="s">
        <v>126</v>
      </c>
      <c r="O1773">
        <f>(M1773*21)/100</f>
        <v>0</v>
      </c>
      <c r="P1773" t="s">
        <v>27</v>
      </c>
    </row>
    <row r="1774" spans="1:16" x14ac:dyDescent="0.2">
      <c r="A1774" s="28" t="s">
        <v>57</v>
      </c>
      <c r="E1774" s="29" t="s">
        <v>5</v>
      </c>
    </row>
    <row r="1775" spans="1:16" x14ac:dyDescent="0.2">
      <c r="A1775" s="28" t="s">
        <v>58</v>
      </c>
      <c r="E1775" s="30" t="s">
        <v>5</v>
      </c>
    </row>
    <row r="1776" spans="1:16" x14ac:dyDescent="0.2">
      <c r="E1776" s="29" t="s">
        <v>5</v>
      </c>
    </row>
    <row r="1777" spans="1:16" x14ac:dyDescent="0.2">
      <c r="A1777" t="s">
        <v>51</v>
      </c>
      <c r="B1777" s="5" t="s">
        <v>7127</v>
      </c>
      <c r="C1777" s="5" t="s">
        <v>7128</v>
      </c>
      <c r="D1777" t="s">
        <v>5</v>
      </c>
      <c r="E1777" s="24" t="s">
        <v>6611</v>
      </c>
      <c r="F1777" s="25" t="s">
        <v>3125</v>
      </c>
      <c r="G1777" s="26">
        <v>6.84</v>
      </c>
      <c r="H1777" s="25">
        <v>0</v>
      </c>
      <c r="I1777" s="25">
        <f>ROUND(G1777*H1777,6)</f>
        <v>0</v>
      </c>
      <c r="L1777" s="27">
        <v>0</v>
      </c>
      <c r="M1777" s="22">
        <f>ROUND(ROUND(L1777,2)*ROUND(G1777,3),2)</f>
        <v>0</v>
      </c>
      <c r="N1777" s="25" t="s">
        <v>126</v>
      </c>
      <c r="O1777">
        <f>(M1777*21)/100</f>
        <v>0</v>
      </c>
      <c r="P1777" t="s">
        <v>27</v>
      </c>
    </row>
    <row r="1778" spans="1:16" x14ac:dyDescent="0.2">
      <c r="A1778" s="28" t="s">
        <v>57</v>
      </c>
      <c r="E1778" s="29" t="s">
        <v>5</v>
      </c>
    </row>
    <row r="1779" spans="1:16" x14ac:dyDescent="0.2">
      <c r="A1779" s="28" t="s">
        <v>58</v>
      </c>
      <c r="E1779" s="30" t="s">
        <v>5</v>
      </c>
    </row>
    <row r="1780" spans="1:16" x14ac:dyDescent="0.2">
      <c r="E1780" s="29" t="s">
        <v>5</v>
      </c>
    </row>
    <row r="1781" spans="1:16" x14ac:dyDescent="0.2">
      <c r="A1781" t="s">
        <v>51</v>
      </c>
      <c r="B1781" s="5" t="s">
        <v>7129</v>
      </c>
      <c r="C1781" s="5" t="s">
        <v>7130</v>
      </c>
      <c r="D1781" t="s">
        <v>5</v>
      </c>
      <c r="E1781" s="24" t="s">
        <v>6613</v>
      </c>
      <c r="F1781" s="25" t="s">
        <v>3125</v>
      </c>
      <c r="G1781" s="26">
        <v>4.76</v>
      </c>
      <c r="H1781" s="25">
        <v>0</v>
      </c>
      <c r="I1781" s="25">
        <f>ROUND(G1781*H1781,6)</f>
        <v>0</v>
      </c>
      <c r="L1781" s="27">
        <v>0</v>
      </c>
      <c r="M1781" s="22">
        <f>ROUND(ROUND(L1781,2)*ROUND(G1781,3),2)</f>
        <v>0</v>
      </c>
      <c r="N1781" s="25" t="s">
        <v>126</v>
      </c>
      <c r="O1781">
        <f>(M1781*21)/100</f>
        <v>0</v>
      </c>
      <c r="P1781" t="s">
        <v>27</v>
      </c>
    </row>
    <row r="1782" spans="1:16" x14ac:dyDescent="0.2">
      <c r="A1782" s="28" t="s">
        <v>57</v>
      </c>
      <c r="E1782" s="29" t="s">
        <v>5</v>
      </c>
    </row>
    <row r="1783" spans="1:16" x14ac:dyDescent="0.2">
      <c r="A1783" s="28" t="s">
        <v>58</v>
      </c>
      <c r="E1783" s="30" t="s">
        <v>5</v>
      </c>
    </row>
    <row r="1784" spans="1:16" x14ac:dyDescent="0.2">
      <c r="E1784" s="29" t="s">
        <v>5</v>
      </c>
    </row>
    <row r="1785" spans="1:16" x14ac:dyDescent="0.2">
      <c r="A1785" t="s">
        <v>51</v>
      </c>
      <c r="B1785" s="5" t="s">
        <v>7131</v>
      </c>
      <c r="C1785" s="5" t="s">
        <v>7132</v>
      </c>
      <c r="D1785" t="s">
        <v>5</v>
      </c>
      <c r="E1785" s="24" t="s">
        <v>6617</v>
      </c>
      <c r="F1785" s="25" t="s">
        <v>3125</v>
      </c>
      <c r="G1785" s="26">
        <v>2.2799999999999998</v>
      </c>
      <c r="H1785" s="25">
        <v>0</v>
      </c>
      <c r="I1785" s="25">
        <f>ROUND(G1785*H1785,6)</f>
        <v>0</v>
      </c>
      <c r="L1785" s="27">
        <v>0</v>
      </c>
      <c r="M1785" s="22">
        <f>ROUND(ROUND(L1785,2)*ROUND(G1785,3),2)</f>
        <v>0</v>
      </c>
      <c r="N1785" s="25" t="s">
        <v>126</v>
      </c>
      <c r="O1785">
        <f>(M1785*21)/100</f>
        <v>0</v>
      </c>
      <c r="P1785" t="s">
        <v>27</v>
      </c>
    </row>
    <row r="1786" spans="1:16" x14ac:dyDescent="0.2">
      <c r="A1786" s="28" t="s">
        <v>57</v>
      </c>
      <c r="E1786" s="29" t="s">
        <v>5</v>
      </c>
    </row>
    <row r="1787" spans="1:16" x14ac:dyDescent="0.2">
      <c r="A1787" s="28" t="s">
        <v>58</v>
      </c>
      <c r="E1787" s="30" t="s">
        <v>5</v>
      </c>
    </row>
    <row r="1788" spans="1:16" x14ac:dyDescent="0.2">
      <c r="E1788" s="29" t="s">
        <v>5</v>
      </c>
    </row>
    <row r="1789" spans="1:16" x14ac:dyDescent="0.2">
      <c r="A1789" t="s">
        <v>51</v>
      </c>
      <c r="B1789" s="5" t="s">
        <v>7133</v>
      </c>
      <c r="C1789" s="5" t="s">
        <v>7134</v>
      </c>
      <c r="D1789" t="s">
        <v>5</v>
      </c>
      <c r="E1789" s="24" t="s">
        <v>6693</v>
      </c>
      <c r="F1789" s="25" t="s">
        <v>3125</v>
      </c>
      <c r="G1789" s="26">
        <v>0.48</v>
      </c>
      <c r="H1789" s="25">
        <v>0</v>
      </c>
      <c r="I1789" s="25">
        <f>ROUND(G1789*H1789,6)</f>
        <v>0</v>
      </c>
      <c r="L1789" s="27">
        <v>0</v>
      </c>
      <c r="M1789" s="22">
        <f>ROUND(ROUND(L1789,2)*ROUND(G1789,3),2)</f>
        <v>0</v>
      </c>
      <c r="N1789" s="25" t="s">
        <v>126</v>
      </c>
      <c r="O1789">
        <f>(M1789*21)/100</f>
        <v>0</v>
      </c>
      <c r="P1789" t="s">
        <v>27</v>
      </c>
    </row>
    <row r="1790" spans="1:16" x14ac:dyDescent="0.2">
      <c r="A1790" s="28" t="s">
        <v>57</v>
      </c>
      <c r="E1790" s="29" t="s">
        <v>5</v>
      </c>
    </row>
    <row r="1791" spans="1:16" x14ac:dyDescent="0.2">
      <c r="A1791" s="28" t="s">
        <v>58</v>
      </c>
      <c r="E1791" s="30" t="s">
        <v>5</v>
      </c>
    </row>
    <row r="1792" spans="1:16" x14ac:dyDescent="0.2">
      <c r="E1792" s="29" t="s">
        <v>5</v>
      </c>
    </row>
    <row r="1793" spans="1:16" x14ac:dyDescent="0.2">
      <c r="A1793" t="s">
        <v>51</v>
      </c>
      <c r="B1793" s="5" t="s">
        <v>7135</v>
      </c>
      <c r="C1793" s="5" t="s">
        <v>7134</v>
      </c>
      <c r="D1793" t="s">
        <v>52</v>
      </c>
      <c r="E1793" s="24" t="s">
        <v>6621</v>
      </c>
      <c r="F1793" s="25" t="s">
        <v>3125</v>
      </c>
      <c r="G1793" s="26">
        <v>2.29</v>
      </c>
      <c r="H1793" s="25">
        <v>0</v>
      </c>
      <c r="I1793" s="25">
        <f>ROUND(G1793*H1793,6)</f>
        <v>0</v>
      </c>
      <c r="L1793" s="27">
        <v>0</v>
      </c>
      <c r="M1793" s="22">
        <f>ROUND(ROUND(L1793,2)*ROUND(G1793,3),2)</f>
        <v>0</v>
      </c>
      <c r="N1793" s="25" t="s">
        <v>126</v>
      </c>
      <c r="O1793">
        <f>(M1793*21)/100</f>
        <v>0</v>
      </c>
      <c r="P1793" t="s">
        <v>27</v>
      </c>
    </row>
    <row r="1794" spans="1:16" x14ac:dyDescent="0.2">
      <c r="A1794" s="28" t="s">
        <v>57</v>
      </c>
      <c r="E1794" s="29" t="s">
        <v>5</v>
      </c>
    </row>
    <row r="1795" spans="1:16" x14ac:dyDescent="0.2">
      <c r="A1795" s="28" t="s">
        <v>58</v>
      </c>
      <c r="E1795" s="30" t="s">
        <v>5</v>
      </c>
    </row>
    <row r="1796" spans="1:16" x14ac:dyDescent="0.2">
      <c r="E1796" s="29" t="s">
        <v>5</v>
      </c>
    </row>
    <row r="1797" spans="1:16" x14ac:dyDescent="0.2">
      <c r="A1797" t="s">
        <v>51</v>
      </c>
      <c r="B1797" s="5" t="s">
        <v>7136</v>
      </c>
      <c r="C1797" s="5" t="s">
        <v>7134</v>
      </c>
      <c r="D1797" t="s">
        <v>27</v>
      </c>
      <c r="E1797" s="24" t="s">
        <v>6622</v>
      </c>
      <c r="F1797" s="25" t="s">
        <v>3125</v>
      </c>
      <c r="G1797" s="26">
        <v>1.96</v>
      </c>
      <c r="H1797" s="25">
        <v>0</v>
      </c>
      <c r="I1797" s="25">
        <f>ROUND(G1797*H1797,6)</f>
        <v>0</v>
      </c>
      <c r="L1797" s="27">
        <v>0</v>
      </c>
      <c r="M1797" s="22">
        <f>ROUND(ROUND(L1797,2)*ROUND(G1797,3),2)</f>
        <v>0</v>
      </c>
      <c r="N1797" s="25" t="s">
        <v>126</v>
      </c>
      <c r="O1797">
        <f>(M1797*21)/100</f>
        <v>0</v>
      </c>
      <c r="P1797" t="s">
        <v>27</v>
      </c>
    </row>
    <row r="1798" spans="1:16" x14ac:dyDescent="0.2">
      <c r="A1798" s="28" t="s">
        <v>57</v>
      </c>
      <c r="E1798" s="29" t="s">
        <v>5</v>
      </c>
    </row>
    <row r="1799" spans="1:16" x14ac:dyDescent="0.2">
      <c r="A1799" s="28" t="s">
        <v>58</v>
      </c>
      <c r="E1799" s="30" t="s">
        <v>5</v>
      </c>
    </row>
    <row r="1800" spans="1:16" x14ac:dyDescent="0.2">
      <c r="E1800" s="29" t="s">
        <v>5</v>
      </c>
    </row>
    <row r="1801" spans="1:16" x14ac:dyDescent="0.2">
      <c r="A1801" t="s">
        <v>51</v>
      </c>
      <c r="B1801" s="5" t="s">
        <v>7137</v>
      </c>
      <c r="C1801" s="5" t="s">
        <v>7134</v>
      </c>
      <c r="D1801" t="s">
        <v>26</v>
      </c>
      <c r="E1801" s="24" t="s">
        <v>6623</v>
      </c>
      <c r="F1801" s="25" t="s">
        <v>3125</v>
      </c>
      <c r="G1801" s="26">
        <v>0.05</v>
      </c>
      <c r="H1801" s="25">
        <v>0</v>
      </c>
      <c r="I1801" s="25">
        <f>ROUND(G1801*H1801,6)</f>
        <v>0</v>
      </c>
      <c r="L1801" s="27">
        <v>0</v>
      </c>
      <c r="M1801" s="22">
        <f>ROUND(ROUND(L1801,2)*ROUND(G1801,3),2)</f>
        <v>0</v>
      </c>
      <c r="N1801" s="25" t="s">
        <v>126</v>
      </c>
      <c r="O1801">
        <f>(M1801*21)/100</f>
        <v>0</v>
      </c>
      <c r="P1801" t="s">
        <v>27</v>
      </c>
    </row>
    <row r="1802" spans="1:16" x14ac:dyDescent="0.2">
      <c r="A1802" s="28" t="s">
        <v>57</v>
      </c>
      <c r="E1802" s="29" t="s">
        <v>5</v>
      </c>
    </row>
    <row r="1803" spans="1:16" x14ac:dyDescent="0.2">
      <c r="A1803" s="28" t="s">
        <v>58</v>
      </c>
      <c r="E1803" s="30" t="s">
        <v>5</v>
      </c>
    </row>
    <row r="1804" spans="1:16" x14ac:dyDescent="0.2">
      <c r="E1804" s="29" t="s">
        <v>5</v>
      </c>
    </row>
    <row r="1805" spans="1:16" x14ac:dyDescent="0.2">
      <c r="A1805" t="s">
        <v>51</v>
      </c>
      <c r="B1805" s="5" t="s">
        <v>7138</v>
      </c>
      <c r="C1805" s="5" t="s">
        <v>7134</v>
      </c>
      <c r="D1805" t="s">
        <v>144</v>
      </c>
      <c r="E1805" s="24" t="s">
        <v>6624</v>
      </c>
      <c r="F1805" s="25" t="s">
        <v>3125</v>
      </c>
      <c r="G1805" s="26">
        <v>2.11</v>
      </c>
      <c r="H1805" s="25">
        <v>0</v>
      </c>
      <c r="I1805" s="25">
        <f>ROUND(G1805*H1805,6)</f>
        <v>0</v>
      </c>
      <c r="L1805" s="27">
        <v>0</v>
      </c>
      <c r="M1805" s="22">
        <f>ROUND(ROUND(L1805,2)*ROUND(G1805,3),2)</f>
        <v>0</v>
      </c>
      <c r="N1805" s="25" t="s">
        <v>126</v>
      </c>
      <c r="O1805">
        <f>(M1805*21)/100</f>
        <v>0</v>
      </c>
      <c r="P1805" t="s">
        <v>27</v>
      </c>
    </row>
    <row r="1806" spans="1:16" x14ac:dyDescent="0.2">
      <c r="A1806" s="28" t="s">
        <v>57</v>
      </c>
      <c r="E1806" s="29" t="s">
        <v>5</v>
      </c>
    </row>
    <row r="1807" spans="1:16" x14ac:dyDescent="0.2">
      <c r="A1807" s="28" t="s">
        <v>58</v>
      </c>
      <c r="E1807" s="30" t="s">
        <v>5</v>
      </c>
    </row>
    <row r="1808" spans="1:16" x14ac:dyDescent="0.2">
      <c r="E1808" s="29" t="s">
        <v>5</v>
      </c>
    </row>
    <row r="1809" spans="1:16" x14ac:dyDescent="0.2">
      <c r="A1809" t="s">
        <v>48</v>
      </c>
      <c r="C1809" s="6" t="s">
        <v>200</v>
      </c>
      <c r="E1809" s="23" t="s">
        <v>7139</v>
      </c>
      <c r="J1809" s="22">
        <f>0</f>
        <v>0</v>
      </c>
      <c r="K1809" s="22">
        <f>0</f>
        <v>0</v>
      </c>
      <c r="L1809" s="22">
        <f>0+L1810+L1814+L1818+L1822+L1826+L1830+L1834+L1838+L1842+L1846+L1850+L1854+L1858+L1862+L1866+L1870+L1874+L1878+L1882+L1886+L1890+L1894+L1898+L1902+L1906+L1910+L1914+L1918+L1922</f>
        <v>0</v>
      </c>
      <c r="M1809" s="22">
        <f>0+M1810+M1814+M1818+M1822+M1826+M1830+M1834+M1838+M1842+M1846+M1850+M1854+M1858+M1862+M1866+M1870+M1874+M1878+M1882+M1886+M1890+M1894+M1898+M1902+M1906+M1910+M1914+M1918+M1922</f>
        <v>0</v>
      </c>
    </row>
    <row r="1810" spans="1:16" ht="25.5" x14ac:dyDescent="0.2">
      <c r="A1810" t="s">
        <v>51</v>
      </c>
      <c r="B1810" s="5" t="s">
        <v>7140</v>
      </c>
      <c r="C1810" s="5" t="s">
        <v>7141</v>
      </c>
      <c r="D1810" t="s">
        <v>5</v>
      </c>
      <c r="E1810" s="24" t="s">
        <v>7142</v>
      </c>
      <c r="F1810" s="25" t="s">
        <v>812</v>
      </c>
      <c r="G1810" s="26">
        <v>1</v>
      </c>
      <c r="H1810" s="25">
        <v>0</v>
      </c>
      <c r="I1810" s="25">
        <f>ROUND(G1810*H1810,6)</f>
        <v>0</v>
      </c>
      <c r="L1810" s="27">
        <v>0</v>
      </c>
      <c r="M1810" s="22">
        <f>ROUND(ROUND(L1810,2)*ROUND(G1810,3),2)</f>
        <v>0</v>
      </c>
      <c r="N1810" s="25" t="s">
        <v>126</v>
      </c>
      <c r="O1810">
        <f>(M1810*21)/100</f>
        <v>0</v>
      </c>
      <c r="P1810" t="s">
        <v>27</v>
      </c>
    </row>
    <row r="1811" spans="1:16" ht="51" x14ac:dyDescent="0.2">
      <c r="A1811" s="28" t="s">
        <v>57</v>
      </c>
      <c r="E1811" s="29" t="s">
        <v>7143</v>
      </c>
    </row>
    <row r="1812" spans="1:16" x14ac:dyDescent="0.2">
      <c r="A1812" s="28" t="s">
        <v>58</v>
      </c>
      <c r="E1812" s="30" t="s">
        <v>5</v>
      </c>
    </row>
    <row r="1813" spans="1:16" x14ac:dyDescent="0.2">
      <c r="E1813" s="29" t="s">
        <v>5</v>
      </c>
    </row>
    <row r="1814" spans="1:16" ht="25.5" x14ac:dyDescent="0.2">
      <c r="A1814" t="s">
        <v>51</v>
      </c>
      <c r="B1814" s="5" t="s">
        <v>7144</v>
      </c>
      <c r="C1814" s="5" t="s">
        <v>7145</v>
      </c>
      <c r="D1814" t="s">
        <v>5</v>
      </c>
      <c r="E1814" s="24" t="s">
        <v>7142</v>
      </c>
      <c r="F1814" s="25" t="s">
        <v>812</v>
      </c>
      <c r="G1814" s="26">
        <v>1</v>
      </c>
      <c r="H1814" s="25">
        <v>0</v>
      </c>
      <c r="I1814" s="25">
        <f>ROUND(G1814*H1814,6)</f>
        <v>0</v>
      </c>
      <c r="L1814" s="27">
        <v>0</v>
      </c>
      <c r="M1814" s="22">
        <f>ROUND(ROUND(L1814,2)*ROUND(G1814,3),2)</f>
        <v>0</v>
      </c>
      <c r="N1814" s="25" t="s">
        <v>126</v>
      </c>
      <c r="O1814">
        <f>(M1814*21)/100</f>
        <v>0</v>
      </c>
      <c r="P1814" t="s">
        <v>27</v>
      </c>
    </row>
    <row r="1815" spans="1:16" ht="51" x14ac:dyDescent="0.2">
      <c r="A1815" s="28" t="s">
        <v>57</v>
      </c>
      <c r="E1815" s="29" t="s">
        <v>7143</v>
      </c>
    </row>
    <row r="1816" spans="1:16" x14ac:dyDescent="0.2">
      <c r="A1816" s="28" t="s">
        <v>58</v>
      </c>
      <c r="E1816" s="30" t="s">
        <v>5</v>
      </c>
    </row>
    <row r="1817" spans="1:16" x14ac:dyDescent="0.2">
      <c r="E1817" s="29" t="s">
        <v>5</v>
      </c>
    </row>
    <row r="1818" spans="1:16" ht="25.5" x14ac:dyDescent="0.2">
      <c r="A1818" t="s">
        <v>51</v>
      </c>
      <c r="B1818" s="5" t="s">
        <v>7146</v>
      </c>
      <c r="C1818" s="5" t="s">
        <v>7147</v>
      </c>
      <c r="D1818" t="s">
        <v>5</v>
      </c>
      <c r="E1818" s="24" t="s">
        <v>7148</v>
      </c>
      <c r="F1818" s="25" t="s">
        <v>812</v>
      </c>
      <c r="G1818" s="26">
        <v>1</v>
      </c>
      <c r="H1818" s="25">
        <v>0</v>
      </c>
      <c r="I1818" s="25">
        <f>ROUND(G1818*H1818,6)</f>
        <v>0</v>
      </c>
      <c r="L1818" s="27">
        <v>0</v>
      </c>
      <c r="M1818" s="22">
        <f>ROUND(ROUND(L1818,2)*ROUND(G1818,3),2)</f>
        <v>0</v>
      </c>
      <c r="N1818" s="25" t="s">
        <v>126</v>
      </c>
      <c r="O1818">
        <f>(M1818*21)/100</f>
        <v>0</v>
      </c>
      <c r="P1818" t="s">
        <v>27</v>
      </c>
    </row>
    <row r="1819" spans="1:16" ht="25.5" x14ac:dyDescent="0.2">
      <c r="A1819" s="28" t="s">
        <v>57</v>
      </c>
      <c r="E1819" s="29" t="s">
        <v>6841</v>
      </c>
    </row>
    <row r="1820" spans="1:16" x14ac:dyDescent="0.2">
      <c r="A1820" s="28" t="s">
        <v>58</v>
      </c>
      <c r="E1820" s="30" t="s">
        <v>5</v>
      </c>
    </row>
    <row r="1821" spans="1:16" x14ac:dyDescent="0.2">
      <c r="E1821" s="29" t="s">
        <v>5</v>
      </c>
    </row>
    <row r="1822" spans="1:16" ht="25.5" x14ac:dyDescent="0.2">
      <c r="A1822" t="s">
        <v>51</v>
      </c>
      <c r="B1822" s="5" t="s">
        <v>7149</v>
      </c>
      <c r="C1822" s="5" t="s">
        <v>7150</v>
      </c>
      <c r="D1822" t="s">
        <v>5</v>
      </c>
      <c r="E1822" s="24" t="s">
        <v>7148</v>
      </c>
      <c r="F1822" s="25" t="s">
        <v>812</v>
      </c>
      <c r="G1822" s="26">
        <v>1</v>
      </c>
      <c r="H1822" s="25">
        <v>0</v>
      </c>
      <c r="I1822" s="25">
        <f>ROUND(G1822*H1822,6)</f>
        <v>0</v>
      </c>
      <c r="L1822" s="27">
        <v>0</v>
      </c>
      <c r="M1822" s="22">
        <f>ROUND(ROUND(L1822,2)*ROUND(G1822,3),2)</f>
        <v>0</v>
      </c>
      <c r="N1822" s="25" t="s">
        <v>126</v>
      </c>
      <c r="O1822">
        <f>(M1822*21)/100</f>
        <v>0</v>
      </c>
      <c r="P1822" t="s">
        <v>27</v>
      </c>
    </row>
    <row r="1823" spans="1:16" ht="25.5" x14ac:dyDescent="0.2">
      <c r="A1823" s="28" t="s">
        <v>57</v>
      </c>
      <c r="E1823" s="29" t="s">
        <v>6841</v>
      </c>
    </row>
    <row r="1824" spans="1:16" x14ac:dyDescent="0.2">
      <c r="A1824" s="28" t="s">
        <v>58</v>
      </c>
      <c r="E1824" s="30" t="s">
        <v>5</v>
      </c>
    </row>
    <row r="1825" spans="1:16" x14ac:dyDescent="0.2">
      <c r="E1825" s="29" t="s">
        <v>5</v>
      </c>
    </row>
    <row r="1826" spans="1:16" x14ac:dyDescent="0.2">
      <c r="A1826" t="s">
        <v>51</v>
      </c>
      <c r="B1826" s="5" t="s">
        <v>7151</v>
      </c>
      <c r="C1826" s="5" t="s">
        <v>7152</v>
      </c>
      <c r="D1826" t="s">
        <v>5</v>
      </c>
      <c r="E1826" s="24" t="s">
        <v>6557</v>
      </c>
      <c r="F1826" s="25" t="s">
        <v>812</v>
      </c>
      <c r="G1826" s="26">
        <v>1</v>
      </c>
      <c r="H1826" s="25">
        <v>0</v>
      </c>
      <c r="I1826" s="25">
        <f>ROUND(G1826*H1826,6)</f>
        <v>0</v>
      </c>
      <c r="L1826" s="27">
        <v>0</v>
      </c>
      <c r="M1826" s="22">
        <f>ROUND(ROUND(L1826,2)*ROUND(G1826,3),2)</f>
        <v>0</v>
      </c>
      <c r="N1826" s="25" t="s">
        <v>126</v>
      </c>
      <c r="O1826">
        <f>(M1826*21)/100</f>
        <v>0</v>
      </c>
      <c r="P1826" t="s">
        <v>27</v>
      </c>
    </row>
    <row r="1827" spans="1:16" x14ac:dyDescent="0.2">
      <c r="A1827" s="28" t="s">
        <v>57</v>
      </c>
      <c r="E1827" s="29" t="s">
        <v>5</v>
      </c>
    </row>
    <row r="1828" spans="1:16" x14ac:dyDescent="0.2">
      <c r="A1828" s="28" t="s">
        <v>58</v>
      </c>
      <c r="E1828" s="30" t="s">
        <v>5</v>
      </c>
    </row>
    <row r="1829" spans="1:16" x14ac:dyDescent="0.2">
      <c r="E1829" s="29" t="s">
        <v>5</v>
      </c>
    </row>
    <row r="1830" spans="1:16" x14ac:dyDescent="0.2">
      <c r="A1830" t="s">
        <v>51</v>
      </c>
      <c r="B1830" s="5" t="s">
        <v>7153</v>
      </c>
      <c r="C1830" s="5" t="s">
        <v>7154</v>
      </c>
      <c r="D1830" t="s">
        <v>5</v>
      </c>
      <c r="E1830" s="24" t="s">
        <v>6557</v>
      </c>
      <c r="F1830" s="25" t="s">
        <v>812</v>
      </c>
      <c r="G1830" s="26">
        <v>1</v>
      </c>
      <c r="H1830" s="25">
        <v>0</v>
      </c>
      <c r="I1830" s="25">
        <f>ROUND(G1830*H1830,6)</f>
        <v>0</v>
      </c>
      <c r="L1830" s="27">
        <v>0</v>
      </c>
      <c r="M1830" s="22">
        <f>ROUND(ROUND(L1830,2)*ROUND(G1830,3),2)</f>
        <v>0</v>
      </c>
      <c r="N1830" s="25" t="s">
        <v>126</v>
      </c>
      <c r="O1830">
        <f>(M1830*21)/100</f>
        <v>0</v>
      </c>
      <c r="P1830" t="s">
        <v>27</v>
      </c>
    </row>
    <row r="1831" spans="1:16" x14ac:dyDescent="0.2">
      <c r="A1831" s="28" t="s">
        <v>57</v>
      </c>
      <c r="E1831" s="29" t="s">
        <v>5</v>
      </c>
    </row>
    <row r="1832" spans="1:16" x14ac:dyDescent="0.2">
      <c r="A1832" s="28" t="s">
        <v>58</v>
      </c>
      <c r="E1832" s="30" t="s">
        <v>5</v>
      </c>
    </row>
    <row r="1833" spans="1:16" x14ac:dyDescent="0.2">
      <c r="E1833" s="29" t="s">
        <v>5</v>
      </c>
    </row>
    <row r="1834" spans="1:16" x14ac:dyDescent="0.2">
      <c r="A1834" t="s">
        <v>51</v>
      </c>
      <c r="B1834" s="5" t="s">
        <v>7155</v>
      </c>
      <c r="C1834" s="5" t="s">
        <v>7156</v>
      </c>
      <c r="D1834" t="s">
        <v>5</v>
      </c>
      <c r="E1834" s="24" t="s">
        <v>6565</v>
      </c>
      <c r="F1834" s="25" t="s">
        <v>812</v>
      </c>
      <c r="G1834" s="26">
        <v>1</v>
      </c>
      <c r="H1834" s="25">
        <v>0</v>
      </c>
      <c r="I1834" s="25">
        <f>ROUND(G1834*H1834,6)</f>
        <v>0</v>
      </c>
      <c r="L1834" s="27">
        <v>0</v>
      </c>
      <c r="M1834" s="22">
        <f>ROUND(ROUND(L1834,2)*ROUND(G1834,3),2)</f>
        <v>0</v>
      </c>
      <c r="N1834" s="25" t="s">
        <v>126</v>
      </c>
      <c r="O1834">
        <f>(M1834*21)/100</f>
        <v>0</v>
      </c>
      <c r="P1834" t="s">
        <v>27</v>
      </c>
    </row>
    <row r="1835" spans="1:16" x14ac:dyDescent="0.2">
      <c r="A1835" s="28" t="s">
        <v>57</v>
      </c>
      <c r="E1835" s="29" t="s">
        <v>5</v>
      </c>
    </row>
    <row r="1836" spans="1:16" x14ac:dyDescent="0.2">
      <c r="A1836" s="28" t="s">
        <v>58</v>
      </c>
      <c r="E1836" s="30" t="s">
        <v>5</v>
      </c>
    </row>
    <row r="1837" spans="1:16" x14ac:dyDescent="0.2">
      <c r="E1837" s="29" t="s">
        <v>5</v>
      </c>
    </row>
    <row r="1838" spans="1:16" ht="25.5" x14ac:dyDescent="0.2">
      <c r="A1838" t="s">
        <v>51</v>
      </c>
      <c r="B1838" s="5" t="s">
        <v>7157</v>
      </c>
      <c r="C1838" s="5" t="s">
        <v>7158</v>
      </c>
      <c r="D1838" t="s">
        <v>5</v>
      </c>
      <c r="E1838" s="24" t="s">
        <v>7159</v>
      </c>
      <c r="F1838" s="25" t="s">
        <v>812</v>
      </c>
      <c r="G1838" s="26">
        <v>1</v>
      </c>
      <c r="H1838" s="25">
        <v>0</v>
      </c>
      <c r="I1838" s="25">
        <f>ROUND(G1838*H1838,6)</f>
        <v>0</v>
      </c>
      <c r="L1838" s="27">
        <v>0</v>
      </c>
      <c r="M1838" s="22">
        <f>ROUND(ROUND(L1838,2)*ROUND(G1838,3),2)</f>
        <v>0</v>
      </c>
      <c r="N1838" s="25" t="s">
        <v>126</v>
      </c>
      <c r="O1838">
        <f>(M1838*21)/100</f>
        <v>0</v>
      </c>
      <c r="P1838" t="s">
        <v>27</v>
      </c>
    </row>
    <row r="1839" spans="1:16" x14ac:dyDescent="0.2">
      <c r="A1839" s="28" t="s">
        <v>57</v>
      </c>
      <c r="E1839" s="29" t="s">
        <v>5</v>
      </c>
    </row>
    <row r="1840" spans="1:16" x14ac:dyDescent="0.2">
      <c r="A1840" s="28" t="s">
        <v>58</v>
      </c>
      <c r="E1840" s="30" t="s">
        <v>5</v>
      </c>
    </row>
    <row r="1841" spans="1:16" x14ac:dyDescent="0.2">
      <c r="E1841" s="29" t="s">
        <v>5</v>
      </c>
    </row>
    <row r="1842" spans="1:16" ht="25.5" x14ac:dyDescent="0.2">
      <c r="A1842" t="s">
        <v>51</v>
      </c>
      <c r="B1842" s="5" t="s">
        <v>7160</v>
      </c>
      <c r="C1842" s="5" t="s">
        <v>7161</v>
      </c>
      <c r="D1842" t="s">
        <v>5</v>
      </c>
      <c r="E1842" s="24" t="s">
        <v>7162</v>
      </c>
      <c r="F1842" s="25" t="s">
        <v>812</v>
      </c>
      <c r="G1842" s="26">
        <v>1</v>
      </c>
      <c r="H1842" s="25">
        <v>0</v>
      </c>
      <c r="I1842" s="25">
        <f>ROUND(G1842*H1842,6)</f>
        <v>0</v>
      </c>
      <c r="L1842" s="27">
        <v>0</v>
      </c>
      <c r="M1842" s="22">
        <f>ROUND(ROUND(L1842,2)*ROUND(G1842,3),2)</f>
        <v>0</v>
      </c>
      <c r="N1842" s="25" t="s">
        <v>126</v>
      </c>
      <c r="O1842">
        <f>(M1842*21)/100</f>
        <v>0</v>
      </c>
      <c r="P1842" t="s">
        <v>27</v>
      </c>
    </row>
    <row r="1843" spans="1:16" x14ac:dyDescent="0.2">
      <c r="A1843" s="28" t="s">
        <v>57</v>
      </c>
      <c r="E1843" s="29" t="s">
        <v>5</v>
      </c>
    </row>
    <row r="1844" spans="1:16" x14ac:dyDescent="0.2">
      <c r="A1844" s="28" t="s">
        <v>58</v>
      </c>
      <c r="E1844" s="30" t="s">
        <v>5</v>
      </c>
    </row>
    <row r="1845" spans="1:16" x14ac:dyDescent="0.2">
      <c r="E1845" s="29" t="s">
        <v>5</v>
      </c>
    </row>
    <row r="1846" spans="1:16" ht="25.5" x14ac:dyDescent="0.2">
      <c r="A1846" t="s">
        <v>51</v>
      </c>
      <c r="B1846" s="5" t="s">
        <v>7163</v>
      </c>
      <c r="C1846" s="5" t="s">
        <v>7164</v>
      </c>
      <c r="D1846" t="s">
        <v>5</v>
      </c>
      <c r="E1846" s="24" t="s">
        <v>7165</v>
      </c>
      <c r="F1846" s="25" t="s">
        <v>812</v>
      </c>
      <c r="G1846" s="26">
        <v>1</v>
      </c>
      <c r="H1846" s="25">
        <v>0</v>
      </c>
      <c r="I1846" s="25">
        <f>ROUND(G1846*H1846,6)</f>
        <v>0</v>
      </c>
      <c r="L1846" s="27">
        <v>0</v>
      </c>
      <c r="M1846" s="22">
        <f>ROUND(ROUND(L1846,2)*ROUND(G1846,3),2)</f>
        <v>0</v>
      </c>
      <c r="N1846" s="25" t="s">
        <v>126</v>
      </c>
      <c r="O1846">
        <f>(M1846*21)/100</f>
        <v>0</v>
      </c>
      <c r="P1846" t="s">
        <v>27</v>
      </c>
    </row>
    <row r="1847" spans="1:16" x14ac:dyDescent="0.2">
      <c r="A1847" s="28" t="s">
        <v>57</v>
      </c>
      <c r="E1847" s="29" t="s">
        <v>5</v>
      </c>
    </row>
    <row r="1848" spans="1:16" x14ac:dyDescent="0.2">
      <c r="A1848" s="28" t="s">
        <v>58</v>
      </c>
      <c r="E1848" s="30" t="s">
        <v>5</v>
      </c>
    </row>
    <row r="1849" spans="1:16" x14ac:dyDescent="0.2">
      <c r="E1849" s="29" t="s">
        <v>5</v>
      </c>
    </row>
    <row r="1850" spans="1:16" ht="25.5" x14ac:dyDescent="0.2">
      <c r="A1850" t="s">
        <v>51</v>
      </c>
      <c r="B1850" s="5" t="s">
        <v>7166</v>
      </c>
      <c r="C1850" s="5" t="s">
        <v>7167</v>
      </c>
      <c r="D1850" t="s">
        <v>5</v>
      </c>
      <c r="E1850" s="24" t="s">
        <v>7168</v>
      </c>
      <c r="F1850" s="25" t="s">
        <v>812</v>
      </c>
      <c r="G1850" s="26">
        <v>1</v>
      </c>
      <c r="H1850" s="25">
        <v>0</v>
      </c>
      <c r="I1850" s="25">
        <f>ROUND(G1850*H1850,6)</f>
        <v>0</v>
      </c>
      <c r="L1850" s="27">
        <v>0</v>
      </c>
      <c r="M1850" s="22">
        <f>ROUND(ROUND(L1850,2)*ROUND(G1850,3),2)</f>
        <v>0</v>
      </c>
      <c r="N1850" s="25" t="s">
        <v>126</v>
      </c>
      <c r="O1850">
        <f>(M1850*21)/100</f>
        <v>0</v>
      </c>
      <c r="P1850" t="s">
        <v>27</v>
      </c>
    </row>
    <row r="1851" spans="1:16" x14ac:dyDescent="0.2">
      <c r="A1851" s="28" t="s">
        <v>57</v>
      </c>
      <c r="E1851" s="29" t="s">
        <v>5</v>
      </c>
    </row>
    <row r="1852" spans="1:16" x14ac:dyDescent="0.2">
      <c r="A1852" s="28" t="s">
        <v>58</v>
      </c>
      <c r="E1852" s="30" t="s">
        <v>5</v>
      </c>
    </row>
    <row r="1853" spans="1:16" x14ac:dyDescent="0.2">
      <c r="E1853" s="29" t="s">
        <v>5</v>
      </c>
    </row>
    <row r="1854" spans="1:16" ht="25.5" x14ac:dyDescent="0.2">
      <c r="A1854" t="s">
        <v>51</v>
      </c>
      <c r="B1854" s="5" t="s">
        <v>7169</v>
      </c>
      <c r="C1854" s="5" t="s">
        <v>7170</v>
      </c>
      <c r="D1854" t="s">
        <v>5</v>
      </c>
      <c r="E1854" s="24" t="s">
        <v>7168</v>
      </c>
      <c r="F1854" s="25" t="s">
        <v>812</v>
      </c>
      <c r="G1854" s="26">
        <v>1</v>
      </c>
      <c r="H1854" s="25">
        <v>0</v>
      </c>
      <c r="I1854" s="25">
        <f>ROUND(G1854*H1854,6)</f>
        <v>0</v>
      </c>
      <c r="L1854" s="27">
        <v>0</v>
      </c>
      <c r="M1854" s="22">
        <f>ROUND(ROUND(L1854,2)*ROUND(G1854,3),2)</f>
        <v>0</v>
      </c>
      <c r="N1854" s="25" t="s">
        <v>126</v>
      </c>
      <c r="O1854">
        <f>(M1854*21)/100</f>
        <v>0</v>
      </c>
      <c r="P1854" t="s">
        <v>27</v>
      </c>
    </row>
    <row r="1855" spans="1:16" x14ac:dyDescent="0.2">
      <c r="A1855" s="28" t="s">
        <v>57</v>
      </c>
      <c r="E1855" s="29" t="s">
        <v>5</v>
      </c>
    </row>
    <row r="1856" spans="1:16" x14ac:dyDescent="0.2">
      <c r="A1856" s="28" t="s">
        <v>58</v>
      </c>
      <c r="E1856" s="30" t="s">
        <v>5</v>
      </c>
    </row>
    <row r="1857" spans="1:16" x14ac:dyDescent="0.2">
      <c r="E1857" s="29" t="s">
        <v>5</v>
      </c>
    </row>
    <row r="1858" spans="1:16" ht="25.5" x14ac:dyDescent="0.2">
      <c r="A1858" t="s">
        <v>51</v>
      </c>
      <c r="B1858" s="5" t="s">
        <v>7171</v>
      </c>
      <c r="C1858" s="5" t="s">
        <v>7172</v>
      </c>
      <c r="D1858" t="s">
        <v>5</v>
      </c>
      <c r="E1858" s="24" t="s">
        <v>6651</v>
      </c>
      <c r="F1858" s="25" t="s">
        <v>812</v>
      </c>
      <c r="G1858" s="26">
        <v>1</v>
      </c>
      <c r="H1858" s="25">
        <v>0</v>
      </c>
      <c r="I1858" s="25">
        <f>ROUND(G1858*H1858,6)</f>
        <v>0</v>
      </c>
      <c r="L1858" s="27">
        <v>0</v>
      </c>
      <c r="M1858" s="22">
        <f>ROUND(ROUND(L1858,2)*ROUND(G1858,3),2)</f>
        <v>0</v>
      </c>
      <c r="N1858" s="25" t="s">
        <v>126</v>
      </c>
      <c r="O1858">
        <f>(M1858*21)/100</f>
        <v>0</v>
      </c>
      <c r="P1858" t="s">
        <v>27</v>
      </c>
    </row>
    <row r="1859" spans="1:16" x14ac:dyDescent="0.2">
      <c r="A1859" s="28" t="s">
        <v>57</v>
      </c>
      <c r="E1859" s="29" t="s">
        <v>5</v>
      </c>
    </row>
    <row r="1860" spans="1:16" x14ac:dyDescent="0.2">
      <c r="A1860" s="28" t="s">
        <v>58</v>
      </c>
      <c r="E1860" s="30" t="s">
        <v>5</v>
      </c>
    </row>
    <row r="1861" spans="1:16" x14ac:dyDescent="0.2">
      <c r="E1861" s="29" t="s">
        <v>5</v>
      </c>
    </row>
    <row r="1862" spans="1:16" ht="25.5" x14ac:dyDescent="0.2">
      <c r="A1862" t="s">
        <v>51</v>
      </c>
      <c r="B1862" s="5" t="s">
        <v>7173</v>
      </c>
      <c r="C1862" s="5" t="s">
        <v>7174</v>
      </c>
      <c r="D1862" t="s">
        <v>5</v>
      </c>
      <c r="E1862" s="24" t="s">
        <v>7175</v>
      </c>
      <c r="F1862" s="25" t="s">
        <v>812</v>
      </c>
      <c r="G1862" s="26">
        <v>1</v>
      </c>
      <c r="H1862" s="25">
        <v>0</v>
      </c>
      <c r="I1862" s="25">
        <f>ROUND(G1862*H1862,6)</f>
        <v>0</v>
      </c>
      <c r="L1862" s="27">
        <v>0</v>
      </c>
      <c r="M1862" s="22">
        <f>ROUND(ROUND(L1862,2)*ROUND(G1862,3),2)</f>
        <v>0</v>
      </c>
      <c r="N1862" s="25" t="s">
        <v>126</v>
      </c>
      <c r="O1862">
        <f>(M1862*21)/100</f>
        <v>0</v>
      </c>
      <c r="P1862" t="s">
        <v>27</v>
      </c>
    </row>
    <row r="1863" spans="1:16" x14ac:dyDescent="0.2">
      <c r="A1863" s="28" t="s">
        <v>57</v>
      </c>
      <c r="E1863" s="29" t="s">
        <v>5</v>
      </c>
    </row>
    <row r="1864" spans="1:16" x14ac:dyDescent="0.2">
      <c r="A1864" s="28" t="s">
        <v>58</v>
      </c>
      <c r="E1864" s="30" t="s">
        <v>5</v>
      </c>
    </row>
    <row r="1865" spans="1:16" x14ac:dyDescent="0.2">
      <c r="E1865" s="29" t="s">
        <v>5</v>
      </c>
    </row>
    <row r="1866" spans="1:16" ht="25.5" x14ac:dyDescent="0.2">
      <c r="A1866" t="s">
        <v>51</v>
      </c>
      <c r="B1866" s="5" t="s">
        <v>7176</v>
      </c>
      <c r="C1866" s="5" t="s">
        <v>7177</v>
      </c>
      <c r="D1866" t="s">
        <v>5</v>
      </c>
      <c r="E1866" s="24" t="s">
        <v>7175</v>
      </c>
      <c r="F1866" s="25" t="s">
        <v>812</v>
      </c>
      <c r="G1866" s="26">
        <v>1</v>
      </c>
      <c r="H1866" s="25">
        <v>0</v>
      </c>
      <c r="I1866" s="25">
        <f>ROUND(G1866*H1866,6)</f>
        <v>0</v>
      </c>
      <c r="L1866" s="27">
        <v>0</v>
      </c>
      <c r="M1866" s="22">
        <f>ROUND(ROUND(L1866,2)*ROUND(G1866,3),2)</f>
        <v>0</v>
      </c>
      <c r="N1866" s="25" t="s">
        <v>126</v>
      </c>
      <c r="O1866">
        <f>(M1866*21)/100</f>
        <v>0</v>
      </c>
      <c r="P1866" t="s">
        <v>27</v>
      </c>
    </row>
    <row r="1867" spans="1:16" x14ac:dyDescent="0.2">
      <c r="A1867" s="28" t="s">
        <v>57</v>
      </c>
      <c r="E1867" s="29" t="s">
        <v>5</v>
      </c>
    </row>
    <row r="1868" spans="1:16" x14ac:dyDescent="0.2">
      <c r="A1868" s="28" t="s">
        <v>58</v>
      </c>
      <c r="E1868" s="30" t="s">
        <v>5</v>
      </c>
    </row>
    <row r="1869" spans="1:16" x14ac:dyDescent="0.2">
      <c r="E1869" s="29" t="s">
        <v>5</v>
      </c>
    </row>
    <row r="1870" spans="1:16" ht="25.5" x14ac:dyDescent="0.2">
      <c r="A1870" t="s">
        <v>51</v>
      </c>
      <c r="B1870" s="5" t="s">
        <v>7178</v>
      </c>
      <c r="C1870" s="5" t="s">
        <v>7179</v>
      </c>
      <c r="D1870" t="s">
        <v>5</v>
      </c>
      <c r="E1870" s="24" t="s">
        <v>7180</v>
      </c>
      <c r="F1870" s="25" t="s">
        <v>812</v>
      </c>
      <c r="G1870" s="26">
        <v>1</v>
      </c>
      <c r="H1870" s="25">
        <v>0</v>
      </c>
      <c r="I1870" s="25">
        <f>ROUND(G1870*H1870,6)</f>
        <v>0</v>
      </c>
      <c r="L1870" s="27">
        <v>0</v>
      </c>
      <c r="M1870" s="22">
        <f>ROUND(ROUND(L1870,2)*ROUND(G1870,3),2)</f>
        <v>0</v>
      </c>
      <c r="N1870" s="25" t="s">
        <v>126</v>
      </c>
      <c r="O1870">
        <f>(M1870*21)/100</f>
        <v>0</v>
      </c>
      <c r="P1870" t="s">
        <v>27</v>
      </c>
    </row>
    <row r="1871" spans="1:16" x14ac:dyDescent="0.2">
      <c r="A1871" s="28" t="s">
        <v>57</v>
      </c>
      <c r="E1871" s="29" t="s">
        <v>5</v>
      </c>
    </row>
    <row r="1872" spans="1:16" x14ac:dyDescent="0.2">
      <c r="A1872" s="28" t="s">
        <v>58</v>
      </c>
      <c r="E1872" s="30" t="s">
        <v>5</v>
      </c>
    </row>
    <row r="1873" spans="1:16" x14ac:dyDescent="0.2">
      <c r="E1873" s="29" t="s">
        <v>5</v>
      </c>
    </row>
    <row r="1874" spans="1:16" ht="25.5" x14ac:dyDescent="0.2">
      <c r="A1874" t="s">
        <v>51</v>
      </c>
      <c r="B1874" s="5" t="s">
        <v>7181</v>
      </c>
      <c r="C1874" s="5" t="s">
        <v>7182</v>
      </c>
      <c r="D1874" t="s">
        <v>5</v>
      </c>
      <c r="E1874" s="24" t="s">
        <v>7183</v>
      </c>
      <c r="F1874" s="25" t="s">
        <v>812</v>
      </c>
      <c r="G1874" s="26">
        <v>1</v>
      </c>
      <c r="H1874" s="25">
        <v>0</v>
      </c>
      <c r="I1874" s="25">
        <f>ROUND(G1874*H1874,6)</f>
        <v>0</v>
      </c>
      <c r="L1874" s="27">
        <v>0</v>
      </c>
      <c r="M1874" s="22">
        <f>ROUND(ROUND(L1874,2)*ROUND(G1874,3),2)</f>
        <v>0</v>
      </c>
      <c r="N1874" s="25" t="s">
        <v>126</v>
      </c>
      <c r="O1874">
        <f>(M1874*21)/100</f>
        <v>0</v>
      </c>
      <c r="P1874" t="s">
        <v>27</v>
      </c>
    </row>
    <row r="1875" spans="1:16" x14ac:dyDescent="0.2">
      <c r="A1875" s="28" t="s">
        <v>57</v>
      </c>
      <c r="E1875" s="29" t="s">
        <v>5</v>
      </c>
    </row>
    <row r="1876" spans="1:16" x14ac:dyDescent="0.2">
      <c r="A1876" s="28" t="s">
        <v>58</v>
      </c>
      <c r="E1876" s="30" t="s">
        <v>5</v>
      </c>
    </row>
    <row r="1877" spans="1:16" x14ac:dyDescent="0.2">
      <c r="E1877" s="29" t="s">
        <v>5</v>
      </c>
    </row>
    <row r="1878" spans="1:16" x14ac:dyDescent="0.2">
      <c r="A1878" t="s">
        <v>51</v>
      </c>
      <c r="B1878" s="5" t="s">
        <v>7184</v>
      </c>
      <c r="C1878" s="5" t="s">
        <v>7185</v>
      </c>
      <c r="D1878" t="s">
        <v>5</v>
      </c>
      <c r="E1878" s="24" t="s">
        <v>7186</v>
      </c>
      <c r="F1878" s="25" t="s">
        <v>812</v>
      </c>
      <c r="G1878" s="26">
        <v>2</v>
      </c>
      <c r="H1878" s="25">
        <v>0</v>
      </c>
      <c r="I1878" s="25">
        <f>ROUND(G1878*H1878,6)</f>
        <v>0</v>
      </c>
      <c r="L1878" s="27">
        <v>0</v>
      </c>
      <c r="M1878" s="22">
        <f>ROUND(ROUND(L1878,2)*ROUND(G1878,3),2)</f>
        <v>0</v>
      </c>
      <c r="N1878" s="25" t="s">
        <v>126</v>
      </c>
      <c r="O1878">
        <f>(M1878*21)/100</f>
        <v>0</v>
      </c>
      <c r="P1878" t="s">
        <v>27</v>
      </c>
    </row>
    <row r="1879" spans="1:16" x14ac:dyDescent="0.2">
      <c r="A1879" s="28" t="s">
        <v>57</v>
      </c>
      <c r="E1879" s="29" t="s">
        <v>5</v>
      </c>
    </row>
    <row r="1880" spans="1:16" x14ac:dyDescent="0.2">
      <c r="A1880" s="28" t="s">
        <v>58</v>
      </c>
      <c r="E1880" s="30" t="s">
        <v>5</v>
      </c>
    </row>
    <row r="1881" spans="1:16" x14ac:dyDescent="0.2">
      <c r="E1881" s="29" t="s">
        <v>5</v>
      </c>
    </row>
    <row r="1882" spans="1:16" x14ac:dyDescent="0.2">
      <c r="A1882" t="s">
        <v>51</v>
      </c>
      <c r="B1882" s="5" t="s">
        <v>7187</v>
      </c>
      <c r="C1882" s="5" t="s">
        <v>7188</v>
      </c>
      <c r="D1882" t="s">
        <v>5</v>
      </c>
      <c r="E1882" s="24" t="s">
        <v>6591</v>
      </c>
      <c r="F1882" s="25" t="s">
        <v>812</v>
      </c>
      <c r="G1882" s="26">
        <v>9</v>
      </c>
      <c r="H1882" s="25">
        <v>0</v>
      </c>
      <c r="I1882" s="25">
        <f>ROUND(G1882*H1882,6)</f>
        <v>0</v>
      </c>
      <c r="L1882" s="27">
        <v>0</v>
      </c>
      <c r="M1882" s="22">
        <f>ROUND(ROUND(L1882,2)*ROUND(G1882,3),2)</f>
        <v>0</v>
      </c>
      <c r="N1882" s="25" t="s">
        <v>126</v>
      </c>
      <c r="O1882">
        <f>(M1882*21)/100</f>
        <v>0</v>
      </c>
      <c r="P1882" t="s">
        <v>27</v>
      </c>
    </row>
    <row r="1883" spans="1:16" x14ac:dyDescent="0.2">
      <c r="A1883" s="28" t="s">
        <v>57</v>
      </c>
      <c r="E1883" s="29" t="s">
        <v>5</v>
      </c>
    </row>
    <row r="1884" spans="1:16" x14ac:dyDescent="0.2">
      <c r="A1884" s="28" t="s">
        <v>58</v>
      </c>
      <c r="E1884" s="30" t="s">
        <v>5</v>
      </c>
    </row>
    <row r="1885" spans="1:16" x14ac:dyDescent="0.2">
      <c r="E1885" s="29" t="s">
        <v>5</v>
      </c>
    </row>
    <row r="1886" spans="1:16" x14ac:dyDescent="0.2">
      <c r="A1886" t="s">
        <v>51</v>
      </c>
      <c r="B1886" s="5" t="s">
        <v>7189</v>
      </c>
      <c r="C1886" s="5" t="s">
        <v>7190</v>
      </c>
      <c r="D1886" t="s">
        <v>5</v>
      </c>
      <c r="E1886" s="24" t="s">
        <v>7191</v>
      </c>
      <c r="F1886" s="25" t="s">
        <v>812</v>
      </c>
      <c r="G1886" s="26">
        <v>2</v>
      </c>
      <c r="H1886" s="25">
        <v>0</v>
      </c>
      <c r="I1886" s="25">
        <f>ROUND(G1886*H1886,6)</f>
        <v>0</v>
      </c>
      <c r="L1886" s="27">
        <v>0</v>
      </c>
      <c r="M1886" s="22">
        <f>ROUND(ROUND(L1886,2)*ROUND(G1886,3),2)</f>
        <v>0</v>
      </c>
      <c r="N1886" s="25" t="s">
        <v>126</v>
      </c>
      <c r="O1886">
        <f>(M1886*21)/100</f>
        <v>0</v>
      </c>
      <c r="P1886" t="s">
        <v>27</v>
      </c>
    </row>
    <row r="1887" spans="1:16" x14ac:dyDescent="0.2">
      <c r="A1887" s="28" t="s">
        <v>57</v>
      </c>
      <c r="E1887" s="29" t="s">
        <v>5</v>
      </c>
    </row>
    <row r="1888" spans="1:16" x14ac:dyDescent="0.2">
      <c r="A1888" s="28" t="s">
        <v>58</v>
      </c>
      <c r="E1888" s="30" t="s">
        <v>5</v>
      </c>
    </row>
    <row r="1889" spans="1:16" x14ac:dyDescent="0.2">
      <c r="E1889" s="29" t="s">
        <v>5</v>
      </c>
    </row>
    <row r="1890" spans="1:16" x14ac:dyDescent="0.2">
      <c r="A1890" t="s">
        <v>51</v>
      </c>
      <c r="B1890" s="5" t="s">
        <v>7192</v>
      </c>
      <c r="C1890" s="5" t="s">
        <v>7193</v>
      </c>
      <c r="D1890" t="s">
        <v>5</v>
      </c>
      <c r="E1890" s="24" t="s">
        <v>7194</v>
      </c>
      <c r="F1890" s="25" t="s">
        <v>812</v>
      </c>
      <c r="G1890" s="26">
        <v>1</v>
      </c>
      <c r="H1890" s="25">
        <v>0</v>
      </c>
      <c r="I1890" s="25">
        <f>ROUND(G1890*H1890,6)</f>
        <v>0</v>
      </c>
      <c r="L1890" s="27">
        <v>0</v>
      </c>
      <c r="M1890" s="22">
        <f>ROUND(ROUND(L1890,2)*ROUND(G1890,3),2)</f>
        <v>0</v>
      </c>
      <c r="N1890" s="25" t="s">
        <v>126</v>
      </c>
      <c r="O1890">
        <f>(M1890*21)/100</f>
        <v>0</v>
      </c>
      <c r="P1890" t="s">
        <v>27</v>
      </c>
    </row>
    <row r="1891" spans="1:16" x14ac:dyDescent="0.2">
      <c r="A1891" s="28" t="s">
        <v>57</v>
      </c>
      <c r="E1891" s="29" t="s">
        <v>5</v>
      </c>
    </row>
    <row r="1892" spans="1:16" x14ac:dyDescent="0.2">
      <c r="A1892" s="28" t="s">
        <v>58</v>
      </c>
      <c r="E1892" s="30" t="s">
        <v>5</v>
      </c>
    </row>
    <row r="1893" spans="1:16" x14ac:dyDescent="0.2">
      <c r="E1893" s="29" t="s">
        <v>5</v>
      </c>
    </row>
    <row r="1894" spans="1:16" x14ac:dyDescent="0.2">
      <c r="A1894" t="s">
        <v>51</v>
      </c>
      <c r="B1894" s="5" t="s">
        <v>7195</v>
      </c>
      <c r="C1894" s="5" t="s">
        <v>7196</v>
      </c>
      <c r="D1894" t="s">
        <v>5</v>
      </c>
      <c r="E1894" s="24" t="s">
        <v>7194</v>
      </c>
      <c r="F1894" s="25" t="s">
        <v>812</v>
      </c>
      <c r="G1894" s="26">
        <v>1</v>
      </c>
      <c r="H1894" s="25">
        <v>0</v>
      </c>
      <c r="I1894" s="25">
        <f>ROUND(G1894*H1894,6)</f>
        <v>0</v>
      </c>
      <c r="L1894" s="27">
        <v>0</v>
      </c>
      <c r="M1894" s="22">
        <f>ROUND(ROUND(L1894,2)*ROUND(G1894,3),2)</f>
        <v>0</v>
      </c>
      <c r="N1894" s="25" t="s">
        <v>126</v>
      </c>
      <c r="O1894">
        <f>(M1894*21)/100</f>
        <v>0</v>
      </c>
      <c r="P1894" t="s">
        <v>27</v>
      </c>
    </row>
    <row r="1895" spans="1:16" x14ac:dyDescent="0.2">
      <c r="A1895" s="28" t="s">
        <v>57</v>
      </c>
      <c r="E1895" s="29" t="s">
        <v>5</v>
      </c>
    </row>
    <row r="1896" spans="1:16" x14ac:dyDescent="0.2">
      <c r="A1896" s="28" t="s">
        <v>58</v>
      </c>
      <c r="E1896" s="30" t="s">
        <v>5</v>
      </c>
    </row>
    <row r="1897" spans="1:16" x14ac:dyDescent="0.2">
      <c r="E1897" s="29" t="s">
        <v>5</v>
      </c>
    </row>
    <row r="1898" spans="1:16" ht="25.5" x14ac:dyDescent="0.2">
      <c r="A1898" t="s">
        <v>51</v>
      </c>
      <c r="B1898" s="5" t="s">
        <v>7197</v>
      </c>
      <c r="C1898" s="5" t="s">
        <v>7198</v>
      </c>
      <c r="D1898" t="s">
        <v>5</v>
      </c>
      <c r="E1898" s="24" t="s">
        <v>6605</v>
      </c>
      <c r="F1898" s="25" t="s">
        <v>67</v>
      </c>
      <c r="G1898" s="26">
        <v>45.69</v>
      </c>
      <c r="H1898" s="25">
        <v>0</v>
      </c>
      <c r="I1898" s="25">
        <f>ROUND(G1898*H1898,6)</f>
        <v>0</v>
      </c>
      <c r="L1898" s="27">
        <v>0</v>
      </c>
      <c r="M1898" s="22">
        <f>ROUND(ROUND(L1898,2)*ROUND(G1898,3),2)</f>
        <v>0</v>
      </c>
      <c r="N1898" s="25" t="s">
        <v>126</v>
      </c>
      <c r="O1898">
        <f>(M1898*21)/100</f>
        <v>0</v>
      </c>
      <c r="P1898" t="s">
        <v>27</v>
      </c>
    </row>
    <row r="1899" spans="1:16" x14ac:dyDescent="0.2">
      <c r="A1899" s="28" t="s">
        <v>57</v>
      </c>
      <c r="E1899" s="29" t="s">
        <v>5</v>
      </c>
    </row>
    <row r="1900" spans="1:16" x14ac:dyDescent="0.2">
      <c r="A1900" s="28" t="s">
        <v>58</v>
      </c>
      <c r="E1900" s="30" t="s">
        <v>5</v>
      </c>
    </row>
    <row r="1901" spans="1:16" x14ac:dyDescent="0.2">
      <c r="E1901" s="29" t="s">
        <v>5</v>
      </c>
    </row>
    <row r="1902" spans="1:16" ht="25.5" x14ac:dyDescent="0.2">
      <c r="A1902" t="s">
        <v>51</v>
      </c>
      <c r="B1902" s="5" t="s">
        <v>7199</v>
      </c>
      <c r="C1902" s="5" t="s">
        <v>7200</v>
      </c>
      <c r="D1902" t="s">
        <v>5</v>
      </c>
      <c r="E1902" s="24" t="s">
        <v>6607</v>
      </c>
      <c r="F1902" s="25" t="s">
        <v>67</v>
      </c>
      <c r="G1902" s="26">
        <v>34</v>
      </c>
      <c r="H1902" s="25">
        <v>0</v>
      </c>
      <c r="I1902" s="25">
        <f>ROUND(G1902*H1902,6)</f>
        <v>0</v>
      </c>
      <c r="L1902" s="27">
        <v>0</v>
      </c>
      <c r="M1902" s="22">
        <f>ROUND(ROUND(L1902,2)*ROUND(G1902,3),2)</f>
        <v>0</v>
      </c>
      <c r="N1902" s="25" t="s">
        <v>126</v>
      </c>
      <c r="O1902">
        <f>(M1902*21)/100</f>
        <v>0</v>
      </c>
      <c r="P1902" t="s">
        <v>27</v>
      </c>
    </row>
    <row r="1903" spans="1:16" x14ac:dyDescent="0.2">
      <c r="A1903" s="28" t="s">
        <v>57</v>
      </c>
      <c r="E1903" s="29" t="s">
        <v>5</v>
      </c>
    </row>
    <row r="1904" spans="1:16" x14ac:dyDescent="0.2">
      <c r="A1904" s="28" t="s">
        <v>58</v>
      </c>
      <c r="E1904" s="30" t="s">
        <v>5</v>
      </c>
    </row>
    <row r="1905" spans="1:16" x14ac:dyDescent="0.2">
      <c r="E1905" s="29" t="s">
        <v>5</v>
      </c>
    </row>
    <row r="1906" spans="1:16" x14ac:dyDescent="0.2">
      <c r="A1906" t="s">
        <v>51</v>
      </c>
      <c r="B1906" s="5" t="s">
        <v>7201</v>
      </c>
      <c r="C1906" s="5" t="s">
        <v>7202</v>
      </c>
      <c r="D1906" t="s">
        <v>5</v>
      </c>
      <c r="E1906" s="24" t="s">
        <v>6613</v>
      </c>
      <c r="F1906" s="25" t="s">
        <v>3125</v>
      </c>
      <c r="G1906" s="26">
        <v>9.39</v>
      </c>
      <c r="H1906" s="25">
        <v>0</v>
      </c>
      <c r="I1906" s="25">
        <f>ROUND(G1906*H1906,6)</f>
        <v>0</v>
      </c>
      <c r="L1906" s="27">
        <v>0</v>
      </c>
      <c r="M1906" s="22">
        <f>ROUND(ROUND(L1906,2)*ROUND(G1906,3),2)</f>
        <v>0</v>
      </c>
      <c r="N1906" s="25" t="s">
        <v>126</v>
      </c>
      <c r="O1906">
        <f>(M1906*21)/100</f>
        <v>0</v>
      </c>
      <c r="P1906" t="s">
        <v>27</v>
      </c>
    </row>
    <row r="1907" spans="1:16" x14ac:dyDescent="0.2">
      <c r="A1907" s="28" t="s">
        <v>57</v>
      </c>
      <c r="E1907" s="29" t="s">
        <v>5</v>
      </c>
    </row>
    <row r="1908" spans="1:16" x14ac:dyDescent="0.2">
      <c r="A1908" s="28" t="s">
        <v>58</v>
      </c>
      <c r="E1908" s="30" t="s">
        <v>5</v>
      </c>
    </row>
    <row r="1909" spans="1:16" x14ac:dyDescent="0.2">
      <c r="E1909" s="29" t="s">
        <v>5</v>
      </c>
    </row>
    <row r="1910" spans="1:16" x14ac:dyDescent="0.2">
      <c r="A1910" t="s">
        <v>51</v>
      </c>
      <c r="B1910" s="5" t="s">
        <v>7203</v>
      </c>
      <c r="C1910" s="5" t="s">
        <v>7204</v>
      </c>
      <c r="D1910" t="s">
        <v>5</v>
      </c>
      <c r="E1910" s="24" t="s">
        <v>6615</v>
      </c>
      <c r="F1910" s="25" t="s">
        <v>3125</v>
      </c>
      <c r="G1910" s="26">
        <v>7.64</v>
      </c>
      <c r="H1910" s="25">
        <v>0</v>
      </c>
      <c r="I1910" s="25">
        <f>ROUND(G1910*H1910,6)</f>
        <v>0</v>
      </c>
      <c r="L1910" s="27">
        <v>0</v>
      </c>
      <c r="M1910" s="22">
        <f>ROUND(ROUND(L1910,2)*ROUND(G1910,3),2)</f>
        <v>0</v>
      </c>
      <c r="N1910" s="25" t="s">
        <v>126</v>
      </c>
      <c r="O1910">
        <f>(M1910*21)/100</f>
        <v>0</v>
      </c>
      <c r="P1910" t="s">
        <v>27</v>
      </c>
    </row>
    <row r="1911" spans="1:16" x14ac:dyDescent="0.2">
      <c r="A1911" s="28" t="s">
        <v>57</v>
      </c>
      <c r="E1911" s="29" t="s">
        <v>5</v>
      </c>
    </row>
    <row r="1912" spans="1:16" x14ac:dyDescent="0.2">
      <c r="A1912" s="28" t="s">
        <v>58</v>
      </c>
      <c r="E1912" s="30" t="s">
        <v>5</v>
      </c>
    </row>
    <row r="1913" spans="1:16" x14ac:dyDescent="0.2">
      <c r="E1913" s="29" t="s">
        <v>5</v>
      </c>
    </row>
    <row r="1914" spans="1:16" x14ac:dyDescent="0.2">
      <c r="A1914" t="s">
        <v>51</v>
      </c>
      <c r="B1914" s="5" t="s">
        <v>7205</v>
      </c>
      <c r="C1914" s="5" t="s">
        <v>7206</v>
      </c>
      <c r="D1914" t="s">
        <v>5</v>
      </c>
      <c r="E1914" s="24" t="s">
        <v>6617</v>
      </c>
      <c r="F1914" s="25" t="s">
        <v>3125</v>
      </c>
      <c r="G1914" s="26">
        <v>0.99</v>
      </c>
      <c r="H1914" s="25">
        <v>0</v>
      </c>
      <c r="I1914" s="25">
        <f>ROUND(G1914*H1914,6)</f>
        <v>0</v>
      </c>
      <c r="L1914" s="27">
        <v>0</v>
      </c>
      <c r="M1914" s="22">
        <f>ROUND(ROUND(L1914,2)*ROUND(G1914,3),2)</f>
        <v>0</v>
      </c>
      <c r="N1914" s="25" t="s">
        <v>126</v>
      </c>
      <c r="O1914">
        <f>(M1914*21)/100</f>
        <v>0</v>
      </c>
      <c r="P1914" t="s">
        <v>27</v>
      </c>
    </row>
    <row r="1915" spans="1:16" x14ac:dyDescent="0.2">
      <c r="A1915" s="28" t="s">
        <v>57</v>
      </c>
      <c r="E1915" s="29" t="s">
        <v>5</v>
      </c>
    </row>
    <row r="1916" spans="1:16" x14ac:dyDescent="0.2">
      <c r="A1916" s="28" t="s">
        <v>58</v>
      </c>
      <c r="E1916" s="30" t="s">
        <v>5</v>
      </c>
    </row>
    <row r="1917" spans="1:16" x14ac:dyDescent="0.2">
      <c r="E1917" s="29" t="s">
        <v>5</v>
      </c>
    </row>
    <row r="1918" spans="1:16" x14ac:dyDescent="0.2">
      <c r="A1918" t="s">
        <v>51</v>
      </c>
      <c r="B1918" s="5" t="s">
        <v>7207</v>
      </c>
      <c r="C1918" s="5" t="s">
        <v>7208</v>
      </c>
      <c r="D1918" t="s">
        <v>5</v>
      </c>
      <c r="E1918" s="24" t="s">
        <v>6619</v>
      </c>
      <c r="F1918" s="25" t="s">
        <v>3125</v>
      </c>
      <c r="G1918" s="26">
        <v>31.4</v>
      </c>
      <c r="H1918" s="25">
        <v>0</v>
      </c>
      <c r="I1918" s="25">
        <f>ROUND(G1918*H1918,6)</f>
        <v>0</v>
      </c>
      <c r="L1918" s="27">
        <v>0</v>
      </c>
      <c r="M1918" s="22">
        <f>ROUND(ROUND(L1918,2)*ROUND(G1918,3),2)</f>
        <v>0</v>
      </c>
      <c r="N1918" s="25" t="s">
        <v>126</v>
      </c>
      <c r="O1918">
        <f>(M1918*21)/100</f>
        <v>0</v>
      </c>
      <c r="P1918" t="s">
        <v>27</v>
      </c>
    </row>
    <row r="1919" spans="1:16" x14ac:dyDescent="0.2">
      <c r="A1919" s="28" t="s">
        <v>57</v>
      </c>
      <c r="E1919" s="29" t="s">
        <v>5</v>
      </c>
    </row>
    <row r="1920" spans="1:16" x14ac:dyDescent="0.2">
      <c r="A1920" s="28" t="s">
        <v>58</v>
      </c>
      <c r="E1920" s="30" t="s">
        <v>5</v>
      </c>
    </row>
    <row r="1921" spans="1:16" x14ac:dyDescent="0.2">
      <c r="E1921" s="29" t="s">
        <v>5</v>
      </c>
    </row>
    <row r="1922" spans="1:16" x14ac:dyDescent="0.2">
      <c r="A1922" t="s">
        <v>51</v>
      </c>
      <c r="B1922" s="5" t="s">
        <v>7209</v>
      </c>
      <c r="C1922" s="5" t="s">
        <v>7210</v>
      </c>
      <c r="D1922" t="s">
        <v>5</v>
      </c>
      <c r="E1922" s="24" t="s">
        <v>6625</v>
      </c>
      <c r="F1922" s="25" t="s">
        <v>3125</v>
      </c>
      <c r="G1922" s="26">
        <v>3.35</v>
      </c>
      <c r="H1922" s="25">
        <v>0</v>
      </c>
      <c r="I1922" s="25">
        <f>ROUND(G1922*H1922,6)</f>
        <v>0</v>
      </c>
      <c r="L1922" s="27">
        <v>0</v>
      </c>
      <c r="M1922" s="22">
        <f>ROUND(ROUND(L1922,2)*ROUND(G1922,3),2)</f>
        <v>0</v>
      </c>
      <c r="N1922" s="25" t="s">
        <v>126</v>
      </c>
      <c r="O1922">
        <f>(M1922*21)/100</f>
        <v>0</v>
      </c>
      <c r="P1922" t="s">
        <v>27</v>
      </c>
    </row>
    <row r="1923" spans="1:16" x14ac:dyDescent="0.2">
      <c r="A1923" s="28" t="s">
        <v>57</v>
      </c>
      <c r="E1923" s="29" t="s">
        <v>5</v>
      </c>
    </row>
    <row r="1924" spans="1:16" x14ac:dyDescent="0.2">
      <c r="A1924" s="28" t="s">
        <v>58</v>
      </c>
      <c r="E1924" s="30" t="s">
        <v>5</v>
      </c>
    </row>
    <row r="1925" spans="1:16" x14ac:dyDescent="0.2">
      <c r="E1925" s="29" t="s">
        <v>5</v>
      </c>
    </row>
    <row r="1926" spans="1:16" x14ac:dyDescent="0.2">
      <c r="A1926" t="s">
        <v>48</v>
      </c>
      <c r="C1926" s="6" t="s">
        <v>201</v>
      </c>
      <c r="E1926" s="23" t="s">
        <v>7211</v>
      </c>
      <c r="J1926" s="22">
        <f>0</f>
        <v>0</v>
      </c>
      <c r="K1926" s="22">
        <f>0</f>
        <v>0</v>
      </c>
      <c r="L1926" s="22">
        <f>0+L1927+L1931+L1935+L1939+L1943+L1947+L1951+L1955+L1959+L1963+L1967+L1971+L1975</f>
        <v>0</v>
      </c>
      <c r="M1926" s="22">
        <f>0+M1927+M1931+M1935+M1939+M1943+M1947+M1951+M1955+M1959+M1963+M1967+M1971+M1975</f>
        <v>0</v>
      </c>
    </row>
    <row r="1927" spans="1:16" ht="25.5" x14ac:dyDescent="0.2">
      <c r="A1927" t="s">
        <v>51</v>
      </c>
      <c r="B1927" s="5" t="s">
        <v>7212</v>
      </c>
      <c r="C1927" s="5" t="s">
        <v>7213</v>
      </c>
      <c r="D1927" t="s">
        <v>5</v>
      </c>
      <c r="E1927" s="24" t="s">
        <v>7214</v>
      </c>
      <c r="F1927" s="25" t="s">
        <v>812</v>
      </c>
      <c r="G1927" s="26">
        <v>1</v>
      </c>
      <c r="H1927" s="25">
        <v>0</v>
      </c>
      <c r="I1927" s="25">
        <f>ROUND(G1927*H1927,6)</f>
        <v>0</v>
      </c>
      <c r="L1927" s="27">
        <v>0</v>
      </c>
      <c r="M1927" s="22">
        <f>ROUND(ROUND(L1927,2)*ROUND(G1927,3),2)</f>
        <v>0</v>
      </c>
      <c r="N1927" s="25" t="s">
        <v>126</v>
      </c>
      <c r="O1927">
        <f>(M1927*21)/100</f>
        <v>0</v>
      </c>
      <c r="P1927" t="s">
        <v>27</v>
      </c>
    </row>
    <row r="1928" spans="1:16" x14ac:dyDescent="0.2">
      <c r="A1928" s="28" t="s">
        <v>57</v>
      </c>
      <c r="E1928" s="29" t="s">
        <v>5</v>
      </c>
    </row>
    <row r="1929" spans="1:16" x14ac:dyDescent="0.2">
      <c r="A1929" s="28" t="s">
        <v>58</v>
      </c>
      <c r="E1929" s="30" t="s">
        <v>5</v>
      </c>
    </row>
    <row r="1930" spans="1:16" x14ac:dyDescent="0.2">
      <c r="E1930" s="29" t="s">
        <v>5</v>
      </c>
    </row>
    <row r="1931" spans="1:16" ht="25.5" x14ac:dyDescent="0.2">
      <c r="A1931" t="s">
        <v>51</v>
      </c>
      <c r="B1931" s="5" t="s">
        <v>7215</v>
      </c>
      <c r="C1931" s="5" t="s">
        <v>7216</v>
      </c>
      <c r="D1931" t="s">
        <v>5</v>
      </c>
      <c r="E1931" s="24" t="s">
        <v>7214</v>
      </c>
      <c r="F1931" s="25" t="s">
        <v>812</v>
      </c>
      <c r="G1931" s="26">
        <v>1</v>
      </c>
      <c r="H1931" s="25">
        <v>0</v>
      </c>
      <c r="I1931" s="25">
        <f>ROUND(G1931*H1931,6)</f>
        <v>0</v>
      </c>
      <c r="L1931" s="27">
        <v>0</v>
      </c>
      <c r="M1931" s="22">
        <f>ROUND(ROUND(L1931,2)*ROUND(G1931,3),2)</f>
        <v>0</v>
      </c>
      <c r="N1931" s="25" t="s">
        <v>126</v>
      </c>
      <c r="O1931">
        <f>(M1931*21)/100</f>
        <v>0</v>
      </c>
      <c r="P1931" t="s">
        <v>27</v>
      </c>
    </row>
    <row r="1932" spans="1:16" x14ac:dyDescent="0.2">
      <c r="A1932" s="28" t="s">
        <v>57</v>
      </c>
      <c r="E1932" s="29" t="s">
        <v>5</v>
      </c>
    </row>
    <row r="1933" spans="1:16" x14ac:dyDescent="0.2">
      <c r="A1933" s="28" t="s">
        <v>58</v>
      </c>
      <c r="E1933" s="30" t="s">
        <v>5</v>
      </c>
    </row>
    <row r="1934" spans="1:16" x14ac:dyDescent="0.2">
      <c r="E1934" s="29" t="s">
        <v>5</v>
      </c>
    </row>
    <row r="1935" spans="1:16" ht="25.5" x14ac:dyDescent="0.2">
      <c r="A1935" t="s">
        <v>51</v>
      </c>
      <c r="B1935" s="5" t="s">
        <v>7217</v>
      </c>
      <c r="C1935" s="5" t="s">
        <v>7218</v>
      </c>
      <c r="D1935" t="s">
        <v>5</v>
      </c>
      <c r="E1935" s="24" t="s">
        <v>7219</v>
      </c>
      <c r="F1935" s="25" t="s">
        <v>812</v>
      </c>
      <c r="G1935" s="26">
        <v>1</v>
      </c>
      <c r="H1935" s="25">
        <v>0</v>
      </c>
      <c r="I1935" s="25">
        <f>ROUND(G1935*H1935,6)</f>
        <v>0</v>
      </c>
      <c r="L1935" s="27">
        <v>0</v>
      </c>
      <c r="M1935" s="22">
        <f>ROUND(ROUND(L1935,2)*ROUND(G1935,3),2)</f>
        <v>0</v>
      </c>
      <c r="N1935" s="25" t="s">
        <v>126</v>
      </c>
      <c r="O1935">
        <f>(M1935*21)/100</f>
        <v>0</v>
      </c>
      <c r="P1935" t="s">
        <v>27</v>
      </c>
    </row>
    <row r="1936" spans="1:16" x14ac:dyDescent="0.2">
      <c r="A1936" s="28" t="s">
        <v>57</v>
      </c>
      <c r="E1936" s="29" t="s">
        <v>5</v>
      </c>
    </row>
    <row r="1937" spans="1:16" x14ac:dyDescent="0.2">
      <c r="A1937" s="28" t="s">
        <v>58</v>
      </c>
      <c r="E1937" s="30" t="s">
        <v>5</v>
      </c>
    </row>
    <row r="1938" spans="1:16" x14ac:dyDescent="0.2">
      <c r="E1938" s="29" t="s">
        <v>5</v>
      </c>
    </row>
    <row r="1939" spans="1:16" ht="25.5" x14ac:dyDescent="0.2">
      <c r="A1939" t="s">
        <v>51</v>
      </c>
      <c r="B1939" s="5" t="s">
        <v>7220</v>
      </c>
      <c r="C1939" s="5" t="s">
        <v>7221</v>
      </c>
      <c r="D1939" t="s">
        <v>5</v>
      </c>
      <c r="E1939" s="24" t="s">
        <v>7219</v>
      </c>
      <c r="F1939" s="25" t="s">
        <v>812</v>
      </c>
      <c r="G1939" s="26">
        <v>1</v>
      </c>
      <c r="H1939" s="25">
        <v>0</v>
      </c>
      <c r="I1939" s="25">
        <f>ROUND(G1939*H1939,6)</f>
        <v>0</v>
      </c>
      <c r="L1939" s="27">
        <v>0</v>
      </c>
      <c r="M1939" s="22">
        <f>ROUND(ROUND(L1939,2)*ROUND(G1939,3),2)</f>
        <v>0</v>
      </c>
      <c r="N1939" s="25" t="s">
        <v>126</v>
      </c>
      <c r="O1939">
        <f>(M1939*21)/100</f>
        <v>0</v>
      </c>
      <c r="P1939" t="s">
        <v>27</v>
      </c>
    </row>
    <row r="1940" spans="1:16" x14ac:dyDescent="0.2">
      <c r="A1940" s="28" t="s">
        <v>57</v>
      </c>
      <c r="E1940" s="29" t="s">
        <v>5</v>
      </c>
    </row>
    <row r="1941" spans="1:16" x14ac:dyDescent="0.2">
      <c r="A1941" s="28" t="s">
        <v>58</v>
      </c>
      <c r="E1941" s="30" t="s">
        <v>5</v>
      </c>
    </row>
    <row r="1942" spans="1:16" x14ac:dyDescent="0.2">
      <c r="E1942" s="29" t="s">
        <v>5</v>
      </c>
    </row>
    <row r="1943" spans="1:16" ht="25.5" x14ac:dyDescent="0.2">
      <c r="A1943" t="s">
        <v>51</v>
      </c>
      <c r="B1943" s="5" t="s">
        <v>7222</v>
      </c>
      <c r="C1943" s="5" t="s">
        <v>7223</v>
      </c>
      <c r="D1943" t="s">
        <v>5</v>
      </c>
      <c r="E1943" s="24" t="s">
        <v>7224</v>
      </c>
      <c r="F1943" s="25" t="s">
        <v>812</v>
      </c>
      <c r="G1943" s="26">
        <v>1</v>
      </c>
      <c r="H1943" s="25">
        <v>0</v>
      </c>
      <c r="I1943" s="25">
        <f>ROUND(G1943*H1943,6)</f>
        <v>0</v>
      </c>
      <c r="L1943" s="27">
        <v>0</v>
      </c>
      <c r="M1943" s="22">
        <f>ROUND(ROUND(L1943,2)*ROUND(G1943,3),2)</f>
        <v>0</v>
      </c>
      <c r="N1943" s="25" t="s">
        <v>126</v>
      </c>
      <c r="O1943">
        <f>(M1943*21)/100</f>
        <v>0</v>
      </c>
      <c r="P1943" t="s">
        <v>27</v>
      </c>
    </row>
    <row r="1944" spans="1:16" ht="25.5" x14ac:dyDescent="0.2">
      <c r="A1944" s="28" t="s">
        <v>57</v>
      </c>
      <c r="E1944" s="29" t="s">
        <v>7225</v>
      </c>
    </row>
    <row r="1945" spans="1:16" x14ac:dyDescent="0.2">
      <c r="A1945" s="28" t="s">
        <v>58</v>
      </c>
      <c r="E1945" s="30" t="s">
        <v>5</v>
      </c>
    </row>
    <row r="1946" spans="1:16" x14ac:dyDescent="0.2">
      <c r="E1946" s="29" t="s">
        <v>5</v>
      </c>
    </row>
    <row r="1947" spans="1:16" ht="25.5" x14ac:dyDescent="0.2">
      <c r="A1947" t="s">
        <v>51</v>
      </c>
      <c r="B1947" s="5" t="s">
        <v>7226</v>
      </c>
      <c r="C1947" s="5" t="s">
        <v>7227</v>
      </c>
      <c r="D1947" t="s">
        <v>5</v>
      </c>
      <c r="E1947" s="24" t="s">
        <v>7224</v>
      </c>
      <c r="F1947" s="25" t="s">
        <v>812</v>
      </c>
      <c r="G1947" s="26">
        <v>1</v>
      </c>
      <c r="H1947" s="25">
        <v>0</v>
      </c>
      <c r="I1947" s="25">
        <f>ROUND(G1947*H1947,6)</f>
        <v>0</v>
      </c>
      <c r="L1947" s="27">
        <v>0</v>
      </c>
      <c r="M1947" s="22">
        <f>ROUND(ROUND(L1947,2)*ROUND(G1947,3),2)</f>
        <v>0</v>
      </c>
      <c r="N1947" s="25" t="s">
        <v>126</v>
      </c>
      <c r="O1947">
        <f>(M1947*21)/100</f>
        <v>0</v>
      </c>
      <c r="P1947" t="s">
        <v>27</v>
      </c>
    </row>
    <row r="1948" spans="1:16" ht="25.5" x14ac:dyDescent="0.2">
      <c r="A1948" s="28" t="s">
        <v>57</v>
      </c>
      <c r="E1948" s="29" t="s">
        <v>7225</v>
      </c>
    </row>
    <row r="1949" spans="1:16" x14ac:dyDescent="0.2">
      <c r="A1949" s="28" t="s">
        <v>58</v>
      </c>
      <c r="E1949" s="30" t="s">
        <v>5</v>
      </c>
    </row>
    <row r="1950" spans="1:16" x14ac:dyDescent="0.2">
      <c r="E1950" s="29" t="s">
        <v>5</v>
      </c>
    </row>
    <row r="1951" spans="1:16" ht="25.5" x14ac:dyDescent="0.2">
      <c r="A1951" t="s">
        <v>51</v>
      </c>
      <c r="B1951" s="5" t="s">
        <v>7228</v>
      </c>
      <c r="C1951" s="5" t="s">
        <v>7229</v>
      </c>
      <c r="D1951" t="s">
        <v>5</v>
      </c>
      <c r="E1951" s="24" t="s">
        <v>7224</v>
      </c>
      <c r="F1951" s="25" t="s">
        <v>812</v>
      </c>
      <c r="G1951" s="26">
        <v>1</v>
      </c>
      <c r="H1951" s="25">
        <v>0</v>
      </c>
      <c r="I1951" s="25">
        <f>ROUND(G1951*H1951,6)</f>
        <v>0</v>
      </c>
      <c r="L1951" s="27">
        <v>0</v>
      </c>
      <c r="M1951" s="22">
        <f>ROUND(ROUND(L1951,2)*ROUND(G1951,3),2)</f>
        <v>0</v>
      </c>
      <c r="N1951" s="25" t="s">
        <v>126</v>
      </c>
      <c r="O1951">
        <f>(M1951*21)/100</f>
        <v>0</v>
      </c>
      <c r="P1951" t="s">
        <v>27</v>
      </c>
    </row>
    <row r="1952" spans="1:16" ht="25.5" x14ac:dyDescent="0.2">
      <c r="A1952" s="28" t="s">
        <v>57</v>
      </c>
      <c r="E1952" s="29" t="s">
        <v>7225</v>
      </c>
    </row>
    <row r="1953" spans="1:16" x14ac:dyDescent="0.2">
      <c r="A1953" s="28" t="s">
        <v>58</v>
      </c>
      <c r="E1953" s="30" t="s">
        <v>5</v>
      </c>
    </row>
    <row r="1954" spans="1:16" x14ac:dyDescent="0.2">
      <c r="E1954" s="29" t="s">
        <v>5</v>
      </c>
    </row>
    <row r="1955" spans="1:16" x14ac:dyDescent="0.2">
      <c r="A1955" t="s">
        <v>51</v>
      </c>
      <c r="B1955" s="5" t="s">
        <v>7230</v>
      </c>
      <c r="C1955" s="5" t="s">
        <v>7231</v>
      </c>
      <c r="D1955" t="s">
        <v>5</v>
      </c>
      <c r="E1955" s="24" t="s">
        <v>7232</v>
      </c>
      <c r="F1955" s="25" t="s">
        <v>812</v>
      </c>
      <c r="G1955" s="26">
        <v>1</v>
      </c>
      <c r="H1955" s="25">
        <v>0</v>
      </c>
      <c r="I1955" s="25">
        <f>ROUND(G1955*H1955,6)</f>
        <v>0</v>
      </c>
      <c r="L1955" s="27">
        <v>0</v>
      </c>
      <c r="M1955" s="22">
        <f>ROUND(ROUND(L1955,2)*ROUND(G1955,3),2)</f>
        <v>0</v>
      </c>
      <c r="N1955" s="25" t="s">
        <v>126</v>
      </c>
      <c r="O1955">
        <f>(M1955*21)/100</f>
        <v>0</v>
      </c>
      <c r="P1955" t="s">
        <v>27</v>
      </c>
    </row>
    <row r="1956" spans="1:16" x14ac:dyDescent="0.2">
      <c r="A1956" s="28" t="s">
        <v>57</v>
      </c>
      <c r="E1956" s="29" t="s">
        <v>5</v>
      </c>
    </row>
    <row r="1957" spans="1:16" x14ac:dyDescent="0.2">
      <c r="A1957" s="28" t="s">
        <v>58</v>
      </c>
      <c r="E1957" s="30" t="s">
        <v>5</v>
      </c>
    </row>
    <row r="1958" spans="1:16" x14ac:dyDescent="0.2">
      <c r="E1958" s="29" t="s">
        <v>5</v>
      </c>
    </row>
    <row r="1959" spans="1:16" ht="25.5" x14ac:dyDescent="0.2">
      <c r="A1959" t="s">
        <v>51</v>
      </c>
      <c r="B1959" s="5" t="s">
        <v>7233</v>
      </c>
      <c r="C1959" s="5" t="s">
        <v>7234</v>
      </c>
      <c r="D1959" t="s">
        <v>5</v>
      </c>
      <c r="E1959" s="24" t="s">
        <v>6605</v>
      </c>
      <c r="F1959" s="25" t="s">
        <v>67</v>
      </c>
      <c r="G1959" s="26">
        <v>1.63</v>
      </c>
      <c r="H1959" s="25">
        <v>0</v>
      </c>
      <c r="I1959" s="25">
        <f>ROUND(G1959*H1959,6)</f>
        <v>0</v>
      </c>
      <c r="L1959" s="27">
        <v>0</v>
      </c>
      <c r="M1959" s="22">
        <f>ROUND(ROUND(L1959,2)*ROUND(G1959,3),2)</f>
        <v>0</v>
      </c>
      <c r="N1959" s="25" t="s">
        <v>126</v>
      </c>
      <c r="O1959">
        <f>(M1959*21)/100</f>
        <v>0</v>
      </c>
      <c r="P1959" t="s">
        <v>27</v>
      </c>
    </row>
    <row r="1960" spans="1:16" x14ac:dyDescent="0.2">
      <c r="A1960" s="28" t="s">
        <v>57</v>
      </c>
      <c r="E1960" s="29" t="s">
        <v>5</v>
      </c>
    </row>
    <row r="1961" spans="1:16" x14ac:dyDescent="0.2">
      <c r="A1961" s="28" t="s">
        <v>58</v>
      </c>
      <c r="E1961" s="30" t="s">
        <v>5</v>
      </c>
    </row>
    <row r="1962" spans="1:16" x14ac:dyDescent="0.2">
      <c r="E1962" s="29" t="s">
        <v>5</v>
      </c>
    </row>
    <row r="1963" spans="1:16" ht="25.5" x14ac:dyDescent="0.2">
      <c r="A1963" t="s">
        <v>51</v>
      </c>
      <c r="B1963" s="5" t="s">
        <v>7235</v>
      </c>
      <c r="C1963" s="5" t="s">
        <v>7236</v>
      </c>
      <c r="D1963" t="s">
        <v>5</v>
      </c>
      <c r="E1963" s="24" t="s">
        <v>6607</v>
      </c>
      <c r="F1963" s="25" t="s">
        <v>67</v>
      </c>
      <c r="G1963" s="26">
        <v>1</v>
      </c>
      <c r="H1963" s="25">
        <v>0</v>
      </c>
      <c r="I1963" s="25">
        <f>ROUND(G1963*H1963,6)</f>
        <v>0</v>
      </c>
      <c r="L1963" s="27">
        <v>0</v>
      </c>
      <c r="M1963" s="22">
        <f>ROUND(ROUND(L1963,2)*ROUND(G1963,3),2)</f>
        <v>0</v>
      </c>
      <c r="N1963" s="25" t="s">
        <v>126</v>
      </c>
      <c r="O1963">
        <f>(M1963*21)/100</f>
        <v>0</v>
      </c>
      <c r="P1963" t="s">
        <v>27</v>
      </c>
    </row>
    <row r="1964" spans="1:16" x14ac:dyDescent="0.2">
      <c r="A1964" s="28" t="s">
        <v>57</v>
      </c>
      <c r="E1964" s="29" t="s">
        <v>5</v>
      </c>
    </row>
    <row r="1965" spans="1:16" x14ac:dyDescent="0.2">
      <c r="A1965" s="28" t="s">
        <v>58</v>
      </c>
      <c r="E1965" s="30" t="s">
        <v>5</v>
      </c>
    </row>
    <row r="1966" spans="1:16" x14ac:dyDescent="0.2">
      <c r="E1966" s="29" t="s">
        <v>5</v>
      </c>
    </row>
    <row r="1967" spans="1:16" x14ac:dyDescent="0.2">
      <c r="A1967" t="s">
        <v>51</v>
      </c>
      <c r="B1967" s="5" t="s">
        <v>7237</v>
      </c>
      <c r="C1967" s="5" t="s">
        <v>7238</v>
      </c>
      <c r="D1967" t="s">
        <v>5</v>
      </c>
      <c r="E1967" s="24" t="s">
        <v>6613</v>
      </c>
      <c r="F1967" s="25" t="s">
        <v>3125</v>
      </c>
      <c r="G1967" s="26">
        <v>1.53</v>
      </c>
      <c r="H1967" s="25">
        <v>0</v>
      </c>
      <c r="I1967" s="25">
        <f>ROUND(G1967*H1967,6)</f>
        <v>0</v>
      </c>
      <c r="L1967" s="27">
        <v>0</v>
      </c>
      <c r="M1967" s="22">
        <f>ROUND(ROUND(L1967,2)*ROUND(G1967,3),2)</f>
        <v>0</v>
      </c>
      <c r="N1967" s="25" t="s">
        <v>126</v>
      </c>
      <c r="O1967">
        <f>(M1967*21)/100</f>
        <v>0</v>
      </c>
      <c r="P1967" t="s">
        <v>27</v>
      </c>
    </row>
    <row r="1968" spans="1:16" x14ac:dyDescent="0.2">
      <c r="A1968" s="28" t="s">
        <v>57</v>
      </c>
      <c r="E1968" s="29" t="s">
        <v>5</v>
      </c>
    </row>
    <row r="1969" spans="1:16" x14ac:dyDescent="0.2">
      <c r="A1969" s="28" t="s">
        <v>58</v>
      </c>
      <c r="E1969" s="30" t="s">
        <v>5</v>
      </c>
    </row>
    <row r="1970" spans="1:16" x14ac:dyDescent="0.2">
      <c r="E1970" s="29" t="s">
        <v>5</v>
      </c>
    </row>
    <row r="1971" spans="1:16" x14ac:dyDescent="0.2">
      <c r="A1971" t="s">
        <v>51</v>
      </c>
      <c r="B1971" s="5" t="s">
        <v>7239</v>
      </c>
      <c r="C1971" s="5" t="s">
        <v>7240</v>
      </c>
      <c r="D1971" t="s">
        <v>5</v>
      </c>
      <c r="E1971" s="24" t="s">
        <v>6615</v>
      </c>
      <c r="F1971" s="25" t="s">
        <v>3125</v>
      </c>
      <c r="G1971" s="26">
        <v>57.21</v>
      </c>
      <c r="H1971" s="25">
        <v>0</v>
      </c>
      <c r="I1971" s="25">
        <f>ROUND(G1971*H1971,6)</f>
        <v>0</v>
      </c>
      <c r="L1971" s="27">
        <v>0</v>
      </c>
      <c r="M1971" s="22">
        <f>ROUND(ROUND(L1971,2)*ROUND(G1971,3),2)</f>
        <v>0</v>
      </c>
      <c r="N1971" s="25" t="s">
        <v>126</v>
      </c>
      <c r="O1971">
        <f>(M1971*21)/100</f>
        <v>0</v>
      </c>
      <c r="P1971" t="s">
        <v>27</v>
      </c>
    </row>
    <row r="1972" spans="1:16" x14ac:dyDescent="0.2">
      <c r="A1972" s="28" t="s">
        <v>57</v>
      </c>
      <c r="E1972" s="29" t="s">
        <v>5</v>
      </c>
    </row>
    <row r="1973" spans="1:16" x14ac:dyDescent="0.2">
      <c r="A1973" s="28" t="s">
        <v>58</v>
      </c>
      <c r="E1973" s="30" t="s">
        <v>5</v>
      </c>
    </row>
    <row r="1974" spans="1:16" x14ac:dyDescent="0.2">
      <c r="E1974" s="29" t="s">
        <v>5</v>
      </c>
    </row>
    <row r="1975" spans="1:16" x14ac:dyDescent="0.2">
      <c r="A1975" t="s">
        <v>51</v>
      </c>
      <c r="B1975" s="5" t="s">
        <v>7241</v>
      </c>
      <c r="C1975" s="5" t="s">
        <v>7242</v>
      </c>
      <c r="D1975" t="s">
        <v>5</v>
      </c>
      <c r="E1975" s="24" t="s">
        <v>6623</v>
      </c>
      <c r="F1975" s="25" t="s">
        <v>3125</v>
      </c>
      <c r="G1975" s="26">
        <v>5.03</v>
      </c>
      <c r="H1975" s="25">
        <v>0</v>
      </c>
      <c r="I1975" s="25">
        <f>ROUND(G1975*H1975,6)</f>
        <v>0</v>
      </c>
      <c r="L1975" s="27">
        <v>0</v>
      </c>
      <c r="M1975" s="22">
        <f>ROUND(ROUND(L1975,2)*ROUND(G1975,3),2)</f>
        <v>0</v>
      </c>
      <c r="N1975" s="25" t="s">
        <v>126</v>
      </c>
      <c r="O1975">
        <f>(M1975*21)/100</f>
        <v>0</v>
      </c>
      <c r="P1975" t="s">
        <v>27</v>
      </c>
    </row>
    <row r="1976" spans="1:16" x14ac:dyDescent="0.2">
      <c r="A1976" s="28" t="s">
        <v>57</v>
      </c>
      <c r="E1976" s="29" t="s">
        <v>5</v>
      </c>
    </row>
    <row r="1977" spans="1:16" x14ac:dyDescent="0.2">
      <c r="A1977" s="28" t="s">
        <v>58</v>
      </c>
      <c r="E1977" s="30" t="s">
        <v>5</v>
      </c>
    </row>
    <row r="1978" spans="1:16" x14ac:dyDescent="0.2">
      <c r="E1978" s="29" t="s">
        <v>5</v>
      </c>
    </row>
    <row r="1979" spans="1:16" x14ac:dyDescent="0.2">
      <c r="A1979" t="s">
        <v>48</v>
      </c>
      <c r="C1979" s="6" t="s">
        <v>202</v>
      </c>
      <c r="E1979" s="23" t="s">
        <v>7243</v>
      </c>
      <c r="J1979" s="22">
        <f>0</f>
        <v>0</v>
      </c>
      <c r="K1979" s="22">
        <f>0</f>
        <v>0</v>
      </c>
      <c r="L1979" s="22">
        <f>0+L1980+L1984+L1988+L1992+L1996+L2000+L2004+L2008+L2012+L2016+L2020+L2024+L2028+L2032+L2036+L2040+L2044+L2048</f>
        <v>0</v>
      </c>
      <c r="M1979" s="22">
        <f>0+M1980+M1984+M1988+M1992+M1996+M2000+M2004+M2008+M2012+M2016+M2020+M2024+M2028+M2032+M2036+M2040+M2044+M2048</f>
        <v>0</v>
      </c>
    </row>
    <row r="1980" spans="1:16" ht="38.25" x14ac:dyDescent="0.2">
      <c r="A1980" t="s">
        <v>51</v>
      </c>
      <c r="B1980" s="5" t="s">
        <v>7244</v>
      </c>
      <c r="C1980" s="5" t="s">
        <v>7245</v>
      </c>
      <c r="D1980" t="s">
        <v>5</v>
      </c>
      <c r="E1980" s="24" t="s">
        <v>7246</v>
      </c>
      <c r="F1980" s="25" t="s">
        <v>812</v>
      </c>
      <c r="G1980" s="26">
        <v>1</v>
      </c>
      <c r="H1980" s="25">
        <v>0</v>
      </c>
      <c r="I1980" s="25">
        <f>ROUND(G1980*H1980,6)</f>
        <v>0</v>
      </c>
      <c r="L1980" s="27">
        <v>0</v>
      </c>
      <c r="M1980" s="22">
        <f>ROUND(ROUND(L1980,2)*ROUND(G1980,3),2)</f>
        <v>0</v>
      </c>
      <c r="N1980" s="25" t="s">
        <v>126</v>
      </c>
      <c r="O1980">
        <f>(M1980*21)/100</f>
        <v>0</v>
      </c>
      <c r="P1980" t="s">
        <v>27</v>
      </c>
    </row>
    <row r="1981" spans="1:16" ht="76.5" x14ac:dyDescent="0.2">
      <c r="A1981" s="28" t="s">
        <v>57</v>
      </c>
      <c r="E1981" s="29" t="s">
        <v>7063</v>
      </c>
    </row>
    <row r="1982" spans="1:16" x14ac:dyDescent="0.2">
      <c r="A1982" s="28" t="s">
        <v>58</v>
      </c>
      <c r="E1982" s="30" t="s">
        <v>5</v>
      </c>
    </row>
    <row r="1983" spans="1:16" x14ac:dyDescent="0.2">
      <c r="E1983" s="29" t="s">
        <v>5</v>
      </c>
    </row>
    <row r="1984" spans="1:16" x14ac:dyDescent="0.2">
      <c r="A1984" t="s">
        <v>51</v>
      </c>
      <c r="B1984" s="5" t="s">
        <v>7247</v>
      </c>
      <c r="C1984" s="5" t="s">
        <v>7248</v>
      </c>
      <c r="D1984" t="s">
        <v>5</v>
      </c>
      <c r="E1984" s="24" t="s">
        <v>6903</v>
      </c>
      <c r="F1984" s="25" t="s">
        <v>812</v>
      </c>
      <c r="G1984" s="26">
        <v>1</v>
      </c>
      <c r="H1984" s="25">
        <v>0</v>
      </c>
      <c r="I1984" s="25">
        <f>ROUND(G1984*H1984,6)</f>
        <v>0</v>
      </c>
      <c r="L1984" s="27">
        <v>0</v>
      </c>
      <c r="M1984" s="22">
        <f>ROUND(ROUND(L1984,2)*ROUND(G1984,3),2)</f>
        <v>0</v>
      </c>
      <c r="N1984" s="25" t="s">
        <v>126</v>
      </c>
      <c r="O1984">
        <f>(M1984*21)/100</f>
        <v>0</v>
      </c>
      <c r="P1984" t="s">
        <v>27</v>
      </c>
    </row>
    <row r="1985" spans="1:16" x14ac:dyDescent="0.2">
      <c r="A1985" s="28" t="s">
        <v>57</v>
      </c>
      <c r="E1985" s="29" t="s">
        <v>5</v>
      </c>
    </row>
    <row r="1986" spans="1:16" x14ac:dyDescent="0.2">
      <c r="A1986" s="28" t="s">
        <v>58</v>
      </c>
      <c r="E1986" s="30" t="s">
        <v>5</v>
      </c>
    </row>
    <row r="1987" spans="1:16" x14ac:dyDescent="0.2">
      <c r="E1987" s="29" t="s">
        <v>5</v>
      </c>
    </row>
    <row r="1988" spans="1:16" x14ac:dyDescent="0.2">
      <c r="A1988" t="s">
        <v>51</v>
      </c>
      <c r="B1988" s="5" t="s">
        <v>7249</v>
      </c>
      <c r="C1988" s="5" t="s">
        <v>7250</v>
      </c>
      <c r="D1988" t="s">
        <v>5</v>
      </c>
      <c r="E1988" s="24" t="s">
        <v>6543</v>
      </c>
      <c r="F1988" s="25" t="s">
        <v>812</v>
      </c>
      <c r="G1988" s="26">
        <v>1</v>
      </c>
      <c r="H1988" s="25">
        <v>0</v>
      </c>
      <c r="I1988" s="25">
        <f>ROUND(G1988*H1988,6)</f>
        <v>0</v>
      </c>
      <c r="L1988" s="27">
        <v>0</v>
      </c>
      <c r="M1988" s="22">
        <f>ROUND(ROUND(L1988,2)*ROUND(G1988,3),2)</f>
        <v>0</v>
      </c>
      <c r="N1988" s="25" t="s">
        <v>126</v>
      </c>
      <c r="O1988">
        <f>(M1988*21)/100</f>
        <v>0</v>
      </c>
      <c r="P1988" t="s">
        <v>27</v>
      </c>
    </row>
    <row r="1989" spans="1:16" x14ac:dyDescent="0.2">
      <c r="A1989" s="28" t="s">
        <v>57</v>
      </c>
      <c r="E1989" s="29" t="s">
        <v>5</v>
      </c>
    </row>
    <row r="1990" spans="1:16" x14ac:dyDescent="0.2">
      <c r="A1990" s="28" t="s">
        <v>58</v>
      </c>
      <c r="E1990" s="30" t="s">
        <v>5</v>
      </c>
    </row>
    <row r="1991" spans="1:16" x14ac:dyDescent="0.2">
      <c r="E1991" s="29" t="s">
        <v>5</v>
      </c>
    </row>
    <row r="1992" spans="1:16" ht="25.5" x14ac:dyDescent="0.2">
      <c r="A1992" t="s">
        <v>51</v>
      </c>
      <c r="B1992" s="5" t="s">
        <v>7251</v>
      </c>
      <c r="C1992" s="5" t="s">
        <v>7252</v>
      </c>
      <c r="D1992" t="s">
        <v>5</v>
      </c>
      <c r="E1992" s="24" t="s">
        <v>6589</v>
      </c>
      <c r="F1992" s="25" t="s">
        <v>812</v>
      </c>
      <c r="G1992" s="26">
        <v>1</v>
      </c>
      <c r="H1992" s="25">
        <v>0</v>
      </c>
      <c r="I1992" s="25">
        <f>ROUND(G1992*H1992,6)</f>
        <v>0</v>
      </c>
      <c r="L1992" s="27">
        <v>0</v>
      </c>
      <c r="M1992" s="22">
        <f>ROUND(ROUND(L1992,2)*ROUND(G1992,3),2)</f>
        <v>0</v>
      </c>
      <c r="N1992" s="25" t="s">
        <v>126</v>
      </c>
      <c r="O1992">
        <f>(M1992*21)/100</f>
        <v>0</v>
      </c>
      <c r="P1992" t="s">
        <v>27</v>
      </c>
    </row>
    <row r="1993" spans="1:16" x14ac:dyDescent="0.2">
      <c r="A1993" s="28" t="s">
        <v>57</v>
      </c>
      <c r="E1993" s="29" t="s">
        <v>5</v>
      </c>
    </row>
    <row r="1994" spans="1:16" x14ac:dyDescent="0.2">
      <c r="A1994" s="28" t="s">
        <v>58</v>
      </c>
      <c r="E1994" s="30" t="s">
        <v>5</v>
      </c>
    </row>
    <row r="1995" spans="1:16" x14ac:dyDescent="0.2">
      <c r="E1995" s="29" t="s">
        <v>5</v>
      </c>
    </row>
    <row r="1996" spans="1:16" ht="25.5" x14ac:dyDescent="0.2">
      <c r="A1996" t="s">
        <v>51</v>
      </c>
      <c r="B1996" s="5" t="s">
        <v>7253</v>
      </c>
      <c r="C1996" s="5" t="s">
        <v>7254</v>
      </c>
      <c r="D1996" t="s">
        <v>5</v>
      </c>
      <c r="E1996" s="24" t="s">
        <v>6587</v>
      </c>
      <c r="F1996" s="25" t="s">
        <v>812</v>
      </c>
      <c r="G1996" s="26">
        <v>2</v>
      </c>
      <c r="H1996" s="25">
        <v>0</v>
      </c>
      <c r="I1996" s="25">
        <f>ROUND(G1996*H1996,6)</f>
        <v>0</v>
      </c>
      <c r="L1996" s="27">
        <v>0</v>
      </c>
      <c r="M1996" s="22">
        <f>ROUND(ROUND(L1996,2)*ROUND(G1996,3),2)</f>
        <v>0</v>
      </c>
      <c r="N1996" s="25" t="s">
        <v>126</v>
      </c>
      <c r="O1996">
        <f>(M1996*21)/100</f>
        <v>0</v>
      </c>
      <c r="P1996" t="s">
        <v>27</v>
      </c>
    </row>
    <row r="1997" spans="1:16" x14ac:dyDescent="0.2">
      <c r="A1997" s="28" t="s">
        <v>57</v>
      </c>
      <c r="E1997" s="29" t="s">
        <v>5</v>
      </c>
    </row>
    <row r="1998" spans="1:16" x14ac:dyDescent="0.2">
      <c r="A1998" s="28" t="s">
        <v>58</v>
      </c>
      <c r="E1998" s="30" t="s">
        <v>5</v>
      </c>
    </row>
    <row r="1999" spans="1:16" x14ac:dyDescent="0.2">
      <c r="E1999" s="29" t="s">
        <v>5</v>
      </c>
    </row>
    <row r="2000" spans="1:16" x14ac:dyDescent="0.2">
      <c r="A2000" t="s">
        <v>51</v>
      </c>
      <c r="B2000" s="5" t="s">
        <v>7255</v>
      </c>
      <c r="C2000" s="5" t="s">
        <v>7256</v>
      </c>
      <c r="D2000" t="s">
        <v>5</v>
      </c>
      <c r="E2000" s="24" t="s">
        <v>6597</v>
      </c>
      <c r="F2000" s="25" t="s">
        <v>77</v>
      </c>
      <c r="G2000" s="26">
        <v>1.24</v>
      </c>
      <c r="H2000" s="25">
        <v>0</v>
      </c>
      <c r="I2000" s="25">
        <f>ROUND(G2000*H2000,6)</f>
        <v>0</v>
      </c>
      <c r="L2000" s="27">
        <v>0</v>
      </c>
      <c r="M2000" s="22">
        <f>ROUND(ROUND(L2000,2)*ROUND(G2000,3),2)</f>
        <v>0</v>
      </c>
      <c r="N2000" s="25" t="s">
        <v>126</v>
      </c>
      <c r="O2000">
        <f>(M2000*21)/100</f>
        <v>0</v>
      </c>
      <c r="P2000" t="s">
        <v>27</v>
      </c>
    </row>
    <row r="2001" spans="1:16" x14ac:dyDescent="0.2">
      <c r="A2001" s="28" t="s">
        <v>57</v>
      </c>
      <c r="E2001" s="29" t="s">
        <v>5</v>
      </c>
    </row>
    <row r="2002" spans="1:16" x14ac:dyDescent="0.2">
      <c r="A2002" s="28" t="s">
        <v>58</v>
      </c>
      <c r="E2002" s="30" t="s">
        <v>5</v>
      </c>
    </row>
    <row r="2003" spans="1:16" x14ac:dyDescent="0.2">
      <c r="E2003" s="29" t="s">
        <v>5</v>
      </c>
    </row>
    <row r="2004" spans="1:16" x14ac:dyDescent="0.2">
      <c r="A2004" t="s">
        <v>51</v>
      </c>
      <c r="B2004" s="5" t="s">
        <v>7257</v>
      </c>
      <c r="C2004" s="5" t="s">
        <v>7258</v>
      </c>
      <c r="D2004" t="s">
        <v>5</v>
      </c>
      <c r="E2004" s="24" t="s">
        <v>6599</v>
      </c>
      <c r="F2004" s="25" t="s">
        <v>77</v>
      </c>
      <c r="G2004" s="26">
        <v>2.86</v>
      </c>
      <c r="H2004" s="25">
        <v>0</v>
      </c>
      <c r="I2004" s="25">
        <f>ROUND(G2004*H2004,6)</f>
        <v>0</v>
      </c>
      <c r="L2004" s="27">
        <v>0</v>
      </c>
      <c r="M2004" s="22">
        <f>ROUND(ROUND(L2004,2)*ROUND(G2004,3),2)</f>
        <v>0</v>
      </c>
      <c r="N2004" s="25" t="s">
        <v>126</v>
      </c>
      <c r="O2004">
        <f>(M2004*21)/100</f>
        <v>0</v>
      </c>
      <c r="P2004" t="s">
        <v>27</v>
      </c>
    </row>
    <row r="2005" spans="1:16" x14ac:dyDescent="0.2">
      <c r="A2005" s="28" t="s">
        <v>57</v>
      </c>
      <c r="E2005" s="29" t="s">
        <v>5</v>
      </c>
    </row>
    <row r="2006" spans="1:16" x14ac:dyDescent="0.2">
      <c r="A2006" s="28" t="s">
        <v>58</v>
      </c>
      <c r="E2006" s="30" t="s">
        <v>5</v>
      </c>
    </row>
    <row r="2007" spans="1:16" x14ac:dyDescent="0.2">
      <c r="E2007" s="29" t="s">
        <v>5</v>
      </c>
    </row>
    <row r="2008" spans="1:16" x14ac:dyDescent="0.2">
      <c r="A2008" t="s">
        <v>51</v>
      </c>
      <c r="B2008" s="5" t="s">
        <v>7259</v>
      </c>
      <c r="C2008" s="5" t="s">
        <v>7260</v>
      </c>
      <c r="D2008" t="s">
        <v>5</v>
      </c>
      <c r="E2008" s="24" t="s">
        <v>6601</v>
      </c>
      <c r="F2008" s="25" t="s">
        <v>67</v>
      </c>
      <c r="G2008" s="26">
        <v>16.7</v>
      </c>
      <c r="H2008" s="25">
        <v>0</v>
      </c>
      <c r="I2008" s="25">
        <f>ROUND(G2008*H2008,6)</f>
        <v>0</v>
      </c>
      <c r="L2008" s="27">
        <v>0</v>
      </c>
      <c r="M2008" s="22">
        <f>ROUND(ROUND(L2008,2)*ROUND(G2008,3),2)</f>
        <v>0</v>
      </c>
      <c r="N2008" s="25" t="s">
        <v>126</v>
      </c>
      <c r="O2008">
        <f>(M2008*21)/100</f>
        <v>0</v>
      </c>
      <c r="P2008" t="s">
        <v>27</v>
      </c>
    </row>
    <row r="2009" spans="1:16" x14ac:dyDescent="0.2">
      <c r="A2009" s="28" t="s">
        <v>57</v>
      </c>
      <c r="E2009" s="29" t="s">
        <v>5</v>
      </c>
    </row>
    <row r="2010" spans="1:16" x14ac:dyDescent="0.2">
      <c r="A2010" s="28" t="s">
        <v>58</v>
      </c>
      <c r="E2010" s="30" t="s">
        <v>5</v>
      </c>
    </row>
    <row r="2011" spans="1:16" x14ac:dyDescent="0.2">
      <c r="E2011" s="29" t="s">
        <v>5</v>
      </c>
    </row>
    <row r="2012" spans="1:16" ht="25.5" x14ac:dyDescent="0.2">
      <c r="A2012" t="s">
        <v>51</v>
      </c>
      <c r="B2012" s="5" t="s">
        <v>7261</v>
      </c>
      <c r="C2012" s="5" t="s">
        <v>7262</v>
      </c>
      <c r="D2012" t="s">
        <v>5</v>
      </c>
      <c r="E2012" s="24" t="s">
        <v>6605</v>
      </c>
      <c r="F2012" s="25" t="s">
        <v>67</v>
      </c>
      <c r="G2012" s="26">
        <v>0.15</v>
      </c>
      <c r="H2012" s="25">
        <v>0</v>
      </c>
      <c r="I2012" s="25">
        <f>ROUND(G2012*H2012,6)</f>
        <v>0</v>
      </c>
      <c r="L2012" s="27">
        <v>0</v>
      </c>
      <c r="M2012" s="22">
        <f>ROUND(ROUND(L2012,2)*ROUND(G2012,3),2)</f>
        <v>0</v>
      </c>
      <c r="N2012" s="25" t="s">
        <v>126</v>
      </c>
      <c r="O2012">
        <f>(M2012*21)/100</f>
        <v>0</v>
      </c>
      <c r="P2012" t="s">
        <v>27</v>
      </c>
    </row>
    <row r="2013" spans="1:16" x14ac:dyDescent="0.2">
      <c r="A2013" s="28" t="s">
        <v>57</v>
      </c>
      <c r="E2013" s="29" t="s">
        <v>5</v>
      </c>
    </row>
    <row r="2014" spans="1:16" x14ac:dyDescent="0.2">
      <c r="A2014" s="28" t="s">
        <v>58</v>
      </c>
      <c r="E2014" s="30" t="s">
        <v>5</v>
      </c>
    </row>
    <row r="2015" spans="1:16" x14ac:dyDescent="0.2">
      <c r="E2015" s="29" t="s">
        <v>5</v>
      </c>
    </row>
    <row r="2016" spans="1:16" ht="25.5" x14ac:dyDescent="0.2">
      <c r="A2016" t="s">
        <v>51</v>
      </c>
      <c r="B2016" s="5" t="s">
        <v>7263</v>
      </c>
      <c r="C2016" s="5" t="s">
        <v>7264</v>
      </c>
      <c r="D2016" t="s">
        <v>5</v>
      </c>
      <c r="E2016" s="24" t="s">
        <v>6607</v>
      </c>
      <c r="F2016" s="25" t="s">
        <v>67</v>
      </c>
      <c r="G2016" s="26">
        <v>1</v>
      </c>
      <c r="H2016" s="25">
        <v>0</v>
      </c>
      <c r="I2016" s="25">
        <f>ROUND(G2016*H2016,6)</f>
        <v>0</v>
      </c>
      <c r="L2016" s="27">
        <v>0</v>
      </c>
      <c r="M2016" s="22">
        <f>ROUND(ROUND(L2016,2)*ROUND(G2016,3),2)</f>
        <v>0</v>
      </c>
      <c r="N2016" s="25" t="s">
        <v>126</v>
      </c>
      <c r="O2016">
        <f>(M2016*21)/100</f>
        <v>0</v>
      </c>
      <c r="P2016" t="s">
        <v>27</v>
      </c>
    </row>
    <row r="2017" spans="1:16" x14ac:dyDescent="0.2">
      <c r="A2017" s="28" t="s">
        <v>57</v>
      </c>
      <c r="E2017" s="29" t="s">
        <v>5</v>
      </c>
    </row>
    <row r="2018" spans="1:16" x14ac:dyDescent="0.2">
      <c r="A2018" s="28" t="s">
        <v>58</v>
      </c>
      <c r="E2018" s="30" t="s">
        <v>5</v>
      </c>
    </row>
    <row r="2019" spans="1:16" x14ac:dyDescent="0.2">
      <c r="E2019" s="29" t="s">
        <v>5</v>
      </c>
    </row>
    <row r="2020" spans="1:16" x14ac:dyDescent="0.2">
      <c r="A2020" t="s">
        <v>51</v>
      </c>
      <c r="B2020" s="5" t="s">
        <v>7265</v>
      </c>
      <c r="C2020" s="5" t="s">
        <v>7266</v>
      </c>
      <c r="D2020" t="s">
        <v>5</v>
      </c>
      <c r="E2020" s="24" t="s">
        <v>6609</v>
      </c>
      <c r="F2020" s="25" t="s">
        <v>3125</v>
      </c>
      <c r="G2020" s="26">
        <v>1.93</v>
      </c>
      <c r="H2020" s="25">
        <v>0</v>
      </c>
      <c r="I2020" s="25">
        <f>ROUND(G2020*H2020,6)</f>
        <v>0</v>
      </c>
      <c r="L2020" s="27">
        <v>0</v>
      </c>
      <c r="M2020" s="22">
        <f>ROUND(ROUND(L2020,2)*ROUND(G2020,3),2)</f>
        <v>0</v>
      </c>
      <c r="N2020" s="25" t="s">
        <v>126</v>
      </c>
      <c r="O2020">
        <f>(M2020*21)/100</f>
        <v>0</v>
      </c>
      <c r="P2020" t="s">
        <v>27</v>
      </c>
    </row>
    <row r="2021" spans="1:16" x14ac:dyDescent="0.2">
      <c r="A2021" s="28" t="s">
        <v>57</v>
      </c>
      <c r="E2021" s="29" t="s">
        <v>5</v>
      </c>
    </row>
    <row r="2022" spans="1:16" x14ac:dyDescent="0.2">
      <c r="A2022" s="28" t="s">
        <v>58</v>
      </c>
      <c r="E2022" s="30" t="s">
        <v>5</v>
      </c>
    </row>
    <row r="2023" spans="1:16" x14ac:dyDescent="0.2">
      <c r="E2023" s="29" t="s">
        <v>5</v>
      </c>
    </row>
    <row r="2024" spans="1:16" x14ac:dyDescent="0.2">
      <c r="A2024" t="s">
        <v>51</v>
      </c>
      <c r="B2024" s="5" t="s">
        <v>7267</v>
      </c>
      <c r="C2024" s="5" t="s">
        <v>7268</v>
      </c>
      <c r="D2024" t="s">
        <v>5</v>
      </c>
      <c r="E2024" s="24" t="s">
        <v>6613</v>
      </c>
      <c r="F2024" s="25" t="s">
        <v>3125</v>
      </c>
      <c r="G2024" s="26">
        <v>5.32</v>
      </c>
      <c r="H2024" s="25">
        <v>0</v>
      </c>
      <c r="I2024" s="25">
        <f>ROUND(G2024*H2024,6)</f>
        <v>0</v>
      </c>
      <c r="L2024" s="27">
        <v>0</v>
      </c>
      <c r="M2024" s="22">
        <f>ROUND(ROUND(L2024,2)*ROUND(G2024,3),2)</f>
        <v>0</v>
      </c>
      <c r="N2024" s="25" t="s">
        <v>126</v>
      </c>
      <c r="O2024">
        <f>(M2024*21)/100</f>
        <v>0</v>
      </c>
      <c r="P2024" t="s">
        <v>27</v>
      </c>
    </row>
    <row r="2025" spans="1:16" x14ac:dyDescent="0.2">
      <c r="A2025" s="28" t="s">
        <v>57</v>
      </c>
      <c r="E2025" s="29" t="s">
        <v>5</v>
      </c>
    </row>
    <row r="2026" spans="1:16" x14ac:dyDescent="0.2">
      <c r="A2026" s="28" t="s">
        <v>58</v>
      </c>
      <c r="E2026" s="30" t="s">
        <v>5</v>
      </c>
    </row>
    <row r="2027" spans="1:16" x14ac:dyDescent="0.2">
      <c r="E2027" s="29" t="s">
        <v>5</v>
      </c>
    </row>
    <row r="2028" spans="1:16" x14ac:dyDescent="0.2">
      <c r="A2028" t="s">
        <v>51</v>
      </c>
      <c r="B2028" s="5" t="s">
        <v>7269</v>
      </c>
      <c r="C2028" s="5" t="s">
        <v>7270</v>
      </c>
      <c r="D2028" t="s">
        <v>5</v>
      </c>
      <c r="E2028" s="24" t="s">
        <v>6615</v>
      </c>
      <c r="F2028" s="25" t="s">
        <v>3125</v>
      </c>
      <c r="G2028" s="26">
        <v>7.0000000000000007E-2</v>
      </c>
      <c r="H2028" s="25">
        <v>0</v>
      </c>
      <c r="I2028" s="25">
        <f>ROUND(G2028*H2028,6)</f>
        <v>0</v>
      </c>
      <c r="L2028" s="27">
        <v>0</v>
      </c>
      <c r="M2028" s="22">
        <f>ROUND(ROUND(L2028,2)*ROUND(G2028,3),2)</f>
        <v>0</v>
      </c>
      <c r="N2028" s="25" t="s">
        <v>126</v>
      </c>
      <c r="O2028">
        <f>(M2028*21)/100</f>
        <v>0</v>
      </c>
      <c r="P2028" t="s">
        <v>27</v>
      </c>
    </row>
    <row r="2029" spans="1:16" x14ac:dyDescent="0.2">
      <c r="A2029" s="28" t="s">
        <v>57</v>
      </c>
      <c r="E2029" s="29" t="s">
        <v>5</v>
      </c>
    </row>
    <row r="2030" spans="1:16" x14ac:dyDescent="0.2">
      <c r="A2030" s="28" t="s">
        <v>58</v>
      </c>
      <c r="E2030" s="30" t="s">
        <v>5</v>
      </c>
    </row>
    <row r="2031" spans="1:16" x14ac:dyDescent="0.2">
      <c r="E2031" s="29" t="s">
        <v>5</v>
      </c>
    </row>
    <row r="2032" spans="1:16" x14ac:dyDescent="0.2">
      <c r="A2032" t="s">
        <v>51</v>
      </c>
      <c r="B2032" s="5" t="s">
        <v>7271</v>
      </c>
      <c r="C2032" s="5" t="s">
        <v>7272</v>
      </c>
      <c r="D2032" t="s">
        <v>5</v>
      </c>
      <c r="E2032" s="24" t="s">
        <v>6617</v>
      </c>
      <c r="F2032" s="25" t="s">
        <v>3125</v>
      </c>
      <c r="G2032" s="26">
        <v>3.73</v>
      </c>
      <c r="H2032" s="25">
        <v>0</v>
      </c>
      <c r="I2032" s="25">
        <f>ROUND(G2032*H2032,6)</f>
        <v>0</v>
      </c>
      <c r="L2032" s="27">
        <v>0</v>
      </c>
      <c r="M2032" s="22">
        <f>ROUND(ROUND(L2032,2)*ROUND(G2032,3),2)</f>
        <v>0</v>
      </c>
      <c r="N2032" s="25" t="s">
        <v>126</v>
      </c>
      <c r="O2032">
        <f>(M2032*21)/100</f>
        <v>0</v>
      </c>
      <c r="P2032" t="s">
        <v>27</v>
      </c>
    </row>
    <row r="2033" spans="1:16" x14ac:dyDescent="0.2">
      <c r="A2033" s="28" t="s">
        <v>57</v>
      </c>
      <c r="E2033" s="29" t="s">
        <v>5</v>
      </c>
    </row>
    <row r="2034" spans="1:16" x14ac:dyDescent="0.2">
      <c r="A2034" s="28" t="s">
        <v>58</v>
      </c>
      <c r="E2034" s="30" t="s">
        <v>5</v>
      </c>
    </row>
    <row r="2035" spans="1:16" x14ac:dyDescent="0.2">
      <c r="E2035" s="29" t="s">
        <v>5</v>
      </c>
    </row>
    <row r="2036" spans="1:16" x14ac:dyDescent="0.2">
      <c r="A2036" t="s">
        <v>51</v>
      </c>
      <c r="B2036" s="5" t="s">
        <v>7273</v>
      </c>
      <c r="C2036" s="5" t="s">
        <v>7274</v>
      </c>
      <c r="D2036" t="s">
        <v>5</v>
      </c>
      <c r="E2036" s="24" t="s">
        <v>6693</v>
      </c>
      <c r="F2036" s="25" t="s">
        <v>3125</v>
      </c>
      <c r="G2036" s="26">
        <v>0.8</v>
      </c>
      <c r="H2036" s="25">
        <v>0</v>
      </c>
      <c r="I2036" s="25">
        <f>ROUND(G2036*H2036,6)</f>
        <v>0</v>
      </c>
      <c r="L2036" s="27">
        <v>0</v>
      </c>
      <c r="M2036" s="22">
        <f>ROUND(ROUND(L2036,2)*ROUND(G2036,3),2)</f>
        <v>0</v>
      </c>
      <c r="N2036" s="25" t="s">
        <v>126</v>
      </c>
      <c r="O2036">
        <f>(M2036*21)/100</f>
        <v>0</v>
      </c>
      <c r="P2036" t="s">
        <v>27</v>
      </c>
    </row>
    <row r="2037" spans="1:16" x14ac:dyDescent="0.2">
      <c r="A2037" s="28" t="s">
        <v>57</v>
      </c>
      <c r="E2037" s="29" t="s">
        <v>5</v>
      </c>
    </row>
    <row r="2038" spans="1:16" x14ac:dyDescent="0.2">
      <c r="A2038" s="28" t="s">
        <v>58</v>
      </c>
      <c r="E2038" s="30" t="s">
        <v>5</v>
      </c>
    </row>
    <row r="2039" spans="1:16" x14ac:dyDescent="0.2">
      <c r="E2039" s="29" t="s">
        <v>5</v>
      </c>
    </row>
    <row r="2040" spans="1:16" x14ac:dyDescent="0.2">
      <c r="A2040" t="s">
        <v>51</v>
      </c>
      <c r="B2040" s="5" t="s">
        <v>7275</v>
      </c>
      <c r="C2040" s="5" t="s">
        <v>7274</v>
      </c>
      <c r="D2040" t="s">
        <v>52</v>
      </c>
      <c r="E2040" s="24" t="s">
        <v>6622</v>
      </c>
      <c r="F2040" s="25" t="s">
        <v>3125</v>
      </c>
      <c r="G2040" s="26">
        <v>0.15</v>
      </c>
      <c r="H2040" s="25">
        <v>0</v>
      </c>
      <c r="I2040" s="25">
        <f>ROUND(G2040*H2040,6)</f>
        <v>0</v>
      </c>
      <c r="L2040" s="27">
        <v>0</v>
      </c>
      <c r="M2040" s="22">
        <f>ROUND(ROUND(L2040,2)*ROUND(G2040,3),2)</f>
        <v>0</v>
      </c>
      <c r="N2040" s="25" t="s">
        <v>126</v>
      </c>
      <c r="O2040">
        <f>(M2040*21)/100</f>
        <v>0</v>
      </c>
      <c r="P2040" t="s">
        <v>27</v>
      </c>
    </row>
    <row r="2041" spans="1:16" x14ac:dyDescent="0.2">
      <c r="A2041" s="28" t="s">
        <v>57</v>
      </c>
      <c r="E2041" s="29" t="s">
        <v>5</v>
      </c>
    </row>
    <row r="2042" spans="1:16" x14ac:dyDescent="0.2">
      <c r="A2042" s="28" t="s">
        <v>58</v>
      </c>
      <c r="E2042" s="30" t="s">
        <v>5</v>
      </c>
    </row>
    <row r="2043" spans="1:16" x14ac:dyDescent="0.2">
      <c r="E2043" s="29" t="s">
        <v>5</v>
      </c>
    </row>
    <row r="2044" spans="1:16" x14ac:dyDescent="0.2">
      <c r="A2044" t="s">
        <v>51</v>
      </c>
      <c r="B2044" s="5" t="s">
        <v>7276</v>
      </c>
      <c r="C2044" s="5" t="s">
        <v>7274</v>
      </c>
      <c r="D2044" t="s">
        <v>27</v>
      </c>
      <c r="E2044" s="24" t="s">
        <v>6623</v>
      </c>
      <c r="F2044" s="25" t="s">
        <v>3125</v>
      </c>
      <c r="G2044" s="26">
        <v>0.15</v>
      </c>
      <c r="H2044" s="25">
        <v>0</v>
      </c>
      <c r="I2044" s="25">
        <f>ROUND(G2044*H2044,6)</f>
        <v>0</v>
      </c>
      <c r="L2044" s="27">
        <v>0</v>
      </c>
      <c r="M2044" s="22">
        <f>ROUND(ROUND(L2044,2)*ROUND(G2044,3),2)</f>
        <v>0</v>
      </c>
      <c r="N2044" s="25" t="s">
        <v>126</v>
      </c>
      <c r="O2044">
        <f>(M2044*21)/100</f>
        <v>0</v>
      </c>
      <c r="P2044" t="s">
        <v>27</v>
      </c>
    </row>
    <row r="2045" spans="1:16" x14ac:dyDescent="0.2">
      <c r="A2045" s="28" t="s">
        <v>57</v>
      </c>
      <c r="E2045" s="29" t="s">
        <v>5</v>
      </c>
    </row>
    <row r="2046" spans="1:16" x14ac:dyDescent="0.2">
      <c r="A2046" s="28" t="s">
        <v>58</v>
      </c>
      <c r="E2046" s="30" t="s">
        <v>5</v>
      </c>
    </row>
    <row r="2047" spans="1:16" x14ac:dyDescent="0.2">
      <c r="E2047" s="29" t="s">
        <v>5</v>
      </c>
    </row>
    <row r="2048" spans="1:16" x14ac:dyDescent="0.2">
      <c r="A2048" t="s">
        <v>51</v>
      </c>
      <c r="B2048" s="5" t="s">
        <v>7277</v>
      </c>
      <c r="C2048" s="5" t="s">
        <v>7274</v>
      </c>
      <c r="D2048" t="s">
        <v>26</v>
      </c>
      <c r="E2048" s="24" t="s">
        <v>6624</v>
      </c>
      <c r="F2048" s="25" t="s">
        <v>3125</v>
      </c>
      <c r="G2048" s="26">
        <v>4.33</v>
      </c>
      <c r="H2048" s="25">
        <v>0</v>
      </c>
      <c r="I2048" s="25">
        <f>ROUND(G2048*H2048,6)</f>
        <v>0</v>
      </c>
      <c r="L2048" s="27">
        <v>0</v>
      </c>
      <c r="M2048" s="22">
        <f>ROUND(ROUND(L2048,2)*ROUND(G2048,3),2)</f>
        <v>0</v>
      </c>
      <c r="N2048" s="25" t="s">
        <v>126</v>
      </c>
      <c r="O2048">
        <f>(M2048*21)/100</f>
        <v>0</v>
      </c>
      <c r="P2048" t="s">
        <v>27</v>
      </c>
    </row>
    <row r="2049" spans="1:16" x14ac:dyDescent="0.2">
      <c r="A2049" s="28" t="s">
        <v>57</v>
      </c>
      <c r="E2049" s="29" t="s">
        <v>5</v>
      </c>
    </row>
    <row r="2050" spans="1:16" x14ac:dyDescent="0.2">
      <c r="A2050" s="28" t="s">
        <v>58</v>
      </c>
      <c r="E2050" s="30" t="s">
        <v>5</v>
      </c>
    </row>
    <row r="2051" spans="1:16" x14ac:dyDescent="0.2">
      <c r="E2051" s="29" t="s">
        <v>5</v>
      </c>
    </row>
    <row r="2052" spans="1:16" x14ac:dyDescent="0.2">
      <c r="A2052" t="s">
        <v>48</v>
      </c>
      <c r="C2052" s="6" t="s">
        <v>203</v>
      </c>
      <c r="E2052" s="23" t="s">
        <v>7278</v>
      </c>
      <c r="J2052" s="22">
        <f>0</f>
        <v>0</v>
      </c>
      <c r="K2052" s="22">
        <f>0</f>
        <v>0</v>
      </c>
      <c r="L2052" s="22">
        <f>0+L2053+L2057+L2061+L2065+L2069+L2073+L2077+L2081+L2085+L2089+L2093+L2097+L2101+L2105+L2109+L2113+L2117+L2121+L2125+L2129+L2133+L2137+L2141+L2145+L2149</f>
        <v>0</v>
      </c>
      <c r="M2052" s="22">
        <f>0+M2053+M2057+M2061+M2065+M2069+M2073+M2077+M2081+M2085+M2089+M2093+M2097+M2101+M2105+M2109+M2113+M2117+M2121+M2125+M2129+M2133+M2137+M2141+M2145+M2149</f>
        <v>0</v>
      </c>
    </row>
    <row r="2053" spans="1:16" x14ac:dyDescent="0.2">
      <c r="A2053" t="s">
        <v>51</v>
      </c>
      <c r="B2053" s="5" t="s">
        <v>7279</v>
      </c>
      <c r="C2053" s="5" t="s">
        <v>7280</v>
      </c>
      <c r="D2053" t="s">
        <v>5</v>
      </c>
      <c r="E2053" s="24" t="s">
        <v>6903</v>
      </c>
      <c r="F2053" s="25" t="s">
        <v>812</v>
      </c>
      <c r="G2053" s="26">
        <v>1</v>
      </c>
      <c r="H2053" s="25">
        <v>0</v>
      </c>
      <c r="I2053" s="25">
        <f>ROUND(G2053*H2053,6)</f>
        <v>0</v>
      </c>
      <c r="L2053" s="27">
        <v>0</v>
      </c>
      <c r="M2053" s="22">
        <f>ROUND(ROUND(L2053,2)*ROUND(G2053,3),2)</f>
        <v>0</v>
      </c>
      <c r="N2053" s="25" t="s">
        <v>126</v>
      </c>
      <c r="O2053">
        <f>(M2053*21)/100</f>
        <v>0</v>
      </c>
      <c r="P2053" t="s">
        <v>27</v>
      </c>
    </row>
    <row r="2054" spans="1:16" x14ac:dyDescent="0.2">
      <c r="A2054" s="28" t="s">
        <v>57</v>
      </c>
      <c r="E2054" s="29" t="s">
        <v>5</v>
      </c>
    </row>
    <row r="2055" spans="1:16" x14ac:dyDescent="0.2">
      <c r="A2055" s="28" t="s">
        <v>58</v>
      </c>
      <c r="E2055" s="30" t="s">
        <v>5</v>
      </c>
    </row>
    <row r="2056" spans="1:16" x14ac:dyDescent="0.2">
      <c r="E2056" s="29" t="s">
        <v>5</v>
      </c>
    </row>
    <row r="2057" spans="1:16" x14ac:dyDescent="0.2">
      <c r="A2057" t="s">
        <v>51</v>
      </c>
      <c r="B2057" s="5" t="s">
        <v>7281</v>
      </c>
      <c r="C2057" s="5" t="s">
        <v>7282</v>
      </c>
      <c r="D2057" t="s">
        <v>5</v>
      </c>
      <c r="E2057" s="24" t="s">
        <v>6543</v>
      </c>
      <c r="F2057" s="25" t="s">
        <v>812</v>
      </c>
      <c r="G2057" s="26">
        <v>1</v>
      </c>
      <c r="H2057" s="25">
        <v>0</v>
      </c>
      <c r="I2057" s="25">
        <f>ROUND(G2057*H2057,6)</f>
        <v>0</v>
      </c>
      <c r="L2057" s="27">
        <v>0</v>
      </c>
      <c r="M2057" s="22">
        <f>ROUND(ROUND(L2057,2)*ROUND(G2057,3),2)</f>
        <v>0</v>
      </c>
      <c r="N2057" s="25" t="s">
        <v>126</v>
      </c>
      <c r="O2057">
        <f>(M2057*21)/100</f>
        <v>0</v>
      </c>
      <c r="P2057" t="s">
        <v>27</v>
      </c>
    </row>
    <row r="2058" spans="1:16" x14ac:dyDescent="0.2">
      <c r="A2058" s="28" t="s">
        <v>57</v>
      </c>
      <c r="E2058" s="29" t="s">
        <v>5</v>
      </c>
    </row>
    <row r="2059" spans="1:16" x14ac:dyDescent="0.2">
      <c r="A2059" s="28" t="s">
        <v>58</v>
      </c>
      <c r="E2059" s="30" t="s">
        <v>5</v>
      </c>
    </row>
    <row r="2060" spans="1:16" x14ac:dyDescent="0.2">
      <c r="E2060" s="29" t="s">
        <v>5</v>
      </c>
    </row>
    <row r="2061" spans="1:16" ht="25.5" x14ac:dyDescent="0.2">
      <c r="A2061" t="s">
        <v>51</v>
      </c>
      <c r="B2061" s="5" t="s">
        <v>7283</v>
      </c>
      <c r="C2061" s="5" t="s">
        <v>7284</v>
      </c>
      <c r="D2061" t="s">
        <v>5</v>
      </c>
      <c r="E2061" s="24" t="s">
        <v>6755</v>
      </c>
      <c r="F2061" s="25" t="s">
        <v>812</v>
      </c>
      <c r="G2061" s="26">
        <v>1</v>
      </c>
      <c r="H2061" s="25">
        <v>0</v>
      </c>
      <c r="I2061" s="25">
        <f>ROUND(G2061*H2061,6)</f>
        <v>0</v>
      </c>
      <c r="L2061" s="27">
        <v>0</v>
      </c>
      <c r="M2061" s="22">
        <f>ROUND(ROUND(L2061,2)*ROUND(G2061,3),2)</f>
        <v>0</v>
      </c>
      <c r="N2061" s="25" t="s">
        <v>126</v>
      </c>
      <c r="O2061">
        <f>(M2061*21)/100</f>
        <v>0</v>
      </c>
      <c r="P2061" t="s">
        <v>27</v>
      </c>
    </row>
    <row r="2062" spans="1:16" x14ac:dyDescent="0.2">
      <c r="A2062" s="28" t="s">
        <v>57</v>
      </c>
      <c r="E2062" s="29" t="s">
        <v>5</v>
      </c>
    </row>
    <row r="2063" spans="1:16" x14ac:dyDescent="0.2">
      <c r="A2063" s="28" t="s">
        <v>58</v>
      </c>
      <c r="E2063" s="30" t="s">
        <v>5</v>
      </c>
    </row>
    <row r="2064" spans="1:16" x14ac:dyDescent="0.2">
      <c r="E2064" s="29" t="s">
        <v>5</v>
      </c>
    </row>
    <row r="2065" spans="1:16" x14ac:dyDescent="0.2">
      <c r="A2065" t="s">
        <v>51</v>
      </c>
      <c r="B2065" s="5" t="s">
        <v>7285</v>
      </c>
      <c r="C2065" s="5" t="s">
        <v>7286</v>
      </c>
      <c r="D2065" t="s">
        <v>5</v>
      </c>
      <c r="E2065" s="24" t="s">
        <v>6672</v>
      </c>
      <c r="F2065" s="25" t="s">
        <v>812</v>
      </c>
      <c r="G2065" s="26">
        <v>9</v>
      </c>
      <c r="H2065" s="25">
        <v>0</v>
      </c>
      <c r="I2065" s="25">
        <f>ROUND(G2065*H2065,6)</f>
        <v>0</v>
      </c>
      <c r="L2065" s="27">
        <v>0</v>
      </c>
      <c r="M2065" s="22">
        <f>ROUND(ROUND(L2065,2)*ROUND(G2065,3),2)</f>
        <v>0</v>
      </c>
      <c r="N2065" s="25" t="s">
        <v>126</v>
      </c>
      <c r="O2065">
        <f>(M2065*21)/100</f>
        <v>0</v>
      </c>
      <c r="P2065" t="s">
        <v>27</v>
      </c>
    </row>
    <row r="2066" spans="1:16" x14ac:dyDescent="0.2">
      <c r="A2066" s="28" t="s">
        <v>57</v>
      </c>
      <c r="E2066" s="29" t="s">
        <v>5</v>
      </c>
    </row>
    <row r="2067" spans="1:16" x14ac:dyDescent="0.2">
      <c r="A2067" s="28" t="s">
        <v>58</v>
      </c>
      <c r="E2067" s="30" t="s">
        <v>5</v>
      </c>
    </row>
    <row r="2068" spans="1:16" x14ac:dyDescent="0.2">
      <c r="E2068" s="29" t="s">
        <v>5</v>
      </c>
    </row>
    <row r="2069" spans="1:16" x14ac:dyDescent="0.2">
      <c r="A2069" t="s">
        <v>51</v>
      </c>
      <c r="B2069" s="5" t="s">
        <v>7287</v>
      </c>
      <c r="C2069" s="5" t="s">
        <v>7286</v>
      </c>
      <c r="D2069" t="s">
        <v>52</v>
      </c>
      <c r="E2069" s="24" t="s">
        <v>6672</v>
      </c>
      <c r="F2069" s="25" t="s">
        <v>812</v>
      </c>
      <c r="G2069" s="26">
        <v>5</v>
      </c>
      <c r="H2069" s="25">
        <v>0</v>
      </c>
      <c r="I2069" s="25">
        <f>ROUND(G2069*H2069,6)</f>
        <v>0</v>
      </c>
      <c r="L2069" s="27">
        <v>0</v>
      </c>
      <c r="M2069" s="22">
        <f>ROUND(ROUND(L2069,2)*ROUND(G2069,3),2)</f>
        <v>0</v>
      </c>
      <c r="N2069" s="25" t="s">
        <v>126</v>
      </c>
      <c r="O2069">
        <f>(M2069*21)/100</f>
        <v>0</v>
      </c>
      <c r="P2069" t="s">
        <v>27</v>
      </c>
    </row>
    <row r="2070" spans="1:16" x14ac:dyDescent="0.2">
      <c r="A2070" s="28" t="s">
        <v>57</v>
      </c>
      <c r="E2070" s="29" t="s">
        <v>5</v>
      </c>
    </row>
    <row r="2071" spans="1:16" x14ac:dyDescent="0.2">
      <c r="A2071" s="28" t="s">
        <v>58</v>
      </c>
      <c r="E2071" s="30" t="s">
        <v>5</v>
      </c>
    </row>
    <row r="2072" spans="1:16" x14ac:dyDescent="0.2">
      <c r="E2072" s="29" t="s">
        <v>5</v>
      </c>
    </row>
    <row r="2073" spans="1:16" x14ac:dyDescent="0.2">
      <c r="A2073" t="s">
        <v>51</v>
      </c>
      <c r="B2073" s="5" t="s">
        <v>7288</v>
      </c>
      <c r="C2073" s="5" t="s">
        <v>7289</v>
      </c>
      <c r="D2073" t="s">
        <v>5</v>
      </c>
      <c r="E2073" s="24" t="s">
        <v>7107</v>
      </c>
      <c r="F2073" s="25" t="s">
        <v>812</v>
      </c>
      <c r="G2073" s="26">
        <v>1</v>
      </c>
      <c r="H2073" s="25">
        <v>0</v>
      </c>
      <c r="I2073" s="25">
        <f>ROUND(G2073*H2073,6)</f>
        <v>0</v>
      </c>
      <c r="L2073" s="27">
        <v>0</v>
      </c>
      <c r="M2073" s="22">
        <f>ROUND(ROUND(L2073,2)*ROUND(G2073,3),2)</f>
        <v>0</v>
      </c>
      <c r="N2073" s="25" t="s">
        <v>126</v>
      </c>
      <c r="O2073">
        <f>(M2073*21)/100</f>
        <v>0</v>
      </c>
      <c r="P2073" t="s">
        <v>27</v>
      </c>
    </row>
    <row r="2074" spans="1:16" x14ac:dyDescent="0.2">
      <c r="A2074" s="28" t="s">
        <v>57</v>
      </c>
      <c r="E2074" s="29" t="s">
        <v>5</v>
      </c>
    </row>
    <row r="2075" spans="1:16" x14ac:dyDescent="0.2">
      <c r="A2075" s="28" t="s">
        <v>58</v>
      </c>
      <c r="E2075" s="30" t="s">
        <v>5</v>
      </c>
    </row>
    <row r="2076" spans="1:16" x14ac:dyDescent="0.2">
      <c r="E2076" s="29" t="s">
        <v>5</v>
      </c>
    </row>
    <row r="2077" spans="1:16" x14ac:dyDescent="0.2">
      <c r="A2077" t="s">
        <v>51</v>
      </c>
      <c r="B2077" s="5" t="s">
        <v>7290</v>
      </c>
      <c r="C2077" s="5" t="s">
        <v>7291</v>
      </c>
      <c r="D2077" t="s">
        <v>5</v>
      </c>
      <c r="E2077" s="24" t="s">
        <v>6676</v>
      </c>
      <c r="F2077" s="25" t="s">
        <v>77</v>
      </c>
      <c r="G2077" s="26">
        <v>17.809999999999999</v>
      </c>
      <c r="H2077" s="25">
        <v>0</v>
      </c>
      <c r="I2077" s="25">
        <f>ROUND(G2077*H2077,6)</f>
        <v>0</v>
      </c>
      <c r="L2077" s="27">
        <v>0</v>
      </c>
      <c r="M2077" s="22">
        <f>ROUND(ROUND(L2077,2)*ROUND(G2077,3),2)</f>
        <v>0</v>
      </c>
      <c r="N2077" s="25" t="s">
        <v>126</v>
      </c>
      <c r="O2077">
        <f>(M2077*21)/100</f>
        <v>0</v>
      </c>
      <c r="P2077" t="s">
        <v>27</v>
      </c>
    </row>
    <row r="2078" spans="1:16" x14ac:dyDescent="0.2">
      <c r="A2078" s="28" t="s">
        <v>57</v>
      </c>
      <c r="E2078" s="29" t="s">
        <v>5</v>
      </c>
    </row>
    <row r="2079" spans="1:16" x14ac:dyDescent="0.2">
      <c r="A2079" s="28" t="s">
        <v>58</v>
      </c>
      <c r="E2079" s="30" t="s">
        <v>5</v>
      </c>
    </row>
    <row r="2080" spans="1:16" x14ac:dyDescent="0.2">
      <c r="E2080" s="29" t="s">
        <v>5</v>
      </c>
    </row>
    <row r="2081" spans="1:16" x14ac:dyDescent="0.2">
      <c r="A2081" t="s">
        <v>51</v>
      </c>
      <c r="B2081" s="5" t="s">
        <v>7292</v>
      </c>
      <c r="C2081" s="5" t="s">
        <v>7293</v>
      </c>
      <c r="D2081" t="s">
        <v>5</v>
      </c>
      <c r="E2081" s="24" t="s">
        <v>7114</v>
      </c>
      <c r="F2081" s="25" t="s">
        <v>77</v>
      </c>
      <c r="G2081" s="26">
        <v>1.47</v>
      </c>
      <c r="H2081" s="25">
        <v>0</v>
      </c>
      <c r="I2081" s="25">
        <f>ROUND(G2081*H2081,6)</f>
        <v>0</v>
      </c>
      <c r="L2081" s="27">
        <v>0</v>
      </c>
      <c r="M2081" s="22">
        <f>ROUND(ROUND(L2081,2)*ROUND(G2081,3),2)</f>
        <v>0</v>
      </c>
      <c r="N2081" s="25" t="s">
        <v>126</v>
      </c>
      <c r="O2081">
        <f>(M2081*21)/100</f>
        <v>0</v>
      </c>
      <c r="P2081" t="s">
        <v>27</v>
      </c>
    </row>
    <row r="2082" spans="1:16" x14ac:dyDescent="0.2">
      <c r="A2082" s="28" t="s">
        <v>57</v>
      </c>
      <c r="E2082" s="29" t="s">
        <v>5</v>
      </c>
    </row>
    <row r="2083" spans="1:16" x14ac:dyDescent="0.2">
      <c r="A2083" s="28" t="s">
        <v>58</v>
      </c>
      <c r="E2083" s="30" t="s">
        <v>5</v>
      </c>
    </row>
    <row r="2084" spans="1:16" x14ac:dyDescent="0.2">
      <c r="E2084" s="29" t="s">
        <v>5</v>
      </c>
    </row>
    <row r="2085" spans="1:16" x14ac:dyDescent="0.2">
      <c r="A2085" t="s">
        <v>51</v>
      </c>
      <c r="B2085" s="5" t="s">
        <v>7294</v>
      </c>
      <c r="C2085" s="5" t="s">
        <v>7295</v>
      </c>
      <c r="D2085" t="s">
        <v>5</v>
      </c>
      <c r="E2085" s="24" t="s">
        <v>6601</v>
      </c>
      <c r="F2085" s="25" t="s">
        <v>67</v>
      </c>
      <c r="G2085" s="26">
        <v>3.66</v>
      </c>
      <c r="H2085" s="25">
        <v>0</v>
      </c>
      <c r="I2085" s="25">
        <f>ROUND(G2085*H2085,6)</f>
        <v>0</v>
      </c>
      <c r="L2085" s="27">
        <v>0</v>
      </c>
      <c r="M2085" s="22">
        <f>ROUND(ROUND(L2085,2)*ROUND(G2085,3),2)</f>
        <v>0</v>
      </c>
      <c r="N2085" s="25" t="s">
        <v>126</v>
      </c>
      <c r="O2085">
        <f>(M2085*21)/100</f>
        <v>0</v>
      </c>
      <c r="P2085" t="s">
        <v>27</v>
      </c>
    </row>
    <row r="2086" spans="1:16" x14ac:dyDescent="0.2">
      <c r="A2086" s="28" t="s">
        <v>57</v>
      </c>
      <c r="E2086" s="29" t="s">
        <v>5</v>
      </c>
    </row>
    <row r="2087" spans="1:16" x14ac:dyDescent="0.2">
      <c r="A2087" s="28" t="s">
        <v>58</v>
      </c>
      <c r="E2087" s="30" t="s">
        <v>5</v>
      </c>
    </row>
    <row r="2088" spans="1:16" x14ac:dyDescent="0.2">
      <c r="E2088" s="29" t="s">
        <v>5</v>
      </c>
    </row>
    <row r="2089" spans="1:16" x14ac:dyDescent="0.2">
      <c r="A2089" t="s">
        <v>51</v>
      </c>
      <c r="B2089" s="5" t="s">
        <v>7296</v>
      </c>
      <c r="C2089" s="5" t="s">
        <v>7297</v>
      </c>
      <c r="D2089" t="s">
        <v>5</v>
      </c>
      <c r="E2089" s="24" t="s">
        <v>6721</v>
      </c>
      <c r="F2089" s="25" t="s">
        <v>67</v>
      </c>
      <c r="G2089" s="26">
        <v>43.71</v>
      </c>
      <c r="H2089" s="25">
        <v>0</v>
      </c>
      <c r="I2089" s="25">
        <f>ROUND(G2089*H2089,6)</f>
        <v>0</v>
      </c>
      <c r="L2089" s="27">
        <v>0</v>
      </c>
      <c r="M2089" s="22">
        <f>ROUND(ROUND(L2089,2)*ROUND(G2089,3),2)</f>
        <v>0</v>
      </c>
      <c r="N2089" s="25" t="s">
        <v>126</v>
      </c>
      <c r="O2089">
        <f>(M2089*21)/100</f>
        <v>0</v>
      </c>
      <c r="P2089" t="s">
        <v>27</v>
      </c>
    </row>
    <row r="2090" spans="1:16" x14ac:dyDescent="0.2">
      <c r="A2090" s="28" t="s">
        <v>57</v>
      </c>
      <c r="E2090" s="29" t="s">
        <v>5</v>
      </c>
    </row>
    <row r="2091" spans="1:16" x14ac:dyDescent="0.2">
      <c r="A2091" s="28" t="s">
        <v>58</v>
      </c>
      <c r="E2091" s="30" t="s">
        <v>5</v>
      </c>
    </row>
    <row r="2092" spans="1:16" x14ac:dyDescent="0.2">
      <c r="E2092" s="29" t="s">
        <v>5</v>
      </c>
    </row>
    <row r="2093" spans="1:16" ht="25.5" x14ac:dyDescent="0.2">
      <c r="A2093" t="s">
        <v>51</v>
      </c>
      <c r="B2093" s="5" t="s">
        <v>7298</v>
      </c>
      <c r="C2093" s="5" t="s">
        <v>7299</v>
      </c>
      <c r="D2093" t="s">
        <v>5</v>
      </c>
      <c r="E2093" s="24" t="s">
        <v>6723</v>
      </c>
      <c r="F2093" s="25" t="s">
        <v>67</v>
      </c>
      <c r="G2093" s="26">
        <v>0.66</v>
      </c>
      <c r="H2093" s="25">
        <v>0</v>
      </c>
      <c r="I2093" s="25">
        <f>ROUND(G2093*H2093,6)</f>
        <v>0</v>
      </c>
      <c r="L2093" s="27">
        <v>0</v>
      </c>
      <c r="M2093" s="22">
        <f>ROUND(ROUND(L2093,2)*ROUND(G2093,3),2)</f>
        <v>0</v>
      </c>
      <c r="N2093" s="25" t="s">
        <v>126</v>
      </c>
      <c r="O2093">
        <f>(M2093*21)/100</f>
        <v>0</v>
      </c>
      <c r="P2093" t="s">
        <v>27</v>
      </c>
    </row>
    <row r="2094" spans="1:16" x14ac:dyDescent="0.2">
      <c r="A2094" s="28" t="s">
        <v>57</v>
      </c>
      <c r="E2094" s="29" t="s">
        <v>5</v>
      </c>
    </row>
    <row r="2095" spans="1:16" x14ac:dyDescent="0.2">
      <c r="A2095" s="28" t="s">
        <v>58</v>
      </c>
      <c r="E2095" s="30" t="s">
        <v>5</v>
      </c>
    </row>
    <row r="2096" spans="1:16" x14ac:dyDescent="0.2">
      <c r="E2096" s="29" t="s">
        <v>5</v>
      </c>
    </row>
    <row r="2097" spans="1:16" ht="25.5" x14ac:dyDescent="0.2">
      <c r="A2097" t="s">
        <v>51</v>
      </c>
      <c r="B2097" s="5" t="s">
        <v>7300</v>
      </c>
      <c r="C2097" s="5" t="s">
        <v>7299</v>
      </c>
      <c r="D2097" t="s">
        <v>52</v>
      </c>
      <c r="E2097" s="24" t="s">
        <v>6605</v>
      </c>
      <c r="F2097" s="25" t="s">
        <v>67</v>
      </c>
      <c r="G2097" s="26">
        <v>33.01</v>
      </c>
      <c r="H2097" s="25">
        <v>0</v>
      </c>
      <c r="I2097" s="25">
        <f>ROUND(G2097*H2097,6)</f>
        <v>0</v>
      </c>
      <c r="L2097" s="27">
        <v>0</v>
      </c>
      <c r="M2097" s="22">
        <f>ROUND(ROUND(L2097,2)*ROUND(G2097,3),2)</f>
        <v>0</v>
      </c>
      <c r="N2097" s="25" t="s">
        <v>126</v>
      </c>
      <c r="O2097">
        <f>(M2097*21)/100</f>
        <v>0</v>
      </c>
      <c r="P2097" t="s">
        <v>27</v>
      </c>
    </row>
    <row r="2098" spans="1:16" x14ac:dyDescent="0.2">
      <c r="A2098" s="28" t="s">
        <v>57</v>
      </c>
      <c r="E2098" s="29" t="s">
        <v>5</v>
      </c>
    </row>
    <row r="2099" spans="1:16" x14ac:dyDescent="0.2">
      <c r="A2099" s="28" t="s">
        <v>58</v>
      </c>
      <c r="E2099" s="30" t="s">
        <v>5</v>
      </c>
    </row>
    <row r="2100" spans="1:16" x14ac:dyDescent="0.2">
      <c r="E2100" s="29" t="s">
        <v>5</v>
      </c>
    </row>
    <row r="2101" spans="1:16" ht="25.5" x14ac:dyDescent="0.2">
      <c r="A2101" t="s">
        <v>51</v>
      </c>
      <c r="B2101" s="5" t="s">
        <v>7301</v>
      </c>
      <c r="C2101" s="5" t="s">
        <v>7302</v>
      </c>
      <c r="D2101" t="s">
        <v>5</v>
      </c>
      <c r="E2101" s="24" t="s">
        <v>6725</v>
      </c>
      <c r="F2101" s="25" t="s">
        <v>67</v>
      </c>
      <c r="G2101" s="26">
        <v>2</v>
      </c>
      <c r="H2101" s="25">
        <v>0</v>
      </c>
      <c r="I2101" s="25">
        <f>ROUND(G2101*H2101,6)</f>
        <v>0</v>
      </c>
      <c r="L2101" s="27">
        <v>0</v>
      </c>
      <c r="M2101" s="22">
        <f>ROUND(ROUND(L2101,2)*ROUND(G2101,3),2)</f>
        <v>0</v>
      </c>
      <c r="N2101" s="25" t="s">
        <v>126</v>
      </c>
      <c r="O2101">
        <f>(M2101*21)/100</f>
        <v>0</v>
      </c>
      <c r="P2101" t="s">
        <v>27</v>
      </c>
    </row>
    <row r="2102" spans="1:16" x14ac:dyDescent="0.2">
      <c r="A2102" s="28" t="s">
        <v>57</v>
      </c>
      <c r="E2102" s="29" t="s">
        <v>5</v>
      </c>
    </row>
    <row r="2103" spans="1:16" x14ac:dyDescent="0.2">
      <c r="A2103" s="28" t="s">
        <v>58</v>
      </c>
      <c r="E2103" s="30" t="s">
        <v>5</v>
      </c>
    </row>
    <row r="2104" spans="1:16" x14ac:dyDescent="0.2">
      <c r="E2104" s="29" t="s">
        <v>5</v>
      </c>
    </row>
    <row r="2105" spans="1:16" ht="25.5" x14ac:dyDescent="0.2">
      <c r="A2105" t="s">
        <v>51</v>
      </c>
      <c r="B2105" s="5" t="s">
        <v>7303</v>
      </c>
      <c r="C2105" s="5" t="s">
        <v>7302</v>
      </c>
      <c r="D2105" t="s">
        <v>52</v>
      </c>
      <c r="E2105" s="24" t="s">
        <v>6607</v>
      </c>
      <c r="F2105" s="25" t="s">
        <v>67</v>
      </c>
      <c r="G2105" s="26">
        <v>12</v>
      </c>
      <c r="H2105" s="25">
        <v>0</v>
      </c>
      <c r="I2105" s="25">
        <f>ROUND(G2105*H2105,6)</f>
        <v>0</v>
      </c>
      <c r="L2105" s="27">
        <v>0</v>
      </c>
      <c r="M2105" s="22">
        <f>ROUND(ROUND(L2105,2)*ROUND(G2105,3),2)</f>
        <v>0</v>
      </c>
      <c r="N2105" s="25" t="s">
        <v>126</v>
      </c>
      <c r="O2105">
        <f>(M2105*21)/100</f>
        <v>0</v>
      </c>
      <c r="P2105" t="s">
        <v>27</v>
      </c>
    </row>
    <row r="2106" spans="1:16" x14ac:dyDescent="0.2">
      <c r="A2106" s="28" t="s">
        <v>57</v>
      </c>
      <c r="E2106" s="29" t="s">
        <v>5</v>
      </c>
    </row>
    <row r="2107" spans="1:16" x14ac:dyDescent="0.2">
      <c r="A2107" s="28" t="s">
        <v>58</v>
      </c>
      <c r="E2107" s="30" t="s">
        <v>5</v>
      </c>
    </row>
    <row r="2108" spans="1:16" x14ac:dyDescent="0.2">
      <c r="E2108" s="29" t="s">
        <v>5</v>
      </c>
    </row>
    <row r="2109" spans="1:16" x14ac:dyDescent="0.2">
      <c r="A2109" t="s">
        <v>51</v>
      </c>
      <c r="B2109" s="5" t="s">
        <v>7304</v>
      </c>
      <c r="C2109" s="5" t="s">
        <v>7305</v>
      </c>
      <c r="D2109" t="s">
        <v>5</v>
      </c>
      <c r="E2109" s="24" t="s">
        <v>6609</v>
      </c>
      <c r="F2109" s="25" t="s">
        <v>3125</v>
      </c>
      <c r="G2109" s="26">
        <v>6.32</v>
      </c>
      <c r="H2109" s="25">
        <v>0</v>
      </c>
      <c r="I2109" s="25">
        <f>ROUND(G2109*H2109,6)</f>
        <v>0</v>
      </c>
      <c r="L2109" s="27">
        <v>0</v>
      </c>
      <c r="M2109" s="22">
        <f>ROUND(ROUND(L2109,2)*ROUND(G2109,3),2)</f>
        <v>0</v>
      </c>
      <c r="N2109" s="25" t="s">
        <v>126</v>
      </c>
      <c r="O2109">
        <f>(M2109*21)/100</f>
        <v>0</v>
      </c>
      <c r="P2109" t="s">
        <v>27</v>
      </c>
    </row>
    <row r="2110" spans="1:16" x14ac:dyDescent="0.2">
      <c r="A2110" s="28" t="s">
        <v>57</v>
      </c>
      <c r="E2110" s="29" t="s">
        <v>5</v>
      </c>
    </row>
    <row r="2111" spans="1:16" x14ac:dyDescent="0.2">
      <c r="A2111" s="28" t="s">
        <v>58</v>
      </c>
      <c r="E2111" s="30" t="s">
        <v>5</v>
      </c>
    </row>
    <row r="2112" spans="1:16" x14ac:dyDescent="0.2">
      <c r="E2112" s="29" t="s">
        <v>5</v>
      </c>
    </row>
    <row r="2113" spans="1:16" x14ac:dyDescent="0.2">
      <c r="A2113" t="s">
        <v>51</v>
      </c>
      <c r="B2113" s="5" t="s">
        <v>7306</v>
      </c>
      <c r="C2113" s="5" t="s">
        <v>7307</v>
      </c>
      <c r="D2113" t="s">
        <v>5</v>
      </c>
      <c r="E2113" s="24" t="s">
        <v>6611</v>
      </c>
      <c r="F2113" s="25" t="s">
        <v>3125</v>
      </c>
      <c r="G2113" s="26">
        <v>4.24</v>
      </c>
      <c r="H2113" s="25">
        <v>0</v>
      </c>
      <c r="I2113" s="25">
        <f>ROUND(G2113*H2113,6)</f>
        <v>0</v>
      </c>
      <c r="L2113" s="27">
        <v>0</v>
      </c>
      <c r="M2113" s="22">
        <f>ROUND(ROUND(L2113,2)*ROUND(G2113,3),2)</f>
        <v>0</v>
      </c>
      <c r="N2113" s="25" t="s">
        <v>126</v>
      </c>
      <c r="O2113">
        <f>(M2113*21)/100</f>
        <v>0</v>
      </c>
      <c r="P2113" t="s">
        <v>27</v>
      </c>
    </row>
    <row r="2114" spans="1:16" x14ac:dyDescent="0.2">
      <c r="A2114" s="28" t="s">
        <v>57</v>
      </c>
      <c r="E2114" s="29" t="s">
        <v>5</v>
      </c>
    </row>
    <row r="2115" spans="1:16" x14ac:dyDescent="0.2">
      <c r="A2115" s="28" t="s">
        <v>58</v>
      </c>
      <c r="E2115" s="30" t="s">
        <v>5</v>
      </c>
    </row>
    <row r="2116" spans="1:16" x14ac:dyDescent="0.2">
      <c r="E2116" s="29" t="s">
        <v>5</v>
      </c>
    </row>
    <row r="2117" spans="1:16" x14ac:dyDescent="0.2">
      <c r="A2117" t="s">
        <v>51</v>
      </c>
      <c r="B2117" s="5" t="s">
        <v>7308</v>
      </c>
      <c r="C2117" s="5" t="s">
        <v>7309</v>
      </c>
      <c r="D2117" t="s">
        <v>5</v>
      </c>
      <c r="E2117" s="24" t="s">
        <v>6613</v>
      </c>
      <c r="F2117" s="25" t="s">
        <v>3125</v>
      </c>
      <c r="G2117" s="26">
        <v>3.34</v>
      </c>
      <c r="H2117" s="25">
        <v>0</v>
      </c>
      <c r="I2117" s="25">
        <f>ROUND(G2117*H2117,6)</f>
        <v>0</v>
      </c>
      <c r="L2117" s="27">
        <v>0</v>
      </c>
      <c r="M2117" s="22">
        <f>ROUND(ROUND(L2117,2)*ROUND(G2117,3),2)</f>
        <v>0</v>
      </c>
      <c r="N2117" s="25" t="s">
        <v>126</v>
      </c>
      <c r="O2117">
        <f>(M2117*21)/100</f>
        <v>0</v>
      </c>
      <c r="P2117" t="s">
        <v>27</v>
      </c>
    </row>
    <row r="2118" spans="1:16" x14ac:dyDescent="0.2">
      <c r="A2118" s="28" t="s">
        <v>57</v>
      </c>
      <c r="E2118" s="29" t="s">
        <v>5</v>
      </c>
    </row>
    <row r="2119" spans="1:16" x14ac:dyDescent="0.2">
      <c r="A2119" s="28" t="s">
        <v>58</v>
      </c>
      <c r="E2119" s="30" t="s">
        <v>5</v>
      </c>
    </row>
    <row r="2120" spans="1:16" x14ac:dyDescent="0.2">
      <c r="E2120" s="29" t="s">
        <v>5</v>
      </c>
    </row>
    <row r="2121" spans="1:16" x14ac:dyDescent="0.2">
      <c r="A2121" t="s">
        <v>51</v>
      </c>
      <c r="B2121" s="5" t="s">
        <v>7310</v>
      </c>
      <c r="C2121" s="5" t="s">
        <v>7311</v>
      </c>
      <c r="D2121" t="s">
        <v>5</v>
      </c>
      <c r="E2121" s="24" t="s">
        <v>6615</v>
      </c>
      <c r="F2121" s="25" t="s">
        <v>3125</v>
      </c>
      <c r="G2121" s="26">
        <v>5.72</v>
      </c>
      <c r="H2121" s="25">
        <v>0</v>
      </c>
      <c r="I2121" s="25">
        <f>ROUND(G2121*H2121,6)</f>
        <v>0</v>
      </c>
      <c r="L2121" s="27">
        <v>0</v>
      </c>
      <c r="M2121" s="22">
        <f>ROUND(ROUND(L2121,2)*ROUND(G2121,3),2)</f>
        <v>0</v>
      </c>
      <c r="N2121" s="25" t="s">
        <v>126</v>
      </c>
      <c r="O2121">
        <f>(M2121*21)/100</f>
        <v>0</v>
      </c>
      <c r="P2121" t="s">
        <v>27</v>
      </c>
    </row>
    <row r="2122" spans="1:16" x14ac:dyDescent="0.2">
      <c r="A2122" s="28" t="s">
        <v>57</v>
      </c>
      <c r="E2122" s="29" t="s">
        <v>5</v>
      </c>
    </row>
    <row r="2123" spans="1:16" x14ac:dyDescent="0.2">
      <c r="A2123" s="28" t="s">
        <v>58</v>
      </c>
      <c r="E2123" s="30" t="s">
        <v>5</v>
      </c>
    </row>
    <row r="2124" spans="1:16" x14ac:dyDescent="0.2">
      <c r="E2124" s="29" t="s">
        <v>5</v>
      </c>
    </row>
    <row r="2125" spans="1:16" x14ac:dyDescent="0.2">
      <c r="A2125" t="s">
        <v>51</v>
      </c>
      <c r="B2125" s="5" t="s">
        <v>7312</v>
      </c>
      <c r="C2125" s="5" t="s">
        <v>7313</v>
      </c>
      <c r="D2125" t="s">
        <v>5</v>
      </c>
      <c r="E2125" s="24" t="s">
        <v>6617</v>
      </c>
      <c r="F2125" s="25" t="s">
        <v>3125</v>
      </c>
      <c r="G2125" s="26">
        <v>8.9</v>
      </c>
      <c r="H2125" s="25">
        <v>0</v>
      </c>
      <c r="I2125" s="25">
        <f>ROUND(G2125*H2125,6)</f>
        <v>0</v>
      </c>
      <c r="L2125" s="27">
        <v>0</v>
      </c>
      <c r="M2125" s="22">
        <f>ROUND(ROUND(L2125,2)*ROUND(G2125,3),2)</f>
        <v>0</v>
      </c>
      <c r="N2125" s="25" t="s">
        <v>126</v>
      </c>
      <c r="O2125">
        <f>(M2125*21)/100</f>
        <v>0</v>
      </c>
      <c r="P2125" t="s">
        <v>27</v>
      </c>
    </row>
    <row r="2126" spans="1:16" x14ac:dyDescent="0.2">
      <c r="A2126" s="28" t="s">
        <v>57</v>
      </c>
      <c r="E2126" s="29" t="s">
        <v>5</v>
      </c>
    </row>
    <row r="2127" spans="1:16" x14ac:dyDescent="0.2">
      <c r="A2127" s="28" t="s">
        <v>58</v>
      </c>
      <c r="E2127" s="30" t="s">
        <v>5</v>
      </c>
    </row>
    <row r="2128" spans="1:16" x14ac:dyDescent="0.2">
      <c r="E2128" s="29" t="s">
        <v>5</v>
      </c>
    </row>
    <row r="2129" spans="1:16" x14ac:dyDescent="0.2">
      <c r="A2129" t="s">
        <v>51</v>
      </c>
      <c r="B2129" s="5" t="s">
        <v>7314</v>
      </c>
      <c r="C2129" s="5" t="s">
        <v>7315</v>
      </c>
      <c r="D2129" t="s">
        <v>5</v>
      </c>
      <c r="E2129" s="24" t="s">
        <v>6693</v>
      </c>
      <c r="F2129" s="25" t="s">
        <v>3125</v>
      </c>
      <c r="G2129" s="26">
        <v>1.54</v>
      </c>
      <c r="H2129" s="25">
        <v>0</v>
      </c>
      <c r="I2129" s="25">
        <f>ROUND(G2129*H2129,6)</f>
        <v>0</v>
      </c>
      <c r="L2129" s="27">
        <v>0</v>
      </c>
      <c r="M2129" s="22">
        <f>ROUND(ROUND(L2129,2)*ROUND(G2129,3),2)</f>
        <v>0</v>
      </c>
      <c r="N2129" s="25" t="s">
        <v>126</v>
      </c>
      <c r="O2129">
        <f>(M2129*21)/100</f>
        <v>0</v>
      </c>
      <c r="P2129" t="s">
        <v>27</v>
      </c>
    </row>
    <row r="2130" spans="1:16" x14ac:dyDescent="0.2">
      <c r="A2130" s="28" t="s">
        <v>57</v>
      </c>
      <c r="E2130" s="29" t="s">
        <v>5</v>
      </c>
    </row>
    <row r="2131" spans="1:16" x14ac:dyDescent="0.2">
      <c r="A2131" s="28" t="s">
        <v>58</v>
      </c>
      <c r="E2131" s="30" t="s">
        <v>5</v>
      </c>
    </row>
    <row r="2132" spans="1:16" x14ac:dyDescent="0.2">
      <c r="E2132" s="29" t="s">
        <v>5</v>
      </c>
    </row>
    <row r="2133" spans="1:16" x14ac:dyDescent="0.2">
      <c r="A2133" t="s">
        <v>51</v>
      </c>
      <c r="B2133" s="5" t="s">
        <v>7316</v>
      </c>
      <c r="C2133" s="5" t="s">
        <v>7315</v>
      </c>
      <c r="D2133" t="s">
        <v>52</v>
      </c>
      <c r="E2133" s="24" t="s">
        <v>6621</v>
      </c>
      <c r="F2133" s="25" t="s">
        <v>3125</v>
      </c>
      <c r="G2133" s="26">
        <v>0.79</v>
      </c>
      <c r="H2133" s="25">
        <v>0</v>
      </c>
      <c r="I2133" s="25">
        <f>ROUND(G2133*H2133,6)</f>
        <v>0</v>
      </c>
      <c r="L2133" s="27">
        <v>0</v>
      </c>
      <c r="M2133" s="22">
        <f>ROUND(ROUND(L2133,2)*ROUND(G2133,3),2)</f>
        <v>0</v>
      </c>
      <c r="N2133" s="25" t="s">
        <v>126</v>
      </c>
      <c r="O2133">
        <f>(M2133*21)/100</f>
        <v>0</v>
      </c>
      <c r="P2133" t="s">
        <v>27</v>
      </c>
    </row>
    <row r="2134" spans="1:16" x14ac:dyDescent="0.2">
      <c r="A2134" s="28" t="s">
        <v>57</v>
      </c>
      <c r="E2134" s="29" t="s">
        <v>5</v>
      </c>
    </row>
    <row r="2135" spans="1:16" x14ac:dyDescent="0.2">
      <c r="A2135" s="28" t="s">
        <v>58</v>
      </c>
      <c r="E2135" s="30" t="s">
        <v>5</v>
      </c>
    </row>
    <row r="2136" spans="1:16" x14ac:dyDescent="0.2">
      <c r="E2136" s="29" t="s">
        <v>5</v>
      </c>
    </row>
    <row r="2137" spans="1:16" x14ac:dyDescent="0.2">
      <c r="A2137" t="s">
        <v>51</v>
      </c>
      <c r="B2137" s="5" t="s">
        <v>7317</v>
      </c>
      <c r="C2137" s="5" t="s">
        <v>7315</v>
      </c>
      <c r="D2137" t="s">
        <v>27</v>
      </c>
      <c r="E2137" s="24" t="s">
        <v>7318</v>
      </c>
      <c r="F2137" s="25" t="s">
        <v>3125</v>
      </c>
      <c r="G2137" s="26">
        <v>0.05</v>
      </c>
      <c r="H2137" s="25">
        <v>0</v>
      </c>
      <c r="I2137" s="25">
        <f>ROUND(G2137*H2137,6)</f>
        <v>0</v>
      </c>
      <c r="L2137" s="27">
        <v>0</v>
      </c>
      <c r="M2137" s="22">
        <f>ROUND(ROUND(L2137,2)*ROUND(G2137,3),2)</f>
        <v>0</v>
      </c>
      <c r="N2137" s="25" t="s">
        <v>126</v>
      </c>
      <c r="O2137">
        <f>(M2137*21)/100</f>
        <v>0</v>
      </c>
      <c r="P2137" t="s">
        <v>27</v>
      </c>
    </row>
    <row r="2138" spans="1:16" x14ac:dyDescent="0.2">
      <c r="A2138" s="28" t="s">
        <v>57</v>
      </c>
      <c r="E2138" s="29" t="s">
        <v>5</v>
      </c>
    </row>
    <row r="2139" spans="1:16" x14ac:dyDescent="0.2">
      <c r="A2139" s="28" t="s">
        <v>58</v>
      </c>
      <c r="E2139" s="30" t="s">
        <v>5</v>
      </c>
    </row>
    <row r="2140" spans="1:16" x14ac:dyDescent="0.2">
      <c r="E2140" s="29" t="s">
        <v>5</v>
      </c>
    </row>
    <row r="2141" spans="1:16" x14ac:dyDescent="0.2">
      <c r="A2141" t="s">
        <v>51</v>
      </c>
      <c r="B2141" s="5" t="s">
        <v>7319</v>
      </c>
      <c r="C2141" s="5" t="s">
        <v>7315</v>
      </c>
      <c r="D2141" t="s">
        <v>26</v>
      </c>
      <c r="E2141" s="24" t="s">
        <v>6622</v>
      </c>
      <c r="F2141" s="25" t="s">
        <v>3125</v>
      </c>
      <c r="G2141" s="26">
        <v>0.84</v>
      </c>
      <c r="H2141" s="25">
        <v>0</v>
      </c>
      <c r="I2141" s="25">
        <f>ROUND(G2141*H2141,6)</f>
        <v>0</v>
      </c>
      <c r="L2141" s="27">
        <v>0</v>
      </c>
      <c r="M2141" s="22">
        <f>ROUND(ROUND(L2141,2)*ROUND(G2141,3),2)</f>
        <v>0</v>
      </c>
      <c r="N2141" s="25" t="s">
        <v>126</v>
      </c>
      <c r="O2141">
        <f>(M2141*21)/100</f>
        <v>0</v>
      </c>
      <c r="P2141" t="s">
        <v>27</v>
      </c>
    </row>
    <row r="2142" spans="1:16" x14ac:dyDescent="0.2">
      <c r="A2142" s="28" t="s">
        <v>57</v>
      </c>
      <c r="E2142" s="29" t="s">
        <v>5</v>
      </c>
    </row>
    <row r="2143" spans="1:16" x14ac:dyDescent="0.2">
      <c r="A2143" s="28" t="s">
        <v>58</v>
      </c>
      <c r="E2143" s="30" t="s">
        <v>5</v>
      </c>
    </row>
    <row r="2144" spans="1:16" x14ac:dyDescent="0.2">
      <c r="E2144" s="29" t="s">
        <v>5</v>
      </c>
    </row>
    <row r="2145" spans="1:16" x14ac:dyDescent="0.2">
      <c r="A2145" t="s">
        <v>51</v>
      </c>
      <c r="B2145" s="5" t="s">
        <v>7320</v>
      </c>
      <c r="C2145" s="5" t="s">
        <v>7315</v>
      </c>
      <c r="D2145" t="s">
        <v>144</v>
      </c>
      <c r="E2145" s="24" t="s">
        <v>6623</v>
      </c>
      <c r="F2145" s="25" t="s">
        <v>3125</v>
      </c>
      <c r="G2145" s="26">
        <v>1.2</v>
      </c>
      <c r="H2145" s="25">
        <v>0</v>
      </c>
      <c r="I2145" s="25">
        <f>ROUND(G2145*H2145,6)</f>
        <v>0</v>
      </c>
      <c r="L2145" s="27">
        <v>0</v>
      </c>
      <c r="M2145" s="22">
        <f>ROUND(ROUND(L2145,2)*ROUND(G2145,3),2)</f>
        <v>0</v>
      </c>
      <c r="N2145" s="25" t="s">
        <v>126</v>
      </c>
      <c r="O2145">
        <f>(M2145*21)/100</f>
        <v>0</v>
      </c>
      <c r="P2145" t="s">
        <v>27</v>
      </c>
    </row>
    <row r="2146" spans="1:16" x14ac:dyDescent="0.2">
      <c r="A2146" s="28" t="s">
        <v>57</v>
      </c>
      <c r="E2146" s="29" t="s">
        <v>5</v>
      </c>
    </row>
    <row r="2147" spans="1:16" x14ac:dyDescent="0.2">
      <c r="A2147" s="28" t="s">
        <v>58</v>
      </c>
      <c r="E2147" s="30" t="s">
        <v>5</v>
      </c>
    </row>
    <row r="2148" spans="1:16" x14ac:dyDescent="0.2">
      <c r="E2148" s="29" t="s">
        <v>5</v>
      </c>
    </row>
    <row r="2149" spans="1:16" x14ac:dyDescent="0.2">
      <c r="A2149" t="s">
        <v>51</v>
      </c>
      <c r="B2149" s="5" t="s">
        <v>7321</v>
      </c>
      <c r="C2149" s="5" t="s">
        <v>7315</v>
      </c>
      <c r="D2149" t="s">
        <v>64</v>
      </c>
      <c r="E2149" s="24" t="s">
        <v>6624</v>
      </c>
      <c r="F2149" s="25" t="s">
        <v>3125</v>
      </c>
      <c r="G2149" s="26">
        <v>4.78</v>
      </c>
      <c r="H2149" s="25">
        <v>0</v>
      </c>
      <c r="I2149" s="25">
        <f>ROUND(G2149*H2149,6)</f>
        <v>0</v>
      </c>
      <c r="L2149" s="27">
        <v>0</v>
      </c>
      <c r="M2149" s="22">
        <f>ROUND(ROUND(L2149,2)*ROUND(G2149,3),2)</f>
        <v>0</v>
      </c>
      <c r="N2149" s="25" t="s">
        <v>126</v>
      </c>
      <c r="O2149">
        <f>(M2149*21)/100</f>
        <v>0</v>
      </c>
      <c r="P2149" t="s">
        <v>27</v>
      </c>
    </row>
    <row r="2150" spans="1:16" x14ac:dyDescent="0.2">
      <c r="A2150" s="28" t="s">
        <v>57</v>
      </c>
      <c r="E2150" s="29" t="s">
        <v>5</v>
      </c>
    </row>
    <row r="2151" spans="1:16" x14ac:dyDescent="0.2">
      <c r="A2151" s="28" t="s">
        <v>58</v>
      </c>
      <c r="E2151" s="30" t="s">
        <v>5</v>
      </c>
    </row>
    <row r="2152" spans="1:16" x14ac:dyDescent="0.2">
      <c r="E2152" s="29" t="s">
        <v>5</v>
      </c>
    </row>
    <row r="2153" spans="1:16" x14ac:dyDescent="0.2">
      <c r="A2153" t="s">
        <v>48</v>
      </c>
      <c r="C2153" s="6" t="s">
        <v>204</v>
      </c>
      <c r="E2153" s="23" t="s">
        <v>7322</v>
      </c>
      <c r="J2153" s="22">
        <f>0</f>
        <v>0</v>
      </c>
      <c r="K2153" s="22">
        <f>0</f>
        <v>0</v>
      </c>
      <c r="L2153" s="22">
        <f>0+L2154+L2158+L2162+L2166+L2170+L2174+L2178+L2182+L2186+L2190+L2194+L2198+L2202+L2206+L2210+L2214+L2218+L2222+L2226+L2230+L2234+L2238+L2242+L2246+L2250+L2254+L2258+L2262+L2266+L2270+L2274+L2278+L2282+L2286+L2290+L2294+L2298+L2302+L2306+L2310</f>
        <v>0</v>
      </c>
      <c r="M2153" s="22">
        <f>0+M2154+M2158+M2162+M2166+M2170+M2174+M2178+M2182+M2186+M2190+M2194+M2198+M2202+M2206+M2210+M2214+M2218+M2222+M2226+M2230+M2234+M2238+M2242+M2246+M2250+M2254+M2258+M2262+M2266+M2270+M2274+M2278+M2282+M2286+M2290+M2294+M2298+M2302+M2306+M2310</f>
        <v>0</v>
      </c>
    </row>
    <row r="2154" spans="1:16" ht="25.5" x14ac:dyDescent="0.2">
      <c r="A2154" t="s">
        <v>51</v>
      </c>
      <c r="B2154" s="5" t="s">
        <v>7323</v>
      </c>
      <c r="C2154" s="5" t="s">
        <v>7324</v>
      </c>
      <c r="D2154" t="s">
        <v>5</v>
      </c>
      <c r="E2154" s="24" t="s">
        <v>7325</v>
      </c>
      <c r="F2154" s="25" t="s">
        <v>812</v>
      </c>
      <c r="G2154" s="26">
        <v>1</v>
      </c>
      <c r="H2154" s="25">
        <v>0</v>
      </c>
      <c r="I2154" s="25">
        <f>ROUND(G2154*H2154,6)</f>
        <v>0</v>
      </c>
      <c r="L2154" s="27">
        <v>0</v>
      </c>
      <c r="M2154" s="22">
        <f>ROUND(ROUND(L2154,2)*ROUND(G2154,3),2)</f>
        <v>0</v>
      </c>
      <c r="N2154" s="25" t="s">
        <v>126</v>
      </c>
      <c r="O2154">
        <f>(M2154*21)/100</f>
        <v>0</v>
      </c>
      <c r="P2154" t="s">
        <v>27</v>
      </c>
    </row>
    <row r="2155" spans="1:16" x14ac:dyDescent="0.2">
      <c r="A2155" s="28" t="s">
        <v>57</v>
      </c>
      <c r="E2155" s="29" t="s">
        <v>5</v>
      </c>
    </row>
    <row r="2156" spans="1:16" x14ac:dyDescent="0.2">
      <c r="A2156" s="28" t="s">
        <v>58</v>
      </c>
      <c r="E2156" s="30" t="s">
        <v>5</v>
      </c>
    </row>
    <row r="2157" spans="1:16" x14ac:dyDescent="0.2">
      <c r="E2157" s="29" t="s">
        <v>5</v>
      </c>
    </row>
    <row r="2158" spans="1:16" x14ac:dyDescent="0.2">
      <c r="A2158" t="s">
        <v>51</v>
      </c>
      <c r="B2158" s="5" t="s">
        <v>7326</v>
      </c>
      <c r="C2158" s="5" t="s">
        <v>7324</v>
      </c>
      <c r="D2158" t="s">
        <v>52</v>
      </c>
      <c r="E2158" s="24" t="s">
        <v>6796</v>
      </c>
      <c r="F2158" s="25" t="s">
        <v>812</v>
      </c>
      <c r="G2158" s="26">
        <v>1</v>
      </c>
      <c r="H2158" s="25">
        <v>0</v>
      </c>
      <c r="I2158" s="25">
        <f>ROUND(G2158*H2158,6)</f>
        <v>0</v>
      </c>
      <c r="L2158" s="27">
        <v>0</v>
      </c>
      <c r="M2158" s="22">
        <f>ROUND(ROUND(L2158,2)*ROUND(G2158,3),2)</f>
        <v>0</v>
      </c>
      <c r="N2158" s="25" t="s">
        <v>126</v>
      </c>
      <c r="O2158">
        <f>(M2158*21)/100</f>
        <v>0</v>
      </c>
      <c r="P2158" t="s">
        <v>27</v>
      </c>
    </row>
    <row r="2159" spans="1:16" x14ac:dyDescent="0.2">
      <c r="A2159" s="28" t="s">
        <v>57</v>
      </c>
      <c r="E2159" s="29" t="s">
        <v>5</v>
      </c>
    </row>
    <row r="2160" spans="1:16" x14ac:dyDescent="0.2">
      <c r="A2160" s="28" t="s">
        <v>58</v>
      </c>
      <c r="E2160" s="30" t="s">
        <v>5</v>
      </c>
    </row>
    <row r="2161" spans="1:16" x14ac:dyDescent="0.2">
      <c r="E2161" s="29" t="s">
        <v>5</v>
      </c>
    </row>
    <row r="2162" spans="1:16" ht="25.5" x14ac:dyDescent="0.2">
      <c r="A2162" t="s">
        <v>51</v>
      </c>
      <c r="B2162" s="5" t="s">
        <v>7327</v>
      </c>
      <c r="C2162" s="5" t="s">
        <v>7328</v>
      </c>
      <c r="D2162" t="s">
        <v>5</v>
      </c>
      <c r="E2162" s="24" t="s">
        <v>7329</v>
      </c>
      <c r="F2162" s="25" t="s">
        <v>812</v>
      </c>
      <c r="G2162" s="26">
        <v>1</v>
      </c>
      <c r="H2162" s="25">
        <v>0</v>
      </c>
      <c r="I2162" s="25">
        <f>ROUND(G2162*H2162,6)</f>
        <v>0</v>
      </c>
      <c r="L2162" s="27">
        <v>0</v>
      </c>
      <c r="M2162" s="22">
        <f>ROUND(ROUND(L2162,2)*ROUND(G2162,3),2)</f>
        <v>0</v>
      </c>
      <c r="N2162" s="25" t="s">
        <v>126</v>
      </c>
      <c r="O2162">
        <f>(M2162*21)/100</f>
        <v>0</v>
      </c>
      <c r="P2162" t="s">
        <v>27</v>
      </c>
    </row>
    <row r="2163" spans="1:16" x14ac:dyDescent="0.2">
      <c r="A2163" s="28" t="s">
        <v>57</v>
      </c>
      <c r="E2163" s="29" t="s">
        <v>5</v>
      </c>
    </row>
    <row r="2164" spans="1:16" x14ac:dyDescent="0.2">
      <c r="A2164" s="28" t="s">
        <v>58</v>
      </c>
      <c r="E2164" s="30" t="s">
        <v>5</v>
      </c>
    </row>
    <row r="2165" spans="1:16" x14ac:dyDescent="0.2">
      <c r="E2165" s="29" t="s">
        <v>5</v>
      </c>
    </row>
    <row r="2166" spans="1:16" ht="25.5" x14ac:dyDescent="0.2">
      <c r="A2166" t="s">
        <v>51</v>
      </c>
      <c r="B2166" s="5" t="s">
        <v>7330</v>
      </c>
      <c r="C2166" s="5" t="s">
        <v>7331</v>
      </c>
      <c r="D2166" t="s">
        <v>5</v>
      </c>
      <c r="E2166" s="24" t="s">
        <v>7332</v>
      </c>
      <c r="F2166" s="25" t="s">
        <v>812</v>
      </c>
      <c r="G2166" s="26">
        <v>1</v>
      </c>
      <c r="H2166" s="25">
        <v>0</v>
      </c>
      <c r="I2166" s="25">
        <f>ROUND(G2166*H2166,6)</f>
        <v>0</v>
      </c>
      <c r="L2166" s="27">
        <v>0</v>
      </c>
      <c r="M2166" s="22">
        <f>ROUND(ROUND(L2166,2)*ROUND(G2166,3),2)</f>
        <v>0</v>
      </c>
      <c r="N2166" s="25" t="s">
        <v>126</v>
      </c>
      <c r="O2166">
        <f>(M2166*21)/100</f>
        <v>0</v>
      </c>
      <c r="P2166" t="s">
        <v>27</v>
      </c>
    </row>
    <row r="2167" spans="1:16" x14ac:dyDescent="0.2">
      <c r="A2167" s="28" t="s">
        <v>57</v>
      </c>
      <c r="E2167" s="29" t="s">
        <v>5</v>
      </c>
    </row>
    <row r="2168" spans="1:16" x14ac:dyDescent="0.2">
      <c r="A2168" s="28" t="s">
        <v>58</v>
      </c>
      <c r="E2168" s="30" t="s">
        <v>5</v>
      </c>
    </row>
    <row r="2169" spans="1:16" x14ac:dyDescent="0.2">
      <c r="E2169" s="29" t="s">
        <v>5</v>
      </c>
    </row>
    <row r="2170" spans="1:16" ht="25.5" x14ac:dyDescent="0.2">
      <c r="A2170" t="s">
        <v>51</v>
      </c>
      <c r="B2170" s="5" t="s">
        <v>7333</v>
      </c>
      <c r="C2170" s="5" t="s">
        <v>7331</v>
      </c>
      <c r="D2170" t="s">
        <v>52</v>
      </c>
      <c r="E2170" s="24" t="s">
        <v>6651</v>
      </c>
      <c r="F2170" s="25" t="s">
        <v>812</v>
      </c>
      <c r="G2170" s="26">
        <v>1</v>
      </c>
      <c r="H2170" s="25">
        <v>0</v>
      </c>
      <c r="I2170" s="25">
        <f>ROUND(G2170*H2170,6)</f>
        <v>0</v>
      </c>
      <c r="L2170" s="27">
        <v>0</v>
      </c>
      <c r="M2170" s="22">
        <f>ROUND(ROUND(L2170,2)*ROUND(G2170,3),2)</f>
        <v>0</v>
      </c>
      <c r="N2170" s="25" t="s">
        <v>126</v>
      </c>
      <c r="O2170">
        <f>(M2170*21)/100</f>
        <v>0</v>
      </c>
      <c r="P2170" t="s">
        <v>27</v>
      </c>
    </row>
    <row r="2171" spans="1:16" x14ac:dyDescent="0.2">
      <c r="A2171" s="28" t="s">
        <v>57</v>
      </c>
      <c r="E2171" s="29" t="s">
        <v>5</v>
      </c>
    </row>
    <row r="2172" spans="1:16" x14ac:dyDescent="0.2">
      <c r="A2172" s="28" t="s">
        <v>58</v>
      </c>
      <c r="E2172" s="30" t="s">
        <v>5</v>
      </c>
    </row>
    <row r="2173" spans="1:16" x14ac:dyDescent="0.2">
      <c r="E2173" s="29" t="s">
        <v>5</v>
      </c>
    </row>
    <row r="2174" spans="1:16" ht="25.5" x14ac:dyDescent="0.2">
      <c r="A2174" t="s">
        <v>51</v>
      </c>
      <c r="B2174" s="5" t="s">
        <v>7334</v>
      </c>
      <c r="C2174" s="5" t="s">
        <v>7335</v>
      </c>
      <c r="D2174" t="s">
        <v>5</v>
      </c>
      <c r="E2174" s="24" t="s">
        <v>7332</v>
      </c>
      <c r="F2174" s="25" t="s">
        <v>812</v>
      </c>
      <c r="G2174" s="26">
        <v>1</v>
      </c>
      <c r="H2174" s="25">
        <v>0</v>
      </c>
      <c r="I2174" s="25">
        <f>ROUND(G2174*H2174,6)</f>
        <v>0</v>
      </c>
      <c r="L2174" s="27">
        <v>0</v>
      </c>
      <c r="M2174" s="22">
        <f>ROUND(ROUND(L2174,2)*ROUND(G2174,3),2)</f>
        <v>0</v>
      </c>
      <c r="N2174" s="25" t="s">
        <v>126</v>
      </c>
      <c r="O2174">
        <f>(M2174*21)/100</f>
        <v>0</v>
      </c>
      <c r="P2174" t="s">
        <v>27</v>
      </c>
    </row>
    <row r="2175" spans="1:16" x14ac:dyDescent="0.2">
      <c r="A2175" s="28" t="s">
        <v>57</v>
      </c>
      <c r="E2175" s="29" t="s">
        <v>5</v>
      </c>
    </row>
    <row r="2176" spans="1:16" x14ac:dyDescent="0.2">
      <c r="A2176" s="28" t="s">
        <v>58</v>
      </c>
      <c r="E2176" s="30" t="s">
        <v>5</v>
      </c>
    </row>
    <row r="2177" spans="1:16" x14ac:dyDescent="0.2">
      <c r="E2177" s="29" t="s">
        <v>5</v>
      </c>
    </row>
    <row r="2178" spans="1:16" ht="25.5" x14ac:dyDescent="0.2">
      <c r="A2178" t="s">
        <v>51</v>
      </c>
      <c r="B2178" s="5" t="s">
        <v>7336</v>
      </c>
      <c r="C2178" s="5" t="s">
        <v>7335</v>
      </c>
      <c r="D2178" t="s">
        <v>52</v>
      </c>
      <c r="E2178" s="24" t="s">
        <v>6578</v>
      </c>
      <c r="F2178" s="25" t="s">
        <v>812</v>
      </c>
      <c r="G2178" s="26">
        <v>1</v>
      </c>
      <c r="H2178" s="25">
        <v>0</v>
      </c>
      <c r="I2178" s="25">
        <f>ROUND(G2178*H2178,6)</f>
        <v>0</v>
      </c>
      <c r="L2178" s="27">
        <v>0</v>
      </c>
      <c r="M2178" s="22">
        <f>ROUND(ROUND(L2178,2)*ROUND(G2178,3),2)</f>
        <v>0</v>
      </c>
      <c r="N2178" s="25" t="s">
        <v>126</v>
      </c>
      <c r="O2178">
        <f>(M2178*21)/100</f>
        <v>0</v>
      </c>
      <c r="P2178" t="s">
        <v>27</v>
      </c>
    </row>
    <row r="2179" spans="1:16" x14ac:dyDescent="0.2">
      <c r="A2179" s="28" t="s">
        <v>57</v>
      </c>
      <c r="E2179" s="29" t="s">
        <v>5</v>
      </c>
    </row>
    <row r="2180" spans="1:16" x14ac:dyDescent="0.2">
      <c r="A2180" s="28" t="s">
        <v>58</v>
      </c>
      <c r="E2180" s="30" t="s">
        <v>5</v>
      </c>
    </row>
    <row r="2181" spans="1:16" x14ac:dyDescent="0.2">
      <c r="E2181" s="29" t="s">
        <v>5</v>
      </c>
    </row>
    <row r="2182" spans="1:16" ht="25.5" x14ac:dyDescent="0.2">
      <c r="A2182" t="s">
        <v>51</v>
      </c>
      <c r="B2182" s="5" t="s">
        <v>7337</v>
      </c>
      <c r="C2182" s="5" t="s">
        <v>7338</v>
      </c>
      <c r="D2182" t="s">
        <v>5</v>
      </c>
      <c r="E2182" s="24" t="s">
        <v>7332</v>
      </c>
      <c r="F2182" s="25" t="s">
        <v>812</v>
      </c>
      <c r="G2182" s="26">
        <v>1</v>
      </c>
      <c r="H2182" s="25">
        <v>0</v>
      </c>
      <c r="I2182" s="25">
        <f>ROUND(G2182*H2182,6)</f>
        <v>0</v>
      </c>
      <c r="L2182" s="27">
        <v>0</v>
      </c>
      <c r="M2182" s="22">
        <f>ROUND(ROUND(L2182,2)*ROUND(G2182,3),2)</f>
        <v>0</v>
      </c>
      <c r="N2182" s="25" t="s">
        <v>126</v>
      </c>
      <c r="O2182">
        <f>(M2182*21)/100</f>
        <v>0</v>
      </c>
      <c r="P2182" t="s">
        <v>27</v>
      </c>
    </row>
    <row r="2183" spans="1:16" x14ac:dyDescent="0.2">
      <c r="A2183" s="28" t="s">
        <v>57</v>
      </c>
      <c r="E2183" s="29" t="s">
        <v>5</v>
      </c>
    </row>
    <row r="2184" spans="1:16" x14ac:dyDescent="0.2">
      <c r="A2184" s="28" t="s">
        <v>58</v>
      </c>
      <c r="E2184" s="30" t="s">
        <v>5</v>
      </c>
    </row>
    <row r="2185" spans="1:16" x14ac:dyDescent="0.2">
      <c r="E2185" s="29" t="s">
        <v>5</v>
      </c>
    </row>
    <row r="2186" spans="1:16" ht="25.5" x14ac:dyDescent="0.2">
      <c r="A2186" t="s">
        <v>51</v>
      </c>
      <c r="B2186" s="5" t="s">
        <v>7339</v>
      </c>
      <c r="C2186" s="5" t="s">
        <v>7338</v>
      </c>
      <c r="D2186" t="s">
        <v>52</v>
      </c>
      <c r="E2186" s="24" t="s">
        <v>6651</v>
      </c>
      <c r="F2186" s="25" t="s">
        <v>812</v>
      </c>
      <c r="G2186" s="26">
        <v>1</v>
      </c>
      <c r="H2186" s="25">
        <v>0</v>
      </c>
      <c r="I2186" s="25">
        <f>ROUND(G2186*H2186,6)</f>
        <v>0</v>
      </c>
      <c r="L2186" s="27">
        <v>0</v>
      </c>
      <c r="M2186" s="22">
        <f>ROUND(ROUND(L2186,2)*ROUND(G2186,3),2)</f>
        <v>0</v>
      </c>
      <c r="N2186" s="25" t="s">
        <v>126</v>
      </c>
      <c r="O2186">
        <f>(M2186*21)/100</f>
        <v>0</v>
      </c>
      <c r="P2186" t="s">
        <v>27</v>
      </c>
    </row>
    <row r="2187" spans="1:16" x14ac:dyDescent="0.2">
      <c r="A2187" s="28" t="s">
        <v>57</v>
      </c>
      <c r="E2187" s="29" t="s">
        <v>5</v>
      </c>
    </row>
    <row r="2188" spans="1:16" x14ac:dyDescent="0.2">
      <c r="A2188" s="28" t="s">
        <v>58</v>
      </c>
      <c r="E2188" s="30" t="s">
        <v>5</v>
      </c>
    </row>
    <row r="2189" spans="1:16" x14ac:dyDescent="0.2">
      <c r="E2189" s="29" t="s">
        <v>5</v>
      </c>
    </row>
    <row r="2190" spans="1:16" ht="25.5" x14ac:dyDescent="0.2">
      <c r="A2190" t="s">
        <v>51</v>
      </c>
      <c r="B2190" s="5" t="s">
        <v>7340</v>
      </c>
      <c r="C2190" s="5" t="s">
        <v>7341</v>
      </c>
      <c r="D2190" t="s">
        <v>5</v>
      </c>
      <c r="E2190" s="24" t="s">
        <v>7332</v>
      </c>
      <c r="F2190" s="25" t="s">
        <v>812</v>
      </c>
      <c r="G2190" s="26">
        <v>1</v>
      </c>
      <c r="H2190" s="25">
        <v>0</v>
      </c>
      <c r="I2190" s="25">
        <f>ROUND(G2190*H2190,6)</f>
        <v>0</v>
      </c>
      <c r="L2190" s="27">
        <v>0</v>
      </c>
      <c r="M2190" s="22">
        <f>ROUND(ROUND(L2190,2)*ROUND(G2190,3),2)</f>
        <v>0</v>
      </c>
      <c r="N2190" s="25" t="s">
        <v>126</v>
      </c>
      <c r="O2190">
        <f>(M2190*21)/100</f>
        <v>0</v>
      </c>
      <c r="P2190" t="s">
        <v>27</v>
      </c>
    </row>
    <row r="2191" spans="1:16" x14ac:dyDescent="0.2">
      <c r="A2191" s="28" t="s">
        <v>57</v>
      </c>
      <c r="E2191" s="29" t="s">
        <v>5</v>
      </c>
    </row>
    <row r="2192" spans="1:16" x14ac:dyDescent="0.2">
      <c r="A2192" s="28" t="s">
        <v>58</v>
      </c>
      <c r="E2192" s="30" t="s">
        <v>5</v>
      </c>
    </row>
    <row r="2193" spans="1:16" x14ac:dyDescent="0.2">
      <c r="E2193" s="29" t="s">
        <v>5</v>
      </c>
    </row>
    <row r="2194" spans="1:16" ht="25.5" x14ac:dyDescent="0.2">
      <c r="A2194" t="s">
        <v>51</v>
      </c>
      <c r="B2194" s="5" t="s">
        <v>7342</v>
      </c>
      <c r="C2194" s="5" t="s">
        <v>7343</v>
      </c>
      <c r="D2194" t="s">
        <v>5</v>
      </c>
      <c r="E2194" s="24" t="s">
        <v>7332</v>
      </c>
      <c r="F2194" s="25" t="s">
        <v>812</v>
      </c>
      <c r="G2194" s="26">
        <v>1</v>
      </c>
      <c r="H2194" s="25">
        <v>0</v>
      </c>
      <c r="I2194" s="25">
        <f>ROUND(G2194*H2194,6)</f>
        <v>0</v>
      </c>
      <c r="L2194" s="27">
        <v>0</v>
      </c>
      <c r="M2194" s="22">
        <f>ROUND(ROUND(L2194,2)*ROUND(G2194,3),2)</f>
        <v>0</v>
      </c>
      <c r="N2194" s="25" t="s">
        <v>126</v>
      </c>
      <c r="O2194">
        <f>(M2194*21)/100</f>
        <v>0</v>
      </c>
      <c r="P2194" t="s">
        <v>27</v>
      </c>
    </row>
    <row r="2195" spans="1:16" x14ac:dyDescent="0.2">
      <c r="A2195" s="28" t="s">
        <v>57</v>
      </c>
      <c r="E2195" s="29" t="s">
        <v>5</v>
      </c>
    </row>
    <row r="2196" spans="1:16" x14ac:dyDescent="0.2">
      <c r="A2196" s="28" t="s">
        <v>58</v>
      </c>
      <c r="E2196" s="30" t="s">
        <v>5</v>
      </c>
    </row>
    <row r="2197" spans="1:16" x14ac:dyDescent="0.2">
      <c r="E2197" s="29" t="s">
        <v>5</v>
      </c>
    </row>
    <row r="2198" spans="1:16" ht="25.5" x14ac:dyDescent="0.2">
      <c r="A2198" t="s">
        <v>51</v>
      </c>
      <c r="B2198" s="5" t="s">
        <v>7344</v>
      </c>
      <c r="C2198" s="5" t="s">
        <v>7345</v>
      </c>
      <c r="D2198" t="s">
        <v>5</v>
      </c>
      <c r="E2198" s="24" t="s">
        <v>7346</v>
      </c>
      <c r="F2198" s="25" t="s">
        <v>812</v>
      </c>
      <c r="G2198" s="26">
        <v>1</v>
      </c>
      <c r="H2198" s="25">
        <v>0</v>
      </c>
      <c r="I2198" s="25">
        <f>ROUND(G2198*H2198,6)</f>
        <v>0</v>
      </c>
      <c r="L2198" s="27">
        <v>0</v>
      </c>
      <c r="M2198" s="22">
        <f>ROUND(ROUND(L2198,2)*ROUND(G2198,3),2)</f>
        <v>0</v>
      </c>
      <c r="N2198" s="25" t="s">
        <v>126</v>
      </c>
      <c r="O2198">
        <f>(M2198*21)/100</f>
        <v>0</v>
      </c>
      <c r="P2198" t="s">
        <v>27</v>
      </c>
    </row>
    <row r="2199" spans="1:16" x14ac:dyDescent="0.2">
      <c r="A2199" s="28" t="s">
        <v>57</v>
      </c>
      <c r="E2199" s="29" t="s">
        <v>5</v>
      </c>
    </row>
    <row r="2200" spans="1:16" x14ac:dyDescent="0.2">
      <c r="A2200" s="28" t="s">
        <v>58</v>
      </c>
      <c r="E2200" s="30" t="s">
        <v>5</v>
      </c>
    </row>
    <row r="2201" spans="1:16" x14ac:dyDescent="0.2">
      <c r="E2201" s="29" t="s">
        <v>5</v>
      </c>
    </row>
    <row r="2202" spans="1:16" ht="25.5" x14ac:dyDescent="0.2">
      <c r="A2202" t="s">
        <v>51</v>
      </c>
      <c r="B2202" s="5" t="s">
        <v>7347</v>
      </c>
      <c r="C2202" s="5" t="s">
        <v>7348</v>
      </c>
      <c r="D2202" t="s">
        <v>5</v>
      </c>
      <c r="E2202" s="24" t="s">
        <v>7349</v>
      </c>
      <c r="F2202" s="25" t="s">
        <v>812</v>
      </c>
      <c r="G2202" s="26">
        <v>1</v>
      </c>
      <c r="H2202" s="25">
        <v>0</v>
      </c>
      <c r="I2202" s="25">
        <f>ROUND(G2202*H2202,6)</f>
        <v>0</v>
      </c>
      <c r="L2202" s="27">
        <v>0</v>
      </c>
      <c r="M2202" s="22">
        <f>ROUND(ROUND(L2202,2)*ROUND(G2202,3),2)</f>
        <v>0</v>
      </c>
      <c r="N2202" s="25" t="s">
        <v>126</v>
      </c>
      <c r="O2202">
        <f>(M2202*21)/100</f>
        <v>0</v>
      </c>
      <c r="P2202" t="s">
        <v>27</v>
      </c>
    </row>
    <row r="2203" spans="1:16" x14ac:dyDescent="0.2">
      <c r="A2203" s="28" t="s">
        <v>57</v>
      </c>
      <c r="E2203" s="29" t="s">
        <v>5</v>
      </c>
    </row>
    <row r="2204" spans="1:16" x14ac:dyDescent="0.2">
      <c r="A2204" s="28" t="s">
        <v>58</v>
      </c>
      <c r="E2204" s="30" t="s">
        <v>5</v>
      </c>
    </row>
    <row r="2205" spans="1:16" x14ac:dyDescent="0.2">
      <c r="E2205" s="29" t="s">
        <v>5</v>
      </c>
    </row>
    <row r="2206" spans="1:16" ht="25.5" x14ac:dyDescent="0.2">
      <c r="A2206" t="s">
        <v>51</v>
      </c>
      <c r="B2206" s="5" t="s">
        <v>7350</v>
      </c>
      <c r="C2206" s="5" t="s">
        <v>7351</v>
      </c>
      <c r="D2206" t="s">
        <v>5</v>
      </c>
      <c r="E2206" s="24" t="s">
        <v>6755</v>
      </c>
      <c r="F2206" s="25" t="s">
        <v>812</v>
      </c>
      <c r="G2206" s="26">
        <v>1</v>
      </c>
      <c r="H2206" s="25">
        <v>0</v>
      </c>
      <c r="I2206" s="25">
        <f>ROUND(G2206*H2206,6)</f>
        <v>0</v>
      </c>
      <c r="L2206" s="27">
        <v>0</v>
      </c>
      <c r="M2206" s="22">
        <f>ROUND(ROUND(L2206,2)*ROUND(G2206,3),2)</f>
        <v>0</v>
      </c>
      <c r="N2206" s="25" t="s">
        <v>126</v>
      </c>
      <c r="O2206">
        <f>(M2206*21)/100</f>
        <v>0</v>
      </c>
      <c r="P2206" t="s">
        <v>27</v>
      </c>
    </row>
    <row r="2207" spans="1:16" x14ac:dyDescent="0.2">
      <c r="A2207" s="28" t="s">
        <v>57</v>
      </c>
      <c r="E2207" s="29" t="s">
        <v>5</v>
      </c>
    </row>
    <row r="2208" spans="1:16" x14ac:dyDescent="0.2">
      <c r="A2208" s="28" t="s">
        <v>58</v>
      </c>
      <c r="E2208" s="30" t="s">
        <v>5</v>
      </c>
    </row>
    <row r="2209" spans="1:16" x14ac:dyDescent="0.2">
      <c r="E2209" s="29" t="s">
        <v>5</v>
      </c>
    </row>
    <row r="2210" spans="1:16" ht="25.5" x14ac:dyDescent="0.2">
      <c r="A2210" t="s">
        <v>51</v>
      </c>
      <c r="B2210" s="5" t="s">
        <v>7352</v>
      </c>
      <c r="C2210" s="5" t="s">
        <v>7353</v>
      </c>
      <c r="D2210" t="s">
        <v>5</v>
      </c>
      <c r="E2210" s="24" t="s">
        <v>7354</v>
      </c>
      <c r="F2210" s="25" t="s">
        <v>812</v>
      </c>
      <c r="G2210" s="26">
        <v>1</v>
      </c>
      <c r="H2210" s="25">
        <v>0</v>
      </c>
      <c r="I2210" s="25">
        <f>ROUND(G2210*H2210,6)</f>
        <v>0</v>
      </c>
      <c r="L2210" s="27">
        <v>0</v>
      </c>
      <c r="M2210" s="22">
        <f>ROUND(ROUND(L2210,2)*ROUND(G2210,3),2)</f>
        <v>0</v>
      </c>
      <c r="N2210" s="25" t="s">
        <v>126</v>
      </c>
      <c r="O2210">
        <f>(M2210*21)/100</f>
        <v>0</v>
      </c>
      <c r="P2210" t="s">
        <v>27</v>
      </c>
    </row>
    <row r="2211" spans="1:16" x14ac:dyDescent="0.2">
      <c r="A2211" s="28" t="s">
        <v>57</v>
      </c>
      <c r="E2211" s="29" t="s">
        <v>5</v>
      </c>
    </row>
    <row r="2212" spans="1:16" x14ac:dyDescent="0.2">
      <c r="A2212" s="28" t="s">
        <v>58</v>
      </c>
      <c r="E2212" s="30" t="s">
        <v>5</v>
      </c>
    </row>
    <row r="2213" spans="1:16" x14ac:dyDescent="0.2">
      <c r="E2213" s="29" t="s">
        <v>5</v>
      </c>
    </row>
    <row r="2214" spans="1:16" ht="25.5" x14ac:dyDescent="0.2">
      <c r="A2214" t="s">
        <v>51</v>
      </c>
      <c r="B2214" s="5" t="s">
        <v>7355</v>
      </c>
      <c r="C2214" s="5" t="s">
        <v>7356</v>
      </c>
      <c r="D2214" t="s">
        <v>5</v>
      </c>
      <c r="E2214" s="24" t="s">
        <v>7357</v>
      </c>
      <c r="F2214" s="25" t="s">
        <v>812</v>
      </c>
      <c r="G2214" s="26">
        <v>1</v>
      </c>
      <c r="H2214" s="25">
        <v>0</v>
      </c>
      <c r="I2214" s="25">
        <f>ROUND(G2214*H2214,6)</f>
        <v>0</v>
      </c>
      <c r="L2214" s="27">
        <v>0</v>
      </c>
      <c r="M2214" s="22">
        <f>ROUND(ROUND(L2214,2)*ROUND(G2214,3),2)</f>
        <v>0</v>
      </c>
      <c r="N2214" s="25" t="s">
        <v>126</v>
      </c>
      <c r="O2214">
        <f>(M2214*21)/100</f>
        <v>0</v>
      </c>
      <c r="P2214" t="s">
        <v>27</v>
      </c>
    </row>
    <row r="2215" spans="1:16" x14ac:dyDescent="0.2">
      <c r="A2215" s="28" t="s">
        <v>57</v>
      </c>
      <c r="E2215" s="29" t="s">
        <v>5</v>
      </c>
    </row>
    <row r="2216" spans="1:16" x14ac:dyDescent="0.2">
      <c r="A2216" s="28" t="s">
        <v>58</v>
      </c>
      <c r="E2216" s="30" t="s">
        <v>5</v>
      </c>
    </row>
    <row r="2217" spans="1:16" x14ac:dyDescent="0.2">
      <c r="E2217" s="29" t="s">
        <v>5</v>
      </c>
    </row>
    <row r="2218" spans="1:16" ht="25.5" x14ac:dyDescent="0.2">
      <c r="A2218" t="s">
        <v>51</v>
      </c>
      <c r="B2218" s="5" t="s">
        <v>7358</v>
      </c>
      <c r="C2218" s="5" t="s">
        <v>7359</v>
      </c>
      <c r="D2218" t="s">
        <v>5</v>
      </c>
      <c r="E2218" s="24" t="s">
        <v>6574</v>
      </c>
      <c r="F2218" s="25" t="s">
        <v>812</v>
      </c>
      <c r="G2218" s="26">
        <v>1</v>
      </c>
      <c r="H2218" s="25">
        <v>0</v>
      </c>
      <c r="I2218" s="25">
        <f>ROUND(G2218*H2218,6)</f>
        <v>0</v>
      </c>
      <c r="L2218" s="27">
        <v>0</v>
      </c>
      <c r="M2218" s="22">
        <f>ROUND(ROUND(L2218,2)*ROUND(G2218,3),2)</f>
        <v>0</v>
      </c>
      <c r="N2218" s="25" t="s">
        <v>126</v>
      </c>
      <c r="O2218">
        <f>(M2218*21)/100</f>
        <v>0</v>
      </c>
      <c r="P2218" t="s">
        <v>27</v>
      </c>
    </row>
    <row r="2219" spans="1:16" x14ac:dyDescent="0.2">
      <c r="A2219" s="28" t="s">
        <v>57</v>
      </c>
      <c r="E2219" s="29" t="s">
        <v>5</v>
      </c>
    </row>
    <row r="2220" spans="1:16" x14ac:dyDescent="0.2">
      <c r="A2220" s="28" t="s">
        <v>58</v>
      </c>
      <c r="E2220" s="30" t="s">
        <v>5</v>
      </c>
    </row>
    <row r="2221" spans="1:16" x14ac:dyDescent="0.2">
      <c r="E2221" s="29" t="s">
        <v>5</v>
      </c>
    </row>
    <row r="2222" spans="1:16" ht="25.5" x14ac:dyDescent="0.2">
      <c r="A2222" t="s">
        <v>51</v>
      </c>
      <c r="B2222" s="5" t="s">
        <v>7360</v>
      </c>
      <c r="C2222" s="5" t="s">
        <v>7361</v>
      </c>
      <c r="D2222" t="s">
        <v>5</v>
      </c>
      <c r="E2222" s="24" t="s">
        <v>7332</v>
      </c>
      <c r="F2222" s="25" t="s">
        <v>812</v>
      </c>
      <c r="G2222" s="26">
        <v>1</v>
      </c>
      <c r="H2222" s="25">
        <v>0</v>
      </c>
      <c r="I2222" s="25">
        <f>ROUND(G2222*H2222,6)</f>
        <v>0</v>
      </c>
      <c r="L2222" s="27">
        <v>0</v>
      </c>
      <c r="M2222" s="22">
        <f>ROUND(ROUND(L2222,2)*ROUND(G2222,3),2)</f>
        <v>0</v>
      </c>
      <c r="N2222" s="25" t="s">
        <v>126</v>
      </c>
      <c r="O2222">
        <f>(M2222*21)/100</f>
        <v>0</v>
      </c>
      <c r="P2222" t="s">
        <v>27</v>
      </c>
    </row>
    <row r="2223" spans="1:16" x14ac:dyDescent="0.2">
      <c r="A2223" s="28" t="s">
        <v>57</v>
      </c>
      <c r="E2223" s="29" t="s">
        <v>5</v>
      </c>
    </row>
    <row r="2224" spans="1:16" x14ac:dyDescent="0.2">
      <c r="A2224" s="28" t="s">
        <v>58</v>
      </c>
      <c r="E2224" s="30" t="s">
        <v>5</v>
      </c>
    </row>
    <row r="2225" spans="1:16" x14ac:dyDescent="0.2">
      <c r="E2225" s="29" t="s">
        <v>5</v>
      </c>
    </row>
    <row r="2226" spans="1:16" ht="25.5" x14ac:dyDescent="0.2">
      <c r="A2226" t="s">
        <v>51</v>
      </c>
      <c r="B2226" s="5" t="s">
        <v>7362</v>
      </c>
      <c r="C2226" s="5" t="s">
        <v>7363</v>
      </c>
      <c r="D2226" t="s">
        <v>5</v>
      </c>
      <c r="E2226" s="24" t="s">
        <v>6583</v>
      </c>
      <c r="F2226" s="25" t="s">
        <v>812</v>
      </c>
      <c r="G2226" s="26">
        <v>1</v>
      </c>
      <c r="H2226" s="25">
        <v>0</v>
      </c>
      <c r="I2226" s="25">
        <f>ROUND(G2226*H2226,6)</f>
        <v>0</v>
      </c>
      <c r="L2226" s="27">
        <v>0</v>
      </c>
      <c r="M2226" s="22">
        <f>ROUND(ROUND(L2226,2)*ROUND(G2226,3),2)</f>
        <v>0</v>
      </c>
      <c r="N2226" s="25" t="s">
        <v>126</v>
      </c>
      <c r="O2226">
        <f>(M2226*21)/100</f>
        <v>0</v>
      </c>
      <c r="P2226" t="s">
        <v>27</v>
      </c>
    </row>
    <row r="2227" spans="1:16" x14ac:dyDescent="0.2">
      <c r="A2227" s="28" t="s">
        <v>57</v>
      </c>
      <c r="E2227" s="29" t="s">
        <v>5</v>
      </c>
    </row>
    <row r="2228" spans="1:16" x14ac:dyDescent="0.2">
      <c r="A2228" s="28" t="s">
        <v>58</v>
      </c>
      <c r="E2228" s="30" t="s">
        <v>5</v>
      </c>
    </row>
    <row r="2229" spans="1:16" x14ac:dyDescent="0.2">
      <c r="E2229" s="29" t="s">
        <v>5</v>
      </c>
    </row>
    <row r="2230" spans="1:16" ht="25.5" x14ac:dyDescent="0.2">
      <c r="A2230" t="s">
        <v>51</v>
      </c>
      <c r="B2230" s="5" t="s">
        <v>7364</v>
      </c>
      <c r="C2230" s="5" t="s">
        <v>7365</v>
      </c>
      <c r="D2230" t="s">
        <v>5</v>
      </c>
      <c r="E2230" s="24" t="s">
        <v>7332</v>
      </c>
      <c r="F2230" s="25" t="s">
        <v>812</v>
      </c>
      <c r="G2230" s="26">
        <v>1</v>
      </c>
      <c r="H2230" s="25">
        <v>0</v>
      </c>
      <c r="I2230" s="25">
        <f>ROUND(G2230*H2230,6)</f>
        <v>0</v>
      </c>
      <c r="L2230" s="27">
        <v>0</v>
      </c>
      <c r="M2230" s="22">
        <f>ROUND(ROUND(L2230,2)*ROUND(G2230,3),2)</f>
        <v>0</v>
      </c>
      <c r="N2230" s="25" t="s">
        <v>126</v>
      </c>
      <c r="O2230">
        <f>(M2230*21)/100</f>
        <v>0</v>
      </c>
      <c r="P2230" t="s">
        <v>27</v>
      </c>
    </row>
    <row r="2231" spans="1:16" x14ac:dyDescent="0.2">
      <c r="A2231" s="28" t="s">
        <v>57</v>
      </c>
      <c r="E2231" s="29" t="s">
        <v>5</v>
      </c>
    </row>
    <row r="2232" spans="1:16" x14ac:dyDescent="0.2">
      <c r="A2232" s="28" t="s">
        <v>58</v>
      </c>
      <c r="E2232" s="30" t="s">
        <v>5</v>
      </c>
    </row>
    <row r="2233" spans="1:16" x14ac:dyDescent="0.2">
      <c r="E2233" s="29" t="s">
        <v>5</v>
      </c>
    </row>
    <row r="2234" spans="1:16" ht="25.5" x14ac:dyDescent="0.2">
      <c r="A2234" t="s">
        <v>51</v>
      </c>
      <c r="B2234" s="5" t="s">
        <v>7366</v>
      </c>
      <c r="C2234" s="5" t="s">
        <v>7367</v>
      </c>
      <c r="D2234" t="s">
        <v>5</v>
      </c>
      <c r="E2234" s="24" t="s">
        <v>7332</v>
      </c>
      <c r="F2234" s="25" t="s">
        <v>812</v>
      </c>
      <c r="G2234" s="26">
        <v>1</v>
      </c>
      <c r="H2234" s="25">
        <v>0</v>
      </c>
      <c r="I2234" s="25">
        <f>ROUND(G2234*H2234,6)</f>
        <v>0</v>
      </c>
      <c r="L2234" s="27">
        <v>0</v>
      </c>
      <c r="M2234" s="22">
        <f>ROUND(ROUND(L2234,2)*ROUND(G2234,3),2)</f>
        <v>0</v>
      </c>
      <c r="N2234" s="25" t="s">
        <v>126</v>
      </c>
      <c r="O2234">
        <f>(M2234*21)/100</f>
        <v>0</v>
      </c>
      <c r="P2234" t="s">
        <v>27</v>
      </c>
    </row>
    <row r="2235" spans="1:16" x14ac:dyDescent="0.2">
      <c r="A2235" s="28" t="s">
        <v>57</v>
      </c>
      <c r="E2235" s="29" t="s">
        <v>5</v>
      </c>
    </row>
    <row r="2236" spans="1:16" x14ac:dyDescent="0.2">
      <c r="A2236" s="28" t="s">
        <v>58</v>
      </c>
      <c r="E2236" s="30" t="s">
        <v>5</v>
      </c>
    </row>
    <row r="2237" spans="1:16" x14ac:dyDescent="0.2">
      <c r="E2237" s="29" t="s">
        <v>5</v>
      </c>
    </row>
    <row r="2238" spans="1:16" ht="25.5" x14ac:dyDescent="0.2">
      <c r="A2238" t="s">
        <v>51</v>
      </c>
      <c r="B2238" s="5" t="s">
        <v>7368</v>
      </c>
      <c r="C2238" s="5" t="s">
        <v>7369</v>
      </c>
      <c r="D2238" t="s">
        <v>5</v>
      </c>
      <c r="E2238" s="24" t="s">
        <v>6757</v>
      </c>
      <c r="F2238" s="25" t="s">
        <v>812</v>
      </c>
      <c r="G2238" s="26">
        <v>1</v>
      </c>
      <c r="H2238" s="25">
        <v>0</v>
      </c>
      <c r="I2238" s="25">
        <f>ROUND(G2238*H2238,6)</f>
        <v>0</v>
      </c>
      <c r="L2238" s="27">
        <v>0</v>
      </c>
      <c r="M2238" s="22">
        <f>ROUND(ROUND(L2238,2)*ROUND(G2238,3),2)</f>
        <v>0</v>
      </c>
      <c r="N2238" s="25" t="s">
        <v>126</v>
      </c>
      <c r="O2238">
        <f>(M2238*21)/100</f>
        <v>0</v>
      </c>
      <c r="P2238" t="s">
        <v>27</v>
      </c>
    </row>
    <row r="2239" spans="1:16" x14ac:dyDescent="0.2">
      <c r="A2239" s="28" t="s">
        <v>57</v>
      </c>
      <c r="E2239" s="29" t="s">
        <v>5</v>
      </c>
    </row>
    <row r="2240" spans="1:16" x14ac:dyDescent="0.2">
      <c r="A2240" s="28" t="s">
        <v>58</v>
      </c>
      <c r="E2240" s="30" t="s">
        <v>5</v>
      </c>
    </row>
    <row r="2241" spans="1:16" x14ac:dyDescent="0.2">
      <c r="E2241" s="29" t="s">
        <v>5</v>
      </c>
    </row>
    <row r="2242" spans="1:16" ht="25.5" x14ac:dyDescent="0.2">
      <c r="A2242" t="s">
        <v>51</v>
      </c>
      <c r="B2242" s="5" t="s">
        <v>7370</v>
      </c>
      <c r="C2242" s="5" t="s">
        <v>7371</v>
      </c>
      <c r="D2242" t="s">
        <v>5</v>
      </c>
      <c r="E2242" s="24" t="s">
        <v>7357</v>
      </c>
      <c r="F2242" s="25" t="s">
        <v>812</v>
      </c>
      <c r="G2242" s="26">
        <v>1</v>
      </c>
      <c r="H2242" s="25">
        <v>0</v>
      </c>
      <c r="I2242" s="25">
        <f>ROUND(G2242*H2242,6)</f>
        <v>0</v>
      </c>
      <c r="L2242" s="27">
        <v>0</v>
      </c>
      <c r="M2242" s="22">
        <f>ROUND(ROUND(L2242,2)*ROUND(G2242,3),2)</f>
        <v>0</v>
      </c>
      <c r="N2242" s="25" t="s">
        <v>126</v>
      </c>
      <c r="O2242">
        <f>(M2242*21)/100</f>
        <v>0</v>
      </c>
      <c r="P2242" t="s">
        <v>27</v>
      </c>
    </row>
    <row r="2243" spans="1:16" x14ac:dyDescent="0.2">
      <c r="A2243" s="28" t="s">
        <v>57</v>
      </c>
      <c r="E2243" s="29" t="s">
        <v>5</v>
      </c>
    </row>
    <row r="2244" spans="1:16" x14ac:dyDescent="0.2">
      <c r="A2244" s="28" t="s">
        <v>58</v>
      </c>
      <c r="E2244" s="30" t="s">
        <v>5</v>
      </c>
    </row>
    <row r="2245" spans="1:16" x14ac:dyDescent="0.2">
      <c r="E2245" s="29" t="s">
        <v>5</v>
      </c>
    </row>
    <row r="2246" spans="1:16" ht="25.5" x14ac:dyDescent="0.2">
      <c r="A2246" t="s">
        <v>51</v>
      </c>
      <c r="B2246" s="5" t="s">
        <v>7372</v>
      </c>
      <c r="C2246" s="5" t="s">
        <v>7373</v>
      </c>
      <c r="D2246" t="s">
        <v>5</v>
      </c>
      <c r="E2246" s="24" t="s">
        <v>7374</v>
      </c>
      <c r="F2246" s="25" t="s">
        <v>812</v>
      </c>
      <c r="G2246" s="26">
        <v>1</v>
      </c>
      <c r="H2246" s="25">
        <v>0</v>
      </c>
      <c r="I2246" s="25">
        <f>ROUND(G2246*H2246,6)</f>
        <v>0</v>
      </c>
      <c r="L2246" s="27">
        <v>0</v>
      </c>
      <c r="M2246" s="22">
        <f>ROUND(ROUND(L2246,2)*ROUND(G2246,3),2)</f>
        <v>0</v>
      </c>
      <c r="N2246" s="25" t="s">
        <v>126</v>
      </c>
      <c r="O2246">
        <f>(M2246*21)/100</f>
        <v>0</v>
      </c>
      <c r="P2246" t="s">
        <v>27</v>
      </c>
    </row>
    <row r="2247" spans="1:16" x14ac:dyDescent="0.2">
      <c r="A2247" s="28" t="s">
        <v>57</v>
      </c>
      <c r="E2247" s="29" t="s">
        <v>5</v>
      </c>
    </row>
    <row r="2248" spans="1:16" x14ac:dyDescent="0.2">
      <c r="A2248" s="28" t="s">
        <v>58</v>
      </c>
      <c r="E2248" s="30" t="s">
        <v>5</v>
      </c>
    </row>
    <row r="2249" spans="1:16" x14ac:dyDescent="0.2">
      <c r="E2249" s="29" t="s">
        <v>5</v>
      </c>
    </row>
    <row r="2250" spans="1:16" x14ac:dyDescent="0.2">
      <c r="A2250" t="s">
        <v>51</v>
      </c>
      <c r="B2250" s="5" t="s">
        <v>7375</v>
      </c>
      <c r="C2250" s="5" t="s">
        <v>7376</v>
      </c>
      <c r="D2250" t="s">
        <v>5</v>
      </c>
      <c r="E2250" s="24" t="s">
        <v>7377</v>
      </c>
      <c r="F2250" s="25" t="s">
        <v>812</v>
      </c>
      <c r="G2250" s="26">
        <v>1</v>
      </c>
      <c r="H2250" s="25">
        <v>0</v>
      </c>
      <c r="I2250" s="25">
        <f>ROUND(G2250*H2250,6)</f>
        <v>0</v>
      </c>
      <c r="L2250" s="27">
        <v>0</v>
      </c>
      <c r="M2250" s="22">
        <f>ROUND(ROUND(L2250,2)*ROUND(G2250,3),2)</f>
        <v>0</v>
      </c>
      <c r="N2250" s="25" t="s">
        <v>126</v>
      </c>
      <c r="O2250">
        <f>(M2250*21)/100</f>
        <v>0</v>
      </c>
      <c r="P2250" t="s">
        <v>27</v>
      </c>
    </row>
    <row r="2251" spans="1:16" x14ac:dyDescent="0.2">
      <c r="A2251" s="28" t="s">
        <v>57</v>
      </c>
      <c r="E2251" s="29" t="s">
        <v>5</v>
      </c>
    </row>
    <row r="2252" spans="1:16" x14ac:dyDescent="0.2">
      <c r="A2252" s="28" t="s">
        <v>58</v>
      </c>
      <c r="E2252" s="30" t="s">
        <v>5</v>
      </c>
    </row>
    <row r="2253" spans="1:16" x14ac:dyDescent="0.2">
      <c r="E2253" s="29" t="s">
        <v>5</v>
      </c>
    </row>
    <row r="2254" spans="1:16" x14ac:dyDescent="0.2">
      <c r="A2254" t="s">
        <v>51</v>
      </c>
      <c r="B2254" s="5" t="s">
        <v>7378</v>
      </c>
      <c r="C2254" s="5" t="s">
        <v>7376</v>
      </c>
      <c r="D2254" t="s">
        <v>52</v>
      </c>
      <c r="E2254" s="24" t="s">
        <v>7379</v>
      </c>
      <c r="F2254" s="25" t="s">
        <v>812</v>
      </c>
      <c r="G2254" s="26">
        <v>1</v>
      </c>
      <c r="H2254" s="25">
        <v>0</v>
      </c>
      <c r="I2254" s="25">
        <f>ROUND(G2254*H2254,6)</f>
        <v>0</v>
      </c>
      <c r="L2254" s="27">
        <v>0</v>
      </c>
      <c r="M2254" s="22">
        <f>ROUND(ROUND(L2254,2)*ROUND(G2254,3),2)</f>
        <v>0</v>
      </c>
      <c r="N2254" s="25" t="s">
        <v>126</v>
      </c>
      <c r="O2254">
        <f>(M2254*21)/100</f>
        <v>0</v>
      </c>
      <c r="P2254" t="s">
        <v>27</v>
      </c>
    </row>
    <row r="2255" spans="1:16" x14ac:dyDescent="0.2">
      <c r="A2255" s="28" t="s">
        <v>57</v>
      </c>
      <c r="E2255" s="29" t="s">
        <v>5</v>
      </c>
    </row>
    <row r="2256" spans="1:16" x14ac:dyDescent="0.2">
      <c r="A2256" s="28" t="s">
        <v>58</v>
      </c>
      <c r="E2256" s="30" t="s">
        <v>5</v>
      </c>
    </row>
    <row r="2257" spans="1:16" x14ac:dyDescent="0.2">
      <c r="E2257" s="29" t="s">
        <v>5</v>
      </c>
    </row>
    <row r="2258" spans="1:16" x14ac:dyDescent="0.2">
      <c r="A2258" t="s">
        <v>51</v>
      </c>
      <c r="B2258" s="5" t="s">
        <v>7380</v>
      </c>
      <c r="C2258" s="5" t="s">
        <v>7381</v>
      </c>
      <c r="D2258" t="s">
        <v>5</v>
      </c>
      <c r="E2258" s="24" t="s">
        <v>7382</v>
      </c>
      <c r="F2258" s="25" t="s">
        <v>812</v>
      </c>
      <c r="G2258" s="26">
        <v>1</v>
      </c>
      <c r="H2258" s="25">
        <v>0</v>
      </c>
      <c r="I2258" s="25">
        <f>ROUND(G2258*H2258,6)</f>
        <v>0</v>
      </c>
      <c r="L2258" s="27">
        <v>0</v>
      </c>
      <c r="M2258" s="22">
        <f>ROUND(ROUND(L2258,2)*ROUND(G2258,3),2)</f>
        <v>0</v>
      </c>
      <c r="N2258" s="25" t="s">
        <v>126</v>
      </c>
      <c r="O2258">
        <f>(M2258*21)/100</f>
        <v>0</v>
      </c>
      <c r="P2258" t="s">
        <v>27</v>
      </c>
    </row>
    <row r="2259" spans="1:16" x14ac:dyDescent="0.2">
      <c r="A2259" s="28" t="s">
        <v>57</v>
      </c>
      <c r="E2259" s="29" t="s">
        <v>5</v>
      </c>
    </row>
    <row r="2260" spans="1:16" x14ac:dyDescent="0.2">
      <c r="A2260" s="28" t="s">
        <v>58</v>
      </c>
      <c r="E2260" s="30" t="s">
        <v>5</v>
      </c>
    </row>
    <row r="2261" spans="1:16" x14ac:dyDescent="0.2">
      <c r="E2261" s="29" t="s">
        <v>5</v>
      </c>
    </row>
    <row r="2262" spans="1:16" x14ac:dyDescent="0.2">
      <c r="A2262" t="s">
        <v>51</v>
      </c>
      <c r="B2262" s="5" t="s">
        <v>7383</v>
      </c>
      <c r="C2262" s="5" t="s">
        <v>7384</v>
      </c>
      <c r="D2262" t="s">
        <v>5</v>
      </c>
      <c r="E2262" s="24" t="s">
        <v>7385</v>
      </c>
      <c r="F2262" s="25" t="s">
        <v>812</v>
      </c>
      <c r="G2262" s="26">
        <v>1</v>
      </c>
      <c r="H2262" s="25">
        <v>0</v>
      </c>
      <c r="I2262" s="25">
        <f>ROUND(G2262*H2262,6)</f>
        <v>0</v>
      </c>
      <c r="L2262" s="27">
        <v>0</v>
      </c>
      <c r="M2262" s="22">
        <f>ROUND(ROUND(L2262,2)*ROUND(G2262,3),2)</f>
        <v>0</v>
      </c>
      <c r="N2262" s="25" t="s">
        <v>126</v>
      </c>
      <c r="O2262">
        <f>(M2262*21)/100</f>
        <v>0</v>
      </c>
      <c r="P2262" t="s">
        <v>27</v>
      </c>
    </row>
    <row r="2263" spans="1:16" x14ac:dyDescent="0.2">
      <c r="A2263" s="28" t="s">
        <v>57</v>
      </c>
      <c r="E2263" s="29" t="s">
        <v>5</v>
      </c>
    </row>
    <row r="2264" spans="1:16" x14ac:dyDescent="0.2">
      <c r="A2264" s="28" t="s">
        <v>58</v>
      </c>
      <c r="E2264" s="30" t="s">
        <v>5</v>
      </c>
    </row>
    <row r="2265" spans="1:16" x14ac:dyDescent="0.2">
      <c r="E2265" s="29" t="s">
        <v>5</v>
      </c>
    </row>
    <row r="2266" spans="1:16" x14ac:dyDescent="0.2">
      <c r="A2266" t="s">
        <v>51</v>
      </c>
      <c r="B2266" s="5" t="s">
        <v>7386</v>
      </c>
      <c r="C2266" s="5" t="s">
        <v>7387</v>
      </c>
      <c r="D2266" t="s">
        <v>5</v>
      </c>
      <c r="E2266" s="24" t="s">
        <v>6601</v>
      </c>
      <c r="F2266" s="25" t="s">
        <v>67</v>
      </c>
      <c r="G2266" s="26">
        <v>267.66000000000003</v>
      </c>
      <c r="H2266" s="25">
        <v>0</v>
      </c>
      <c r="I2266" s="25">
        <f>ROUND(G2266*H2266,6)</f>
        <v>0</v>
      </c>
      <c r="L2266" s="27">
        <v>0</v>
      </c>
      <c r="M2266" s="22">
        <f>ROUND(ROUND(L2266,2)*ROUND(G2266,3),2)</f>
        <v>0</v>
      </c>
      <c r="N2266" s="25" t="s">
        <v>126</v>
      </c>
      <c r="O2266">
        <f>(M2266*21)/100</f>
        <v>0</v>
      </c>
      <c r="P2266" t="s">
        <v>27</v>
      </c>
    </row>
    <row r="2267" spans="1:16" x14ac:dyDescent="0.2">
      <c r="A2267" s="28" t="s">
        <v>57</v>
      </c>
      <c r="E2267" s="29" t="s">
        <v>5</v>
      </c>
    </row>
    <row r="2268" spans="1:16" x14ac:dyDescent="0.2">
      <c r="A2268" s="28" t="s">
        <v>58</v>
      </c>
      <c r="E2268" s="30" t="s">
        <v>5</v>
      </c>
    </row>
    <row r="2269" spans="1:16" x14ac:dyDescent="0.2">
      <c r="E2269" s="29" t="s">
        <v>5</v>
      </c>
    </row>
    <row r="2270" spans="1:16" x14ac:dyDescent="0.2">
      <c r="A2270" t="s">
        <v>51</v>
      </c>
      <c r="B2270" s="5" t="s">
        <v>7388</v>
      </c>
      <c r="C2270" s="5" t="s">
        <v>7389</v>
      </c>
      <c r="D2270" t="s">
        <v>5</v>
      </c>
      <c r="E2270" s="24" t="s">
        <v>7021</v>
      </c>
      <c r="F2270" s="25" t="s">
        <v>67</v>
      </c>
      <c r="G2270" s="26">
        <v>13</v>
      </c>
      <c r="H2270" s="25">
        <v>0</v>
      </c>
      <c r="I2270" s="25">
        <f>ROUND(G2270*H2270,6)</f>
        <v>0</v>
      </c>
      <c r="L2270" s="27">
        <v>0</v>
      </c>
      <c r="M2270" s="22">
        <f>ROUND(ROUND(L2270,2)*ROUND(G2270,3),2)</f>
        <v>0</v>
      </c>
      <c r="N2270" s="25" t="s">
        <v>126</v>
      </c>
      <c r="O2270">
        <f>(M2270*21)/100</f>
        <v>0</v>
      </c>
      <c r="P2270" t="s">
        <v>27</v>
      </c>
    </row>
    <row r="2271" spans="1:16" x14ac:dyDescent="0.2">
      <c r="A2271" s="28" t="s">
        <v>57</v>
      </c>
      <c r="E2271" s="29" t="s">
        <v>5</v>
      </c>
    </row>
    <row r="2272" spans="1:16" x14ac:dyDescent="0.2">
      <c r="A2272" s="28" t="s">
        <v>58</v>
      </c>
      <c r="E2272" s="30" t="s">
        <v>5</v>
      </c>
    </row>
    <row r="2273" spans="1:16" x14ac:dyDescent="0.2">
      <c r="E2273" s="29" t="s">
        <v>5</v>
      </c>
    </row>
    <row r="2274" spans="1:16" x14ac:dyDescent="0.2">
      <c r="A2274" t="s">
        <v>51</v>
      </c>
      <c r="B2274" s="5" t="s">
        <v>7390</v>
      </c>
      <c r="C2274" s="5" t="s">
        <v>7391</v>
      </c>
      <c r="D2274" t="s">
        <v>5</v>
      </c>
      <c r="E2274" s="24" t="s">
        <v>6721</v>
      </c>
      <c r="F2274" s="25" t="s">
        <v>67</v>
      </c>
      <c r="G2274" s="26">
        <v>150.86000000000001</v>
      </c>
      <c r="H2274" s="25">
        <v>0</v>
      </c>
      <c r="I2274" s="25">
        <f>ROUND(G2274*H2274,6)</f>
        <v>0</v>
      </c>
      <c r="L2274" s="27">
        <v>0</v>
      </c>
      <c r="M2274" s="22">
        <f>ROUND(ROUND(L2274,2)*ROUND(G2274,3),2)</f>
        <v>0</v>
      </c>
      <c r="N2274" s="25" t="s">
        <v>126</v>
      </c>
      <c r="O2274">
        <f>(M2274*21)/100</f>
        <v>0</v>
      </c>
      <c r="P2274" t="s">
        <v>27</v>
      </c>
    </row>
    <row r="2275" spans="1:16" x14ac:dyDescent="0.2">
      <c r="A2275" s="28" t="s">
        <v>57</v>
      </c>
      <c r="E2275" s="29" t="s">
        <v>5</v>
      </c>
    </row>
    <row r="2276" spans="1:16" x14ac:dyDescent="0.2">
      <c r="A2276" s="28" t="s">
        <v>58</v>
      </c>
      <c r="E2276" s="30" t="s">
        <v>5</v>
      </c>
    </row>
    <row r="2277" spans="1:16" x14ac:dyDescent="0.2">
      <c r="E2277" s="29" t="s">
        <v>5</v>
      </c>
    </row>
    <row r="2278" spans="1:16" ht="25.5" x14ac:dyDescent="0.2">
      <c r="A2278" t="s">
        <v>51</v>
      </c>
      <c r="B2278" s="5" t="s">
        <v>7392</v>
      </c>
      <c r="C2278" s="5" t="s">
        <v>7393</v>
      </c>
      <c r="D2278" t="s">
        <v>5</v>
      </c>
      <c r="E2278" s="24" t="s">
        <v>6723</v>
      </c>
      <c r="F2278" s="25" t="s">
        <v>67</v>
      </c>
      <c r="G2278" s="26">
        <v>30.34</v>
      </c>
      <c r="H2278" s="25">
        <v>0</v>
      </c>
      <c r="I2278" s="25">
        <f>ROUND(G2278*H2278,6)</f>
        <v>0</v>
      </c>
      <c r="L2278" s="27">
        <v>0</v>
      </c>
      <c r="M2278" s="22">
        <f>ROUND(ROUND(L2278,2)*ROUND(G2278,3),2)</f>
        <v>0</v>
      </c>
      <c r="N2278" s="25" t="s">
        <v>126</v>
      </c>
      <c r="O2278">
        <f>(M2278*21)/100</f>
        <v>0</v>
      </c>
      <c r="P2278" t="s">
        <v>27</v>
      </c>
    </row>
    <row r="2279" spans="1:16" x14ac:dyDescent="0.2">
      <c r="A2279" s="28" t="s">
        <v>57</v>
      </c>
      <c r="E2279" s="29" t="s">
        <v>5</v>
      </c>
    </row>
    <row r="2280" spans="1:16" x14ac:dyDescent="0.2">
      <c r="A2280" s="28" t="s">
        <v>58</v>
      </c>
      <c r="E2280" s="30" t="s">
        <v>5</v>
      </c>
    </row>
    <row r="2281" spans="1:16" x14ac:dyDescent="0.2">
      <c r="E2281" s="29" t="s">
        <v>5</v>
      </c>
    </row>
    <row r="2282" spans="1:16" ht="25.5" x14ac:dyDescent="0.2">
      <c r="A2282" t="s">
        <v>51</v>
      </c>
      <c r="B2282" s="5" t="s">
        <v>7394</v>
      </c>
      <c r="C2282" s="5" t="s">
        <v>7393</v>
      </c>
      <c r="D2282" t="s">
        <v>52</v>
      </c>
      <c r="E2282" s="24" t="s">
        <v>6605</v>
      </c>
      <c r="F2282" s="25" t="s">
        <v>67</v>
      </c>
      <c r="G2282" s="26">
        <v>235.25</v>
      </c>
      <c r="H2282" s="25">
        <v>0</v>
      </c>
      <c r="I2282" s="25">
        <f>ROUND(G2282*H2282,6)</f>
        <v>0</v>
      </c>
      <c r="L2282" s="27">
        <v>0</v>
      </c>
      <c r="M2282" s="22">
        <f>ROUND(ROUND(L2282,2)*ROUND(G2282,3),2)</f>
        <v>0</v>
      </c>
      <c r="N2282" s="25" t="s">
        <v>126</v>
      </c>
      <c r="O2282">
        <f>(M2282*21)/100</f>
        <v>0</v>
      </c>
      <c r="P2282" t="s">
        <v>27</v>
      </c>
    </row>
    <row r="2283" spans="1:16" x14ac:dyDescent="0.2">
      <c r="A2283" s="28" t="s">
        <v>57</v>
      </c>
      <c r="E2283" s="29" t="s">
        <v>5</v>
      </c>
    </row>
    <row r="2284" spans="1:16" x14ac:dyDescent="0.2">
      <c r="A2284" s="28" t="s">
        <v>58</v>
      </c>
      <c r="E2284" s="30" t="s">
        <v>5</v>
      </c>
    </row>
    <row r="2285" spans="1:16" x14ac:dyDescent="0.2">
      <c r="E2285" s="29" t="s">
        <v>5</v>
      </c>
    </row>
    <row r="2286" spans="1:16" ht="25.5" x14ac:dyDescent="0.2">
      <c r="A2286" t="s">
        <v>51</v>
      </c>
      <c r="B2286" s="5" t="s">
        <v>7395</v>
      </c>
      <c r="C2286" s="5" t="s">
        <v>7396</v>
      </c>
      <c r="D2286" t="s">
        <v>5</v>
      </c>
      <c r="E2286" s="24" t="s">
        <v>6725</v>
      </c>
      <c r="F2286" s="25" t="s">
        <v>67</v>
      </c>
      <c r="G2286" s="26">
        <v>15</v>
      </c>
      <c r="H2286" s="25">
        <v>0</v>
      </c>
      <c r="I2286" s="25">
        <f>ROUND(G2286*H2286,6)</f>
        <v>0</v>
      </c>
      <c r="L2286" s="27">
        <v>0</v>
      </c>
      <c r="M2286" s="22">
        <f>ROUND(ROUND(L2286,2)*ROUND(G2286,3),2)</f>
        <v>0</v>
      </c>
      <c r="N2286" s="25" t="s">
        <v>126</v>
      </c>
      <c r="O2286">
        <f>(M2286*21)/100</f>
        <v>0</v>
      </c>
      <c r="P2286" t="s">
        <v>27</v>
      </c>
    </row>
    <row r="2287" spans="1:16" x14ac:dyDescent="0.2">
      <c r="A2287" s="28" t="s">
        <v>57</v>
      </c>
      <c r="E2287" s="29" t="s">
        <v>5</v>
      </c>
    </row>
    <row r="2288" spans="1:16" x14ac:dyDescent="0.2">
      <c r="A2288" s="28" t="s">
        <v>58</v>
      </c>
      <c r="E2288" s="30" t="s">
        <v>5</v>
      </c>
    </row>
    <row r="2289" spans="1:16" x14ac:dyDescent="0.2">
      <c r="E2289" s="29" t="s">
        <v>5</v>
      </c>
    </row>
    <row r="2290" spans="1:16" ht="25.5" x14ac:dyDescent="0.2">
      <c r="A2290" t="s">
        <v>51</v>
      </c>
      <c r="B2290" s="5" t="s">
        <v>7397</v>
      </c>
      <c r="C2290" s="5" t="s">
        <v>7396</v>
      </c>
      <c r="D2290" t="s">
        <v>52</v>
      </c>
      <c r="E2290" s="24" t="s">
        <v>6607</v>
      </c>
      <c r="F2290" s="25" t="s">
        <v>67</v>
      </c>
      <c r="G2290" s="26">
        <v>134</v>
      </c>
      <c r="H2290" s="25">
        <v>0</v>
      </c>
      <c r="I2290" s="25">
        <f>ROUND(G2290*H2290,6)</f>
        <v>0</v>
      </c>
      <c r="L2290" s="27">
        <v>0</v>
      </c>
      <c r="M2290" s="22">
        <f>ROUND(ROUND(L2290,2)*ROUND(G2290,3),2)</f>
        <v>0</v>
      </c>
      <c r="N2290" s="25" t="s">
        <v>126</v>
      </c>
      <c r="O2290">
        <f>(M2290*21)/100</f>
        <v>0</v>
      </c>
      <c r="P2290" t="s">
        <v>27</v>
      </c>
    </row>
    <row r="2291" spans="1:16" x14ac:dyDescent="0.2">
      <c r="A2291" s="28" t="s">
        <v>57</v>
      </c>
      <c r="E2291" s="29" t="s">
        <v>5</v>
      </c>
    </row>
    <row r="2292" spans="1:16" x14ac:dyDescent="0.2">
      <c r="A2292" s="28" t="s">
        <v>58</v>
      </c>
      <c r="E2292" s="30" t="s">
        <v>5</v>
      </c>
    </row>
    <row r="2293" spans="1:16" x14ac:dyDescent="0.2">
      <c r="E2293" s="29" t="s">
        <v>5</v>
      </c>
    </row>
    <row r="2294" spans="1:16" x14ac:dyDescent="0.2">
      <c r="A2294" t="s">
        <v>51</v>
      </c>
      <c r="B2294" s="5" t="s">
        <v>7398</v>
      </c>
      <c r="C2294" s="5" t="s">
        <v>7399</v>
      </c>
      <c r="D2294" t="s">
        <v>5</v>
      </c>
      <c r="E2294" s="24" t="s">
        <v>6613</v>
      </c>
      <c r="F2294" s="25" t="s">
        <v>3125</v>
      </c>
      <c r="G2294" s="26">
        <v>0.39</v>
      </c>
      <c r="H2294" s="25">
        <v>0</v>
      </c>
      <c r="I2294" s="25">
        <f>ROUND(G2294*H2294,6)</f>
        <v>0</v>
      </c>
      <c r="L2294" s="27">
        <v>0</v>
      </c>
      <c r="M2294" s="22">
        <f>ROUND(ROUND(L2294,2)*ROUND(G2294,3),2)</f>
        <v>0</v>
      </c>
      <c r="N2294" s="25" t="s">
        <v>126</v>
      </c>
      <c r="O2294">
        <f>(M2294*21)/100</f>
        <v>0</v>
      </c>
      <c r="P2294" t="s">
        <v>27</v>
      </c>
    </row>
    <row r="2295" spans="1:16" x14ac:dyDescent="0.2">
      <c r="A2295" s="28" t="s">
        <v>57</v>
      </c>
      <c r="E2295" s="29" t="s">
        <v>5</v>
      </c>
    </row>
    <row r="2296" spans="1:16" x14ac:dyDescent="0.2">
      <c r="A2296" s="28" t="s">
        <v>58</v>
      </c>
      <c r="E2296" s="30" t="s">
        <v>5</v>
      </c>
    </row>
    <row r="2297" spans="1:16" x14ac:dyDescent="0.2">
      <c r="E2297" s="29" t="s">
        <v>5</v>
      </c>
    </row>
    <row r="2298" spans="1:16" x14ac:dyDescent="0.2">
      <c r="A2298" t="s">
        <v>51</v>
      </c>
      <c r="B2298" s="5" t="s">
        <v>7400</v>
      </c>
      <c r="C2298" s="5" t="s">
        <v>7401</v>
      </c>
      <c r="D2298" t="s">
        <v>5</v>
      </c>
      <c r="E2298" s="24" t="s">
        <v>6615</v>
      </c>
      <c r="F2298" s="25" t="s">
        <v>3125</v>
      </c>
      <c r="G2298" s="26">
        <v>7.9</v>
      </c>
      <c r="H2298" s="25">
        <v>0</v>
      </c>
      <c r="I2298" s="25">
        <f>ROUND(G2298*H2298,6)</f>
        <v>0</v>
      </c>
      <c r="L2298" s="27">
        <v>0</v>
      </c>
      <c r="M2298" s="22">
        <f>ROUND(ROUND(L2298,2)*ROUND(G2298,3),2)</f>
        <v>0</v>
      </c>
      <c r="N2298" s="25" t="s">
        <v>126</v>
      </c>
      <c r="O2298">
        <f>(M2298*21)/100</f>
        <v>0</v>
      </c>
      <c r="P2298" t="s">
        <v>27</v>
      </c>
    </row>
    <row r="2299" spans="1:16" x14ac:dyDescent="0.2">
      <c r="A2299" s="28" t="s">
        <v>57</v>
      </c>
      <c r="E2299" s="29" t="s">
        <v>5</v>
      </c>
    </row>
    <row r="2300" spans="1:16" x14ac:dyDescent="0.2">
      <c r="A2300" s="28" t="s">
        <v>58</v>
      </c>
      <c r="E2300" s="30" t="s">
        <v>5</v>
      </c>
    </row>
    <row r="2301" spans="1:16" x14ac:dyDescent="0.2">
      <c r="E2301" s="29" t="s">
        <v>5</v>
      </c>
    </row>
    <row r="2302" spans="1:16" x14ac:dyDescent="0.2">
      <c r="A2302" t="s">
        <v>51</v>
      </c>
      <c r="B2302" s="5" t="s">
        <v>7402</v>
      </c>
      <c r="C2302" s="5" t="s">
        <v>7403</v>
      </c>
      <c r="D2302" t="s">
        <v>5</v>
      </c>
      <c r="E2302" s="24" t="s">
        <v>6617</v>
      </c>
      <c r="F2302" s="25" t="s">
        <v>3125</v>
      </c>
      <c r="G2302" s="26">
        <v>6.95</v>
      </c>
      <c r="H2302" s="25">
        <v>0</v>
      </c>
      <c r="I2302" s="25">
        <f>ROUND(G2302*H2302,6)</f>
        <v>0</v>
      </c>
      <c r="L2302" s="27">
        <v>0</v>
      </c>
      <c r="M2302" s="22">
        <f>ROUND(ROUND(L2302,2)*ROUND(G2302,3),2)</f>
        <v>0</v>
      </c>
      <c r="N2302" s="25" t="s">
        <v>126</v>
      </c>
      <c r="O2302">
        <f>(M2302*21)/100</f>
        <v>0</v>
      </c>
      <c r="P2302" t="s">
        <v>27</v>
      </c>
    </row>
    <row r="2303" spans="1:16" x14ac:dyDescent="0.2">
      <c r="A2303" s="28" t="s">
        <v>57</v>
      </c>
      <c r="E2303" s="29" t="s">
        <v>5</v>
      </c>
    </row>
    <row r="2304" spans="1:16" x14ac:dyDescent="0.2">
      <c r="A2304" s="28" t="s">
        <v>58</v>
      </c>
      <c r="E2304" s="30" t="s">
        <v>5</v>
      </c>
    </row>
    <row r="2305" spans="1:16" x14ac:dyDescent="0.2">
      <c r="E2305" s="29" t="s">
        <v>5</v>
      </c>
    </row>
    <row r="2306" spans="1:16" x14ac:dyDescent="0.2">
      <c r="A2306" t="s">
        <v>51</v>
      </c>
      <c r="B2306" s="5" t="s">
        <v>7404</v>
      </c>
      <c r="C2306" s="5" t="s">
        <v>7405</v>
      </c>
      <c r="D2306" t="s">
        <v>5</v>
      </c>
      <c r="E2306" s="24" t="s">
        <v>6622</v>
      </c>
      <c r="F2306" s="25" t="s">
        <v>3125</v>
      </c>
      <c r="G2306" s="26">
        <v>0.5</v>
      </c>
      <c r="H2306" s="25">
        <v>0</v>
      </c>
      <c r="I2306" s="25">
        <f>ROUND(G2306*H2306,6)</f>
        <v>0</v>
      </c>
      <c r="L2306" s="27">
        <v>0</v>
      </c>
      <c r="M2306" s="22">
        <f>ROUND(ROUND(L2306,2)*ROUND(G2306,3),2)</f>
        <v>0</v>
      </c>
      <c r="N2306" s="25" t="s">
        <v>126</v>
      </c>
      <c r="O2306">
        <f>(M2306*21)/100</f>
        <v>0</v>
      </c>
      <c r="P2306" t="s">
        <v>27</v>
      </c>
    </row>
    <row r="2307" spans="1:16" x14ac:dyDescent="0.2">
      <c r="A2307" s="28" t="s">
        <v>57</v>
      </c>
      <c r="E2307" s="29" t="s">
        <v>5</v>
      </c>
    </row>
    <row r="2308" spans="1:16" x14ac:dyDescent="0.2">
      <c r="A2308" s="28" t="s">
        <v>58</v>
      </c>
      <c r="E2308" s="30" t="s">
        <v>5</v>
      </c>
    </row>
    <row r="2309" spans="1:16" x14ac:dyDescent="0.2">
      <c r="E2309" s="29" t="s">
        <v>5</v>
      </c>
    </row>
    <row r="2310" spans="1:16" x14ac:dyDescent="0.2">
      <c r="A2310" t="s">
        <v>51</v>
      </c>
      <c r="B2310" s="5" t="s">
        <v>7406</v>
      </c>
      <c r="C2310" s="5" t="s">
        <v>7405</v>
      </c>
      <c r="D2310" t="s">
        <v>52</v>
      </c>
      <c r="E2310" s="24" t="s">
        <v>6624</v>
      </c>
      <c r="F2310" s="25" t="s">
        <v>3125</v>
      </c>
      <c r="G2310" s="26">
        <v>2.0499999999999998</v>
      </c>
      <c r="H2310" s="25">
        <v>0</v>
      </c>
      <c r="I2310" s="25">
        <f>ROUND(G2310*H2310,6)</f>
        <v>0</v>
      </c>
      <c r="L2310" s="27">
        <v>0</v>
      </c>
      <c r="M2310" s="22">
        <f>ROUND(ROUND(L2310,2)*ROUND(G2310,3),2)</f>
        <v>0</v>
      </c>
      <c r="N2310" s="25" t="s">
        <v>126</v>
      </c>
      <c r="O2310">
        <f>(M2310*21)/100</f>
        <v>0</v>
      </c>
      <c r="P2310" t="s">
        <v>27</v>
      </c>
    </row>
    <row r="2311" spans="1:16" x14ac:dyDescent="0.2">
      <c r="A2311" s="28" t="s">
        <v>57</v>
      </c>
      <c r="E2311" s="29" t="s">
        <v>5</v>
      </c>
    </row>
    <row r="2312" spans="1:16" x14ac:dyDescent="0.2">
      <c r="A2312" s="28" t="s">
        <v>58</v>
      </c>
      <c r="E2312" s="30" t="s">
        <v>5</v>
      </c>
    </row>
    <row r="2313" spans="1:16" x14ac:dyDescent="0.2">
      <c r="E2313" s="29" t="s">
        <v>5</v>
      </c>
    </row>
    <row r="2314" spans="1:16" x14ac:dyDescent="0.2">
      <c r="A2314" t="s">
        <v>48</v>
      </c>
      <c r="C2314" s="6" t="s">
        <v>205</v>
      </c>
      <c r="E2314" s="23" t="s">
        <v>7407</v>
      </c>
      <c r="J2314" s="22">
        <f>0</f>
        <v>0</v>
      </c>
      <c r="K2314" s="22">
        <f>0</f>
        <v>0</v>
      </c>
      <c r="L2314" s="22">
        <f>0+L2315+L2319+L2323+L2327+L2331+L2335+L2339+L2343+L2347+L2351+L2355+L2359+L2363+L2367+L2371+L2375+L2379+L2383+L2387+L2391+L2395+L2399+L2403+L2407+L2411+L2415+L2419+L2423+L2427+L2431+L2435+L2439+L2443+L2447+L2451+L2455+L2459+L2463+L2467+L2471+L2475</f>
        <v>0</v>
      </c>
      <c r="M2314" s="22">
        <f>0+M2315+M2319+M2323+M2327+M2331+M2335+M2339+M2343+M2347+M2351+M2355+M2359+M2363+M2367+M2371+M2375+M2379+M2383+M2387+M2391+M2395+M2399+M2403+M2407+M2411+M2415+M2419+M2423+M2427+M2431+M2435+M2439+M2443+M2447+M2451+M2455+M2459+M2463+M2467+M2471+M2475</f>
        <v>0</v>
      </c>
    </row>
    <row r="2315" spans="1:16" ht="25.5" x14ac:dyDescent="0.2">
      <c r="A2315" t="s">
        <v>51</v>
      </c>
      <c r="B2315" s="5" t="s">
        <v>7408</v>
      </c>
      <c r="C2315" s="5" t="s">
        <v>7409</v>
      </c>
      <c r="D2315" t="s">
        <v>5</v>
      </c>
      <c r="E2315" s="24" t="s">
        <v>7410</v>
      </c>
      <c r="F2315" s="25" t="s">
        <v>812</v>
      </c>
      <c r="G2315" s="26">
        <v>1</v>
      </c>
      <c r="H2315" s="25">
        <v>0</v>
      </c>
      <c r="I2315" s="25">
        <f>ROUND(G2315*H2315,6)</f>
        <v>0</v>
      </c>
      <c r="L2315" s="27">
        <v>0</v>
      </c>
      <c r="M2315" s="22">
        <f>ROUND(ROUND(L2315,2)*ROUND(G2315,3),2)</f>
        <v>0</v>
      </c>
      <c r="N2315" s="25" t="s">
        <v>126</v>
      </c>
      <c r="O2315">
        <f>(M2315*21)/100</f>
        <v>0</v>
      </c>
      <c r="P2315" t="s">
        <v>27</v>
      </c>
    </row>
    <row r="2316" spans="1:16" x14ac:dyDescent="0.2">
      <c r="A2316" s="28" t="s">
        <v>57</v>
      </c>
      <c r="E2316" s="29" t="s">
        <v>5</v>
      </c>
    </row>
    <row r="2317" spans="1:16" x14ac:dyDescent="0.2">
      <c r="A2317" s="28" t="s">
        <v>58</v>
      </c>
      <c r="E2317" s="30" t="s">
        <v>5</v>
      </c>
    </row>
    <row r="2318" spans="1:16" x14ac:dyDescent="0.2">
      <c r="E2318" s="29" t="s">
        <v>5</v>
      </c>
    </row>
    <row r="2319" spans="1:16" ht="25.5" x14ac:dyDescent="0.2">
      <c r="A2319" t="s">
        <v>51</v>
      </c>
      <c r="B2319" s="5" t="s">
        <v>7411</v>
      </c>
      <c r="C2319" s="5" t="s">
        <v>7412</v>
      </c>
      <c r="D2319" t="s">
        <v>5</v>
      </c>
      <c r="E2319" s="24" t="s">
        <v>7413</v>
      </c>
      <c r="F2319" s="25" t="s">
        <v>812</v>
      </c>
      <c r="G2319" s="26">
        <v>1</v>
      </c>
      <c r="H2319" s="25">
        <v>0</v>
      </c>
      <c r="I2319" s="25">
        <f>ROUND(G2319*H2319,6)</f>
        <v>0</v>
      </c>
      <c r="L2319" s="27">
        <v>0</v>
      </c>
      <c r="M2319" s="22">
        <f>ROUND(ROUND(L2319,2)*ROUND(G2319,3),2)</f>
        <v>0</v>
      </c>
      <c r="N2319" s="25" t="s">
        <v>126</v>
      </c>
      <c r="O2319">
        <f>(M2319*21)/100</f>
        <v>0</v>
      </c>
      <c r="P2319" t="s">
        <v>27</v>
      </c>
    </row>
    <row r="2320" spans="1:16" x14ac:dyDescent="0.2">
      <c r="A2320" s="28" t="s">
        <v>57</v>
      </c>
      <c r="E2320" s="29" t="s">
        <v>5</v>
      </c>
    </row>
    <row r="2321" spans="1:16" x14ac:dyDescent="0.2">
      <c r="A2321" s="28" t="s">
        <v>58</v>
      </c>
      <c r="E2321" s="30" t="s">
        <v>5</v>
      </c>
    </row>
    <row r="2322" spans="1:16" x14ac:dyDescent="0.2">
      <c r="E2322" s="29" t="s">
        <v>5</v>
      </c>
    </row>
    <row r="2323" spans="1:16" x14ac:dyDescent="0.2">
      <c r="A2323" t="s">
        <v>51</v>
      </c>
      <c r="B2323" s="5" t="s">
        <v>7414</v>
      </c>
      <c r="C2323" s="5" t="s">
        <v>7412</v>
      </c>
      <c r="D2323" t="s">
        <v>52</v>
      </c>
      <c r="E2323" s="24" t="s">
        <v>6796</v>
      </c>
      <c r="F2323" s="25" t="s">
        <v>812</v>
      </c>
      <c r="G2323" s="26">
        <v>1</v>
      </c>
      <c r="H2323" s="25">
        <v>0</v>
      </c>
      <c r="I2323" s="25">
        <f>ROUND(G2323*H2323,6)</f>
        <v>0</v>
      </c>
      <c r="L2323" s="27">
        <v>0</v>
      </c>
      <c r="M2323" s="22">
        <f>ROUND(ROUND(L2323,2)*ROUND(G2323,3),2)</f>
        <v>0</v>
      </c>
      <c r="N2323" s="25" t="s">
        <v>126</v>
      </c>
      <c r="O2323">
        <f>(M2323*21)/100</f>
        <v>0</v>
      </c>
      <c r="P2323" t="s">
        <v>27</v>
      </c>
    </row>
    <row r="2324" spans="1:16" x14ac:dyDescent="0.2">
      <c r="A2324" s="28" t="s">
        <v>57</v>
      </c>
      <c r="E2324" s="29" t="s">
        <v>5</v>
      </c>
    </row>
    <row r="2325" spans="1:16" x14ac:dyDescent="0.2">
      <c r="A2325" s="28" t="s">
        <v>58</v>
      </c>
      <c r="E2325" s="30" t="s">
        <v>5</v>
      </c>
    </row>
    <row r="2326" spans="1:16" x14ac:dyDescent="0.2">
      <c r="E2326" s="29" t="s">
        <v>5</v>
      </c>
    </row>
    <row r="2327" spans="1:16" ht="25.5" x14ac:dyDescent="0.2">
      <c r="A2327" t="s">
        <v>51</v>
      </c>
      <c r="B2327" s="5" t="s">
        <v>7415</v>
      </c>
      <c r="C2327" s="5" t="s">
        <v>7416</v>
      </c>
      <c r="D2327" t="s">
        <v>5</v>
      </c>
      <c r="E2327" s="24" t="s">
        <v>7417</v>
      </c>
      <c r="F2327" s="25" t="s">
        <v>812</v>
      </c>
      <c r="G2327" s="26">
        <v>1</v>
      </c>
      <c r="H2327" s="25">
        <v>0</v>
      </c>
      <c r="I2327" s="25">
        <f>ROUND(G2327*H2327,6)</f>
        <v>0</v>
      </c>
      <c r="L2327" s="27">
        <v>0</v>
      </c>
      <c r="M2327" s="22">
        <f>ROUND(ROUND(L2327,2)*ROUND(G2327,3),2)</f>
        <v>0</v>
      </c>
      <c r="N2327" s="25" t="s">
        <v>126</v>
      </c>
      <c r="O2327">
        <f>(M2327*21)/100</f>
        <v>0</v>
      </c>
      <c r="P2327" t="s">
        <v>27</v>
      </c>
    </row>
    <row r="2328" spans="1:16" x14ac:dyDescent="0.2">
      <c r="A2328" s="28" t="s">
        <v>57</v>
      </c>
      <c r="E2328" s="29" t="s">
        <v>5</v>
      </c>
    </row>
    <row r="2329" spans="1:16" x14ac:dyDescent="0.2">
      <c r="A2329" s="28" t="s">
        <v>58</v>
      </c>
      <c r="E2329" s="30" t="s">
        <v>5</v>
      </c>
    </row>
    <row r="2330" spans="1:16" x14ac:dyDescent="0.2">
      <c r="E2330" s="29" t="s">
        <v>5</v>
      </c>
    </row>
    <row r="2331" spans="1:16" ht="25.5" x14ac:dyDescent="0.2">
      <c r="A2331" t="s">
        <v>51</v>
      </c>
      <c r="B2331" s="5" t="s">
        <v>7418</v>
      </c>
      <c r="C2331" s="5" t="s">
        <v>7419</v>
      </c>
      <c r="D2331" t="s">
        <v>5</v>
      </c>
      <c r="E2331" s="24" t="s">
        <v>7417</v>
      </c>
      <c r="F2331" s="25" t="s">
        <v>812</v>
      </c>
      <c r="G2331" s="26">
        <v>1</v>
      </c>
      <c r="H2331" s="25">
        <v>0</v>
      </c>
      <c r="I2331" s="25">
        <f>ROUND(G2331*H2331,6)</f>
        <v>0</v>
      </c>
      <c r="L2331" s="27">
        <v>0</v>
      </c>
      <c r="M2331" s="22">
        <f>ROUND(ROUND(L2331,2)*ROUND(G2331,3),2)</f>
        <v>0</v>
      </c>
      <c r="N2331" s="25" t="s">
        <v>126</v>
      </c>
      <c r="O2331">
        <f>(M2331*21)/100</f>
        <v>0</v>
      </c>
      <c r="P2331" t="s">
        <v>27</v>
      </c>
    </row>
    <row r="2332" spans="1:16" x14ac:dyDescent="0.2">
      <c r="A2332" s="28" t="s">
        <v>57</v>
      </c>
      <c r="E2332" s="29" t="s">
        <v>5</v>
      </c>
    </row>
    <row r="2333" spans="1:16" x14ac:dyDescent="0.2">
      <c r="A2333" s="28" t="s">
        <v>58</v>
      </c>
      <c r="E2333" s="30" t="s">
        <v>5</v>
      </c>
    </row>
    <row r="2334" spans="1:16" x14ac:dyDescent="0.2">
      <c r="E2334" s="29" t="s">
        <v>5</v>
      </c>
    </row>
    <row r="2335" spans="1:16" ht="25.5" x14ac:dyDescent="0.2">
      <c r="A2335" t="s">
        <v>51</v>
      </c>
      <c r="B2335" s="5" t="s">
        <v>7420</v>
      </c>
      <c r="C2335" s="5" t="s">
        <v>7421</v>
      </c>
      <c r="D2335" t="s">
        <v>5</v>
      </c>
      <c r="E2335" s="24" t="s">
        <v>7332</v>
      </c>
      <c r="F2335" s="25" t="s">
        <v>812</v>
      </c>
      <c r="G2335" s="26">
        <v>1</v>
      </c>
      <c r="H2335" s="25">
        <v>0</v>
      </c>
      <c r="I2335" s="25">
        <f>ROUND(G2335*H2335,6)</f>
        <v>0</v>
      </c>
      <c r="L2335" s="27">
        <v>0</v>
      </c>
      <c r="M2335" s="22">
        <f>ROUND(ROUND(L2335,2)*ROUND(G2335,3),2)</f>
        <v>0</v>
      </c>
      <c r="N2335" s="25" t="s">
        <v>126</v>
      </c>
      <c r="O2335">
        <f>(M2335*21)/100</f>
        <v>0</v>
      </c>
      <c r="P2335" t="s">
        <v>27</v>
      </c>
    </row>
    <row r="2336" spans="1:16" x14ac:dyDescent="0.2">
      <c r="A2336" s="28" t="s">
        <v>57</v>
      </c>
      <c r="E2336" s="29" t="s">
        <v>5</v>
      </c>
    </row>
    <row r="2337" spans="1:16" x14ac:dyDescent="0.2">
      <c r="A2337" s="28" t="s">
        <v>58</v>
      </c>
      <c r="E2337" s="30" t="s">
        <v>5</v>
      </c>
    </row>
    <row r="2338" spans="1:16" x14ac:dyDescent="0.2">
      <c r="E2338" s="29" t="s">
        <v>5</v>
      </c>
    </row>
    <row r="2339" spans="1:16" ht="25.5" x14ac:dyDescent="0.2">
      <c r="A2339" t="s">
        <v>51</v>
      </c>
      <c r="B2339" s="5" t="s">
        <v>7422</v>
      </c>
      <c r="C2339" s="5" t="s">
        <v>7421</v>
      </c>
      <c r="D2339" t="s">
        <v>52</v>
      </c>
      <c r="E2339" s="24" t="s">
        <v>6651</v>
      </c>
      <c r="F2339" s="25" t="s">
        <v>812</v>
      </c>
      <c r="G2339" s="26">
        <v>1</v>
      </c>
      <c r="H2339" s="25">
        <v>0</v>
      </c>
      <c r="I2339" s="25">
        <f>ROUND(G2339*H2339,6)</f>
        <v>0</v>
      </c>
      <c r="L2339" s="27">
        <v>0</v>
      </c>
      <c r="M2339" s="22">
        <f>ROUND(ROUND(L2339,2)*ROUND(G2339,3),2)</f>
        <v>0</v>
      </c>
      <c r="N2339" s="25" t="s">
        <v>126</v>
      </c>
      <c r="O2339">
        <f>(M2339*21)/100</f>
        <v>0</v>
      </c>
      <c r="P2339" t="s">
        <v>27</v>
      </c>
    </row>
    <row r="2340" spans="1:16" x14ac:dyDescent="0.2">
      <c r="A2340" s="28" t="s">
        <v>57</v>
      </c>
      <c r="E2340" s="29" t="s">
        <v>5</v>
      </c>
    </row>
    <row r="2341" spans="1:16" x14ac:dyDescent="0.2">
      <c r="A2341" s="28" t="s">
        <v>58</v>
      </c>
      <c r="E2341" s="30" t="s">
        <v>5</v>
      </c>
    </row>
    <row r="2342" spans="1:16" x14ac:dyDescent="0.2">
      <c r="E2342" s="29" t="s">
        <v>5</v>
      </c>
    </row>
    <row r="2343" spans="1:16" ht="25.5" x14ac:dyDescent="0.2">
      <c r="A2343" t="s">
        <v>51</v>
      </c>
      <c r="B2343" s="5" t="s">
        <v>7423</v>
      </c>
      <c r="C2343" s="5" t="s">
        <v>7424</v>
      </c>
      <c r="D2343" t="s">
        <v>5</v>
      </c>
      <c r="E2343" s="24" t="s">
        <v>7332</v>
      </c>
      <c r="F2343" s="25" t="s">
        <v>812</v>
      </c>
      <c r="G2343" s="26">
        <v>1</v>
      </c>
      <c r="H2343" s="25">
        <v>0</v>
      </c>
      <c r="I2343" s="25">
        <f>ROUND(G2343*H2343,6)</f>
        <v>0</v>
      </c>
      <c r="L2343" s="27">
        <v>0</v>
      </c>
      <c r="M2343" s="22">
        <f>ROUND(ROUND(L2343,2)*ROUND(G2343,3),2)</f>
        <v>0</v>
      </c>
      <c r="N2343" s="25" t="s">
        <v>126</v>
      </c>
      <c r="O2343">
        <f>(M2343*21)/100</f>
        <v>0</v>
      </c>
      <c r="P2343" t="s">
        <v>27</v>
      </c>
    </row>
    <row r="2344" spans="1:16" x14ac:dyDescent="0.2">
      <c r="A2344" s="28" t="s">
        <v>57</v>
      </c>
      <c r="E2344" s="29" t="s">
        <v>5</v>
      </c>
    </row>
    <row r="2345" spans="1:16" x14ac:dyDescent="0.2">
      <c r="A2345" s="28" t="s">
        <v>58</v>
      </c>
      <c r="E2345" s="30" t="s">
        <v>5</v>
      </c>
    </row>
    <row r="2346" spans="1:16" x14ac:dyDescent="0.2">
      <c r="E2346" s="29" t="s">
        <v>5</v>
      </c>
    </row>
    <row r="2347" spans="1:16" ht="25.5" x14ac:dyDescent="0.2">
      <c r="A2347" t="s">
        <v>51</v>
      </c>
      <c r="B2347" s="5" t="s">
        <v>7425</v>
      </c>
      <c r="C2347" s="5" t="s">
        <v>7424</v>
      </c>
      <c r="D2347" t="s">
        <v>52</v>
      </c>
      <c r="E2347" s="24" t="s">
        <v>6578</v>
      </c>
      <c r="F2347" s="25" t="s">
        <v>812</v>
      </c>
      <c r="G2347" s="26">
        <v>1</v>
      </c>
      <c r="H2347" s="25">
        <v>0</v>
      </c>
      <c r="I2347" s="25">
        <f>ROUND(G2347*H2347,6)</f>
        <v>0</v>
      </c>
      <c r="L2347" s="27">
        <v>0</v>
      </c>
      <c r="M2347" s="22">
        <f>ROUND(ROUND(L2347,2)*ROUND(G2347,3),2)</f>
        <v>0</v>
      </c>
      <c r="N2347" s="25" t="s">
        <v>126</v>
      </c>
      <c r="O2347">
        <f>(M2347*21)/100</f>
        <v>0</v>
      </c>
      <c r="P2347" t="s">
        <v>27</v>
      </c>
    </row>
    <row r="2348" spans="1:16" x14ac:dyDescent="0.2">
      <c r="A2348" s="28" t="s">
        <v>57</v>
      </c>
      <c r="E2348" s="29" t="s">
        <v>5</v>
      </c>
    </row>
    <row r="2349" spans="1:16" x14ac:dyDescent="0.2">
      <c r="A2349" s="28" t="s">
        <v>58</v>
      </c>
      <c r="E2349" s="30" t="s">
        <v>5</v>
      </c>
    </row>
    <row r="2350" spans="1:16" x14ac:dyDescent="0.2">
      <c r="E2350" s="29" t="s">
        <v>5</v>
      </c>
    </row>
    <row r="2351" spans="1:16" ht="25.5" x14ac:dyDescent="0.2">
      <c r="A2351" t="s">
        <v>51</v>
      </c>
      <c r="B2351" s="5" t="s">
        <v>7426</v>
      </c>
      <c r="C2351" s="5" t="s">
        <v>7427</v>
      </c>
      <c r="D2351" t="s">
        <v>5</v>
      </c>
      <c r="E2351" s="24" t="s">
        <v>7332</v>
      </c>
      <c r="F2351" s="25" t="s">
        <v>812</v>
      </c>
      <c r="G2351" s="26">
        <v>1</v>
      </c>
      <c r="H2351" s="25">
        <v>0</v>
      </c>
      <c r="I2351" s="25">
        <f>ROUND(G2351*H2351,6)</f>
        <v>0</v>
      </c>
      <c r="L2351" s="27">
        <v>0</v>
      </c>
      <c r="M2351" s="22">
        <f>ROUND(ROUND(L2351,2)*ROUND(G2351,3),2)</f>
        <v>0</v>
      </c>
      <c r="N2351" s="25" t="s">
        <v>126</v>
      </c>
      <c r="O2351">
        <f>(M2351*21)/100</f>
        <v>0</v>
      </c>
      <c r="P2351" t="s">
        <v>27</v>
      </c>
    </row>
    <row r="2352" spans="1:16" x14ac:dyDescent="0.2">
      <c r="A2352" s="28" t="s">
        <v>57</v>
      </c>
      <c r="E2352" s="29" t="s">
        <v>5</v>
      </c>
    </row>
    <row r="2353" spans="1:16" x14ac:dyDescent="0.2">
      <c r="A2353" s="28" t="s">
        <v>58</v>
      </c>
      <c r="E2353" s="30" t="s">
        <v>5</v>
      </c>
    </row>
    <row r="2354" spans="1:16" x14ac:dyDescent="0.2">
      <c r="E2354" s="29" t="s">
        <v>5</v>
      </c>
    </row>
    <row r="2355" spans="1:16" ht="25.5" x14ac:dyDescent="0.2">
      <c r="A2355" t="s">
        <v>51</v>
      </c>
      <c r="B2355" s="5" t="s">
        <v>7428</v>
      </c>
      <c r="C2355" s="5" t="s">
        <v>7427</v>
      </c>
      <c r="D2355" t="s">
        <v>52</v>
      </c>
      <c r="E2355" s="24" t="s">
        <v>6651</v>
      </c>
      <c r="F2355" s="25" t="s">
        <v>812</v>
      </c>
      <c r="G2355" s="26">
        <v>1</v>
      </c>
      <c r="H2355" s="25">
        <v>0</v>
      </c>
      <c r="I2355" s="25">
        <f>ROUND(G2355*H2355,6)</f>
        <v>0</v>
      </c>
      <c r="L2355" s="27">
        <v>0</v>
      </c>
      <c r="M2355" s="22">
        <f>ROUND(ROUND(L2355,2)*ROUND(G2355,3),2)</f>
        <v>0</v>
      </c>
      <c r="N2355" s="25" t="s">
        <v>126</v>
      </c>
      <c r="O2355">
        <f>(M2355*21)/100</f>
        <v>0</v>
      </c>
      <c r="P2355" t="s">
        <v>27</v>
      </c>
    </row>
    <row r="2356" spans="1:16" x14ac:dyDescent="0.2">
      <c r="A2356" s="28" t="s">
        <v>57</v>
      </c>
      <c r="E2356" s="29" t="s">
        <v>5</v>
      </c>
    </row>
    <row r="2357" spans="1:16" x14ac:dyDescent="0.2">
      <c r="A2357" s="28" t="s">
        <v>58</v>
      </c>
      <c r="E2357" s="30" t="s">
        <v>5</v>
      </c>
    </row>
    <row r="2358" spans="1:16" x14ac:dyDescent="0.2">
      <c r="E2358" s="29" t="s">
        <v>5</v>
      </c>
    </row>
    <row r="2359" spans="1:16" ht="25.5" x14ac:dyDescent="0.2">
      <c r="A2359" t="s">
        <v>51</v>
      </c>
      <c r="B2359" s="5" t="s">
        <v>7429</v>
      </c>
      <c r="C2359" s="5" t="s">
        <v>7430</v>
      </c>
      <c r="D2359" t="s">
        <v>5</v>
      </c>
      <c r="E2359" s="24" t="s">
        <v>7332</v>
      </c>
      <c r="F2359" s="25" t="s">
        <v>812</v>
      </c>
      <c r="G2359" s="26">
        <v>1</v>
      </c>
      <c r="H2359" s="25">
        <v>0</v>
      </c>
      <c r="I2359" s="25">
        <f>ROUND(G2359*H2359,6)</f>
        <v>0</v>
      </c>
      <c r="L2359" s="27">
        <v>0</v>
      </c>
      <c r="M2359" s="22">
        <f>ROUND(ROUND(L2359,2)*ROUND(G2359,3),2)</f>
        <v>0</v>
      </c>
      <c r="N2359" s="25" t="s">
        <v>126</v>
      </c>
      <c r="O2359">
        <f>(M2359*21)/100</f>
        <v>0</v>
      </c>
      <c r="P2359" t="s">
        <v>27</v>
      </c>
    </row>
    <row r="2360" spans="1:16" x14ac:dyDescent="0.2">
      <c r="A2360" s="28" t="s">
        <v>57</v>
      </c>
      <c r="E2360" s="29" t="s">
        <v>5</v>
      </c>
    </row>
    <row r="2361" spans="1:16" x14ac:dyDescent="0.2">
      <c r="A2361" s="28" t="s">
        <v>58</v>
      </c>
      <c r="E2361" s="30" t="s">
        <v>5</v>
      </c>
    </row>
    <row r="2362" spans="1:16" x14ac:dyDescent="0.2">
      <c r="E2362" s="29" t="s">
        <v>5</v>
      </c>
    </row>
    <row r="2363" spans="1:16" ht="25.5" x14ac:dyDescent="0.2">
      <c r="A2363" t="s">
        <v>51</v>
      </c>
      <c r="B2363" s="5" t="s">
        <v>7431</v>
      </c>
      <c r="C2363" s="5" t="s">
        <v>7432</v>
      </c>
      <c r="D2363" t="s">
        <v>5</v>
      </c>
      <c r="E2363" s="24" t="s">
        <v>7332</v>
      </c>
      <c r="F2363" s="25" t="s">
        <v>812</v>
      </c>
      <c r="G2363" s="26">
        <v>1</v>
      </c>
      <c r="H2363" s="25">
        <v>0</v>
      </c>
      <c r="I2363" s="25">
        <f>ROUND(G2363*H2363,6)</f>
        <v>0</v>
      </c>
      <c r="L2363" s="27">
        <v>0</v>
      </c>
      <c r="M2363" s="22">
        <f>ROUND(ROUND(L2363,2)*ROUND(G2363,3),2)</f>
        <v>0</v>
      </c>
      <c r="N2363" s="25" t="s">
        <v>126</v>
      </c>
      <c r="O2363">
        <f>(M2363*21)/100</f>
        <v>0</v>
      </c>
      <c r="P2363" t="s">
        <v>27</v>
      </c>
    </row>
    <row r="2364" spans="1:16" x14ac:dyDescent="0.2">
      <c r="A2364" s="28" t="s">
        <v>57</v>
      </c>
      <c r="E2364" s="29" t="s">
        <v>5</v>
      </c>
    </row>
    <row r="2365" spans="1:16" x14ac:dyDescent="0.2">
      <c r="A2365" s="28" t="s">
        <v>58</v>
      </c>
      <c r="E2365" s="30" t="s">
        <v>5</v>
      </c>
    </row>
    <row r="2366" spans="1:16" x14ac:dyDescent="0.2">
      <c r="E2366" s="29" t="s">
        <v>5</v>
      </c>
    </row>
    <row r="2367" spans="1:16" ht="25.5" x14ac:dyDescent="0.2">
      <c r="A2367" t="s">
        <v>51</v>
      </c>
      <c r="B2367" s="5" t="s">
        <v>7433</v>
      </c>
      <c r="C2367" s="5" t="s">
        <v>7434</v>
      </c>
      <c r="D2367" t="s">
        <v>5</v>
      </c>
      <c r="E2367" s="24" t="s">
        <v>7346</v>
      </c>
      <c r="F2367" s="25" t="s">
        <v>812</v>
      </c>
      <c r="G2367" s="26">
        <v>1</v>
      </c>
      <c r="H2367" s="25">
        <v>0</v>
      </c>
      <c r="I2367" s="25">
        <f>ROUND(G2367*H2367,6)</f>
        <v>0</v>
      </c>
      <c r="L2367" s="27">
        <v>0</v>
      </c>
      <c r="M2367" s="22">
        <f>ROUND(ROUND(L2367,2)*ROUND(G2367,3),2)</f>
        <v>0</v>
      </c>
      <c r="N2367" s="25" t="s">
        <v>126</v>
      </c>
      <c r="O2367">
        <f>(M2367*21)/100</f>
        <v>0</v>
      </c>
      <c r="P2367" t="s">
        <v>27</v>
      </c>
    </row>
    <row r="2368" spans="1:16" x14ac:dyDescent="0.2">
      <c r="A2368" s="28" t="s">
        <v>57</v>
      </c>
      <c r="E2368" s="29" t="s">
        <v>5</v>
      </c>
    </row>
    <row r="2369" spans="1:16" x14ac:dyDescent="0.2">
      <c r="A2369" s="28" t="s">
        <v>58</v>
      </c>
      <c r="E2369" s="30" t="s">
        <v>5</v>
      </c>
    </row>
    <row r="2370" spans="1:16" x14ac:dyDescent="0.2">
      <c r="E2370" s="29" t="s">
        <v>5</v>
      </c>
    </row>
    <row r="2371" spans="1:16" ht="25.5" x14ac:dyDescent="0.2">
      <c r="A2371" t="s">
        <v>51</v>
      </c>
      <c r="B2371" s="5" t="s">
        <v>7435</v>
      </c>
      <c r="C2371" s="5" t="s">
        <v>7436</v>
      </c>
      <c r="D2371" t="s">
        <v>5</v>
      </c>
      <c r="E2371" s="24" t="s">
        <v>7349</v>
      </c>
      <c r="F2371" s="25" t="s">
        <v>812</v>
      </c>
      <c r="G2371" s="26">
        <v>1</v>
      </c>
      <c r="H2371" s="25">
        <v>0</v>
      </c>
      <c r="I2371" s="25">
        <f>ROUND(G2371*H2371,6)</f>
        <v>0</v>
      </c>
      <c r="L2371" s="27">
        <v>0</v>
      </c>
      <c r="M2371" s="22">
        <f>ROUND(ROUND(L2371,2)*ROUND(G2371,3),2)</f>
        <v>0</v>
      </c>
      <c r="N2371" s="25" t="s">
        <v>126</v>
      </c>
      <c r="O2371">
        <f>(M2371*21)/100</f>
        <v>0</v>
      </c>
      <c r="P2371" t="s">
        <v>27</v>
      </c>
    </row>
    <row r="2372" spans="1:16" x14ac:dyDescent="0.2">
      <c r="A2372" s="28" t="s">
        <v>57</v>
      </c>
      <c r="E2372" s="29" t="s">
        <v>5</v>
      </c>
    </row>
    <row r="2373" spans="1:16" x14ac:dyDescent="0.2">
      <c r="A2373" s="28" t="s">
        <v>58</v>
      </c>
      <c r="E2373" s="30" t="s">
        <v>5</v>
      </c>
    </row>
    <row r="2374" spans="1:16" x14ac:dyDescent="0.2">
      <c r="E2374" s="29" t="s">
        <v>5</v>
      </c>
    </row>
    <row r="2375" spans="1:16" ht="25.5" x14ac:dyDescent="0.2">
      <c r="A2375" t="s">
        <v>51</v>
      </c>
      <c r="B2375" s="5" t="s">
        <v>7437</v>
      </c>
      <c r="C2375" s="5" t="s">
        <v>7438</v>
      </c>
      <c r="D2375" t="s">
        <v>5</v>
      </c>
      <c r="E2375" s="24" t="s">
        <v>6755</v>
      </c>
      <c r="F2375" s="25" t="s">
        <v>812</v>
      </c>
      <c r="G2375" s="26">
        <v>1</v>
      </c>
      <c r="H2375" s="25">
        <v>0</v>
      </c>
      <c r="I2375" s="25">
        <f>ROUND(G2375*H2375,6)</f>
        <v>0</v>
      </c>
      <c r="L2375" s="27">
        <v>0</v>
      </c>
      <c r="M2375" s="22">
        <f>ROUND(ROUND(L2375,2)*ROUND(G2375,3),2)</f>
        <v>0</v>
      </c>
      <c r="N2375" s="25" t="s">
        <v>126</v>
      </c>
      <c r="O2375">
        <f>(M2375*21)/100</f>
        <v>0</v>
      </c>
      <c r="P2375" t="s">
        <v>27</v>
      </c>
    </row>
    <row r="2376" spans="1:16" x14ac:dyDescent="0.2">
      <c r="A2376" s="28" t="s">
        <v>57</v>
      </c>
      <c r="E2376" s="29" t="s">
        <v>5</v>
      </c>
    </row>
    <row r="2377" spans="1:16" x14ac:dyDescent="0.2">
      <c r="A2377" s="28" t="s">
        <v>58</v>
      </c>
      <c r="E2377" s="30" t="s">
        <v>5</v>
      </c>
    </row>
    <row r="2378" spans="1:16" x14ac:dyDescent="0.2">
      <c r="E2378" s="29" t="s">
        <v>5</v>
      </c>
    </row>
    <row r="2379" spans="1:16" ht="25.5" x14ac:dyDescent="0.2">
      <c r="A2379" t="s">
        <v>51</v>
      </c>
      <c r="B2379" s="5" t="s">
        <v>7439</v>
      </c>
      <c r="C2379" s="5" t="s">
        <v>7440</v>
      </c>
      <c r="D2379" t="s">
        <v>5</v>
      </c>
      <c r="E2379" s="24" t="s">
        <v>7357</v>
      </c>
      <c r="F2379" s="25" t="s">
        <v>812</v>
      </c>
      <c r="G2379" s="26">
        <v>1</v>
      </c>
      <c r="H2379" s="25">
        <v>0</v>
      </c>
      <c r="I2379" s="25">
        <f>ROUND(G2379*H2379,6)</f>
        <v>0</v>
      </c>
      <c r="L2379" s="27">
        <v>0</v>
      </c>
      <c r="M2379" s="22">
        <f>ROUND(ROUND(L2379,2)*ROUND(G2379,3),2)</f>
        <v>0</v>
      </c>
      <c r="N2379" s="25" t="s">
        <v>126</v>
      </c>
      <c r="O2379">
        <f>(M2379*21)/100</f>
        <v>0</v>
      </c>
      <c r="P2379" t="s">
        <v>27</v>
      </c>
    </row>
    <row r="2380" spans="1:16" x14ac:dyDescent="0.2">
      <c r="A2380" s="28" t="s">
        <v>57</v>
      </c>
      <c r="E2380" s="29" t="s">
        <v>5</v>
      </c>
    </row>
    <row r="2381" spans="1:16" x14ac:dyDescent="0.2">
      <c r="A2381" s="28" t="s">
        <v>58</v>
      </c>
      <c r="E2381" s="30" t="s">
        <v>5</v>
      </c>
    </row>
    <row r="2382" spans="1:16" x14ac:dyDescent="0.2">
      <c r="E2382" s="29" t="s">
        <v>5</v>
      </c>
    </row>
    <row r="2383" spans="1:16" ht="25.5" x14ac:dyDescent="0.2">
      <c r="A2383" t="s">
        <v>51</v>
      </c>
      <c r="B2383" s="5" t="s">
        <v>7441</v>
      </c>
      <c r="C2383" s="5" t="s">
        <v>7442</v>
      </c>
      <c r="D2383" t="s">
        <v>5</v>
      </c>
      <c r="E2383" s="24" t="s">
        <v>6583</v>
      </c>
      <c r="F2383" s="25" t="s">
        <v>812</v>
      </c>
      <c r="G2383" s="26">
        <v>1</v>
      </c>
      <c r="H2383" s="25">
        <v>0</v>
      </c>
      <c r="I2383" s="25">
        <f>ROUND(G2383*H2383,6)</f>
        <v>0</v>
      </c>
      <c r="L2383" s="27">
        <v>0</v>
      </c>
      <c r="M2383" s="22">
        <f>ROUND(ROUND(L2383,2)*ROUND(G2383,3),2)</f>
        <v>0</v>
      </c>
      <c r="N2383" s="25" t="s">
        <v>126</v>
      </c>
      <c r="O2383">
        <f>(M2383*21)/100</f>
        <v>0</v>
      </c>
      <c r="P2383" t="s">
        <v>27</v>
      </c>
    </row>
    <row r="2384" spans="1:16" x14ac:dyDescent="0.2">
      <c r="A2384" s="28" t="s">
        <v>57</v>
      </c>
      <c r="E2384" s="29" t="s">
        <v>5</v>
      </c>
    </row>
    <row r="2385" spans="1:16" x14ac:dyDescent="0.2">
      <c r="A2385" s="28" t="s">
        <v>58</v>
      </c>
      <c r="E2385" s="30" t="s">
        <v>5</v>
      </c>
    </row>
    <row r="2386" spans="1:16" x14ac:dyDescent="0.2">
      <c r="E2386" s="29" t="s">
        <v>5</v>
      </c>
    </row>
    <row r="2387" spans="1:16" ht="25.5" x14ac:dyDescent="0.2">
      <c r="A2387" t="s">
        <v>51</v>
      </c>
      <c r="B2387" s="5" t="s">
        <v>7443</v>
      </c>
      <c r="C2387" s="5" t="s">
        <v>7444</v>
      </c>
      <c r="D2387" t="s">
        <v>5</v>
      </c>
      <c r="E2387" s="24" t="s">
        <v>6574</v>
      </c>
      <c r="F2387" s="25" t="s">
        <v>812</v>
      </c>
      <c r="G2387" s="26">
        <v>1</v>
      </c>
      <c r="H2387" s="25">
        <v>0</v>
      </c>
      <c r="I2387" s="25">
        <f>ROUND(G2387*H2387,6)</f>
        <v>0</v>
      </c>
      <c r="L2387" s="27">
        <v>0</v>
      </c>
      <c r="M2387" s="22">
        <f>ROUND(ROUND(L2387,2)*ROUND(G2387,3),2)</f>
        <v>0</v>
      </c>
      <c r="N2387" s="25" t="s">
        <v>126</v>
      </c>
      <c r="O2387">
        <f>(M2387*21)/100</f>
        <v>0</v>
      </c>
      <c r="P2387" t="s">
        <v>27</v>
      </c>
    </row>
    <row r="2388" spans="1:16" x14ac:dyDescent="0.2">
      <c r="A2388" s="28" t="s">
        <v>57</v>
      </c>
      <c r="E2388" s="29" t="s">
        <v>5</v>
      </c>
    </row>
    <row r="2389" spans="1:16" x14ac:dyDescent="0.2">
      <c r="A2389" s="28" t="s">
        <v>58</v>
      </c>
      <c r="E2389" s="30" t="s">
        <v>5</v>
      </c>
    </row>
    <row r="2390" spans="1:16" x14ac:dyDescent="0.2">
      <c r="E2390" s="29" t="s">
        <v>5</v>
      </c>
    </row>
    <row r="2391" spans="1:16" ht="25.5" x14ac:dyDescent="0.2">
      <c r="A2391" t="s">
        <v>51</v>
      </c>
      <c r="B2391" s="5" t="s">
        <v>7445</v>
      </c>
      <c r="C2391" s="5" t="s">
        <v>7446</v>
      </c>
      <c r="D2391" t="s">
        <v>5</v>
      </c>
      <c r="E2391" s="24" t="s">
        <v>7332</v>
      </c>
      <c r="F2391" s="25" t="s">
        <v>812</v>
      </c>
      <c r="G2391" s="26">
        <v>1</v>
      </c>
      <c r="H2391" s="25">
        <v>0</v>
      </c>
      <c r="I2391" s="25">
        <f>ROUND(G2391*H2391,6)</f>
        <v>0</v>
      </c>
      <c r="L2391" s="27">
        <v>0</v>
      </c>
      <c r="M2391" s="22">
        <f>ROUND(ROUND(L2391,2)*ROUND(G2391,3),2)</f>
        <v>0</v>
      </c>
      <c r="N2391" s="25" t="s">
        <v>126</v>
      </c>
      <c r="O2391">
        <f>(M2391*21)/100</f>
        <v>0</v>
      </c>
      <c r="P2391" t="s">
        <v>27</v>
      </c>
    </row>
    <row r="2392" spans="1:16" x14ac:dyDescent="0.2">
      <c r="A2392" s="28" t="s">
        <v>57</v>
      </c>
      <c r="E2392" s="29" t="s">
        <v>5</v>
      </c>
    </row>
    <row r="2393" spans="1:16" x14ac:dyDescent="0.2">
      <c r="A2393" s="28" t="s">
        <v>58</v>
      </c>
      <c r="E2393" s="30" t="s">
        <v>5</v>
      </c>
    </row>
    <row r="2394" spans="1:16" x14ac:dyDescent="0.2">
      <c r="E2394" s="29" t="s">
        <v>5</v>
      </c>
    </row>
    <row r="2395" spans="1:16" ht="25.5" x14ac:dyDescent="0.2">
      <c r="A2395" t="s">
        <v>51</v>
      </c>
      <c r="B2395" s="5" t="s">
        <v>7447</v>
      </c>
      <c r="C2395" s="5" t="s">
        <v>7448</v>
      </c>
      <c r="D2395" t="s">
        <v>5</v>
      </c>
      <c r="E2395" s="24" t="s">
        <v>6974</v>
      </c>
      <c r="F2395" s="25" t="s">
        <v>812</v>
      </c>
      <c r="G2395" s="26">
        <v>1</v>
      </c>
      <c r="H2395" s="25">
        <v>0</v>
      </c>
      <c r="I2395" s="25">
        <f>ROUND(G2395*H2395,6)</f>
        <v>0</v>
      </c>
      <c r="L2395" s="27">
        <v>0</v>
      </c>
      <c r="M2395" s="22">
        <f>ROUND(ROUND(L2395,2)*ROUND(G2395,3),2)</f>
        <v>0</v>
      </c>
      <c r="N2395" s="25" t="s">
        <v>126</v>
      </c>
      <c r="O2395">
        <f>(M2395*21)/100</f>
        <v>0</v>
      </c>
      <c r="P2395" t="s">
        <v>27</v>
      </c>
    </row>
    <row r="2396" spans="1:16" x14ac:dyDescent="0.2">
      <c r="A2396" s="28" t="s">
        <v>57</v>
      </c>
      <c r="E2396" s="29" t="s">
        <v>5</v>
      </c>
    </row>
    <row r="2397" spans="1:16" x14ac:dyDescent="0.2">
      <c r="A2397" s="28" t="s">
        <v>58</v>
      </c>
      <c r="E2397" s="30" t="s">
        <v>5</v>
      </c>
    </row>
    <row r="2398" spans="1:16" x14ac:dyDescent="0.2">
      <c r="E2398" s="29" t="s">
        <v>5</v>
      </c>
    </row>
    <row r="2399" spans="1:16" ht="25.5" x14ac:dyDescent="0.2">
      <c r="A2399" t="s">
        <v>51</v>
      </c>
      <c r="B2399" s="5" t="s">
        <v>7449</v>
      </c>
      <c r="C2399" s="5" t="s">
        <v>7450</v>
      </c>
      <c r="D2399" t="s">
        <v>5</v>
      </c>
      <c r="E2399" s="24" t="s">
        <v>7451</v>
      </c>
      <c r="F2399" s="25" t="s">
        <v>812</v>
      </c>
      <c r="G2399" s="26">
        <v>1</v>
      </c>
      <c r="H2399" s="25">
        <v>0</v>
      </c>
      <c r="I2399" s="25">
        <f>ROUND(G2399*H2399,6)</f>
        <v>0</v>
      </c>
      <c r="L2399" s="27">
        <v>0</v>
      </c>
      <c r="M2399" s="22">
        <f>ROUND(ROUND(L2399,2)*ROUND(G2399,3),2)</f>
        <v>0</v>
      </c>
      <c r="N2399" s="25" t="s">
        <v>126</v>
      </c>
      <c r="O2399">
        <f>(M2399*21)/100</f>
        <v>0</v>
      </c>
      <c r="P2399" t="s">
        <v>27</v>
      </c>
    </row>
    <row r="2400" spans="1:16" x14ac:dyDescent="0.2">
      <c r="A2400" s="28" t="s">
        <v>57</v>
      </c>
      <c r="E2400" s="29" t="s">
        <v>5</v>
      </c>
    </row>
    <row r="2401" spans="1:16" x14ac:dyDescent="0.2">
      <c r="A2401" s="28" t="s">
        <v>58</v>
      </c>
      <c r="E2401" s="30" t="s">
        <v>5</v>
      </c>
    </row>
    <row r="2402" spans="1:16" x14ac:dyDescent="0.2">
      <c r="E2402" s="29" t="s">
        <v>5</v>
      </c>
    </row>
    <row r="2403" spans="1:16" ht="25.5" x14ac:dyDescent="0.2">
      <c r="A2403" t="s">
        <v>51</v>
      </c>
      <c r="B2403" s="5" t="s">
        <v>7452</v>
      </c>
      <c r="C2403" s="5" t="s">
        <v>7453</v>
      </c>
      <c r="D2403" t="s">
        <v>5</v>
      </c>
      <c r="E2403" s="24" t="s">
        <v>7332</v>
      </c>
      <c r="F2403" s="25" t="s">
        <v>812</v>
      </c>
      <c r="G2403" s="26">
        <v>1</v>
      </c>
      <c r="H2403" s="25">
        <v>0</v>
      </c>
      <c r="I2403" s="25">
        <f>ROUND(G2403*H2403,6)</f>
        <v>0</v>
      </c>
      <c r="L2403" s="27">
        <v>0</v>
      </c>
      <c r="M2403" s="22">
        <f>ROUND(ROUND(L2403,2)*ROUND(G2403,3),2)</f>
        <v>0</v>
      </c>
      <c r="N2403" s="25" t="s">
        <v>126</v>
      </c>
      <c r="O2403">
        <f>(M2403*21)/100</f>
        <v>0</v>
      </c>
      <c r="P2403" t="s">
        <v>27</v>
      </c>
    </row>
    <row r="2404" spans="1:16" x14ac:dyDescent="0.2">
      <c r="A2404" s="28" t="s">
        <v>57</v>
      </c>
      <c r="E2404" s="29" t="s">
        <v>5</v>
      </c>
    </row>
    <row r="2405" spans="1:16" x14ac:dyDescent="0.2">
      <c r="A2405" s="28" t="s">
        <v>58</v>
      </c>
      <c r="E2405" s="30" t="s">
        <v>5</v>
      </c>
    </row>
    <row r="2406" spans="1:16" x14ac:dyDescent="0.2">
      <c r="E2406" s="29" t="s">
        <v>5</v>
      </c>
    </row>
    <row r="2407" spans="1:16" ht="25.5" x14ac:dyDescent="0.2">
      <c r="A2407" t="s">
        <v>51</v>
      </c>
      <c r="B2407" s="5" t="s">
        <v>7454</v>
      </c>
      <c r="C2407" s="5" t="s">
        <v>7455</v>
      </c>
      <c r="D2407" t="s">
        <v>5</v>
      </c>
      <c r="E2407" s="24" t="s">
        <v>7332</v>
      </c>
      <c r="F2407" s="25" t="s">
        <v>812</v>
      </c>
      <c r="G2407" s="26">
        <v>1</v>
      </c>
      <c r="H2407" s="25">
        <v>0</v>
      </c>
      <c r="I2407" s="25">
        <f>ROUND(G2407*H2407,6)</f>
        <v>0</v>
      </c>
      <c r="L2407" s="27">
        <v>0</v>
      </c>
      <c r="M2407" s="22">
        <f>ROUND(ROUND(L2407,2)*ROUND(G2407,3),2)</f>
        <v>0</v>
      </c>
      <c r="N2407" s="25" t="s">
        <v>126</v>
      </c>
      <c r="O2407">
        <f>(M2407*21)/100</f>
        <v>0</v>
      </c>
      <c r="P2407" t="s">
        <v>27</v>
      </c>
    </row>
    <row r="2408" spans="1:16" x14ac:dyDescent="0.2">
      <c r="A2408" s="28" t="s">
        <v>57</v>
      </c>
      <c r="E2408" s="29" t="s">
        <v>5</v>
      </c>
    </row>
    <row r="2409" spans="1:16" x14ac:dyDescent="0.2">
      <c r="A2409" s="28" t="s">
        <v>58</v>
      </c>
      <c r="E2409" s="30" t="s">
        <v>5</v>
      </c>
    </row>
    <row r="2410" spans="1:16" x14ac:dyDescent="0.2">
      <c r="E2410" s="29" t="s">
        <v>5</v>
      </c>
    </row>
    <row r="2411" spans="1:16" ht="25.5" x14ac:dyDescent="0.2">
      <c r="A2411" t="s">
        <v>51</v>
      </c>
      <c r="B2411" s="5" t="s">
        <v>7456</v>
      </c>
      <c r="C2411" s="5" t="s">
        <v>7457</v>
      </c>
      <c r="D2411" t="s">
        <v>5</v>
      </c>
      <c r="E2411" s="24" t="s">
        <v>6757</v>
      </c>
      <c r="F2411" s="25" t="s">
        <v>812</v>
      </c>
      <c r="G2411" s="26">
        <v>1</v>
      </c>
      <c r="H2411" s="25">
        <v>0</v>
      </c>
      <c r="I2411" s="25">
        <f>ROUND(G2411*H2411,6)</f>
        <v>0</v>
      </c>
      <c r="L2411" s="27">
        <v>0</v>
      </c>
      <c r="M2411" s="22">
        <f>ROUND(ROUND(L2411,2)*ROUND(G2411,3),2)</f>
        <v>0</v>
      </c>
      <c r="N2411" s="25" t="s">
        <v>126</v>
      </c>
      <c r="O2411">
        <f>(M2411*21)/100</f>
        <v>0</v>
      </c>
      <c r="P2411" t="s">
        <v>27</v>
      </c>
    </row>
    <row r="2412" spans="1:16" x14ac:dyDescent="0.2">
      <c r="A2412" s="28" t="s">
        <v>57</v>
      </c>
      <c r="E2412" s="29" t="s">
        <v>5</v>
      </c>
    </row>
    <row r="2413" spans="1:16" x14ac:dyDescent="0.2">
      <c r="A2413" s="28" t="s">
        <v>58</v>
      </c>
      <c r="E2413" s="30" t="s">
        <v>5</v>
      </c>
    </row>
    <row r="2414" spans="1:16" x14ac:dyDescent="0.2">
      <c r="E2414" s="29" t="s">
        <v>5</v>
      </c>
    </row>
    <row r="2415" spans="1:16" ht="25.5" x14ac:dyDescent="0.2">
      <c r="A2415" t="s">
        <v>51</v>
      </c>
      <c r="B2415" s="5" t="s">
        <v>7458</v>
      </c>
      <c r="C2415" s="5" t="s">
        <v>7459</v>
      </c>
      <c r="D2415" t="s">
        <v>5</v>
      </c>
      <c r="E2415" s="24" t="s">
        <v>7357</v>
      </c>
      <c r="F2415" s="25" t="s">
        <v>812</v>
      </c>
      <c r="G2415" s="26">
        <v>1</v>
      </c>
      <c r="H2415" s="25">
        <v>0</v>
      </c>
      <c r="I2415" s="25">
        <f>ROUND(G2415*H2415,6)</f>
        <v>0</v>
      </c>
      <c r="L2415" s="27">
        <v>0</v>
      </c>
      <c r="M2415" s="22">
        <f>ROUND(ROUND(L2415,2)*ROUND(G2415,3),2)</f>
        <v>0</v>
      </c>
      <c r="N2415" s="25" t="s">
        <v>126</v>
      </c>
      <c r="O2415">
        <f>(M2415*21)/100</f>
        <v>0</v>
      </c>
      <c r="P2415" t="s">
        <v>27</v>
      </c>
    </row>
    <row r="2416" spans="1:16" x14ac:dyDescent="0.2">
      <c r="A2416" s="28" t="s">
        <v>57</v>
      </c>
      <c r="E2416" s="29" t="s">
        <v>5</v>
      </c>
    </row>
    <row r="2417" spans="1:16" x14ac:dyDescent="0.2">
      <c r="A2417" s="28" t="s">
        <v>58</v>
      </c>
      <c r="E2417" s="30" t="s">
        <v>5</v>
      </c>
    </row>
    <row r="2418" spans="1:16" x14ac:dyDescent="0.2">
      <c r="E2418" s="29" t="s">
        <v>5</v>
      </c>
    </row>
    <row r="2419" spans="1:16" x14ac:dyDescent="0.2">
      <c r="A2419" t="s">
        <v>51</v>
      </c>
      <c r="B2419" s="5" t="s">
        <v>7460</v>
      </c>
      <c r="C2419" s="5" t="s">
        <v>7461</v>
      </c>
      <c r="D2419" t="s">
        <v>5</v>
      </c>
      <c r="E2419" s="24" t="s">
        <v>7462</v>
      </c>
      <c r="F2419" s="25" t="s">
        <v>812</v>
      </c>
      <c r="G2419" s="26">
        <v>1</v>
      </c>
      <c r="H2419" s="25">
        <v>0</v>
      </c>
      <c r="I2419" s="25">
        <f>ROUND(G2419*H2419,6)</f>
        <v>0</v>
      </c>
      <c r="L2419" s="27">
        <v>0</v>
      </c>
      <c r="M2419" s="22">
        <f>ROUND(ROUND(L2419,2)*ROUND(G2419,3),2)</f>
        <v>0</v>
      </c>
      <c r="N2419" s="25" t="s">
        <v>126</v>
      </c>
      <c r="O2419">
        <f>(M2419*21)/100</f>
        <v>0</v>
      </c>
      <c r="P2419" t="s">
        <v>27</v>
      </c>
    </row>
    <row r="2420" spans="1:16" x14ac:dyDescent="0.2">
      <c r="A2420" s="28" t="s">
        <v>57</v>
      </c>
      <c r="E2420" s="29" t="s">
        <v>5</v>
      </c>
    </row>
    <row r="2421" spans="1:16" x14ac:dyDescent="0.2">
      <c r="A2421" s="28" t="s">
        <v>58</v>
      </c>
      <c r="E2421" s="30" t="s">
        <v>5</v>
      </c>
    </row>
    <row r="2422" spans="1:16" x14ac:dyDescent="0.2">
      <c r="E2422" s="29" t="s">
        <v>5</v>
      </c>
    </row>
    <row r="2423" spans="1:16" x14ac:dyDescent="0.2">
      <c r="A2423" t="s">
        <v>51</v>
      </c>
      <c r="B2423" s="5" t="s">
        <v>7463</v>
      </c>
      <c r="C2423" s="5" t="s">
        <v>7461</v>
      </c>
      <c r="D2423" t="s">
        <v>52</v>
      </c>
      <c r="E2423" s="24" t="s">
        <v>7464</v>
      </c>
      <c r="F2423" s="25" t="s">
        <v>812</v>
      </c>
      <c r="G2423" s="26">
        <v>1</v>
      </c>
      <c r="H2423" s="25">
        <v>0</v>
      </c>
      <c r="I2423" s="25">
        <f>ROUND(G2423*H2423,6)</f>
        <v>0</v>
      </c>
      <c r="L2423" s="27">
        <v>0</v>
      </c>
      <c r="M2423" s="22">
        <f>ROUND(ROUND(L2423,2)*ROUND(G2423,3),2)</f>
        <v>0</v>
      </c>
      <c r="N2423" s="25" t="s">
        <v>126</v>
      </c>
      <c r="O2423">
        <f>(M2423*21)/100</f>
        <v>0</v>
      </c>
      <c r="P2423" t="s">
        <v>27</v>
      </c>
    </row>
    <row r="2424" spans="1:16" x14ac:dyDescent="0.2">
      <c r="A2424" s="28" t="s">
        <v>57</v>
      </c>
      <c r="E2424" s="29" t="s">
        <v>5</v>
      </c>
    </row>
    <row r="2425" spans="1:16" x14ac:dyDescent="0.2">
      <c r="A2425" s="28" t="s">
        <v>58</v>
      </c>
      <c r="E2425" s="30" t="s">
        <v>5</v>
      </c>
    </row>
    <row r="2426" spans="1:16" x14ac:dyDescent="0.2">
      <c r="E2426" s="29" t="s">
        <v>5</v>
      </c>
    </row>
    <row r="2427" spans="1:16" x14ac:dyDescent="0.2">
      <c r="A2427" t="s">
        <v>51</v>
      </c>
      <c r="B2427" s="5" t="s">
        <v>7465</v>
      </c>
      <c r="C2427" s="5" t="s">
        <v>7466</v>
      </c>
      <c r="D2427" t="s">
        <v>5</v>
      </c>
      <c r="E2427" s="24" t="s">
        <v>7467</v>
      </c>
      <c r="F2427" s="25" t="s">
        <v>812</v>
      </c>
      <c r="G2427" s="26">
        <v>1</v>
      </c>
      <c r="H2427" s="25">
        <v>0</v>
      </c>
      <c r="I2427" s="25">
        <f>ROUND(G2427*H2427,6)</f>
        <v>0</v>
      </c>
      <c r="L2427" s="27">
        <v>0</v>
      </c>
      <c r="M2427" s="22">
        <f>ROUND(ROUND(L2427,2)*ROUND(G2427,3),2)</f>
        <v>0</v>
      </c>
      <c r="N2427" s="25" t="s">
        <v>126</v>
      </c>
      <c r="O2427">
        <f>(M2427*21)/100</f>
        <v>0</v>
      </c>
      <c r="P2427" t="s">
        <v>27</v>
      </c>
    </row>
    <row r="2428" spans="1:16" x14ac:dyDescent="0.2">
      <c r="A2428" s="28" t="s">
        <v>57</v>
      </c>
      <c r="E2428" s="29" t="s">
        <v>5</v>
      </c>
    </row>
    <row r="2429" spans="1:16" x14ac:dyDescent="0.2">
      <c r="A2429" s="28" t="s">
        <v>58</v>
      </c>
      <c r="E2429" s="30" t="s">
        <v>5</v>
      </c>
    </row>
    <row r="2430" spans="1:16" x14ac:dyDescent="0.2">
      <c r="E2430" s="29" t="s">
        <v>5</v>
      </c>
    </row>
    <row r="2431" spans="1:16" x14ac:dyDescent="0.2">
      <c r="A2431" t="s">
        <v>51</v>
      </c>
      <c r="B2431" s="5" t="s">
        <v>7468</v>
      </c>
      <c r="C2431" s="5" t="s">
        <v>7469</v>
      </c>
      <c r="D2431" t="s">
        <v>5</v>
      </c>
      <c r="E2431" s="24" t="s">
        <v>7467</v>
      </c>
      <c r="F2431" s="25" t="s">
        <v>812</v>
      </c>
      <c r="G2431" s="26">
        <v>1</v>
      </c>
      <c r="H2431" s="25">
        <v>0</v>
      </c>
      <c r="I2431" s="25">
        <f>ROUND(G2431*H2431,6)</f>
        <v>0</v>
      </c>
      <c r="L2431" s="27">
        <v>0</v>
      </c>
      <c r="M2431" s="22">
        <f>ROUND(ROUND(L2431,2)*ROUND(G2431,3),2)</f>
        <v>0</v>
      </c>
      <c r="N2431" s="25" t="s">
        <v>126</v>
      </c>
      <c r="O2431">
        <f>(M2431*21)/100</f>
        <v>0</v>
      </c>
      <c r="P2431" t="s">
        <v>27</v>
      </c>
    </row>
    <row r="2432" spans="1:16" x14ac:dyDescent="0.2">
      <c r="A2432" s="28" t="s">
        <v>57</v>
      </c>
      <c r="E2432" s="29" t="s">
        <v>5</v>
      </c>
    </row>
    <row r="2433" spans="1:16" x14ac:dyDescent="0.2">
      <c r="A2433" s="28" t="s">
        <v>58</v>
      </c>
      <c r="E2433" s="30" t="s">
        <v>5</v>
      </c>
    </row>
    <row r="2434" spans="1:16" x14ac:dyDescent="0.2">
      <c r="E2434" s="29" t="s">
        <v>5</v>
      </c>
    </row>
    <row r="2435" spans="1:16" x14ac:dyDescent="0.2">
      <c r="A2435" t="s">
        <v>51</v>
      </c>
      <c r="B2435" s="5" t="s">
        <v>7470</v>
      </c>
      <c r="C2435" s="5" t="s">
        <v>7471</v>
      </c>
      <c r="D2435" t="s">
        <v>5</v>
      </c>
      <c r="E2435" s="24" t="s">
        <v>6601</v>
      </c>
      <c r="F2435" s="25" t="s">
        <v>67</v>
      </c>
      <c r="G2435" s="26">
        <v>370.57</v>
      </c>
      <c r="H2435" s="25">
        <v>0</v>
      </c>
      <c r="I2435" s="25">
        <f>ROUND(G2435*H2435,6)</f>
        <v>0</v>
      </c>
      <c r="L2435" s="27">
        <v>0</v>
      </c>
      <c r="M2435" s="22">
        <f>ROUND(ROUND(L2435,2)*ROUND(G2435,3),2)</f>
        <v>0</v>
      </c>
      <c r="N2435" s="25" t="s">
        <v>126</v>
      </c>
      <c r="O2435">
        <f>(M2435*21)/100</f>
        <v>0</v>
      </c>
      <c r="P2435" t="s">
        <v>27</v>
      </c>
    </row>
    <row r="2436" spans="1:16" x14ac:dyDescent="0.2">
      <c r="A2436" s="28" t="s">
        <v>57</v>
      </c>
      <c r="E2436" s="29" t="s">
        <v>5</v>
      </c>
    </row>
    <row r="2437" spans="1:16" x14ac:dyDescent="0.2">
      <c r="A2437" s="28" t="s">
        <v>58</v>
      </c>
      <c r="E2437" s="30" t="s">
        <v>5</v>
      </c>
    </row>
    <row r="2438" spans="1:16" x14ac:dyDescent="0.2">
      <c r="E2438" s="29" t="s">
        <v>5</v>
      </c>
    </row>
    <row r="2439" spans="1:16" x14ac:dyDescent="0.2">
      <c r="A2439" t="s">
        <v>51</v>
      </c>
      <c r="B2439" s="5" t="s">
        <v>7472</v>
      </c>
      <c r="C2439" s="5" t="s">
        <v>7473</v>
      </c>
      <c r="D2439" t="s">
        <v>5</v>
      </c>
      <c r="E2439" s="24" t="s">
        <v>7021</v>
      </c>
      <c r="F2439" s="25" t="s">
        <v>67</v>
      </c>
      <c r="G2439" s="26">
        <v>15.56</v>
      </c>
      <c r="H2439" s="25">
        <v>0</v>
      </c>
      <c r="I2439" s="25">
        <f>ROUND(G2439*H2439,6)</f>
        <v>0</v>
      </c>
      <c r="L2439" s="27">
        <v>0</v>
      </c>
      <c r="M2439" s="22">
        <f>ROUND(ROUND(L2439,2)*ROUND(G2439,3),2)</f>
        <v>0</v>
      </c>
      <c r="N2439" s="25" t="s">
        <v>126</v>
      </c>
      <c r="O2439">
        <f>(M2439*21)/100</f>
        <v>0</v>
      </c>
      <c r="P2439" t="s">
        <v>27</v>
      </c>
    </row>
    <row r="2440" spans="1:16" x14ac:dyDescent="0.2">
      <c r="A2440" s="28" t="s">
        <v>57</v>
      </c>
      <c r="E2440" s="29" t="s">
        <v>5</v>
      </c>
    </row>
    <row r="2441" spans="1:16" x14ac:dyDescent="0.2">
      <c r="A2441" s="28" t="s">
        <v>58</v>
      </c>
      <c r="E2441" s="30" t="s">
        <v>5</v>
      </c>
    </row>
    <row r="2442" spans="1:16" x14ac:dyDescent="0.2">
      <c r="E2442" s="29" t="s">
        <v>5</v>
      </c>
    </row>
    <row r="2443" spans="1:16" x14ac:dyDescent="0.2">
      <c r="A2443" t="s">
        <v>51</v>
      </c>
      <c r="B2443" s="5" t="s">
        <v>7474</v>
      </c>
      <c r="C2443" s="5" t="s">
        <v>7475</v>
      </c>
      <c r="D2443" t="s">
        <v>5</v>
      </c>
      <c r="E2443" s="24" t="s">
        <v>6721</v>
      </c>
      <c r="F2443" s="25" t="s">
        <v>67</v>
      </c>
      <c r="G2443" s="26">
        <v>156.51</v>
      </c>
      <c r="H2443" s="25">
        <v>0</v>
      </c>
      <c r="I2443" s="25">
        <f>ROUND(G2443*H2443,6)</f>
        <v>0</v>
      </c>
      <c r="L2443" s="27">
        <v>0</v>
      </c>
      <c r="M2443" s="22">
        <f>ROUND(ROUND(L2443,2)*ROUND(G2443,3),2)</f>
        <v>0</v>
      </c>
      <c r="N2443" s="25" t="s">
        <v>126</v>
      </c>
      <c r="O2443">
        <f>(M2443*21)/100</f>
        <v>0</v>
      </c>
      <c r="P2443" t="s">
        <v>27</v>
      </c>
    </row>
    <row r="2444" spans="1:16" x14ac:dyDescent="0.2">
      <c r="A2444" s="28" t="s">
        <v>57</v>
      </c>
      <c r="E2444" s="29" t="s">
        <v>5</v>
      </c>
    </row>
    <row r="2445" spans="1:16" x14ac:dyDescent="0.2">
      <c r="A2445" s="28" t="s">
        <v>58</v>
      </c>
      <c r="E2445" s="30" t="s">
        <v>5</v>
      </c>
    </row>
    <row r="2446" spans="1:16" x14ac:dyDescent="0.2">
      <c r="E2446" s="29" t="s">
        <v>5</v>
      </c>
    </row>
    <row r="2447" spans="1:16" ht="25.5" x14ac:dyDescent="0.2">
      <c r="A2447" t="s">
        <v>51</v>
      </c>
      <c r="B2447" s="5" t="s">
        <v>7476</v>
      </c>
      <c r="C2447" s="5" t="s">
        <v>7477</v>
      </c>
      <c r="D2447" t="s">
        <v>5</v>
      </c>
      <c r="E2447" s="24" t="s">
        <v>6723</v>
      </c>
      <c r="F2447" s="25" t="s">
        <v>67</v>
      </c>
      <c r="G2447" s="26">
        <v>28.84</v>
      </c>
      <c r="H2447" s="25">
        <v>0</v>
      </c>
      <c r="I2447" s="25">
        <f>ROUND(G2447*H2447,6)</f>
        <v>0</v>
      </c>
      <c r="L2447" s="27">
        <v>0</v>
      </c>
      <c r="M2447" s="22">
        <f>ROUND(ROUND(L2447,2)*ROUND(G2447,3),2)</f>
        <v>0</v>
      </c>
      <c r="N2447" s="25" t="s">
        <v>126</v>
      </c>
      <c r="O2447">
        <f>(M2447*21)/100</f>
        <v>0</v>
      </c>
      <c r="P2447" t="s">
        <v>27</v>
      </c>
    </row>
    <row r="2448" spans="1:16" x14ac:dyDescent="0.2">
      <c r="A2448" s="28" t="s">
        <v>57</v>
      </c>
      <c r="E2448" s="29" t="s">
        <v>5</v>
      </c>
    </row>
    <row r="2449" spans="1:16" x14ac:dyDescent="0.2">
      <c r="A2449" s="28" t="s">
        <v>58</v>
      </c>
      <c r="E2449" s="30" t="s">
        <v>5</v>
      </c>
    </row>
    <row r="2450" spans="1:16" x14ac:dyDescent="0.2">
      <c r="E2450" s="29" t="s">
        <v>5</v>
      </c>
    </row>
    <row r="2451" spans="1:16" ht="25.5" x14ac:dyDescent="0.2">
      <c r="A2451" t="s">
        <v>51</v>
      </c>
      <c r="B2451" s="5" t="s">
        <v>7478</v>
      </c>
      <c r="C2451" s="5" t="s">
        <v>7477</v>
      </c>
      <c r="D2451" t="s">
        <v>52</v>
      </c>
      <c r="E2451" s="24" t="s">
        <v>6605</v>
      </c>
      <c r="F2451" s="25" t="s">
        <v>67</v>
      </c>
      <c r="G2451" s="26">
        <v>298.76</v>
      </c>
      <c r="H2451" s="25">
        <v>0</v>
      </c>
      <c r="I2451" s="25">
        <f>ROUND(G2451*H2451,6)</f>
        <v>0</v>
      </c>
      <c r="L2451" s="27">
        <v>0</v>
      </c>
      <c r="M2451" s="22">
        <f>ROUND(ROUND(L2451,2)*ROUND(G2451,3),2)</f>
        <v>0</v>
      </c>
      <c r="N2451" s="25" t="s">
        <v>126</v>
      </c>
      <c r="O2451">
        <f>(M2451*21)/100</f>
        <v>0</v>
      </c>
      <c r="P2451" t="s">
        <v>27</v>
      </c>
    </row>
    <row r="2452" spans="1:16" x14ac:dyDescent="0.2">
      <c r="A2452" s="28" t="s">
        <v>57</v>
      </c>
      <c r="E2452" s="29" t="s">
        <v>5</v>
      </c>
    </row>
    <row r="2453" spans="1:16" x14ac:dyDescent="0.2">
      <c r="A2453" s="28" t="s">
        <v>58</v>
      </c>
      <c r="E2453" s="30" t="s">
        <v>5</v>
      </c>
    </row>
    <row r="2454" spans="1:16" x14ac:dyDescent="0.2">
      <c r="E2454" s="29" t="s">
        <v>5</v>
      </c>
    </row>
    <row r="2455" spans="1:16" ht="25.5" x14ac:dyDescent="0.2">
      <c r="A2455" t="s">
        <v>51</v>
      </c>
      <c r="B2455" s="5" t="s">
        <v>7479</v>
      </c>
      <c r="C2455" s="5" t="s">
        <v>7480</v>
      </c>
      <c r="D2455" t="s">
        <v>5</v>
      </c>
      <c r="E2455" s="24" t="s">
        <v>6725</v>
      </c>
      <c r="F2455" s="25" t="s">
        <v>67</v>
      </c>
      <c r="G2455" s="26">
        <v>19</v>
      </c>
      <c r="H2455" s="25">
        <v>0</v>
      </c>
      <c r="I2455" s="25">
        <f>ROUND(G2455*H2455,6)</f>
        <v>0</v>
      </c>
      <c r="L2455" s="27">
        <v>0</v>
      </c>
      <c r="M2455" s="22">
        <f>ROUND(ROUND(L2455,2)*ROUND(G2455,3),2)</f>
        <v>0</v>
      </c>
      <c r="N2455" s="25" t="s">
        <v>126</v>
      </c>
      <c r="O2455">
        <f>(M2455*21)/100</f>
        <v>0</v>
      </c>
      <c r="P2455" t="s">
        <v>27</v>
      </c>
    </row>
    <row r="2456" spans="1:16" x14ac:dyDescent="0.2">
      <c r="A2456" s="28" t="s">
        <v>57</v>
      </c>
      <c r="E2456" s="29" t="s">
        <v>5</v>
      </c>
    </row>
    <row r="2457" spans="1:16" x14ac:dyDescent="0.2">
      <c r="A2457" s="28" t="s">
        <v>58</v>
      </c>
      <c r="E2457" s="30" t="s">
        <v>5</v>
      </c>
    </row>
    <row r="2458" spans="1:16" x14ac:dyDescent="0.2">
      <c r="E2458" s="29" t="s">
        <v>5</v>
      </c>
    </row>
    <row r="2459" spans="1:16" ht="25.5" x14ac:dyDescent="0.2">
      <c r="A2459" t="s">
        <v>51</v>
      </c>
      <c r="B2459" s="5" t="s">
        <v>7481</v>
      </c>
      <c r="C2459" s="5" t="s">
        <v>7480</v>
      </c>
      <c r="D2459" t="s">
        <v>52</v>
      </c>
      <c r="E2459" s="24" t="s">
        <v>6607</v>
      </c>
      <c r="F2459" s="25" t="s">
        <v>67</v>
      </c>
      <c r="G2459" s="26">
        <v>189</v>
      </c>
      <c r="H2459" s="25">
        <v>0</v>
      </c>
      <c r="I2459" s="25">
        <f>ROUND(G2459*H2459,6)</f>
        <v>0</v>
      </c>
      <c r="L2459" s="27">
        <v>0</v>
      </c>
      <c r="M2459" s="22">
        <f>ROUND(ROUND(L2459,2)*ROUND(G2459,3),2)</f>
        <v>0</v>
      </c>
      <c r="N2459" s="25" t="s">
        <v>126</v>
      </c>
      <c r="O2459">
        <f>(M2459*21)/100</f>
        <v>0</v>
      </c>
      <c r="P2459" t="s">
        <v>27</v>
      </c>
    </row>
    <row r="2460" spans="1:16" x14ac:dyDescent="0.2">
      <c r="A2460" s="28" t="s">
        <v>57</v>
      </c>
      <c r="E2460" s="29" t="s">
        <v>5</v>
      </c>
    </row>
    <row r="2461" spans="1:16" x14ac:dyDescent="0.2">
      <c r="A2461" s="28" t="s">
        <v>58</v>
      </c>
      <c r="E2461" s="30" t="s">
        <v>5</v>
      </c>
    </row>
    <row r="2462" spans="1:16" x14ac:dyDescent="0.2">
      <c r="E2462" s="29" t="s">
        <v>5</v>
      </c>
    </row>
    <row r="2463" spans="1:16" x14ac:dyDescent="0.2">
      <c r="A2463" t="s">
        <v>51</v>
      </c>
      <c r="B2463" s="5" t="s">
        <v>7482</v>
      </c>
      <c r="C2463" s="5" t="s">
        <v>7483</v>
      </c>
      <c r="D2463" t="s">
        <v>5</v>
      </c>
      <c r="E2463" s="24" t="s">
        <v>6613</v>
      </c>
      <c r="F2463" s="25" t="s">
        <v>3125</v>
      </c>
      <c r="G2463" s="26">
        <v>0.49</v>
      </c>
      <c r="H2463" s="25">
        <v>0</v>
      </c>
      <c r="I2463" s="25">
        <f>ROUND(G2463*H2463,6)</f>
        <v>0</v>
      </c>
      <c r="L2463" s="27">
        <v>0</v>
      </c>
      <c r="M2463" s="22">
        <f>ROUND(ROUND(L2463,2)*ROUND(G2463,3),2)</f>
        <v>0</v>
      </c>
      <c r="N2463" s="25" t="s">
        <v>126</v>
      </c>
      <c r="O2463">
        <f>(M2463*21)/100</f>
        <v>0</v>
      </c>
      <c r="P2463" t="s">
        <v>27</v>
      </c>
    </row>
    <row r="2464" spans="1:16" x14ac:dyDescent="0.2">
      <c r="A2464" s="28" t="s">
        <v>57</v>
      </c>
      <c r="E2464" s="29" t="s">
        <v>5</v>
      </c>
    </row>
    <row r="2465" spans="1:16" x14ac:dyDescent="0.2">
      <c r="A2465" s="28" t="s">
        <v>58</v>
      </c>
      <c r="E2465" s="30" t="s">
        <v>5</v>
      </c>
    </row>
    <row r="2466" spans="1:16" x14ac:dyDescent="0.2">
      <c r="E2466" s="29" t="s">
        <v>5</v>
      </c>
    </row>
    <row r="2467" spans="1:16" x14ac:dyDescent="0.2">
      <c r="A2467" t="s">
        <v>51</v>
      </c>
      <c r="B2467" s="5" t="s">
        <v>7484</v>
      </c>
      <c r="C2467" s="5" t="s">
        <v>7485</v>
      </c>
      <c r="D2467" t="s">
        <v>5</v>
      </c>
      <c r="E2467" s="24" t="s">
        <v>6615</v>
      </c>
      <c r="F2467" s="25" t="s">
        <v>3125</v>
      </c>
      <c r="G2467" s="26">
        <v>7.75</v>
      </c>
      <c r="H2467" s="25">
        <v>0</v>
      </c>
      <c r="I2467" s="25">
        <f>ROUND(G2467*H2467,6)</f>
        <v>0</v>
      </c>
      <c r="L2467" s="27">
        <v>0</v>
      </c>
      <c r="M2467" s="22">
        <f>ROUND(ROUND(L2467,2)*ROUND(G2467,3),2)</f>
        <v>0</v>
      </c>
      <c r="N2467" s="25" t="s">
        <v>126</v>
      </c>
      <c r="O2467">
        <f>(M2467*21)/100</f>
        <v>0</v>
      </c>
      <c r="P2467" t="s">
        <v>27</v>
      </c>
    </row>
    <row r="2468" spans="1:16" x14ac:dyDescent="0.2">
      <c r="A2468" s="28" t="s">
        <v>57</v>
      </c>
      <c r="E2468" s="29" t="s">
        <v>5</v>
      </c>
    </row>
    <row r="2469" spans="1:16" x14ac:dyDescent="0.2">
      <c r="A2469" s="28" t="s">
        <v>58</v>
      </c>
      <c r="E2469" s="30" t="s">
        <v>5</v>
      </c>
    </row>
    <row r="2470" spans="1:16" x14ac:dyDescent="0.2">
      <c r="E2470" s="29" t="s">
        <v>5</v>
      </c>
    </row>
    <row r="2471" spans="1:16" x14ac:dyDescent="0.2">
      <c r="A2471" t="s">
        <v>51</v>
      </c>
      <c r="B2471" s="5" t="s">
        <v>7486</v>
      </c>
      <c r="C2471" s="5" t="s">
        <v>7487</v>
      </c>
      <c r="D2471" t="s">
        <v>5</v>
      </c>
      <c r="E2471" s="24" t="s">
        <v>6617</v>
      </c>
      <c r="F2471" s="25" t="s">
        <v>3125</v>
      </c>
      <c r="G2471" s="26">
        <v>7.6</v>
      </c>
      <c r="H2471" s="25">
        <v>0</v>
      </c>
      <c r="I2471" s="25">
        <f>ROUND(G2471*H2471,6)</f>
        <v>0</v>
      </c>
      <c r="L2471" s="27">
        <v>0</v>
      </c>
      <c r="M2471" s="22">
        <f>ROUND(ROUND(L2471,2)*ROUND(G2471,3),2)</f>
        <v>0</v>
      </c>
      <c r="N2471" s="25" t="s">
        <v>126</v>
      </c>
      <c r="O2471">
        <f>(M2471*21)/100</f>
        <v>0</v>
      </c>
      <c r="P2471" t="s">
        <v>27</v>
      </c>
    </row>
    <row r="2472" spans="1:16" x14ac:dyDescent="0.2">
      <c r="A2472" s="28" t="s">
        <v>57</v>
      </c>
      <c r="E2472" s="29" t="s">
        <v>5</v>
      </c>
    </row>
    <row r="2473" spans="1:16" x14ac:dyDescent="0.2">
      <c r="A2473" s="28" t="s">
        <v>58</v>
      </c>
      <c r="E2473" s="30" t="s">
        <v>5</v>
      </c>
    </row>
    <row r="2474" spans="1:16" x14ac:dyDescent="0.2">
      <c r="E2474" s="29" t="s">
        <v>5</v>
      </c>
    </row>
    <row r="2475" spans="1:16" x14ac:dyDescent="0.2">
      <c r="A2475" t="s">
        <v>51</v>
      </c>
      <c r="B2475" s="5" t="s">
        <v>7488</v>
      </c>
      <c r="C2475" s="5" t="s">
        <v>7489</v>
      </c>
      <c r="D2475" t="s">
        <v>5</v>
      </c>
      <c r="E2475" s="24" t="s">
        <v>6624</v>
      </c>
      <c r="F2475" s="25" t="s">
        <v>3125</v>
      </c>
      <c r="G2475" s="26">
        <v>1.66</v>
      </c>
      <c r="H2475" s="25">
        <v>0</v>
      </c>
      <c r="I2475" s="25">
        <f>ROUND(G2475*H2475,6)</f>
        <v>0</v>
      </c>
      <c r="L2475" s="27">
        <v>0</v>
      </c>
      <c r="M2475" s="22">
        <f>ROUND(ROUND(L2475,2)*ROUND(G2475,3),2)</f>
        <v>0</v>
      </c>
      <c r="N2475" s="25" t="s">
        <v>126</v>
      </c>
      <c r="O2475">
        <f>(M2475*21)/100</f>
        <v>0</v>
      </c>
      <c r="P2475" t="s">
        <v>27</v>
      </c>
    </row>
    <row r="2476" spans="1:16" x14ac:dyDescent="0.2">
      <c r="A2476" s="28" t="s">
        <v>57</v>
      </c>
      <c r="E2476" s="29" t="s">
        <v>5</v>
      </c>
    </row>
    <row r="2477" spans="1:16" x14ac:dyDescent="0.2">
      <c r="A2477" s="28" t="s">
        <v>58</v>
      </c>
      <c r="E2477" s="30" t="s">
        <v>5</v>
      </c>
    </row>
    <row r="2478" spans="1:16" x14ac:dyDescent="0.2">
      <c r="E2478" s="29" t="s">
        <v>5</v>
      </c>
    </row>
    <row r="2479" spans="1:16" x14ac:dyDescent="0.2">
      <c r="A2479" t="s">
        <v>48</v>
      </c>
      <c r="C2479" s="6" t="s">
        <v>206</v>
      </c>
      <c r="E2479" s="23" t="s">
        <v>7490</v>
      </c>
      <c r="J2479" s="22">
        <f>0</f>
        <v>0</v>
      </c>
      <c r="K2479" s="22">
        <f>0</f>
        <v>0</v>
      </c>
      <c r="L2479" s="22">
        <f>0+L2480+L2484+L2488+L2492+L2496+L2500+L2504+L2508+L2512+L2516</f>
        <v>0</v>
      </c>
      <c r="M2479" s="22">
        <f>0+M2480+M2484+M2488+M2492+M2496+M2500+M2504+M2508+M2512+M2516</f>
        <v>0</v>
      </c>
    </row>
    <row r="2480" spans="1:16" ht="25.5" x14ac:dyDescent="0.2">
      <c r="A2480" t="s">
        <v>51</v>
      </c>
      <c r="B2480" s="5" t="s">
        <v>7491</v>
      </c>
      <c r="C2480" s="5" t="s">
        <v>7492</v>
      </c>
      <c r="D2480" t="s">
        <v>5</v>
      </c>
      <c r="E2480" s="24" t="s">
        <v>7493</v>
      </c>
      <c r="F2480" s="25" t="s">
        <v>812</v>
      </c>
      <c r="G2480" s="26">
        <v>1</v>
      </c>
      <c r="H2480" s="25">
        <v>0</v>
      </c>
      <c r="I2480" s="25">
        <f>ROUND(G2480*H2480,6)</f>
        <v>0</v>
      </c>
      <c r="L2480" s="27">
        <v>0</v>
      </c>
      <c r="M2480" s="22">
        <f>ROUND(ROUND(L2480,2)*ROUND(G2480,3),2)</f>
        <v>0</v>
      </c>
      <c r="N2480" s="25" t="s">
        <v>126</v>
      </c>
      <c r="O2480">
        <f>(M2480*21)/100</f>
        <v>0</v>
      </c>
      <c r="P2480" t="s">
        <v>27</v>
      </c>
    </row>
    <row r="2481" spans="1:16" ht="51" x14ac:dyDescent="0.2">
      <c r="A2481" s="28" t="s">
        <v>57</v>
      </c>
      <c r="E2481" s="29" t="s">
        <v>7494</v>
      </c>
    </row>
    <row r="2482" spans="1:16" x14ac:dyDescent="0.2">
      <c r="A2482" s="28" t="s">
        <v>58</v>
      </c>
      <c r="E2482" s="30" t="s">
        <v>5</v>
      </c>
    </row>
    <row r="2483" spans="1:16" x14ac:dyDescent="0.2">
      <c r="E2483" s="29" t="s">
        <v>5</v>
      </c>
    </row>
    <row r="2484" spans="1:16" ht="25.5" x14ac:dyDescent="0.2">
      <c r="A2484" t="s">
        <v>51</v>
      </c>
      <c r="B2484" s="5" t="s">
        <v>7495</v>
      </c>
      <c r="C2484" s="5" t="s">
        <v>7496</v>
      </c>
      <c r="D2484" t="s">
        <v>5</v>
      </c>
      <c r="E2484" s="24" t="s">
        <v>7493</v>
      </c>
      <c r="F2484" s="25" t="s">
        <v>812</v>
      </c>
      <c r="G2484" s="26">
        <v>1</v>
      </c>
      <c r="H2484" s="25">
        <v>0</v>
      </c>
      <c r="I2484" s="25">
        <f>ROUND(G2484*H2484,6)</f>
        <v>0</v>
      </c>
      <c r="L2484" s="27">
        <v>0</v>
      </c>
      <c r="M2484" s="22">
        <f>ROUND(ROUND(L2484,2)*ROUND(G2484,3),2)</f>
        <v>0</v>
      </c>
      <c r="N2484" s="25" t="s">
        <v>126</v>
      </c>
      <c r="O2484">
        <f>(M2484*21)/100</f>
        <v>0</v>
      </c>
      <c r="P2484" t="s">
        <v>27</v>
      </c>
    </row>
    <row r="2485" spans="1:16" ht="51" x14ac:dyDescent="0.2">
      <c r="A2485" s="28" t="s">
        <v>57</v>
      </c>
      <c r="E2485" s="29" t="s">
        <v>7494</v>
      </c>
    </row>
    <row r="2486" spans="1:16" x14ac:dyDescent="0.2">
      <c r="A2486" s="28" t="s">
        <v>58</v>
      </c>
      <c r="E2486" s="30" t="s">
        <v>5</v>
      </c>
    </row>
    <row r="2487" spans="1:16" x14ac:dyDescent="0.2">
      <c r="E2487" s="29" t="s">
        <v>5</v>
      </c>
    </row>
    <row r="2488" spans="1:16" ht="25.5" x14ac:dyDescent="0.2">
      <c r="A2488" t="s">
        <v>51</v>
      </c>
      <c r="B2488" s="5" t="s">
        <v>7497</v>
      </c>
      <c r="C2488" s="5" t="s">
        <v>7498</v>
      </c>
      <c r="D2488" t="s">
        <v>5</v>
      </c>
      <c r="E2488" s="24" t="s">
        <v>7499</v>
      </c>
      <c r="F2488" s="25" t="s">
        <v>812</v>
      </c>
      <c r="G2488" s="26">
        <v>1</v>
      </c>
      <c r="H2488" s="25">
        <v>0</v>
      </c>
      <c r="I2488" s="25">
        <f>ROUND(G2488*H2488,6)</f>
        <v>0</v>
      </c>
      <c r="L2488" s="27">
        <v>0</v>
      </c>
      <c r="M2488" s="22">
        <f>ROUND(ROUND(L2488,2)*ROUND(G2488,3),2)</f>
        <v>0</v>
      </c>
      <c r="N2488" s="25" t="s">
        <v>126</v>
      </c>
      <c r="O2488">
        <f>(M2488*21)/100</f>
        <v>0</v>
      </c>
      <c r="P2488" t="s">
        <v>27</v>
      </c>
    </row>
    <row r="2489" spans="1:16" ht="51" x14ac:dyDescent="0.2">
      <c r="A2489" s="28" t="s">
        <v>57</v>
      </c>
      <c r="E2489" s="29" t="s">
        <v>7500</v>
      </c>
    </row>
    <row r="2490" spans="1:16" x14ac:dyDescent="0.2">
      <c r="A2490" s="28" t="s">
        <v>58</v>
      </c>
      <c r="E2490" s="30" t="s">
        <v>5</v>
      </c>
    </row>
    <row r="2491" spans="1:16" x14ac:dyDescent="0.2">
      <c r="E2491" s="29" t="s">
        <v>5</v>
      </c>
    </row>
    <row r="2492" spans="1:16" ht="25.5" x14ac:dyDescent="0.2">
      <c r="A2492" t="s">
        <v>51</v>
      </c>
      <c r="B2492" s="5" t="s">
        <v>7501</v>
      </c>
      <c r="C2492" s="5" t="s">
        <v>7502</v>
      </c>
      <c r="D2492" t="s">
        <v>5</v>
      </c>
      <c r="E2492" s="24" t="s">
        <v>7493</v>
      </c>
      <c r="F2492" s="25" t="s">
        <v>812</v>
      </c>
      <c r="G2492" s="26">
        <v>1</v>
      </c>
      <c r="H2492" s="25">
        <v>0</v>
      </c>
      <c r="I2492" s="25">
        <f>ROUND(G2492*H2492,6)</f>
        <v>0</v>
      </c>
      <c r="L2492" s="27">
        <v>0</v>
      </c>
      <c r="M2492" s="22">
        <f>ROUND(ROUND(L2492,2)*ROUND(G2492,3),2)</f>
        <v>0</v>
      </c>
      <c r="N2492" s="25" t="s">
        <v>126</v>
      </c>
      <c r="O2492">
        <f>(M2492*21)/100</f>
        <v>0</v>
      </c>
      <c r="P2492" t="s">
        <v>27</v>
      </c>
    </row>
    <row r="2493" spans="1:16" ht="51" x14ac:dyDescent="0.2">
      <c r="A2493" s="28" t="s">
        <v>57</v>
      </c>
      <c r="E2493" s="29" t="s">
        <v>7494</v>
      </c>
    </row>
    <row r="2494" spans="1:16" x14ac:dyDescent="0.2">
      <c r="A2494" s="28" t="s">
        <v>58</v>
      </c>
      <c r="E2494" s="30" t="s">
        <v>5</v>
      </c>
    </row>
    <row r="2495" spans="1:16" x14ac:dyDescent="0.2">
      <c r="E2495" s="29" t="s">
        <v>5</v>
      </c>
    </row>
    <row r="2496" spans="1:16" ht="25.5" x14ac:dyDescent="0.2">
      <c r="A2496" t="s">
        <v>51</v>
      </c>
      <c r="B2496" s="5" t="s">
        <v>7503</v>
      </c>
      <c r="C2496" s="5" t="s">
        <v>7504</v>
      </c>
      <c r="D2496" t="s">
        <v>5</v>
      </c>
      <c r="E2496" s="24" t="s">
        <v>7493</v>
      </c>
      <c r="F2496" s="25" t="s">
        <v>812</v>
      </c>
      <c r="G2496" s="26">
        <v>1</v>
      </c>
      <c r="H2496" s="25">
        <v>0</v>
      </c>
      <c r="I2496" s="25">
        <f>ROUND(G2496*H2496,6)</f>
        <v>0</v>
      </c>
      <c r="L2496" s="27">
        <v>0</v>
      </c>
      <c r="M2496" s="22">
        <f>ROUND(ROUND(L2496,2)*ROUND(G2496,3),2)</f>
        <v>0</v>
      </c>
      <c r="N2496" s="25" t="s">
        <v>126</v>
      </c>
      <c r="O2496">
        <f>(M2496*21)/100</f>
        <v>0</v>
      </c>
      <c r="P2496" t="s">
        <v>27</v>
      </c>
    </row>
    <row r="2497" spans="1:16" ht="51" x14ac:dyDescent="0.2">
      <c r="A2497" s="28" t="s">
        <v>57</v>
      </c>
      <c r="E2497" s="29" t="s">
        <v>7494</v>
      </c>
    </row>
    <row r="2498" spans="1:16" x14ac:dyDescent="0.2">
      <c r="A2498" s="28" t="s">
        <v>58</v>
      </c>
      <c r="E2498" s="30" t="s">
        <v>5</v>
      </c>
    </row>
    <row r="2499" spans="1:16" x14ac:dyDescent="0.2">
      <c r="E2499" s="29" t="s">
        <v>5</v>
      </c>
    </row>
    <row r="2500" spans="1:16" ht="25.5" x14ac:dyDescent="0.2">
      <c r="A2500" t="s">
        <v>51</v>
      </c>
      <c r="B2500" s="5" t="s">
        <v>7505</v>
      </c>
      <c r="C2500" s="5" t="s">
        <v>7506</v>
      </c>
      <c r="D2500" t="s">
        <v>5</v>
      </c>
      <c r="E2500" s="24" t="s">
        <v>7499</v>
      </c>
      <c r="F2500" s="25" t="s">
        <v>812</v>
      </c>
      <c r="G2500" s="26">
        <v>1</v>
      </c>
      <c r="H2500" s="25">
        <v>0</v>
      </c>
      <c r="I2500" s="25">
        <f>ROUND(G2500*H2500,6)</f>
        <v>0</v>
      </c>
      <c r="L2500" s="27">
        <v>0</v>
      </c>
      <c r="M2500" s="22">
        <f>ROUND(ROUND(L2500,2)*ROUND(G2500,3),2)</f>
        <v>0</v>
      </c>
      <c r="N2500" s="25" t="s">
        <v>126</v>
      </c>
      <c r="O2500">
        <f>(M2500*21)/100</f>
        <v>0</v>
      </c>
      <c r="P2500" t="s">
        <v>27</v>
      </c>
    </row>
    <row r="2501" spans="1:16" ht="51" x14ac:dyDescent="0.2">
      <c r="A2501" s="28" t="s">
        <v>57</v>
      </c>
      <c r="E2501" s="29" t="s">
        <v>7500</v>
      </c>
    </row>
    <row r="2502" spans="1:16" x14ac:dyDescent="0.2">
      <c r="A2502" s="28" t="s">
        <v>58</v>
      </c>
      <c r="E2502" s="30" t="s">
        <v>5</v>
      </c>
    </row>
    <row r="2503" spans="1:16" x14ac:dyDescent="0.2">
      <c r="E2503" s="29" t="s">
        <v>5</v>
      </c>
    </row>
    <row r="2504" spans="1:16" ht="25.5" x14ac:dyDescent="0.2">
      <c r="A2504" t="s">
        <v>51</v>
      </c>
      <c r="B2504" s="5" t="s">
        <v>7507</v>
      </c>
      <c r="C2504" s="5" t="s">
        <v>7508</v>
      </c>
      <c r="D2504" t="s">
        <v>5</v>
      </c>
      <c r="E2504" s="24" t="s">
        <v>7509</v>
      </c>
      <c r="F2504" s="25" t="s">
        <v>812</v>
      </c>
      <c r="G2504" s="26">
        <v>1</v>
      </c>
      <c r="H2504" s="25">
        <v>0</v>
      </c>
      <c r="I2504" s="25">
        <f>ROUND(G2504*H2504,6)</f>
        <v>0</v>
      </c>
      <c r="L2504" s="27">
        <v>0</v>
      </c>
      <c r="M2504" s="22">
        <f>ROUND(ROUND(L2504,2)*ROUND(G2504,3),2)</f>
        <v>0</v>
      </c>
      <c r="N2504" s="25" t="s">
        <v>126</v>
      </c>
      <c r="O2504">
        <f>(M2504*21)/100</f>
        <v>0</v>
      </c>
      <c r="P2504" t="s">
        <v>27</v>
      </c>
    </row>
    <row r="2505" spans="1:16" ht="51" x14ac:dyDescent="0.2">
      <c r="A2505" s="28" t="s">
        <v>57</v>
      </c>
      <c r="E2505" s="29" t="s">
        <v>7510</v>
      </c>
    </row>
    <row r="2506" spans="1:16" x14ac:dyDescent="0.2">
      <c r="A2506" s="28" t="s">
        <v>58</v>
      </c>
      <c r="E2506" s="30" t="s">
        <v>5</v>
      </c>
    </row>
    <row r="2507" spans="1:16" x14ac:dyDescent="0.2">
      <c r="E2507" s="29" t="s">
        <v>5</v>
      </c>
    </row>
    <row r="2508" spans="1:16" ht="25.5" x14ac:dyDescent="0.2">
      <c r="A2508" t="s">
        <v>51</v>
      </c>
      <c r="B2508" s="5" t="s">
        <v>7511</v>
      </c>
      <c r="C2508" s="5" t="s">
        <v>7512</v>
      </c>
      <c r="D2508" t="s">
        <v>5</v>
      </c>
      <c r="E2508" s="24" t="s">
        <v>7493</v>
      </c>
      <c r="F2508" s="25" t="s">
        <v>812</v>
      </c>
      <c r="G2508" s="26">
        <v>1</v>
      </c>
      <c r="H2508" s="25">
        <v>0</v>
      </c>
      <c r="I2508" s="25">
        <f>ROUND(G2508*H2508,6)</f>
        <v>0</v>
      </c>
      <c r="L2508" s="27">
        <v>0</v>
      </c>
      <c r="M2508" s="22">
        <f>ROUND(ROUND(L2508,2)*ROUND(G2508,3),2)</f>
        <v>0</v>
      </c>
      <c r="N2508" s="25" t="s">
        <v>126</v>
      </c>
      <c r="O2508">
        <f>(M2508*21)/100</f>
        <v>0</v>
      </c>
      <c r="P2508" t="s">
        <v>27</v>
      </c>
    </row>
    <row r="2509" spans="1:16" ht="51" x14ac:dyDescent="0.2">
      <c r="A2509" s="28" t="s">
        <v>57</v>
      </c>
      <c r="E2509" s="29" t="s">
        <v>7494</v>
      </c>
    </row>
    <row r="2510" spans="1:16" x14ac:dyDescent="0.2">
      <c r="A2510" s="28" t="s">
        <v>58</v>
      </c>
      <c r="E2510" s="30" t="s">
        <v>5</v>
      </c>
    </row>
    <row r="2511" spans="1:16" x14ac:dyDescent="0.2">
      <c r="E2511" s="29" t="s">
        <v>5</v>
      </c>
    </row>
    <row r="2512" spans="1:16" ht="25.5" x14ac:dyDescent="0.2">
      <c r="A2512" t="s">
        <v>51</v>
      </c>
      <c r="B2512" s="5" t="s">
        <v>7513</v>
      </c>
      <c r="C2512" s="5" t="s">
        <v>7514</v>
      </c>
      <c r="D2512" t="s">
        <v>5</v>
      </c>
      <c r="E2512" s="24" t="s">
        <v>7493</v>
      </c>
      <c r="F2512" s="25" t="s">
        <v>812</v>
      </c>
      <c r="G2512" s="26">
        <v>1</v>
      </c>
      <c r="H2512" s="25">
        <v>0</v>
      </c>
      <c r="I2512" s="25">
        <f>ROUND(G2512*H2512,6)</f>
        <v>0</v>
      </c>
      <c r="L2512" s="27">
        <v>0</v>
      </c>
      <c r="M2512" s="22">
        <f>ROUND(ROUND(L2512,2)*ROUND(G2512,3),2)</f>
        <v>0</v>
      </c>
      <c r="N2512" s="25" t="s">
        <v>126</v>
      </c>
      <c r="O2512">
        <f>(M2512*21)/100</f>
        <v>0</v>
      </c>
      <c r="P2512" t="s">
        <v>27</v>
      </c>
    </row>
    <row r="2513" spans="1:16" ht="51" x14ac:dyDescent="0.2">
      <c r="A2513" s="28" t="s">
        <v>57</v>
      </c>
      <c r="E2513" s="29" t="s">
        <v>7494</v>
      </c>
    </row>
    <row r="2514" spans="1:16" x14ac:dyDescent="0.2">
      <c r="A2514" s="28" t="s">
        <v>58</v>
      </c>
      <c r="E2514" s="30" t="s">
        <v>5</v>
      </c>
    </row>
    <row r="2515" spans="1:16" x14ac:dyDescent="0.2">
      <c r="E2515" s="29" t="s">
        <v>5</v>
      </c>
    </row>
    <row r="2516" spans="1:16" ht="25.5" x14ac:dyDescent="0.2">
      <c r="A2516" t="s">
        <v>51</v>
      </c>
      <c r="B2516" s="5" t="s">
        <v>7515</v>
      </c>
      <c r="C2516" s="5" t="s">
        <v>7516</v>
      </c>
      <c r="D2516" t="s">
        <v>5</v>
      </c>
      <c r="E2516" s="24" t="s">
        <v>7493</v>
      </c>
      <c r="F2516" s="25" t="s">
        <v>812</v>
      </c>
      <c r="G2516" s="26">
        <v>1</v>
      </c>
      <c r="H2516" s="25">
        <v>0</v>
      </c>
      <c r="I2516" s="25">
        <f>ROUND(G2516*H2516,6)</f>
        <v>0</v>
      </c>
      <c r="L2516" s="27">
        <v>0</v>
      </c>
      <c r="M2516" s="22">
        <f>ROUND(ROUND(L2516,2)*ROUND(G2516,3),2)</f>
        <v>0</v>
      </c>
      <c r="N2516" s="25" t="s">
        <v>126</v>
      </c>
      <c r="O2516">
        <f>(M2516*21)/100</f>
        <v>0</v>
      </c>
      <c r="P2516" t="s">
        <v>27</v>
      </c>
    </row>
    <row r="2517" spans="1:16" ht="51" x14ac:dyDescent="0.2">
      <c r="A2517" s="28" t="s">
        <v>57</v>
      </c>
      <c r="E2517" s="29" t="s">
        <v>7494</v>
      </c>
    </row>
    <row r="2518" spans="1:16" x14ac:dyDescent="0.2">
      <c r="A2518" s="28" t="s">
        <v>58</v>
      </c>
      <c r="E2518" s="30" t="s">
        <v>5</v>
      </c>
    </row>
    <row r="2519" spans="1:16" x14ac:dyDescent="0.2">
      <c r="E2519" s="29" t="s">
        <v>5</v>
      </c>
    </row>
    <row r="2520" spans="1:16" x14ac:dyDescent="0.2">
      <c r="A2520" t="s">
        <v>48</v>
      </c>
      <c r="C2520" s="6" t="s">
        <v>207</v>
      </c>
      <c r="E2520" s="23" t="s">
        <v>7517</v>
      </c>
      <c r="J2520" s="22">
        <f>0</f>
        <v>0</v>
      </c>
      <c r="K2520" s="22">
        <f>0</f>
        <v>0</v>
      </c>
      <c r="L2520" s="22">
        <f>0+L2521+L2525+L2529+L2533+L2537+L2541+L2545+L2549+L2553</f>
        <v>0</v>
      </c>
      <c r="M2520" s="22">
        <f>0+M2521+M2525+M2529+M2533+M2537+M2541+M2545+M2549+M2553</f>
        <v>0</v>
      </c>
    </row>
    <row r="2521" spans="1:16" ht="25.5" x14ac:dyDescent="0.2">
      <c r="A2521" t="s">
        <v>51</v>
      </c>
      <c r="B2521" s="5" t="s">
        <v>7518</v>
      </c>
      <c r="C2521" s="5" t="s">
        <v>7519</v>
      </c>
      <c r="D2521" t="s">
        <v>5</v>
      </c>
      <c r="E2521" s="24" t="s">
        <v>7520</v>
      </c>
      <c r="F2521" s="25" t="s">
        <v>812</v>
      </c>
      <c r="G2521" s="26">
        <v>1</v>
      </c>
      <c r="H2521" s="25">
        <v>0</v>
      </c>
      <c r="I2521" s="25">
        <f>ROUND(G2521*H2521,6)</f>
        <v>0</v>
      </c>
      <c r="L2521" s="27">
        <v>0</v>
      </c>
      <c r="M2521" s="22">
        <f>ROUND(ROUND(L2521,2)*ROUND(G2521,3),2)</f>
        <v>0</v>
      </c>
      <c r="N2521" s="25" t="s">
        <v>126</v>
      </c>
      <c r="O2521">
        <f>(M2521*21)/100</f>
        <v>0</v>
      </c>
      <c r="P2521" t="s">
        <v>27</v>
      </c>
    </row>
    <row r="2522" spans="1:16" x14ac:dyDescent="0.2">
      <c r="A2522" s="28" t="s">
        <v>57</v>
      </c>
      <c r="E2522" s="29" t="s">
        <v>5</v>
      </c>
    </row>
    <row r="2523" spans="1:16" x14ac:dyDescent="0.2">
      <c r="A2523" s="28" t="s">
        <v>58</v>
      </c>
      <c r="E2523" s="30" t="s">
        <v>5</v>
      </c>
    </row>
    <row r="2524" spans="1:16" x14ac:dyDescent="0.2">
      <c r="E2524" s="29" t="s">
        <v>5</v>
      </c>
    </row>
    <row r="2525" spans="1:16" ht="25.5" x14ac:dyDescent="0.2">
      <c r="A2525" t="s">
        <v>51</v>
      </c>
      <c r="B2525" s="5" t="s">
        <v>7521</v>
      </c>
      <c r="C2525" s="5" t="s">
        <v>7522</v>
      </c>
      <c r="D2525" t="s">
        <v>5</v>
      </c>
      <c r="E2525" s="24" t="s">
        <v>7523</v>
      </c>
      <c r="F2525" s="25" t="s">
        <v>812</v>
      </c>
      <c r="G2525" s="26">
        <v>1</v>
      </c>
      <c r="H2525" s="25">
        <v>0</v>
      </c>
      <c r="I2525" s="25">
        <f>ROUND(G2525*H2525,6)</f>
        <v>0</v>
      </c>
      <c r="L2525" s="27">
        <v>0</v>
      </c>
      <c r="M2525" s="22">
        <f>ROUND(ROUND(L2525,2)*ROUND(G2525,3),2)</f>
        <v>0</v>
      </c>
      <c r="N2525" s="25" t="s">
        <v>126</v>
      </c>
      <c r="O2525">
        <f>(M2525*21)/100</f>
        <v>0</v>
      </c>
      <c r="P2525" t="s">
        <v>27</v>
      </c>
    </row>
    <row r="2526" spans="1:16" x14ac:dyDescent="0.2">
      <c r="A2526" s="28" t="s">
        <v>57</v>
      </c>
      <c r="E2526" s="29" t="s">
        <v>5</v>
      </c>
    </row>
    <row r="2527" spans="1:16" x14ac:dyDescent="0.2">
      <c r="A2527" s="28" t="s">
        <v>58</v>
      </c>
      <c r="E2527" s="30" t="s">
        <v>5</v>
      </c>
    </row>
    <row r="2528" spans="1:16" x14ac:dyDescent="0.2">
      <c r="E2528" s="29" t="s">
        <v>5</v>
      </c>
    </row>
    <row r="2529" spans="1:16" ht="25.5" x14ac:dyDescent="0.2">
      <c r="A2529" t="s">
        <v>51</v>
      </c>
      <c r="B2529" s="5" t="s">
        <v>7524</v>
      </c>
      <c r="C2529" s="5" t="s">
        <v>7525</v>
      </c>
      <c r="D2529" t="s">
        <v>5</v>
      </c>
      <c r="E2529" s="24" t="s">
        <v>7523</v>
      </c>
      <c r="F2529" s="25" t="s">
        <v>812</v>
      </c>
      <c r="G2529" s="26">
        <v>1</v>
      </c>
      <c r="H2529" s="25">
        <v>0</v>
      </c>
      <c r="I2529" s="25">
        <f>ROUND(G2529*H2529,6)</f>
        <v>0</v>
      </c>
      <c r="L2529" s="27">
        <v>0</v>
      </c>
      <c r="M2529" s="22">
        <f>ROUND(ROUND(L2529,2)*ROUND(G2529,3),2)</f>
        <v>0</v>
      </c>
      <c r="N2529" s="25" t="s">
        <v>126</v>
      </c>
      <c r="O2529">
        <f>(M2529*21)/100</f>
        <v>0</v>
      </c>
      <c r="P2529" t="s">
        <v>27</v>
      </c>
    </row>
    <row r="2530" spans="1:16" x14ac:dyDescent="0.2">
      <c r="A2530" s="28" t="s">
        <v>57</v>
      </c>
      <c r="E2530" s="29" t="s">
        <v>5</v>
      </c>
    </row>
    <row r="2531" spans="1:16" x14ac:dyDescent="0.2">
      <c r="A2531" s="28" t="s">
        <v>58</v>
      </c>
      <c r="E2531" s="30" t="s">
        <v>5</v>
      </c>
    </row>
    <row r="2532" spans="1:16" x14ac:dyDescent="0.2">
      <c r="E2532" s="29" t="s">
        <v>5</v>
      </c>
    </row>
    <row r="2533" spans="1:16" x14ac:dyDescent="0.2">
      <c r="A2533" t="s">
        <v>51</v>
      </c>
      <c r="B2533" s="5" t="s">
        <v>7526</v>
      </c>
      <c r="C2533" s="5" t="s">
        <v>7527</v>
      </c>
      <c r="D2533" t="s">
        <v>5</v>
      </c>
      <c r="E2533" s="24" t="s">
        <v>7528</v>
      </c>
      <c r="F2533" s="25" t="s">
        <v>812</v>
      </c>
      <c r="G2533" s="26">
        <v>1</v>
      </c>
      <c r="H2533" s="25">
        <v>0</v>
      </c>
      <c r="I2533" s="25">
        <f>ROUND(G2533*H2533,6)</f>
        <v>0</v>
      </c>
      <c r="L2533" s="27">
        <v>0</v>
      </c>
      <c r="M2533" s="22">
        <f>ROUND(ROUND(L2533,2)*ROUND(G2533,3),2)</f>
        <v>0</v>
      </c>
      <c r="N2533" s="25" t="s">
        <v>126</v>
      </c>
      <c r="O2533">
        <f>(M2533*21)/100</f>
        <v>0</v>
      </c>
      <c r="P2533" t="s">
        <v>27</v>
      </c>
    </row>
    <row r="2534" spans="1:16" x14ac:dyDescent="0.2">
      <c r="A2534" s="28" t="s">
        <v>57</v>
      </c>
      <c r="E2534" s="29" t="s">
        <v>5</v>
      </c>
    </row>
    <row r="2535" spans="1:16" x14ac:dyDescent="0.2">
      <c r="A2535" s="28" t="s">
        <v>58</v>
      </c>
      <c r="E2535" s="30" t="s">
        <v>5</v>
      </c>
    </row>
    <row r="2536" spans="1:16" x14ac:dyDescent="0.2">
      <c r="E2536" s="29" t="s">
        <v>5</v>
      </c>
    </row>
    <row r="2537" spans="1:16" x14ac:dyDescent="0.2">
      <c r="A2537" t="s">
        <v>51</v>
      </c>
      <c r="B2537" s="5" t="s">
        <v>7529</v>
      </c>
      <c r="C2537" s="5" t="s">
        <v>7530</v>
      </c>
      <c r="D2537" t="s">
        <v>5</v>
      </c>
      <c r="E2537" s="24" t="s">
        <v>7186</v>
      </c>
      <c r="F2537" s="25" t="s">
        <v>812</v>
      </c>
      <c r="G2537" s="26">
        <v>1</v>
      </c>
      <c r="H2537" s="25">
        <v>0</v>
      </c>
      <c r="I2537" s="25">
        <f>ROUND(G2537*H2537,6)</f>
        <v>0</v>
      </c>
      <c r="L2537" s="27">
        <v>0</v>
      </c>
      <c r="M2537" s="22">
        <f>ROUND(ROUND(L2537,2)*ROUND(G2537,3),2)</f>
        <v>0</v>
      </c>
      <c r="N2537" s="25" t="s">
        <v>126</v>
      </c>
      <c r="O2537">
        <f>(M2537*21)/100</f>
        <v>0</v>
      </c>
      <c r="P2537" t="s">
        <v>27</v>
      </c>
    </row>
    <row r="2538" spans="1:16" x14ac:dyDescent="0.2">
      <c r="A2538" s="28" t="s">
        <v>57</v>
      </c>
      <c r="E2538" s="29" t="s">
        <v>5</v>
      </c>
    </row>
    <row r="2539" spans="1:16" x14ac:dyDescent="0.2">
      <c r="A2539" s="28" t="s">
        <v>58</v>
      </c>
      <c r="E2539" s="30" t="s">
        <v>5</v>
      </c>
    </row>
    <row r="2540" spans="1:16" x14ac:dyDescent="0.2">
      <c r="E2540" s="29" t="s">
        <v>5</v>
      </c>
    </row>
    <row r="2541" spans="1:16" x14ac:dyDescent="0.2">
      <c r="A2541" t="s">
        <v>51</v>
      </c>
      <c r="B2541" s="5" t="s">
        <v>7531</v>
      </c>
      <c r="C2541" s="5" t="s">
        <v>7532</v>
      </c>
      <c r="D2541" t="s">
        <v>5</v>
      </c>
      <c r="E2541" s="24" t="s">
        <v>7533</v>
      </c>
      <c r="F2541" s="25" t="s">
        <v>812</v>
      </c>
      <c r="G2541" s="26">
        <v>1</v>
      </c>
      <c r="H2541" s="25">
        <v>0</v>
      </c>
      <c r="I2541" s="25">
        <f>ROUND(G2541*H2541,6)</f>
        <v>0</v>
      </c>
      <c r="L2541" s="27">
        <v>0</v>
      </c>
      <c r="M2541" s="22">
        <f>ROUND(ROUND(L2541,2)*ROUND(G2541,3),2)</f>
        <v>0</v>
      </c>
      <c r="N2541" s="25" t="s">
        <v>126</v>
      </c>
      <c r="O2541">
        <f>(M2541*21)/100</f>
        <v>0</v>
      </c>
      <c r="P2541" t="s">
        <v>27</v>
      </c>
    </row>
    <row r="2542" spans="1:16" x14ac:dyDescent="0.2">
      <c r="A2542" s="28" t="s">
        <v>57</v>
      </c>
      <c r="E2542" s="29" t="s">
        <v>5</v>
      </c>
    </row>
    <row r="2543" spans="1:16" x14ac:dyDescent="0.2">
      <c r="A2543" s="28" t="s">
        <v>58</v>
      </c>
      <c r="E2543" s="30" t="s">
        <v>5</v>
      </c>
    </row>
    <row r="2544" spans="1:16" x14ac:dyDescent="0.2">
      <c r="E2544" s="29" t="s">
        <v>5</v>
      </c>
    </row>
    <row r="2545" spans="1:16" x14ac:dyDescent="0.2">
      <c r="A2545" t="s">
        <v>51</v>
      </c>
      <c r="B2545" s="5" t="s">
        <v>7534</v>
      </c>
      <c r="C2545" s="5" t="s">
        <v>7535</v>
      </c>
      <c r="D2545" t="s">
        <v>5</v>
      </c>
      <c r="E2545" s="24" t="s">
        <v>6601</v>
      </c>
      <c r="F2545" s="25" t="s">
        <v>67</v>
      </c>
      <c r="G2545" s="26">
        <v>21.39</v>
      </c>
      <c r="H2545" s="25">
        <v>0</v>
      </c>
      <c r="I2545" s="25">
        <f>ROUND(G2545*H2545,6)</f>
        <v>0</v>
      </c>
      <c r="L2545" s="27">
        <v>0</v>
      </c>
      <c r="M2545" s="22">
        <f>ROUND(ROUND(L2545,2)*ROUND(G2545,3),2)</f>
        <v>0</v>
      </c>
      <c r="N2545" s="25" t="s">
        <v>126</v>
      </c>
      <c r="O2545">
        <f>(M2545*21)/100</f>
        <v>0</v>
      </c>
      <c r="P2545" t="s">
        <v>27</v>
      </c>
    </row>
    <row r="2546" spans="1:16" x14ac:dyDescent="0.2">
      <c r="A2546" s="28" t="s">
        <v>57</v>
      </c>
      <c r="E2546" s="29" t="s">
        <v>5</v>
      </c>
    </row>
    <row r="2547" spans="1:16" x14ac:dyDescent="0.2">
      <c r="A2547" s="28" t="s">
        <v>58</v>
      </c>
      <c r="E2547" s="30" t="s">
        <v>5</v>
      </c>
    </row>
    <row r="2548" spans="1:16" x14ac:dyDescent="0.2">
      <c r="E2548" s="29" t="s">
        <v>5</v>
      </c>
    </row>
    <row r="2549" spans="1:16" ht="25.5" x14ac:dyDescent="0.2">
      <c r="A2549" t="s">
        <v>51</v>
      </c>
      <c r="B2549" s="5" t="s">
        <v>7536</v>
      </c>
      <c r="C2549" s="5" t="s">
        <v>7537</v>
      </c>
      <c r="D2549" t="s">
        <v>5</v>
      </c>
      <c r="E2549" s="24" t="s">
        <v>6605</v>
      </c>
      <c r="F2549" s="25" t="s">
        <v>67</v>
      </c>
      <c r="G2549" s="26">
        <v>13.23</v>
      </c>
      <c r="H2549" s="25">
        <v>0</v>
      </c>
      <c r="I2549" s="25">
        <f>ROUND(G2549*H2549,6)</f>
        <v>0</v>
      </c>
      <c r="L2549" s="27">
        <v>0</v>
      </c>
      <c r="M2549" s="22">
        <f>ROUND(ROUND(L2549,2)*ROUND(G2549,3),2)</f>
        <v>0</v>
      </c>
      <c r="N2549" s="25" t="s">
        <v>126</v>
      </c>
      <c r="O2549">
        <f>(M2549*21)/100</f>
        <v>0</v>
      </c>
      <c r="P2549" t="s">
        <v>27</v>
      </c>
    </row>
    <row r="2550" spans="1:16" x14ac:dyDescent="0.2">
      <c r="A2550" s="28" t="s">
        <v>57</v>
      </c>
      <c r="E2550" s="29" t="s">
        <v>5</v>
      </c>
    </row>
    <row r="2551" spans="1:16" x14ac:dyDescent="0.2">
      <c r="A2551" s="28" t="s">
        <v>58</v>
      </c>
      <c r="E2551" s="30" t="s">
        <v>5</v>
      </c>
    </row>
    <row r="2552" spans="1:16" x14ac:dyDescent="0.2">
      <c r="E2552" s="29" t="s">
        <v>5</v>
      </c>
    </row>
    <row r="2553" spans="1:16" ht="25.5" x14ac:dyDescent="0.2">
      <c r="A2553" t="s">
        <v>51</v>
      </c>
      <c r="B2553" s="5" t="s">
        <v>7538</v>
      </c>
      <c r="C2553" s="5" t="s">
        <v>7539</v>
      </c>
      <c r="D2553" t="s">
        <v>5</v>
      </c>
      <c r="E2553" s="24" t="s">
        <v>6607</v>
      </c>
      <c r="F2553" s="25" t="s">
        <v>67</v>
      </c>
      <c r="G2553" s="26">
        <v>14</v>
      </c>
      <c r="H2553" s="25">
        <v>0</v>
      </c>
      <c r="I2553" s="25">
        <f>ROUND(G2553*H2553,6)</f>
        <v>0</v>
      </c>
      <c r="L2553" s="27">
        <v>0</v>
      </c>
      <c r="M2553" s="22">
        <f>ROUND(ROUND(L2553,2)*ROUND(G2553,3),2)</f>
        <v>0</v>
      </c>
      <c r="N2553" s="25" t="s">
        <v>126</v>
      </c>
      <c r="O2553">
        <f>(M2553*21)/100</f>
        <v>0</v>
      </c>
      <c r="P2553" t="s">
        <v>27</v>
      </c>
    </row>
    <row r="2554" spans="1:16" x14ac:dyDescent="0.2">
      <c r="A2554" s="28" t="s">
        <v>57</v>
      </c>
      <c r="E2554" s="29" t="s">
        <v>5</v>
      </c>
    </row>
    <row r="2555" spans="1:16" x14ac:dyDescent="0.2">
      <c r="A2555" s="28" t="s">
        <v>58</v>
      </c>
      <c r="E2555" s="30" t="s">
        <v>5</v>
      </c>
    </row>
    <row r="2556" spans="1:16" x14ac:dyDescent="0.2">
      <c r="E2556" s="29" t="s">
        <v>5</v>
      </c>
    </row>
    <row r="2557" spans="1:16" x14ac:dyDescent="0.2">
      <c r="A2557" t="s">
        <v>48</v>
      </c>
      <c r="C2557" s="6" t="s">
        <v>208</v>
      </c>
      <c r="E2557" s="23" t="s">
        <v>7540</v>
      </c>
      <c r="J2557" s="22">
        <f>0</f>
        <v>0</v>
      </c>
      <c r="K2557" s="22">
        <f>0</f>
        <v>0</v>
      </c>
      <c r="L2557" s="22">
        <f>0+L2558+L2562+L2566+L2570+L2574+L2578+L2582+L2586+L2590+L2594+L2598+L2602</f>
        <v>0</v>
      </c>
      <c r="M2557" s="22">
        <f>0+M2558+M2562+M2566+M2570+M2574+M2578+M2582+M2586+M2590+M2594+M2598+M2602</f>
        <v>0</v>
      </c>
    </row>
    <row r="2558" spans="1:16" x14ac:dyDescent="0.2">
      <c r="A2558" t="s">
        <v>51</v>
      </c>
      <c r="B2558" s="5" t="s">
        <v>7541</v>
      </c>
      <c r="C2558" s="5" t="s">
        <v>7542</v>
      </c>
      <c r="D2558" t="s">
        <v>5</v>
      </c>
      <c r="E2558" s="24" t="s">
        <v>7543</v>
      </c>
      <c r="F2558" s="25" t="s">
        <v>812</v>
      </c>
      <c r="G2558" s="26">
        <v>1</v>
      </c>
      <c r="H2558" s="25">
        <v>0</v>
      </c>
      <c r="I2558" s="25">
        <f>ROUND(G2558*H2558,6)</f>
        <v>0</v>
      </c>
      <c r="L2558" s="27">
        <v>0</v>
      </c>
      <c r="M2558" s="22">
        <f>ROUND(ROUND(L2558,2)*ROUND(G2558,3),2)</f>
        <v>0</v>
      </c>
      <c r="N2558" s="25" t="s">
        <v>126</v>
      </c>
      <c r="O2558">
        <f>(M2558*21)/100</f>
        <v>0</v>
      </c>
      <c r="P2558" t="s">
        <v>27</v>
      </c>
    </row>
    <row r="2559" spans="1:16" x14ac:dyDescent="0.2">
      <c r="A2559" s="28" t="s">
        <v>57</v>
      </c>
      <c r="E2559" s="29" t="s">
        <v>5</v>
      </c>
    </row>
    <row r="2560" spans="1:16" x14ac:dyDescent="0.2">
      <c r="A2560" s="28" t="s">
        <v>58</v>
      </c>
      <c r="E2560" s="30" t="s">
        <v>5</v>
      </c>
    </row>
    <row r="2561" spans="1:16" x14ac:dyDescent="0.2">
      <c r="E2561" s="29" t="s">
        <v>5</v>
      </c>
    </row>
    <row r="2562" spans="1:16" ht="25.5" x14ac:dyDescent="0.2">
      <c r="A2562" t="s">
        <v>51</v>
      </c>
      <c r="B2562" s="5" t="s">
        <v>7544</v>
      </c>
      <c r="C2562" s="5" t="s">
        <v>7545</v>
      </c>
      <c r="D2562" t="s">
        <v>5</v>
      </c>
      <c r="E2562" s="24" t="s">
        <v>7410</v>
      </c>
      <c r="F2562" s="25" t="s">
        <v>812</v>
      </c>
      <c r="G2562" s="26">
        <v>1</v>
      </c>
      <c r="H2562" s="25">
        <v>0</v>
      </c>
      <c r="I2562" s="25">
        <f>ROUND(G2562*H2562,6)</f>
        <v>0</v>
      </c>
      <c r="L2562" s="27">
        <v>0</v>
      </c>
      <c r="M2562" s="22">
        <f>ROUND(ROUND(L2562,2)*ROUND(G2562,3),2)</f>
        <v>0</v>
      </c>
      <c r="N2562" s="25" t="s">
        <v>126</v>
      </c>
      <c r="O2562">
        <f>(M2562*21)/100</f>
        <v>0</v>
      </c>
      <c r="P2562" t="s">
        <v>27</v>
      </c>
    </row>
    <row r="2563" spans="1:16" x14ac:dyDescent="0.2">
      <c r="A2563" s="28" t="s">
        <v>57</v>
      </c>
      <c r="E2563" s="29" t="s">
        <v>5</v>
      </c>
    </row>
    <row r="2564" spans="1:16" x14ac:dyDescent="0.2">
      <c r="A2564" s="28" t="s">
        <v>58</v>
      </c>
      <c r="E2564" s="30" t="s">
        <v>5</v>
      </c>
    </row>
    <row r="2565" spans="1:16" x14ac:dyDescent="0.2">
      <c r="E2565" s="29" t="s">
        <v>5</v>
      </c>
    </row>
    <row r="2566" spans="1:16" x14ac:dyDescent="0.2">
      <c r="A2566" t="s">
        <v>51</v>
      </c>
      <c r="B2566" s="5" t="s">
        <v>7546</v>
      </c>
      <c r="C2566" s="5" t="s">
        <v>7547</v>
      </c>
      <c r="D2566" t="s">
        <v>5</v>
      </c>
      <c r="E2566" s="24" t="s">
        <v>6545</v>
      </c>
      <c r="F2566" s="25" t="s">
        <v>812</v>
      </c>
      <c r="G2566" s="26">
        <v>1</v>
      </c>
      <c r="H2566" s="25">
        <v>0</v>
      </c>
      <c r="I2566" s="25">
        <f>ROUND(G2566*H2566,6)</f>
        <v>0</v>
      </c>
      <c r="L2566" s="27">
        <v>0</v>
      </c>
      <c r="M2566" s="22">
        <f>ROUND(ROUND(L2566,2)*ROUND(G2566,3),2)</f>
        <v>0</v>
      </c>
      <c r="N2566" s="25" t="s">
        <v>126</v>
      </c>
      <c r="O2566">
        <f>(M2566*21)/100</f>
        <v>0</v>
      </c>
      <c r="P2566" t="s">
        <v>27</v>
      </c>
    </row>
    <row r="2567" spans="1:16" x14ac:dyDescent="0.2">
      <c r="A2567" s="28" t="s">
        <v>57</v>
      </c>
      <c r="E2567" s="29" t="s">
        <v>5</v>
      </c>
    </row>
    <row r="2568" spans="1:16" x14ac:dyDescent="0.2">
      <c r="A2568" s="28" t="s">
        <v>58</v>
      </c>
      <c r="E2568" s="30" t="s">
        <v>5</v>
      </c>
    </row>
    <row r="2569" spans="1:16" x14ac:dyDescent="0.2">
      <c r="E2569" s="29" t="s">
        <v>5</v>
      </c>
    </row>
    <row r="2570" spans="1:16" x14ac:dyDescent="0.2">
      <c r="A2570" t="s">
        <v>51</v>
      </c>
      <c r="B2570" s="5" t="s">
        <v>7548</v>
      </c>
      <c r="C2570" s="5" t="s">
        <v>7549</v>
      </c>
      <c r="D2570" t="s">
        <v>5</v>
      </c>
      <c r="E2570" s="24" t="s">
        <v>6545</v>
      </c>
      <c r="F2570" s="25" t="s">
        <v>812</v>
      </c>
      <c r="G2570" s="26">
        <v>1</v>
      </c>
      <c r="H2570" s="25">
        <v>0</v>
      </c>
      <c r="I2570" s="25">
        <f>ROUND(G2570*H2570,6)</f>
        <v>0</v>
      </c>
      <c r="L2570" s="27">
        <v>0</v>
      </c>
      <c r="M2570" s="22">
        <f>ROUND(ROUND(L2570,2)*ROUND(G2570,3),2)</f>
        <v>0</v>
      </c>
      <c r="N2570" s="25" t="s">
        <v>126</v>
      </c>
      <c r="O2570">
        <f>(M2570*21)/100</f>
        <v>0</v>
      </c>
      <c r="P2570" t="s">
        <v>27</v>
      </c>
    </row>
    <row r="2571" spans="1:16" x14ac:dyDescent="0.2">
      <c r="A2571" s="28" t="s">
        <v>57</v>
      </c>
      <c r="E2571" s="29" t="s">
        <v>5</v>
      </c>
    </row>
    <row r="2572" spans="1:16" x14ac:dyDescent="0.2">
      <c r="A2572" s="28" t="s">
        <v>58</v>
      </c>
      <c r="E2572" s="30" t="s">
        <v>5</v>
      </c>
    </row>
    <row r="2573" spans="1:16" x14ac:dyDescent="0.2">
      <c r="E2573" s="29" t="s">
        <v>5</v>
      </c>
    </row>
    <row r="2574" spans="1:16" ht="25.5" x14ac:dyDescent="0.2">
      <c r="A2574" t="s">
        <v>51</v>
      </c>
      <c r="B2574" s="5" t="s">
        <v>7550</v>
      </c>
      <c r="C2574" s="5" t="s">
        <v>7551</v>
      </c>
      <c r="D2574" t="s">
        <v>5</v>
      </c>
      <c r="E2574" s="24" t="s">
        <v>7523</v>
      </c>
      <c r="F2574" s="25" t="s">
        <v>812</v>
      </c>
      <c r="G2574" s="26">
        <v>1</v>
      </c>
      <c r="H2574" s="25">
        <v>0</v>
      </c>
      <c r="I2574" s="25">
        <f>ROUND(G2574*H2574,6)</f>
        <v>0</v>
      </c>
      <c r="L2574" s="27">
        <v>0</v>
      </c>
      <c r="M2574" s="22">
        <f>ROUND(ROUND(L2574,2)*ROUND(G2574,3),2)</f>
        <v>0</v>
      </c>
      <c r="N2574" s="25" t="s">
        <v>126</v>
      </c>
      <c r="O2574">
        <f>(M2574*21)/100</f>
        <v>0</v>
      </c>
      <c r="P2574" t="s">
        <v>27</v>
      </c>
    </row>
    <row r="2575" spans="1:16" x14ac:dyDescent="0.2">
      <c r="A2575" s="28" t="s">
        <v>57</v>
      </c>
      <c r="E2575" s="29" t="s">
        <v>5</v>
      </c>
    </row>
    <row r="2576" spans="1:16" x14ac:dyDescent="0.2">
      <c r="A2576" s="28" t="s">
        <v>58</v>
      </c>
      <c r="E2576" s="30" t="s">
        <v>5</v>
      </c>
    </row>
    <row r="2577" spans="1:16" x14ac:dyDescent="0.2">
      <c r="E2577" s="29" t="s">
        <v>5</v>
      </c>
    </row>
    <row r="2578" spans="1:16" ht="25.5" x14ac:dyDescent="0.2">
      <c r="A2578" t="s">
        <v>51</v>
      </c>
      <c r="B2578" s="5" t="s">
        <v>7552</v>
      </c>
      <c r="C2578" s="5" t="s">
        <v>7553</v>
      </c>
      <c r="D2578" t="s">
        <v>5</v>
      </c>
      <c r="E2578" s="24" t="s">
        <v>7523</v>
      </c>
      <c r="F2578" s="25" t="s">
        <v>812</v>
      </c>
      <c r="G2578" s="26">
        <v>1</v>
      </c>
      <c r="H2578" s="25">
        <v>0</v>
      </c>
      <c r="I2578" s="25">
        <f>ROUND(G2578*H2578,6)</f>
        <v>0</v>
      </c>
      <c r="L2578" s="27">
        <v>0</v>
      </c>
      <c r="M2578" s="22">
        <f>ROUND(ROUND(L2578,2)*ROUND(G2578,3),2)</f>
        <v>0</v>
      </c>
      <c r="N2578" s="25" t="s">
        <v>126</v>
      </c>
      <c r="O2578">
        <f>(M2578*21)/100</f>
        <v>0</v>
      </c>
      <c r="P2578" t="s">
        <v>27</v>
      </c>
    </row>
    <row r="2579" spans="1:16" x14ac:dyDescent="0.2">
      <c r="A2579" s="28" t="s">
        <v>57</v>
      </c>
      <c r="E2579" s="29" t="s">
        <v>5</v>
      </c>
    </row>
    <row r="2580" spans="1:16" x14ac:dyDescent="0.2">
      <c r="A2580" s="28" t="s">
        <v>58</v>
      </c>
      <c r="E2580" s="30" t="s">
        <v>5</v>
      </c>
    </row>
    <row r="2581" spans="1:16" x14ac:dyDescent="0.2">
      <c r="E2581" s="29" t="s">
        <v>5</v>
      </c>
    </row>
    <row r="2582" spans="1:16" x14ac:dyDescent="0.2">
      <c r="A2582" t="s">
        <v>51</v>
      </c>
      <c r="B2582" s="5" t="s">
        <v>7554</v>
      </c>
      <c r="C2582" s="5" t="s">
        <v>7555</v>
      </c>
      <c r="D2582" t="s">
        <v>5</v>
      </c>
      <c r="E2582" s="24" t="s">
        <v>7556</v>
      </c>
      <c r="F2582" s="25" t="s">
        <v>812</v>
      </c>
      <c r="G2582" s="26">
        <v>1</v>
      </c>
      <c r="H2582" s="25">
        <v>0</v>
      </c>
      <c r="I2582" s="25">
        <f>ROUND(G2582*H2582,6)</f>
        <v>0</v>
      </c>
      <c r="L2582" s="27">
        <v>0</v>
      </c>
      <c r="M2582" s="22">
        <f>ROUND(ROUND(L2582,2)*ROUND(G2582,3),2)</f>
        <v>0</v>
      </c>
      <c r="N2582" s="25" t="s">
        <v>126</v>
      </c>
      <c r="O2582">
        <f>(M2582*21)/100</f>
        <v>0</v>
      </c>
      <c r="P2582" t="s">
        <v>27</v>
      </c>
    </row>
    <row r="2583" spans="1:16" x14ac:dyDescent="0.2">
      <c r="A2583" s="28" t="s">
        <v>57</v>
      </c>
      <c r="E2583" s="29" t="s">
        <v>5</v>
      </c>
    </row>
    <row r="2584" spans="1:16" x14ac:dyDescent="0.2">
      <c r="A2584" s="28" t="s">
        <v>58</v>
      </c>
      <c r="E2584" s="30" t="s">
        <v>5</v>
      </c>
    </row>
    <row r="2585" spans="1:16" x14ac:dyDescent="0.2">
      <c r="E2585" s="29" t="s">
        <v>5</v>
      </c>
    </row>
    <row r="2586" spans="1:16" x14ac:dyDescent="0.2">
      <c r="A2586" t="s">
        <v>51</v>
      </c>
      <c r="B2586" s="5" t="s">
        <v>7557</v>
      </c>
      <c r="C2586" s="5" t="s">
        <v>7558</v>
      </c>
      <c r="D2586" t="s">
        <v>5</v>
      </c>
      <c r="E2586" s="24" t="s">
        <v>7559</v>
      </c>
      <c r="F2586" s="25" t="s">
        <v>812</v>
      </c>
      <c r="G2586" s="26">
        <v>1</v>
      </c>
      <c r="H2586" s="25">
        <v>0</v>
      </c>
      <c r="I2586" s="25">
        <f>ROUND(G2586*H2586,6)</f>
        <v>0</v>
      </c>
      <c r="L2586" s="27">
        <v>0</v>
      </c>
      <c r="M2586" s="22">
        <f>ROUND(ROUND(L2586,2)*ROUND(G2586,3),2)</f>
        <v>0</v>
      </c>
      <c r="N2586" s="25" t="s">
        <v>126</v>
      </c>
      <c r="O2586">
        <f>(M2586*21)/100</f>
        <v>0</v>
      </c>
      <c r="P2586" t="s">
        <v>27</v>
      </c>
    </row>
    <row r="2587" spans="1:16" x14ac:dyDescent="0.2">
      <c r="A2587" s="28" t="s">
        <v>57</v>
      </c>
      <c r="E2587" s="29" t="s">
        <v>5</v>
      </c>
    </row>
    <row r="2588" spans="1:16" x14ac:dyDescent="0.2">
      <c r="A2588" s="28" t="s">
        <v>58</v>
      </c>
      <c r="E2588" s="30" t="s">
        <v>5</v>
      </c>
    </row>
    <row r="2589" spans="1:16" x14ac:dyDescent="0.2">
      <c r="E2589" s="29" t="s">
        <v>5</v>
      </c>
    </row>
    <row r="2590" spans="1:16" x14ac:dyDescent="0.2">
      <c r="A2590" t="s">
        <v>51</v>
      </c>
      <c r="B2590" s="5" t="s">
        <v>7560</v>
      </c>
      <c r="C2590" s="5" t="s">
        <v>7561</v>
      </c>
      <c r="D2590" t="s">
        <v>5</v>
      </c>
      <c r="E2590" s="24" t="s">
        <v>6826</v>
      </c>
      <c r="F2590" s="25" t="s">
        <v>812</v>
      </c>
      <c r="G2590" s="26">
        <v>1</v>
      </c>
      <c r="H2590" s="25">
        <v>0</v>
      </c>
      <c r="I2590" s="25">
        <f>ROUND(G2590*H2590,6)</f>
        <v>0</v>
      </c>
      <c r="L2590" s="27">
        <v>0</v>
      </c>
      <c r="M2590" s="22">
        <f>ROUND(ROUND(L2590,2)*ROUND(G2590,3),2)</f>
        <v>0</v>
      </c>
      <c r="N2590" s="25" t="s">
        <v>126</v>
      </c>
      <c r="O2590">
        <f>(M2590*21)/100</f>
        <v>0</v>
      </c>
      <c r="P2590" t="s">
        <v>27</v>
      </c>
    </row>
    <row r="2591" spans="1:16" x14ac:dyDescent="0.2">
      <c r="A2591" s="28" t="s">
        <v>57</v>
      </c>
      <c r="E2591" s="29" t="s">
        <v>5</v>
      </c>
    </row>
    <row r="2592" spans="1:16" x14ac:dyDescent="0.2">
      <c r="A2592" s="28" t="s">
        <v>58</v>
      </c>
      <c r="E2592" s="30" t="s">
        <v>5</v>
      </c>
    </row>
    <row r="2593" spans="1:16" x14ac:dyDescent="0.2">
      <c r="E2593" s="29" t="s">
        <v>5</v>
      </c>
    </row>
    <row r="2594" spans="1:16" ht="25.5" x14ac:dyDescent="0.2">
      <c r="A2594" t="s">
        <v>51</v>
      </c>
      <c r="B2594" s="5" t="s">
        <v>7562</v>
      </c>
      <c r="C2594" s="5" t="s">
        <v>7563</v>
      </c>
      <c r="D2594" t="s">
        <v>5</v>
      </c>
      <c r="E2594" s="24" t="s">
        <v>6605</v>
      </c>
      <c r="F2594" s="25" t="s">
        <v>67</v>
      </c>
      <c r="G2594" s="26">
        <v>4.66</v>
      </c>
      <c r="H2594" s="25">
        <v>0</v>
      </c>
      <c r="I2594" s="25">
        <f>ROUND(G2594*H2594,6)</f>
        <v>0</v>
      </c>
      <c r="L2594" s="27">
        <v>0</v>
      </c>
      <c r="M2594" s="22">
        <f>ROUND(ROUND(L2594,2)*ROUND(G2594,3),2)</f>
        <v>0</v>
      </c>
      <c r="N2594" s="25" t="s">
        <v>126</v>
      </c>
      <c r="O2594">
        <f>(M2594*21)/100</f>
        <v>0</v>
      </c>
      <c r="P2594" t="s">
        <v>27</v>
      </c>
    </row>
    <row r="2595" spans="1:16" x14ac:dyDescent="0.2">
      <c r="A2595" s="28" t="s">
        <v>57</v>
      </c>
      <c r="E2595" s="29" t="s">
        <v>5</v>
      </c>
    </row>
    <row r="2596" spans="1:16" x14ac:dyDescent="0.2">
      <c r="A2596" s="28" t="s">
        <v>58</v>
      </c>
      <c r="E2596" s="30" t="s">
        <v>5</v>
      </c>
    </row>
    <row r="2597" spans="1:16" x14ac:dyDescent="0.2">
      <c r="E2597" s="29" t="s">
        <v>5</v>
      </c>
    </row>
    <row r="2598" spans="1:16" ht="25.5" x14ac:dyDescent="0.2">
      <c r="A2598" t="s">
        <v>51</v>
      </c>
      <c r="B2598" s="5" t="s">
        <v>7564</v>
      </c>
      <c r="C2598" s="5" t="s">
        <v>7565</v>
      </c>
      <c r="D2598" t="s">
        <v>5</v>
      </c>
      <c r="E2598" s="24" t="s">
        <v>6607</v>
      </c>
      <c r="F2598" s="25" t="s">
        <v>67</v>
      </c>
      <c r="G2598" s="26">
        <v>2</v>
      </c>
      <c r="H2598" s="25">
        <v>0</v>
      </c>
      <c r="I2598" s="25">
        <f>ROUND(G2598*H2598,6)</f>
        <v>0</v>
      </c>
      <c r="L2598" s="27">
        <v>0</v>
      </c>
      <c r="M2598" s="22">
        <f>ROUND(ROUND(L2598,2)*ROUND(G2598,3),2)</f>
        <v>0</v>
      </c>
      <c r="N2598" s="25" t="s">
        <v>126</v>
      </c>
      <c r="O2598">
        <f>(M2598*21)/100</f>
        <v>0</v>
      </c>
      <c r="P2598" t="s">
        <v>27</v>
      </c>
    </row>
    <row r="2599" spans="1:16" x14ac:dyDescent="0.2">
      <c r="A2599" s="28" t="s">
        <v>57</v>
      </c>
      <c r="E2599" s="29" t="s">
        <v>5</v>
      </c>
    </row>
    <row r="2600" spans="1:16" x14ac:dyDescent="0.2">
      <c r="A2600" s="28" t="s">
        <v>58</v>
      </c>
      <c r="E2600" s="30" t="s">
        <v>5</v>
      </c>
    </row>
    <row r="2601" spans="1:16" x14ac:dyDescent="0.2">
      <c r="E2601" s="29" t="s">
        <v>5</v>
      </c>
    </row>
    <row r="2602" spans="1:16" x14ac:dyDescent="0.2">
      <c r="A2602" t="s">
        <v>51</v>
      </c>
      <c r="B2602" s="5" t="s">
        <v>7566</v>
      </c>
      <c r="C2602" s="5" t="s">
        <v>7567</v>
      </c>
      <c r="D2602" t="s">
        <v>5</v>
      </c>
      <c r="E2602" s="24" t="s">
        <v>6619</v>
      </c>
      <c r="F2602" s="25" t="s">
        <v>3125</v>
      </c>
      <c r="G2602" s="26">
        <v>0.28000000000000003</v>
      </c>
      <c r="H2602" s="25">
        <v>0</v>
      </c>
      <c r="I2602" s="25">
        <f>ROUND(G2602*H2602,6)</f>
        <v>0</v>
      </c>
      <c r="L2602" s="27">
        <v>0</v>
      </c>
      <c r="M2602" s="22">
        <f>ROUND(ROUND(L2602,2)*ROUND(G2602,3),2)</f>
        <v>0</v>
      </c>
      <c r="N2602" s="25" t="s">
        <v>126</v>
      </c>
      <c r="O2602">
        <f>(M2602*21)/100</f>
        <v>0</v>
      </c>
      <c r="P2602" t="s">
        <v>27</v>
      </c>
    </row>
    <row r="2603" spans="1:16" x14ac:dyDescent="0.2">
      <c r="A2603" s="28" t="s">
        <v>57</v>
      </c>
      <c r="E2603" s="29" t="s">
        <v>5</v>
      </c>
    </row>
    <row r="2604" spans="1:16" x14ac:dyDescent="0.2">
      <c r="A2604" s="28" t="s">
        <v>58</v>
      </c>
      <c r="E2604" s="30" t="s">
        <v>5</v>
      </c>
    </row>
    <row r="2605" spans="1:16" x14ac:dyDescent="0.2">
      <c r="E2605" s="29" t="s">
        <v>5</v>
      </c>
    </row>
    <row r="2606" spans="1:16" x14ac:dyDescent="0.2">
      <c r="A2606" t="s">
        <v>48</v>
      </c>
      <c r="C2606" s="6" t="s">
        <v>211</v>
      </c>
      <c r="E2606" s="23" t="s">
        <v>7568</v>
      </c>
      <c r="J2606" s="22">
        <f>0</f>
        <v>0</v>
      </c>
      <c r="K2606" s="22">
        <f>0</f>
        <v>0</v>
      </c>
      <c r="L2606" s="22">
        <f>0+L2607+L2611+L2615+L2619+L2623+L2627+L2631+L2635+L2639+L2643+L2647+L2651+L2655+L2659+L2663+L2667+L2671+L2675+L2679+L2683+L2687+L2691+L2695+L2699+L2703+L2707+L2711+L2715+L2719+L2723+L2727+L2731+L2735+L2739+L2743+L2747+L2751+L2755</f>
        <v>0</v>
      </c>
      <c r="M2606" s="22">
        <f>0+M2607+M2611+M2615+M2619+M2623+M2627+M2631+M2635+M2639+M2643+M2647+M2651+M2655+M2659+M2663+M2667+M2671+M2675+M2679+M2683+M2687+M2691+M2695+M2699+M2703+M2707+M2711+M2715+M2719+M2723+M2727+M2731+M2735+M2739+M2743+M2747+M2751+M2755</f>
        <v>0</v>
      </c>
    </row>
    <row r="2607" spans="1:16" ht="25.5" x14ac:dyDescent="0.2">
      <c r="A2607" t="s">
        <v>51</v>
      </c>
      <c r="B2607" s="5" t="s">
        <v>7569</v>
      </c>
      <c r="C2607" s="5" t="s">
        <v>7570</v>
      </c>
      <c r="D2607" t="s">
        <v>5</v>
      </c>
      <c r="E2607" s="24" t="s">
        <v>7571</v>
      </c>
      <c r="F2607" s="25" t="s">
        <v>812</v>
      </c>
      <c r="G2607" s="26">
        <v>1</v>
      </c>
      <c r="H2607" s="25">
        <v>0</v>
      </c>
      <c r="I2607" s="25">
        <f>ROUND(G2607*H2607,6)</f>
        <v>0</v>
      </c>
      <c r="L2607" s="27">
        <v>0</v>
      </c>
      <c r="M2607" s="22">
        <f>ROUND(ROUND(L2607,2)*ROUND(G2607,3),2)</f>
        <v>0</v>
      </c>
      <c r="N2607" s="25" t="s">
        <v>126</v>
      </c>
      <c r="O2607">
        <f>(M2607*21)/100</f>
        <v>0</v>
      </c>
      <c r="P2607" t="s">
        <v>27</v>
      </c>
    </row>
    <row r="2608" spans="1:16" ht="25.5" x14ac:dyDescent="0.2">
      <c r="A2608" s="28" t="s">
        <v>57</v>
      </c>
      <c r="E2608" s="29" t="s">
        <v>7572</v>
      </c>
    </row>
    <row r="2609" spans="1:16" x14ac:dyDescent="0.2">
      <c r="A2609" s="28" t="s">
        <v>58</v>
      </c>
      <c r="E2609" s="30" t="s">
        <v>5</v>
      </c>
    </row>
    <row r="2610" spans="1:16" x14ac:dyDescent="0.2">
      <c r="E2610" s="29" t="s">
        <v>5</v>
      </c>
    </row>
    <row r="2611" spans="1:16" ht="25.5" x14ac:dyDescent="0.2">
      <c r="A2611" t="s">
        <v>51</v>
      </c>
      <c r="B2611" s="5" t="s">
        <v>7573</v>
      </c>
      <c r="C2611" s="5" t="s">
        <v>7574</v>
      </c>
      <c r="D2611" t="s">
        <v>5</v>
      </c>
      <c r="E2611" s="24" t="s">
        <v>7571</v>
      </c>
      <c r="F2611" s="25" t="s">
        <v>812</v>
      </c>
      <c r="G2611" s="26">
        <v>1</v>
      </c>
      <c r="H2611" s="25">
        <v>0</v>
      </c>
      <c r="I2611" s="25">
        <f>ROUND(G2611*H2611,6)</f>
        <v>0</v>
      </c>
      <c r="L2611" s="27">
        <v>0</v>
      </c>
      <c r="M2611" s="22">
        <f>ROUND(ROUND(L2611,2)*ROUND(G2611,3),2)</f>
        <v>0</v>
      </c>
      <c r="N2611" s="25" t="s">
        <v>126</v>
      </c>
      <c r="O2611">
        <f>(M2611*21)/100</f>
        <v>0</v>
      </c>
      <c r="P2611" t="s">
        <v>27</v>
      </c>
    </row>
    <row r="2612" spans="1:16" ht="25.5" x14ac:dyDescent="0.2">
      <c r="A2612" s="28" t="s">
        <v>57</v>
      </c>
      <c r="E2612" s="29" t="s">
        <v>7572</v>
      </c>
    </row>
    <row r="2613" spans="1:16" x14ac:dyDescent="0.2">
      <c r="A2613" s="28" t="s">
        <v>58</v>
      </c>
      <c r="E2613" s="30" t="s">
        <v>5</v>
      </c>
    </row>
    <row r="2614" spans="1:16" x14ac:dyDescent="0.2">
      <c r="E2614" s="29" t="s">
        <v>5</v>
      </c>
    </row>
    <row r="2615" spans="1:16" ht="25.5" x14ac:dyDescent="0.2">
      <c r="A2615" t="s">
        <v>51</v>
      </c>
      <c r="B2615" s="5" t="s">
        <v>7575</v>
      </c>
      <c r="C2615" s="5" t="s">
        <v>7576</v>
      </c>
      <c r="D2615" t="s">
        <v>5</v>
      </c>
      <c r="E2615" s="24" t="s">
        <v>7577</v>
      </c>
      <c r="F2615" s="25" t="s">
        <v>812</v>
      </c>
      <c r="G2615" s="26">
        <v>1</v>
      </c>
      <c r="H2615" s="25">
        <v>0</v>
      </c>
      <c r="I2615" s="25">
        <f>ROUND(G2615*H2615,6)</f>
        <v>0</v>
      </c>
      <c r="L2615" s="27">
        <v>0</v>
      </c>
      <c r="M2615" s="22">
        <f>ROUND(ROUND(L2615,2)*ROUND(G2615,3),2)</f>
        <v>0</v>
      </c>
      <c r="N2615" s="25" t="s">
        <v>126</v>
      </c>
      <c r="O2615">
        <f>(M2615*21)/100</f>
        <v>0</v>
      </c>
      <c r="P2615" t="s">
        <v>27</v>
      </c>
    </row>
    <row r="2616" spans="1:16" ht="25.5" x14ac:dyDescent="0.2">
      <c r="A2616" s="28" t="s">
        <v>57</v>
      </c>
      <c r="E2616" s="29" t="s">
        <v>7572</v>
      </c>
    </row>
    <row r="2617" spans="1:16" x14ac:dyDescent="0.2">
      <c r="A2617" s="28" t="s">
        <v>58</v>
      </c>
      <c r="E2617" s="30" t="s">
        <v>5</v>
      </c>
    </row>
    <row r="2618" spans="1:16" x14ac:dyDescent="0.2">
      <c r="E2618" s="29" t="s">
        <v>5</v>
      </c>
    </row>
    <row r="2619" spans="1:16" x14ac:dyDescent="0.2">
      <c r="A2619" t="s">
        <v>51</v>
      </c>
      <c r="B2619" s="5" t="s">
        <v>7578</v>
      </c>
      <c r="C2619" s="5" t="s">
        <v>7579</v>
      </c>
      <c r="D2619" t="s">
        <v>5</v>
      </c>
      <c r="E2619" s="24" t="s">
        <v>7580</v>
      </c>
      <c r="F2619" s="25" t="s">
        <v>812</v>
      </c>
      <c r="G2619" s="26">
        <v>9</v>
      </c>
      <c r="H2619" s="25">
        <v>0</v>
      </c>
      <c r="I2619" s="25">
        <f>ROUND(G2619*H2619,6)</f>
        <v>0</v>
      </c>
      <c r="L2619" s="27">
        <v>0</v>
      </c>
      <c r="M2619" s="22">
        <f>ROUND(ROUND(L2619,2)*ROUND(G2619,3),2)</f>
        <v>0</v>
      </c>
      <c r="N2619" s="25" t="s">
        <v>126</v>
      </c>
      <c r="O2619">
        <f>(M2619*21)/100</f>
        <v>0</v>
      </c>
      <c r="P2619" t="s">
        <v>27</v>
      </c>
    </row>
    <row r="2620" spans="1:16" x14ac:dyDescent="0.2">
      <c r="A2620" s="28" t="s">
        <v>57</v>
      </c>
      <c r="E2620" s="29" t="s">
        <v>5</v>
      </c>
    </row>
    <row r="2621" spans="1:16" x14ac:dyDescent="0.2">
      <c r="A2621" s="28" t="s">
        <v>58</v>
      </c>
      <c r="E2621" s="30" t="s">
        <v>5</v>
      </c>
    </row>
    <row r="2622" spans="1:16" x14ac:dyDescent="0.2">
      <c r="E2622" s="29" t="s">
        <v>5</v>
      </c>
    </row>
    <row r="2623" spans="1:16" x14ac:dyDescent="0.2">
      <c r="A2623" t="s">
        <v>51</v>
      </c>
      <c r="B2623" s="5" t="s">
        <v>7581</v>
      </c>
      <c r="C2623" s="5" t="s">
        <v>7582</v>
      </c>
      <c r="D2623" t="s">
        <v>5</v>
      </c>
      <c r="E2623" s="24" t="s">
        <v>7583</v>
      </c>
      <c r="F2623" s="25" t="s">
        <v>812</v>
      </c>
      <c r="G2623" s="26">
        <v>1</v>
      </c>
      <c r="H2623" s="25">
        <v>0</v>
      </c>
      <c r="I2623" s="25">
        <f>ROUND(G2623*H2623,6)</f>
        <v>0</v>
      </c>
      <c r="L2623" s="27">
        <v>0</v>
      </c>
      <c r="M2623" s="22">
        <f>ROUND(ROUND(L2623,2)*ROUND(G2623,3),2)</f>
        <v>0</v>
      </c>
      <c r="N2623" s="25" t="s">
        <v>126</v>
      </c>
      <c r="O2623">
        <f>(M2623*21)/100</f>
        <v>0</v>
      </c>
      <c r="P2623" t="s">
        <v>27</v>
      </c>
    </row>
    <row r="2624" spans="1:16" x14ac:dyDescent="0.2">
      <c r="A2624" s="28" t="s">
        <v>57</v>
      </c>
      <c r="E2624" s="29" t="s">
        <v>5</v>
      </c>
    </row>
    <row r="2625" spans="1:16" x14ac:dyDescent="0.2">
      <c r="A2625" s="28" t="s">
        <v>58</v>
      </c>
      <c r="E2625" s="30" t="s">
        <v>5</v>
      </c>
    </row>
    <row r="2626" spans="1:16" x14ac:dyDescent="0.2">
      <c r="E2626" s="29" t="s">
        <v>5</v>
      </c>
    </row>
    <row r="2627" spans="1:16" ht="25.5" x14ac:dyDescent="0.2">
      <c r="A2627" t="s">
        <v>51</v>
      </c>
      <c r="B2627" s="5" t="s">
        <v>7584</v>
      </c>
      <c r="C2627" s="5" t="s">
        <v>7585</v>
      </c>
      <c r="D2627" t="s">
        <v>5</v>
      </c>
      <c r="E2627" s="24" t="s">
        <v>7586</v>
      </c>
      <c r="F2627" s="25" t="s">
        <v>812</v>
      </c>
      <c r="G2627" s="26">
        <v>1</v>
      </c>
      <c r="H2627" s="25">
        <v>0</v>
      </c>
      <c r="I2627" s="25">
        <f>ROUND(G2627*H2627,6)</f>
        <v>0</v>
      </c>
      <c r="L2627" s="27">
        <v>0</v>
      </c>
      <c r="M2627" s="22">
        <f>ROUND(ROUND(L2627,2)*ROUND(G2627,3),2)</f>
        <v>0</v>
      </c>
      <c r="N2627" s="25" t="s">
        <v>126</v>
      </c>
      <c r="O2627">
        <f>(M2627*21)/100</f>
        <v>0</v>
      </c>
      <c r="P2627" t="s">
        <v>27</v>
      </c>
    </row>
    <row r="2628" spans="1:16" ht="25.5" x14ac:dyDescent="0.2">
      <c r="A2628" s="28" t="s">
        <v>57</v>
      </c>
      <c r="E2628" s="29" t="s">
        <v>7572</v>
      </c>
    </row>
    <row r="2629" spans="1:16" x14ac:dyDescent="0.2">
      <c r="A2629" s="28" t="s">
        <v>58</v>
      </c>
      <c r="E2629" s="30" t="s">
        <v>5</v>
      </c>
    </row>
    <row r="2630" spans="1:16" x14ac:dyDescent="0.2">
      <c r="E2630" s="29" t="s">
        <v>5</v>
      </c>
    </row>
    <row r="2631" spans="1:16" ht="25.5" x14ac:dyDescent="0.2">
      <c r="A2631" t="s">
        <v>51</v>
      </c>
      <c r="B2631" s="5" t="s">
        <v>7587</v>
      </c>
      <c r="C2631" s="5" t="s">
        <v>7588</v>
      </c>
      <c r="D2631" t="s">
        <v>5</v>
      </c>
      <c r="E2631" s="24" t="s">
        <v>6755</v>
      </c>
      <c r="F2631" s="25" t="s">
        <v>812</v>
      </c>
      <c r="G2631" s="26">
        <v>1</v>
      </c>
      <c r="H2631" s="25">
        <v>0</v>
      </c>
      <c r="I2631" s="25">
        <f>ROUND(G2631*H2631,6)</f>
        <v>0</v>
      </c>
      <c r="L2631" s="27">
        <v>0</v>
      </c>
      <c r="M2631" s="22">
        <f>ROUND(ROUND(L2631,2)*ROUND(G2631,3),2)</f>
        <v>0</v>
      </c>
      <c r="N2631" s="25" t="s">
        <v>126</v>
      </c>
      <c r="O2631">
        <f>(M2631*21)/100</f>
        <v>0</v>
      </c>
      <c r="P2631" t="s">
        <v>27</v>
      </c>
    </row>
    <row r="2632" spans="1:16" x14ac:dyDescent="0.2">
      <c r="A2632" s="28" t="s">
        <v>57</v>
      </c>
      <c r="E2632" s="29" t="s">
        <v>5</v>
      </c>
    </row>
    <row r="2633" spans="1:16" x14ac:dyDescent="0.2">
      <c r="A2633" s="28" t="s">
        <v>58</v>
      </c>
      <c r="E2633" s="30" t="s">
        <v>5</v>
      </c>
    </row>
    <row r="2634" spans="1:16" x14ac:dyDescent="0.2">
      <c r="E2634" s="29" t="s">
        <v>5</v>
      </c>
    </row>
    <row r="2635" spans="1:16" ht="25.5" x14ac:dyDescent="0.2">
      <c r="A2635" t="s">
        <v>51</v>
      </c>
      <c r="B2635" s="5" t="s">
        <v>7589</v>
      </c>
      <c r="C2635" s="5" t="s">
        <v>7590</v>
      </c>
      <c r="D2635" t="s">
        <v>5</v>
      </c>
      <c r="E2635" s="24" t="s">
        <v>7374</v>
      </c>
      <c r="F2635" s="25" t="s">
        <v>812</v>
      </c>
      <c r="G2635" s="26">
        <v>1</v>
      </c>
      <c r="H2635" s="25">
        <v>0</v>
      </c>
      <c r="I2635" s="25">
        <f>ROUND(G2635*H2635,6)</f>
        <v>0</v>
      </c>
      <c r="L2635" s="27">
        <v>0</v>
      </c>
      <c r="M2635" s="22">
        <f>ROUND(ROUND(L2635,2)*ROUND(G2635,3),2)</f>
        <v>0</v>
      </c>
      <c r="N2635" s="25" t="s">
        <v>126</v>
      </c>
      <c r="O2635">
        <f>(M2635*21)/100</f>
        <v>0</v>
      </c>
      <c r="P2635" t="s">
        <v>27</v>
      </c>
    </row>
    <row r="2636" spans="1:16" x14ac:dyDescent="0.2">
      <c r="A2636" s="28" t="s">
        <v>57</v>
      </c>
      <c r="E2636" s="29" t="s">
        <v>5</v>
      </c>
    </row>
    <row r="2637" spans="1:16" x14ac:dyDescent="0.2">
      <c r="A2637" s="28" t="s">
        <v>58</v>
      </c>
      <c r="E2637" s="30" t="s">
        <v>5</v>
      </c>
    </row>
    <row r="2638" spans="1:16" x14ac:dyDescent="0.2">
      <c r="E2638" s="29" t="s">
        <v>5</v>
      </c>
    </row>
    <row r="2639" spans="1:16" ht="25.5" x14ac:dyDescent="0.2">
      <c r="A2639" t="s">
        <v>51</v>
      </c>
      <c r="B2639" s="5" t="s">
        <v>7591</v>
      </c>
      <c r="C2639" s="5" t="s">
        <v>7592</v>
      </c>
      <c r="D2639" t="s">
        <v>5</v>
      </c>
      <c r="E2639" s="24" t="s">
        <v>7374</v>
      </c>
      <c r="F2639" s="25" t="s">
        <v>812</v>
      </c>
      <c r="G2639" s="26">
        <v>1</v>
      </c>
      <c r="H2639" s="25">
        <v>0</v>
      </c>
      <c r="I2639" s="25">
        <f>ROUND(G2639*H2639,6)</f>
        <v>0</v>
      </c>
      <c r="L2639" s="27">
        <v>0</v>
      </c>
      <c r="M2639" s="22">
        <f>ROUND(ROUND(L2639,2)*ROUND(G2639,3),2)</f>
        <v>0</v>
      </c>
      <c r="N2639" s="25" t="s">
        <v>126</v>
      </c>
      <c r="O2639">
        <f>(M2639*21)/100</f>
        <v>0</v>
      </c>
      <c r="P2639" t="s">
        <v>27</v>
      </c>
    </row>
    <row r="2640" spans="1:16" x14ac:dyDescent="0.2">
      <c r="A2640" s="28" t="s">
        <v>57</v>
      </c>
      <c r="E2640" s="29" t="s">
        <v>5</v>
      </c>
    </row>
    <row r="2641" spans="1:16" x14ac:dyDescent="0.2">
      <c r="A2641" s="28" t="s">
        <v>58</v>
      </c>
      <c r="E2641" s="30" t="s">
        <v>5</v>
      </c>
    </row>
    <row r="2642" spans="1:16" x14ac:dyDescent="0.2">
      <c r="E2642" s="29" t="s">
        <v>5</v>
      </c>
    </row>
    <row r="2643" spans="1:16" ht="25.5" x14ac:dyDescent="0.2">
      <c r="A2643" t="s">
        <v>51</v>
      </c>
      <c r="B2643" s="5" t="s">
        <v>7593</v>
      </c>
      <c r="C2643" s="5" t="s">
        <v>7594</v>
      </c>
      <c r="D2643" t="s">
        <v>5</v>
      </c>
      <c r="E2643" s="24" t="s">
        <v>7595</v>
      </c>
      <c r="F2643" s="25" t="s">
        <v>812</v>
      </c>
      <c r="G2643" s="26">
        <v>1</v>
      </c>
      <c r="H2643" s="25">
        <v>0</v>
      </c>
      <c r="I2643" s="25">
        <f>ROUND(G2643*H2643,6)</f>
        <v>0</v>
      </c>
      <c r="L2643" s="27">
        <v>0</v>
      </c>
      <c r="M2643" s="22">
        <f>ROUND(ROUND(L2643,2)*ROUND(G2643,3),2)</f>
        <v>0</v>
      </c>
      <c r="N2643" s="25" t="s">
        <v>126</v>
      </c>
      <c r="O2643">
        <f>(M2643*21)/100</f>
        <v>0</v>
      </c>
      <c r="P2643" t="s">
        <v>27</v>
      </c>
    </row>
    <row r="2644" spans="1:16" ht="25.5" x14ac:dyDescent="0.2">
      <c r="A2644" s="28" t="s">
        <v>57</v>
      </c>
      <c r="E2644" s="29" t="s">
        <v>7572</v>
      </c>
    </row>
    <row r="2645" spans="1:16" x14ac:dyDescent="0.2">
      <c r="A2645" s="28" t="s">
        <v>58</v>
      </c>
      <c r="E2645" s="30" t="s">
        <v>5</v>
      </c>
    </row>
    <row r="2646" spans="1:16" x14ac:dyDescent="0.2">
      <c r="E2646" s="29" t="s">
        <v>5</v>
      </c>
    </row>
    <row r="2647" spans="1:16" x14ac:dyDescent="0.2">
      <c r="A2647" t="s">
        <v>51</v>
      </c>
      <c r="B2647" s="5" t="s">
        <v>7596</v>
      </c>
      <c r="C2647" s="5" t="s">
        <v>7597</v>
      </c>
      <c r="D2647" t="s">
        <v>5</v>
      </c>
      <c r="E2647" s="24" t="s">
        <v>6672</v>
      </c>
      <c r="F2647" s="25" t="s">
        <v>812</v>
      </c>
      <c r="G2647" s="26">
        <v>25</v>
      </c>
      <c r="H2647" s="25">
        <v>0</v>
      </c>
      <c r="I2647" s="25">
        <f>ROUND(G2647*H2647,6)</f>
        <v>0</v>
      </c>
      <c r="L2647" s="27">
        <v>0</v>
      </c>
      <c r="M2647" s="22">
        <f>ROUND(ROUND(L2647,2)*ROUND(G2647,3),2)</f>
        <v>0</v>
      </c>
      <c r="N2647" s="25" t="s">
        <v>126</v>
      </c>
      <c r="O2647">
        <f>(M2647*21)/100</f>
        <v>0</v>
      </c>
      <c r="P2647" t="s">
        <v>27</v>
      </c>
    </row>
    <row r="2648" spans="1:16" x14ac:dyDescent="0.2">
      <c r="A2648" s="28" t="s">
        <v>57</v>
      </c>
      <c r="E2648" s="29" t="s">
        <v>5</v>
      </c>
    </row>
    <row r="2649" spans="1:16" x14ac:dyDescent="0.2">
      <c r="A2649" s="28" t="s">
        <v>58</v>
      </c>
      <c r="E2649" s="30" t="s">
        <v>5</v>
      </c>
    </row>
    <row r="2650" spans="1:16" x14ac:dyDescent="0.2">
      <c r="E2650" s="29" t="s">
        <v>5</v>
      </c>
    </row>
    <row r="2651" spans="1:16" x14ac:dyDescent="0.2">
      <c r="A2651" t="s">
        <v>51</v>
      </c>
      <c r="B2651" s="5" t="s">
        <v>7598</v>
      </c>
      <c r="C2651" s="5" t="s">
        <v>7599</v>
      </c>
      <c r="D2651" t="s">
        <v>5</v>
      </c>
      <c r="E2651" s="24" t="s">
        <v>7107</v>
      </c>
      <c r="F2651" s="25" t="s">
        <v>812</v>
      </c>
      <c r="G2651" s="26">
        <v>3</v>
      </c>
      <c r="H2651" s="25">
        <v>0</v>
      </c>
      <c r="I2651" s="25">
        <f>ROUND(G2651*H2651,6)</f>
        <v>0</v>
      </c>
      <c r="L2651" s="27">
        <v>0</v>
      </c>
      <c r="M2651" s="22">
        <f>ROUND(ROUND(L2651,2)*ROUND(G2651,3),2)</f>
        <v>0</v>
      </c>
      <c r="N2651" s="25" t="s">
        <v>126</v>
      </c>
      <c r="O2651">
        <f>(M2651*21)/100</f>
        <v>0</v>
      </c>
      <c r="P2651" t="s">
        <v>27</v>
      </c>
    </row>
    <row r="2652" spans="1:16" x14ac:dyDescent="0.2">
      <c r="A2652" s="28" t="s">
        <v>57</v>
      </c>
      <c r="E2652" s="29" t="s">
        <v>5</v>
      </c>
    </row>
    <row r="2653" spans="1:16" x14ac:dyDescent="0.2">
      <c r="A2653" s="28" t="s">
        <v>58</v>
      </c>
      <c r="E2653" s="30" t="s">
        <v>5</v>
      </c>
    </row>
    <row r="2654" spans="1:16" x14ac:dyDescent="0.2">
      <c r="E2654" s="29" t="s">
        <v>5</v>
      </c>
    </row>
    <row r="2655" spans="1:16" x14ac:dyDescent="0.2">
      <c r="A2655" t="s">
        <v>51</v>
      </c>
      <c r="B2655" s="5" t="s">
        <v>7600</v>
      </c>
      <c r="C2655" s="5" t="s">
        <v>7601</v>
      </c>
      <c r="D2655" t="s">
        <v>5</v>
      </c>
      <c r="E2655" s="24" t="s">
        <v>6670</v>
      </c>
      <c r="F2655" s="25" t="s">
        <v>812</v>
      </c>
      <c r="G2655" s="26">
        <v>1</v>
      </c>
      <c r="H2655" s="25">
        <v>0</v>
      </c>
      <c r="I2655" s="25">
        <f>ROUND(G2655*H2655,6)</f>
        <v>0</v>
      </c>
      <c r="L2655" s="27">
        <v>0</v>
      </c>
      <c r="M2655" s="22">
        <f>ROUND(ROUND(L2655,2)*ROUND(G2655,3),2)</f>
        <v>0</v>
      </c>
      <c r="N2655" s="25" t="s">
        <v>126</v>
      </c>
      <c r="O2655">
        <f>(M2655*21)/100</f>
        <v>0</v>
      </c>
      <c r="P2655" t="s">
        <v>27</v>
      </c>
    </row>
    <row r="2656" spans="1:16" x14ac:dyDescent="0.2">
      <c r="A2656" s="28" t="s">
        <v>57</v>
      </c>
      <c r="E2656" s="29" t="s">
        <v>5</v>
      </c>
    </row>
    <row r="2657" spans="1:16" x14ac:dyDescent="0.2">
      <c r="A2657" s="28" t="s">
        <v>58</v>
      </c>
      <c r="E2657" s="30" t="s">
        <v>5</v>
      </c>
    </row>
    <row r="2658" spans="1:16" x14ac:dyDescent="0.2">
      <c r="E2658" s="29" t="s">
        <v>5</v>
      </c>
    </row>
    <row r="2659" spans="1:16" x14ac:dyDescent="0.2">
      <c r="A2659" t="s">
        <v>51</v>
      </c>
      <c r="B2659" s="5" t="s">
        <v>7602</v>
      </c>
      <c r="C2659" s="5" t="s">
        <v>7601</v>
      </c>
      <c r="D2659" t="s">
        <v>52</v>
      </c>
      <c r="E2659" s="24" t="s">
        <v>6670</v>
      </c>
      <c r="F2659" s="25" t="s">
        <v>812</v>
      </c>
      <c r="G2659" s="26">
        <v>4</v>
      </c>
      <c r="H2659" s="25">
        <v>0</v>
      </c>
      <c r="I2659" s="25">
        <f>ROUND(G2659*H2659,6)</f>
        <v>0</v>
      </c>
      <c r="L2659" s="27">
        <v>0</v>
      </c>
      <c r="M2659" s="22">
        <f>ROUND(ROUND(L2659,2)*ROUND(G2659,3),2)</f>
        <v>0</v>
      </c>
      <c r="N2659" s="25" t="s">
        <v>126</v>
      </c>
      <c r="O2659">
        <f>(M2659*21)/100</f>
        <v>0</v>
      </c>
      <c r="P2659" t="s">
        <v>27</v>
      </c>
    </row>
    <row r="2660" spans="1:16" x14ac:dyDescent="0.2">
      <c r="A2660" s="28" t="s">
        <v>57</v>
      </c>
      <c r="E2660" s="29" t="s">
        <v>5</v>
      </c>
    </row>
    <row r="2661" spans="1:16" x14ac:dyDescent="0.2">
      <c r="A2661" s="28" t="s">
        <v>58</v>
      </c>
      <c r="E2661" s="30" t="s">
        <v>5</v>
      </c>
    </row>
    <row r="2662" spans="1:16" x14ac:dyDescent="0.2">
      <c r="E2662" s="29" t="s">
        <v>5</v>
      </c>
    </row>
    <row r="2663" spans="1:16" x14ac:dyDescent="0.2">
      <c r="A2663" t="s">
        <v>51</v>
      </c>
      <c r="B2663" s="5" t="s">
        <v>7603</v>
      </c>
      <c r="C2663" s="5" t="s">
        <v>7604</v>
      </c>
      <c r="D2663" t="s">
        <v>5</v>
      </c>
      <c r="E2663" s="24" t="s">
        <v>7605</v>
      </c>
      <c r="F2663" s="25" t="s">
        <v>812</v>
      </c>
      <c r="G2663" s="26">
        <v>2</v>
      </c>
      <c r="H2663" s="25">
        <v>0</v>
      </c>
      <c r="I2663" s="25">
        <f>ROUND(G2663*H2663,6)</f>
        <v>0</v>
      </c>
      <c r="L2663" s="27">
        <v>0</v>
      </c>
      <c r="M2663" s="22">
        <f>ROUND(ROUND(L2663,2)*ROUND(G2663,3),2)</f>
        <v>0</v>
      </c>
      <c r="N2663" s="25" t="s">
        <v>126</v>
      </c>
      <c r="O2663">
        <f>(M2663*21)/100</f>
        <v>0</v>
      </c>
      <c r="P2663" t="s">
        <v>27</v>
      </c>
    </row>
    <row r="2664" spans="1:16" x14ac:dyDescent="0.2">
      <c r="A2664" s="28" t="s">
        <v>57</v>
      </c>
      <c r="E2664" s="29" t="s">
        <v>5</v>
      </c>
    </row>
    <row r="2665" spans="1:16" x14ac:dyDescent="0.2">
      <c r="A2665" s="28" t="s">
        <v>58</v>
      </c>
      <c r="E2665" s="30" t="s">
        <v>5</v>
      </c>
    </row>
    <row r="2666" spans="1:16" x14ac:dyDescent="0.2">
      <c r="E2666" s="29" t="s">
        <v>5</v>
      </c>
    </row>
    <row r="2667" spans="1:16" x14ac:dyDescent="0.2">
      <c r="A2667" t="s">
        <v>51</v>
      </c>
      <c r="B2667" s="5" t="s">
        <v>7606</v>
      </c>
      <c r="C2667" s="5" t="s">
        <v>7607</v>
      </c>
      <c r="D2667" t="s">
        <v>5</v>
      </c>
      <c r="E2667" s="24" t="s">
        <v>7232</v>
      </c>
      <c r="F2667" s="25" t="s">
        <v>812</v>
      </c>
      <c r="G2667" s="26">
        <v>1</v>
      </c>
      <c r="H2667" s="25">
        <v>0</v>
      </c>
      <c r="I2667" s="25">
        <f>ROUND(G2667*H2667,6)</f>
        <v>0</v>
      </c>
      <c r="L2667" s="27">
        <v>0</v>
      </c>
      <c r="M2667" s="22">
        <f>ROUND(ROUND(L2667,2)*ROUND(G2667,3),2)</f>
        <v>0</v>
      </c>
      <c r="N2667" s="25" t="s">
        <v>126</v>
      </c>
      <c r="O2667">
        <f>(M2667*21)/100</f>
        <v>0</v>
      </c>
      <c r="P2667" t="s">
        <v>27</v>
      </c>
    </row>
    <row r="2668" spans="1:16" x14ac:dyDescent="0.2">
      <c r="A2668" s="28" t="s">
        <v>57</v>
      </c>
      <c r="E2668" s="29" t="s">
        <v>5</v>
      </c>
    </row>
    <row r="2669" spans="1:16" x14ac:dyDescent="0.2">
      <c r="A2669" s="28" t="s">
        <v>58</v>
      </c>
      <c r="E2669" s="30" t="s">
        <v>5</v>
      </c>
    </row>
    <row r="2670" spans="1:16" x14ac:dyDescent="0.2">
      <c r="E2670" s="29" t="s">
        <v>5</v>
      </c>
    </row>
    <row r="2671" spans="1:16" ht="25.5" x14ac:dyDescent="0.2">
      <c r="A2671" t="s">
        <v>51</v>
      </c>
      <c r="B2671" s="5" t="s">
        <v>7608</v>
      </c>
      <c r="C2671" s="5" t="s">
        <v>7609</v>
      </c>
      <c r="D2671" t="s">
        <v>5</v>
      </c>
      <c r="E2671" s="24" t="s">
        <v>7571</v>
      </c>
      <c r="F2671" s="25" t="s">
        <v>812</v>
      </c>
      <c r="G2671" s="26">
        <v>1</v>
      </c>
      <c r="H2671" s="25">
        <v>0</v>
      </c>
      <c r="I2671" s="25">
        <f>ROUND(G2671*H2671,6)</f>
        <v>0</v>
      </c>
      <c r="L2671" s="27">
        <v>0</v>
      </c>
      <c r="M2671" s="22">
        <f>ROUND(ROUND(L2671,2)*ROUND(G2671,3),2)</f>
        <v>0</v>
      </c>
      <c r="N2671" s="25" t="s">
        <v>126</v>
      </c>
      <c r="O2671">
        <f>(M2671*21)/100</f>
        <v>0</v>
      </c>
      <c r="P2671" t="s">
        <v>27</v>
      </c>
    </row>
    <row r="2672" spans="1:16" ht="25.5" x14ac:dyDescent="0.2">
      <c r="A2672" s="28" t="s">
        <v>57</v>
      </c>
      <c r="E2672" s="29" t="s">
        <v>7572</v>
      </c>
    </row>
    <row r="2673" spans="1:16" x14ac:dyDescent="0.2">
      <c r="A2673" s="28" t="s">
        <v>58</v>
      </c>
      <c r="E2673" s="30" t="s">
        <v>5</v>
      </c>
    </row>
    <row r="2674" spans="1:16" x14ac:dyDescent="0.2">
      <c r="E2674" s="29" t="s">
        <v>5</v>
      </c>
    </row>
    <row r="2675" spans="1:16" ht="25.5" x14ac:dyDescent="0.2">
      <c r="A2675" t="s">
        <v>51</v>
      </c>
      <c r="B2675" s="5" t="s">
        <v>7610</v>
      </c>
      <c r="C2675" s="5" t="s">
        <v>7611</v>
      </c>
      <c r="D2675" t="s">
        <v>5</v>
      </c>
      <c r="E2675" s="24" t="s">
        <v>7612</v>
      </c>
      <c r="F2675" s="25" t="s">
        <v>812</v>
      </c>
      <c r="G2675" s="26">
        <v>1</v>
      </c>
      <c r="H2675" s="25">
        <v>0</v>
      </c>
      <c r="I2675" s="25">
        <f>ROUND(G2675*H2675,6)</f>
        <v>0</v>
      </c>
      <c r="L2675" s="27">
        <v>0</v>
      </c>
      <c r="M2675" s="22">
        <f>ROUND(ROUND(L2675,2)*ROUND(G2675,3),2)</f>
        <v>0</v>
      </c>
      <c r="N2675" s="25" t="s">
        <v>126</v>
      </c>
      <c r="O2675">
        <f>(M2675*21)/100</f>
        <v>0</v>
      </c>
      <c r="P2675" t="s">
        <v>27</v>
      </c>
    </row>
    <row r="2676" spans="1:16" ht="25.5" x14ac:dyDescent="0.2">
      <c r="A2676" s="28" t="s">
        <v>57</v>
      </c>
      <c r="E2676" s="29" t="s">
        <v>7572</v>
      </c>
    </row>
    <row r="2677" spans="1:16" x14ac:dyDescent="0.2">
      <c r="A2677" s="28" t="s">
        <v>58</v>
      </c>
      <c r="E2677" s="30" t="s">
        <v>5</v>
      </c>
    </row>
    <row r="2678" spans="1:16" x14ac:dyDescent="0.2">
      <c r="E2678" s="29" t="s">
        <v>5</v>
      </c>
    </row>
    <row r="2679" spans="1:16" ht="25.5" x14ac:dyDescent="0.2">
      <c r="A2679" t="s">
        <v>51</v>
      </c>
      <c r="B2679" s="5" t="s">
        <v>7613</v>
      </c>
      <c r="C2679" s="5" t="s">
        <v>7614</v>
      </c>
      <c r="D2679" t="s">
        <v>5</v>
      </c>
      <c r="E2679" s="24" t="s">
        <v>7615</v>
      </c>
      <c r="F2679" s="25" t="s">
        <v>812</v>
      </c>
      <c r="G2679" s="26">
        <v>1</v>
      </c>
      <c r="H2679" s="25">
        <v>0</v>
      </c>
      <c r="I2679" s="25">
        <f>ROUND(G2679*H2679,6)</f>
        <v>0</v>
      </c>
      <c r="L2679" s="27">
        <v>0</v>
      </c>
      <c r="M2679" s="22">
        <f>ROUND(ROUND(L2679,2)*ROUND(G2679,3),2)</f>
        <v>0</v>
      </c>
      <c r="N2679" s="25" t="s">
        <v>126</v>
      </c>
      <c r="O2679">
        <f>(M2679*21)/100</f>
        <v>0</v>
      </c>
      <c r="P2679" t="s">
        <v>27</v>
      </c>
    </row>
    <row r="2680" spans="1:16" ht="25.5" x14ac:dyDescent="0.2">
      <c r="A2680" s="28" t="s">
        <v>57</v>
      </c>
      <c r="E2680" s="29" t="s">
        <v>7572</v>
      </c>
    </row>
    <row r="2681" spans="1:16" x14ac:dyDescent="0.2">
      <c r="A2681" s="28" t="s">
        <v>58</v>
      </c>
      <c r="E2681" s="30" t="s">
        <v>5</v>
      </c>
    </row>
    <row r="2682" spans="1:16" x14ac:dyDescent="0.2">
      <c r="E2682" s="29" t="s">
        <v>5</v>
      </c>
    </row>
    <row r="2683" spans="1:16" x14ac:dyDescent="0.2">
      <c r="A2683" t="s">
        <v>51</v>
      </c>
      <c r="B2683" s="5" t="s">
        <v>7616</v>
      </c>
      <c r="C2683" s="5" t="s">
        <v>7617</v>
      </c>
      <c r="D2683" t="s">
        <v>5</v>
      </c>
      <c r="E2683" s="24" t="s">
        <v>6676</v>
      </c>
      <c r="F2683" s="25" t="s">
        <v>77</v>
      </c>
      <c r="G2683" s="26">
        <v>18.2</v>
      </c>
      <c r="H2683" s="25">
        <v>0</v>
      </c>
      <c r="I2683" s="25">
        <f>ROUND(G2683*H2683,6)</f>
        <v>0</v>
      </c>
      <c r="L2683" s="27">
        <v>0</v>
      </c>
      <c r="M2683" s="22">
        <f>ROUND(ROUND(L2683,2)*ROUND(G2683,3),2)</f>
        <v>0</v>
      </c>
      <c r="N2683" s="25" t="s">
        <v>126</v>
      </c>
      <c r="O2683">
        <f>(M2683*21)/100</f>
        <v>0</v>
      </c>
      <c r="P2683" t="s">
        <v>27</v>
      </c>
    </row>
    <row r="2684" spans="1:16" x14ac:dyDescent="0.2">
      <c r="A2684" s="28" t="s">
        <v>57</v>
      </c>
      <c r="E2684" s="29" t="s">
        <v>5</v>
      </c>
    </row>
    <row r="2685" spans="1:16" x14ac:dyDescent="0.2">
      <c r="A2685" s="28" t="s">
        <v>58</v>
      </c>
      <c r="E2685" s="30" t="s">
        <v>5</v>
      </c>
    </row>
    <row r="2686" spans="1:16" x14ac:dyDescent="0.2">
      <c r="E2686" s="29" t="s">
        <v>5</v>
      </c>
    </row>
    <row r="2687" spans="1:16" x14ac:dyDescent="0.2">
      <c r="A2687" t="s">
        <v>51</v>
      </c>
      <c r="B2687" s="5" t="s">
        <v>7618</v>
      </c>
      <c r="C2687" s="5" t="s">
        <v>7619</v>
      </c>
      <c r="D2687" t="s">
        <v>5</v>
      </c>
      <c r="E2687" s="24" t="s">
        <v>7114</v>
      </c>
      <c r="F2687" s="25" t="s">
        <v>77</v>
      </c>
      <c r="G2687" s="26">
        <v>2.69</v>
      </c>
      <c r="H2687" s="25">
        <v>0</v>
      </c>
      <c r="I2687" s="25">
        <f>ROUND(G2687*H2687,6)</f>
        <v>0</v>
      </c>
      <c r="L2687" s="27">
        <v>0</v>
      </c>
      <c r="M2687" s="22">
        <f>ROUND(ROUND(L2687,2)*ROUND(G2687,3),2)</f>
        <v>0</v>
      </c>
      <c r="N2687" s="25" t="s">
        <v>126</v>
      </c>
      <c r="O2687">
        <f>(M2687*21)/100</f>
        <v>0</v>
      </c>
      <c r="P2687" t="s">
        <v>27</v>
      </c>
    </row>
    <row r="2688" spans="1:16" x14ac:dyDescent="0.2">
      <c r="A2688" s="28" t="s">
        <v>57</v>
      </c>
      <c r="E2688" s="29" t="s">
        <v>5</v>
      </c>
    </row>
    <row r="2689" spans="1:16" x14ac:dyDescent="0.2">
      <c r="A2689" s="28" t="s">
        <v>58</v>
      </c>
      <c r="E2689" s="30" t="s">
        <v>5</v>
      </c>
    </row>
    <row r="2690" spans="1:16" x14ac:dyDescent="0.2">
      <c r="E2690" s="29" t="s">
        <v>5</v>
      </c>
    </row>
    <row r="2691" spans="1:16" x14ac:dyDescent="0.2">
      <c r="A2691" t="s">
        <v>51</v>
      </c>
      <c r="B2691" s="5" t="s">
        <v>7620</v>
      </c>
      <c r="C2691" s="5" t="s">
        <v>7621</v>
      </c>
      <c r="D2691" t="s">
        <v>5</v>
      </c>
      <c r="E2691" s="24" t="s">
        <v>6599</v>
      </c>
      <c r="F2691" s="25" t="s">
        <v>77</v>
      </c>
      <c r="G2691" s="26">
        <v>4.0599999999999996</v>
      </c>
      <c r="H2691" s="25">
        <v>0</v>
      </c>
      <c r="I2691" s="25">
        <f>ROUND(G2691*H2691,6)</f>
        <v>0</v>
      </c>
      <c r="L2691" s="27">
        <v>0</v>
      </c>
      <c r="M2691" s="22">
        <f>ROUND(ROUND(L2691,2)*ROUND(G2691,3),2)</f>
        <v>0</v>
      </c>
      <c r="N2691" s="25" t="s">
        <v>126</v>
      </c>
      <c r="O2691">
        <f>(M2691*21)/100</f>
        <v>0</v>
      </c>
      <c r="P2691" t="s">
        <v>27</v>
      </c>
    </row>
    <row r="2692" spans="1:16" x14ac:dyDescent="0.2">
      <c r="A2692" s="28" t="s">
        <v>57</v>
      </c>
      <c r="E2692" s="29" t="s">
        <v>5</v>
      </c>
    </row>
    <row r="2693" spans="1:16" x14ac:dyDescent="0.2">
      <c r="A2693" s="28" t="s">
        <v>58</v>
      </c>
      <c r="E2693" s="30" t="s">
        <v>5</v>
      </c>
    </row>
    <row r="2694" spans="1:16" x14ac:dyDescent="0.2">
      <c r="E2694" s="29" t="s">
        <v>5</v>
      </c>
    </row>
    <row r="2695" spans="1:16" ht="25.5" x14ac:dyDescent="0.2">
      <c r="A2695" t="s">
        <v>51</v>
      </c>
      <c r="B2695" s="5" t="s">
        <v>7622</v>
      </c>
      <c r="C2695" s="5" t="s">
        <v>7623</v>
      </c>
      <c r="D2695" t="s">
        <v>5</v>
      </c>
      <c r="E2695" s="24" t="s">
        <v>7624</v>
      </c>
      <c r="F2695" s="25" t="s">
        <v>812</v>
      </c>
      <c r="G2695" s="26">
        <v>1</v>
      </c>
      <c r="H2695" s="25">
        <v>0</v>
      </c>
      <c r="I2695" s="25">
        <f>ROUND(G2695*H2695,6)</f>
        <v>0</v>
      </c>
      <c r="L2695" s="27">
        <v>0</v>
      </c>
      <c r="M2695" s="22">
        <f>ROUND(ROUND(L2695,2)*ROUND(G2695,3),2)</f>
        <v>0</v>
      </c>
      <c r="N2695" s="25" t="s">
        <v>126</v>
      </c>
      <c r="O2695">
        <f>(M2695*21)/100</f>
        <v>0</v>
      </c>
      <c r="P2695" t="s">
        <v>27</v>
      </c>
    </row>
    <row r="2696" spans="1:16" ht="25.5" x14ac:dyDescent="0.2">
      <c r="A2696" s="28" t="s">
        <v>57</v>
      </c>
      <c r="E2696" s="29" t="s">
        <v>7572</v>
      </c>
    </row>
    <row r="2697" spans="1:16" x14ac:dyDescent="0.2">
      <c r="A2697" s="28" t="s">
        <v>58</v>
      </c>
      <c r="E2697" s="30" t="s">
        <v>5</v>
      </c>
    </row>
    <row r="2698" spans="1:16" x14ac:dyDescent="0.2">
      <c r="E2698" s="29" t="s">
        <v>5</v>
      </c>
    </row>
    <row r="2699" spans="1:16" x14ac:dyDescent="0.2">
      <c r="A2699" t="s">
        <v>51</v>
      </c>
      <c r="B2699" s="5" t="s">
        <v>7625</v>
      </c>
      <c r="C2699" s="5" t="s">
        <v>7626</v>
      </c>
      <c r="D2699" t="s">
        <v>5</v>
      </c>
      <c r="E2699" s="24" t="s">
        <v>6601</v>
      </c>
      <c r="F2699" s="25" t="s">
        <v>67</v>
      </c>
      <c r="G2699" s="26">
        <v>25.11</v>
      </c>
      <c r="H2699" s="25">
        <v>0</v>
      </c>
      <c r="I2699" s="25">
        <f>ROUND(G2699*H2699,6)</f>
        <v>0</v>
      </c>
      <c r="L2699" s="27">
        <v>0</v>
      </c>
      <c r="M2699" s="22">
        <f>ROUND(ROUND(L2699,2)*ROUND(G2699,3),2)</f>
        <v>0</v>
      </c>
      <c r="N2699" s="25" t="s">
        <v>126</v>
      </c>
      <c r="O2699">
        <f>(M2699*21)/100</f>
        <v>0</v>
      </c>
      <c r="P2699" t="s">
        <v>27</v>
      </c>
    </row>
    <row r="2700" spans="1:16" x14ac:dyDescent="0.2">
      <c r="A2700" s="28" t="s">
        <v>57</v>
      </c>
      <c r="E2700" s="29" t="s">
        <v>5</v>
      </c>
    </row>
    <row r="2701" spans="1:16" x14ac:dyDescent="0.2">
      <c r="A2701" s="28" t="s">
        <v>58</v>
      </c>
      <c r="E2701" s="30" t="s">
        <v>5</v>
      </c>
    </row>
    <row r="2702" spans="1:16" x14ac:dyDescent="0.2">
      <c r="E2702" s="29" t="s">
        <v>5</v>
      </c>
    </row>
    <row r="2703" spans="1:16" x14ac:dyDescent="0.2">
      <c r="A2703" t="s">
        <v>51</v>
      </c>
      <c r="B2703" s="5" t="s">
        <v>7627</v>
      </c>
      <c r="C2703" s="5" t="s">
        <v>7628</v>
      </c>
      <c r="D2703" t="s">
        <v>5</v>
      </c>
      <c r="E2703" s="24" t="s">
        <v>6721</v>
      </c>
      <c r="F2703" s="25" t="s">
        <v>67</v>
      </c>
      <c r="G2703" s="26">
        <v>5.3</v>
      </c>
      <c r="H2703" s="25">
        <v>0</v>
      </c>
      <c r="I2703" s="25">
        <f>ROUND(G2703*H2703,6)</f>
        <v>0</v>
      </c>
      <c r="L2703" s="27">
        <v>0</v>
      </c>
      <c r="M2703" s="22">
        <f>ROUND(ROUND(L2703,2)*ROUND(G2703,3),2)</f>
        <v>0</v>
      </c>
      <c r="N2703" s="25" t="s">
        <v>126</v>
      </c>
      <c r="O2703">
        <f>(M2703*21)/100</f>
        <v>0</v>
      </c>
      <c r="P2703" t="s">
        <v>27</v>
      </c>
    </row>
    <row r="2704" spans="1:16" x14ac:dyDescent="0.2">
      <c r="A2704" s="28" t="s">
        <v>57</v>
      </c>
      <c r="E2704" s="29" t="s">
        <v>5</v>
      </c>
    </row>
    <row r="2705" spans="1:16" x14ac:dyDescent="0.2">
      <c r="A2705" s="28" t="s">
        <v>58</v>
      </c>
      <c r="E2705" s="30" t="s">
        <v>5</v>
      </c>
    </row>
    <row r="2706" spans="1:16" x14ac:dyDescent="0.2">
      <c r="E2706" s="29" t="s">
        <v>5</v>
      </c>
    </row>
    <row r="2707" spans="1:16" ht="25.5" x14ac:dyDescent="0.2">
      <c r="A2707" t="s">
        <v>51</v>
      </c>
      <c r="B2707" s="5" t="s">
        <v>7629</v>
      </c>
      <c r="C2707" s="5" t="s">
        <v>7630</v>
      </c>
      <c r="D2707" t="s">
        <v>5</v>
      </c>
      <c r="E2707" s="24" t="s">
        <v>7631</v>
      </c>
      <c r="F2707" s="25" t="s">
        <v>812</v>
      </c>
      <c r="G2707" s="26">
        <v>1</v>
      </c>
      <c r="H2707" s="25">
        <v>0</v>
      </c>
      <c r="I2707" s="25">
        <f>ROUND(G2707*H2707,6)</f>
        <v>0</v>
      </c>
      <c r="L2707" s="27">
        <v>0</v>
      </c>
      <c r="M2707" s="22">
        <f>ROUND(ROUND(L2707,2)*ROUND(G2707,3),2)</f>
        <v>0</v>
      </c>
      <c r="N2707" s="25" t="s">
        <v>126</v>
      </c>
      <c r="O2707">
        <f>(M2707*21)/100</f>
        <v>0</v>
      </c>
      <c r="P2707" t="s">
        <v>27</v>
      </c>
    </row>
    <row r="2708" spans="1:16" ht="25.5" x14ac:dyDescent="0.2">
      <c r="A2708" s="28" t="s">
        <v>57</v>
      </c>
      <c r="E2708" s="29" t="s">
        <v>7572</v>
      </c>
    </row>
    <row r="2709" spans="1:16" x14ac:dyDescent="0.2">
      <c r="A2709" s="28" t="s">
        <v>58</v>
      </c>
      <c r="E2709" s="30" t="s">
        <v>5</v>
      </c>
    </row>
    <row r="2710" spans="1:16" x14ac:dyDescent="0.2">
      <c r="E2710" s="29" t="s">
        <v>5</v>
      </c>
    </row>
    <row r="2711" spans="1:16" ht="25.5" x14ac:dyDescent="0.2">
      <c r="A2711" t="s">
        <v>51</v>
      </c>
      <c r="B2711" s="5" t="s">
        <v>7632</v>
      </c>
      <c r="C2711" s="5" t="s">
        <v>7633</v>
      </c>
      <c r="D2711" t="s">
        <v>5</v>
      </c>
      <c r="E2711" s="24" t="s">
        <v>6723</v>
      </c>
      <c r="F2711" s="25" t="s">
        <v>67</v>
      </c>
      <c r="G2711" s="26">
        <v>15.6</v>
      </c>
      <c r="H2711" s="25">
        <v>0</v>
      </c>
      <c r="I2711" s="25">
        <f>ROUND(G2711*H2711,6)</f>
        <v>0</v>
      </c>
      <c r="L2711" s="27">
        <v>0</v>
      </c>
      <c r="M2711" s="22">
        <f>ROUND(ROUND(L2711,2)*ROUND(G2711,3),2)</f>
        <v>0</v>
      </c>
      <c r="N2711" s="25" t="s">
        <v>126</v>
      </c>
      <c r="O2711">
        <f>(M2711*21)/100</f>
        <v>0</v>
      </c>
      <c r="P2711" t="s">
        <v>27</v>
      </c>
    </row>
    <row r="2712" spans="1:16" x14ac:dyDescent="0.2">
      <c r="A2712" s="28" t="s">
        <v>57</v>
      </c>
      <c r="E2712" s="29" t="s">
        <v>5</v>
      </c>
    </row>
    <row r="2713" spans="1:16" x14ac:dyDescent="0.2">
      <c r="A2713" s="28" t="s">
        <v>58</v>
      </c>
      <c r="E2713" s="30" t="s">
        <v>5</v>
      </c>
    </row>
    <row r="2714" spans="1:16" x14ac:dyDescent="0.2">
      <c r="E2714" s="29" t="s">
        <v>5</v>
      </c>
    </row>
    <row r="2715" spans="1:16" ht="25.5" x14ac:dyDescent="0.2">
      <c r="A2715" t="s">
        <v>51</v>
      </c>
      <c r="B2715" s="5" t="s">
        <v>7634</v>
      </c>
      <c r="C2715" s="5" t="s">
        <v>7633</v>
      </c>
      <c r="D2715" t="s">
        <v>52</v>
      </c>
      <c r="E2715" s="24" t="s">
        <v>6605</v>
      </c>
      <c r="F2715" s="25" t="s">
        <v>67</v>
      </c>
      <c r="G2715" s="26">
        <v>21.27</v>
      </c>
      <c r="H2715" s="25">
        <v>0</v>
      </c>
      <c r="I2715" s="25">
        <f>ROUND(G2715*H2715,6)</f>
        <v>0</v>
      </c>
      <c r="L2715" s="27">
        <v>0</v>
      </c>
      <c r="M2715" s="22">
        <f>ROUND(ROUND(L2715,2)*ROUND(G2715,3),2)</f>
        <v>0</v>
      </c>
      <c r="N2715" s="25" t="s">
        <v>126</v>
      </c>
      <c r="O2715">
        <f>(M2715*21)/100</f>
        <v>0</v>
      </c>
      <c r="P2715" t="s">
        <v>27</v>
      </c>
    </row>
    <row r="2716" spans="1:16" x14ac:dyDescent="0.2">
      <c r="A2716" s="28" t="s">
        <v>57</v>
      </c>
      <c r="E2716" s="29" t="s">
        <v>5</v>
      </c>
    </row>
    <row r="2717" spans="1:16" x14ac:dyDescent="0.2">
      <c r="A2717" s="28" t="s">
        <v>58</v>
      </c>
      <c r="E2717" s="30" t="s">
        <v>5</v>
      </c>
    </row>
    <row r="2718" spans="1:16" x14ac:dyDescent="0.2">
      <c r="E2718" s="29" t="s">
        <v>5</v>
      </c>
    </row>
    <row r="2719" spans="1:16" ht="25.5" x14ac:dyDescent="0.2">
      <c r="A2719" t="s">
        <v>51</v>
      </c>
      <c r="B2719" s="5" t="s">
        <v>7635</v>
      </c>
      <c r="C2719" s="5" t="s">
        <v>7636</v>
      </c>
      <c r="D2719" t="s">
        <v>5</v>
      </c>
      <c r="E2719" s="24" t="s">
        <v>6725</v>
      </c>
      <c r="F2719" s="25" t="s">
        <v>67</v>
      </c>
      <c r="G2719" s="26">
        <v>5</v>
      </c>
      <c r="H2719" s="25">
        <v>0</v>
      </c>
      <c r="I2719" s="25">
        <f>ROUND(G2719*H2719,6)</f>
        <v>0</v>
      </c>
      <c r="L2719" s="27">
        <v>0</v>
      </c>
      <c r="M2719" s="22">
        <f>ROUND(ROUND(L2719,2)*ROUND(G2719,3),2)</f>
        <v>0</v>
      </c>
      <c r="N2719" s="25" t="s">
        <v>126</v>
      </c>
      <c r="O2719">
        <f>(M2719*21)/100</f>
        <v>0</v>
      </c>
      <c r="P2719" t="s">
        <v>27</v>
      </c>
    </row>
    <row r="2720" spans="1:16" x14ac:dyDescent="0.2">
      <c r="A2720" s="28" t="s">
        <v>57</v>
      </c>
      <c r="E2720" s="29" t="s">
        <v>5</v>
      </c>
    </row>
    <row r="2721" spans="1:16" x14ac:dyDescent="0.2">
      <c r="A2721" s="28" t="s">
        <v>58</v>
      </c>
      <c r="E2721" s="30" t="s">
        <v>5</v>
      </c>
    </row>
    <row r="2722" spans="1:16" x14ac:dyDescent="0.2">
      <c r="E2722" s="29" t="s">
        <v>5</v>
      </c>
    </row>
    <row r="2723" spans="1:16" ht="25.5" x14ac:dyDescent="0.2">
      <c r="A2723" t="s">
        <v>51</v>
      </c>
      <c r="B2723" s="5" t="s">
        <v>7637</v>
      </c>
      <c r="C2723" s="5" t="s">
        <v>7636</v>
      </c>
      <c r="D2723" t="s">
        <v>52</v>
      </c>
      <c r="E2723" s="24" t="s">
        <v>6607</v>
      </c>
      <c r="F2723" s="25" t="s">
        <v>67</v>
      </c>
      <c r="G2723" s="26">
        <v>18</v>
      </c>
      <c r="H2723" s="25">
        <v>0</v>
      </c>
      <c r="I2723" s="25">
        <f>ROUND(G2723*H2723,6)</f>
        <v>0</v>
      </c>
      <c r="L2723" s="27">
        <v>0</v>
      </c>
      <c r="M2723" s="22">
        <f>ROUND(ROUND(L2723,2)*ROUND(G2723,3),2)</f>
        <v>0</v>
      </c>
      <c r="N2723" s="25" t="s">
        <v>126</v>
      </c>
      <c r="O2723">
        <f>(M2723*21)/100</f>
        <v>0</v>
      </c>
      <c r="P2723" t="s">
        <v>27</v>
      </c>
    </row>
    <row r="2724" spans="1:16" x14ac:dyDescent="0.2">
      <c r="A2724" s="28" t="s">
        <v>57</v>
      </c>
      <c r="E2724" s="29" t="s">
        <v>5</v>
      </c>
    </row>
    <row r="2725" spans="1:16" x14ac:dyDescent="0.2">
      <c r="A2725" s="28" t="s">
        <v>58</v>
      </c>
      <c r="E2725" s="30" t="s">
        <v>5</v>
      </c>
    </row>
    <row r="2726" spans="1:16" x14ac:dyDescent="0.2">
      <c r="E2726" s="29" t="s">
        <v>5</v>
      </c>
    </row>
    <row r="2727" spans="1:16" x14ac:dyDescent="0.2">
      <c r="A2727" t="s">
        <v>51</v>
      </c>
      <c r="B2727" s="5" t="s">
        <v>7638</v>
      </c>
      <c r="C2727" s="5" t="s">
        <v>7639</v>
      </c>
      <c r="D2727" t="s">
        <v>5</v>
      </c>
      <c r="E2727" s="24" t="s">
        <v>6609</v>
      </c>
      <c r="F2727" s="25" t="s">
        <v>3125</v>
      </c>
      <c r="G2727" s="26">
        <v>34.11</v>
      </c>
      <c r="H2727" s="25">
        <v>0</v>
      </c>
      <c r="I2727" s="25">
        <f>ROUND(G2727*H2727,6)</f>
        <v>0</v>
      </c>
      <c r="L2727" s="27">
        <v>0</v>
      </c>
      <c r="M2727" s="22">
        <f>ROUND(ROUND(L2727,2)*ROUND(G2727,3),2)</f>
        <v>0</v>
      </c>
      <c r="N2727" s="25" t="s">
        <v>126</v>
      </c>
      <c r="O2727">
        <f>(M2727*21)/100</f>
        <v>0</v>
      </c>
      <c r="P2727" t="s">
        <v>27</v>
      </c>
    </row>
    <row r="2728" spans="1:16" x14ac:dyDescent="0.2">
      <c r="A2728" s="28" t="s">
        <v>57</v>
      </c>
      <c r="E2728" s="29" t="s">
        <v>5</v>
      </c>
    </row>
    <row r="2729" spans="1:16" x14ac:dyDescent="0.2">
      <c r="A2729" s="28" t="s">
        <v>58</v>
      </c>
      <c r="E2729" s="30" t="s">
        <v>5</v>
      </c>
    </row>
    <row r="2730" spans="1:16" x14ac:dyDescent="0.2">
      <c r="E2730" s="29" t="s">
        <v>5</v>
      </c>
    </row>
    <row r="2731" spans="1:16" x14ac:dyDescent="0.2">
      <c r="A2731" t="s">
        <v>51</v>
      </c>
      <c r="B2731" s="5" t="s">
        <v>7640</v>
      </c>
      <c r="C2731" s="5" t="s">
        <v>7641</v>
      </c>
      <c r="D2731" t="s">
        <v>5</v>
      </c>
      <c r="E2731" s="24" t="s">
        <v>6611</v>
      </c>
      <c r="F2731" s="25" t="s">
        <v>3125</v>
      </c>
      <c r="G2731" s="26">
        <v>1.75</v>
      </c>
      <c r="H2731" s="25">
        <v>0</v>
      </c>
      <c r="I2731" s="25">
        <f>ROUND(G2731*H2731,6)</f>
        <v>0</v>
      </c>
      <c r="L2731" s="27">
        <v>0</v>
      </c>
      <c r="M2731" s="22">
        <f>ROUND(ROUND(L2731,2)*ROUND(G2731,3),2)</f>
        <v>0</v>
      </c>
      <c r="N2731" s="25" t="s">
        <v>126</v>
      </c>
      <c r="O2731">
        <f>(M2731*21)/100</f>
        <v>0</v>
      </c>
      <c r="P2731" t="s">
        <v>27</v>
      </c>
    </row>
    <row r="2732" spans="1:16" x14ac:dyDescent="0.2">
      <c r="A2732" s="28" t="s">
        <v>57</v>
      </c>
      <c r="E2732" s="29" t="s">
        <v>5</v>
      </c>
    </row>
    <row r="2733" spans="1:16" x14ac:dyDescent="0.2">
      <c r="A2733" s="28" t="s">
        <v>58</v>
      </c>
      <c r="E2733" s="30" t="s">
        <v>5</v>
      </c>
    </row>
    <row r="2734" spans="1:16" x14ac:dyDescent="0.2">
      <c r="E2734" s="29" t="s">
        <v>5</v>
      </c>
    </row>
    <row r="2735" spans="1:16" x14ac:dyDescent="0.2">
      <c r="A2735" t="s">
        <v>51</v>
      </c>
      <c r="B2735" s="5" t="s">
        <v>7642</v>
      </c>
      <c r="C2735" s="5" t="s">
        <v>7643</v>
      </c>
      <c r="D2735" t="s">
        <v>5</v>
      </c>
      <c r="E2735" s="24" t="s">
        <v>7644</v>
      </c>
      <c r="F2735" s="25" t="s">
        <v>3125</v>
      </c>
      <c r="G2735" s="26">
        <v>50.05</v>
      </c>
      <c r="H2735" s="25">
        <v>0</v>
      </c>
      <c r="I2735" s="25">
        <f>ROUND(G2735*H2735,6)</f>
        <v>0</v>
      </c>
      <c r="L2735" s="27">
        <v>0</v>
      </c>
      <c r="M2735" s="22">
        <f>ROUND(ROUND(L2735,2)*ROUND(G2735,3),2)</f>
        <v>0</v>
      </c>
      <c r="N2735" s="25" t="s">
        <v>126</v>
      </c>
      <c r="O2735">
        <f>(M2735*21)/100</f>
        <v>0</v>
      </c>
      <c r="P2735" t="s">
        <v>27</v>
      </c>
    </row>
    <row r="2736" spans="1:16" x14ac:dyDescent="0.2">
      <c r="A2736" s="28" t="s">
        <v>57</v>
      </c>
      <c r="E2736" s="29" t="s">
        <v>5</v>
      </c>
    </row>
    <row r="2737" spans="1:16" x14ac:dyDescent="0.2">
      <c r="A2737" s="28" t="s">
        <v>58</v>
      </c>
      <c r="E2737" s="30" t="s">
        <v>5</v>
      </c>
    </row>
    <row r="2738" spans="1:16" x14ac:dyDescent="0.2">
      <c r="E2738" s="29" t="s">
        <v>5</v>
      </c>
    </row>
    <row r="2739" spans="1:16" x14ac:dyDescent="0.2">
      <c r="A2739" t="s">
        <v>51</v>
      </c>
      <c r="B2739" s="5" t="s">
        <v>7645</v>
      </c>
      <c r="C2739" s="5" t="s">
        <v>7646</v>
      </c>
      <c r="D2739" t="s">
        <v>5</v>
      </c>
      <c r="E2739" s="24" t="s">
        <v>6615</v>
      </c>
      <c r="F2739" s="25" t="s">
        <v>3125</v>
      </c>
      <c r="G2739" s="26">
        <v>0.41</v>
      </c>
      <c r="H2739" s="25">
        <v>0</v>
      </c>
      <c r="I2739" s="25">
        <f>ROUND(G2739*H2739,6)</f>
        <v>0</v>
      </c>
      <c r="L2739" s="27">
        <v>0</v>
      </c>
      <c r="M2739" s="22">
        <f>ROUND(ROUND(L2739,2)*ROUND(G2739,3),2)</f>
        <v>0</v>
      </c>
      <c r="N2739" s="25" t="s">
        <v>126</v>
      </c>
      <c r="O2739">
        <f>(M2739*21)/100</f>
        <v>0</v>
      </c>
      <c r="P2739" t="s">
        <v>27</v>
      </c>
    </row>
    <row r="2740" spans="1:16" x14ac:dyDescent="0.2">
      <c r="A2740" s="28" t="s">
        <v>57</v>
      </c>
      <c r="E2740" s="29" t="s">
        <v>5</v>
      </c>
    </row>
    <row r="2741" spans="1:16" x14ac:dyDescent="0.2">
      <c r="A2741" s="28" t="s">
        <v>58</v>
      </c>
      <c r="E2741" s="30" t="s">
        <v>5</v>
      </c>
    </row>
    <row r="2742" spans="1:16" x14ac:dyDescent="0.2">
      <c r="E2742" s="29" t="s">
        <v>5</v>
      </c>
    </row>
    <row r="2743" spans="1:16" x14ac:dyDescent="0.2">
      <c r="A2743" t="s">
        <v>51</v>
      </c>
      <c r="B2743" s="5" t="s">
        <v>7647</v>
      </c>
      <c r="C2743" s="5" t="s">
        <v>7648</v>
      </c>
      <c r="D2743" t="s">
        <v>5</v>
      </c>
      <c r="E2743" s="24" t="s">
        <v>6693</v>
      </c>
      <c r="F2743" s="25" t="s">
        <v>3125</v>
      </c>
      <c r="G2743" s="26">
        <v>4.74</v>
      </c>
      <c r="H2743" s="25">
        <v>0</v>
      </c>
      <c r="I2743" s="25">
        <f>ROUND(G2743*H2743,6)</f>
        <v>0</v>
      </c>
      <c r="L2743" s="27">
        <v>0</v>
      </c>
      <c r="M2743" s="22">
        <f>ROUND(ROUND(L2743,2)*ROUND(G2743,3),2)</f>
        <v>0</v>
      </c>
      <c r="N2743" s="25" t="s">
        <v>126</v>
      </c>
      <c r="O2743">
        <f>(M2743*21)/100</f>
        <v>0</v>
      </c>
      <c r="P2743" t="s">
        <v>27</v>
      </c>
    </row>
    <row r="2744" spans="1:16" x14ac:dyDescent="0.2">
      <c r="A2744" s="28" t="s">
        <v>57</v>
      </c>
      <c r="E2744" s="29" t="s">
        <v>5</v>
      </c>
    </row>
    <row r="2745" spans="1:16" x14ac:dyDescent="0.2">
      <c r="A2745" s="28" t="s">
        <v>58</v>
      </c>
      <c r="E2745" s="30" t="s">
        <v>5</v>
      </c>
    </row>
    <row r="2746" spans="1:16" x14ac:dyDescent="0.2">
      <c r="E2746" s="29" t="s">
        <v>5</v>
      </c>
    </row>
    <row r="2747" spans="1:16" x14ac:dyDescent="0.2">
      <c r="A2747" t="s">
        <v>51</v>
      </c>
      <c r="B2747" s="5" t="s">
        <v>7649</v>
      </c>
      <c r="C2747" s="5" t="s">
        <v>7648</v>
      </c>
      <c r="D2747" t="s">
        <v>52</v>
      </c>
      <c r="E2747" s="24" t="s">
        <v>6621</v>
      </c>
      <c r="F2747" s="25" t="s">
        <v>3125</v>
      </c>
      <c r="G2747" s="26">
        <v>0.8</v>
      </c>
      <c r="H2747" s="25">
        <v>0</v>
      </c>
      <c r="I2747" s="25">
        <f>ROUND(G2747*H2747,6)</f>
        <v>0</v>
      </c>
      <c r="L2747" s="27">
        <v>0</v>
      </c>
      <c r="M2747" s="22">
        <f>ROUND(ROUND(L2747,2)*ROUND(G2747,3),2)</f>
        <v>0</v>
      </c>
      <c r="N2747" s="25" t="s">
        <v>126</v>
      </c>
      <c r="O2747">
        <f>(M2747*21)/100</f>
        <v>0</v>
      </c>
      <c r="P2747" t="s">
        <v>27</v>
      </c>
    </row>
    <row r="2748" spans="1:16" x14ac:dyDescent="0.2">
      <c r="A2748" s="28" t="s">
        <v>57</v>
      </c>
      <c r="E2748" s="29" t="s">
        <v>5</v>
      </c>
    </row>
    <row r="2749" spans="1:16" x14ac:dyDescent="0.2">
      <c r="A2749" s="28" t="s">
        <v>58</v>
      </c>
      <c r="E2749" s="30" t="s">
        <v>5</v>
      </c>
    </row>
    <row r="2750" spans="1:16" x14ac:dyDescent="0.2">
      <c r="E2750" s="29" t="s">
        <v>5</v>
      </c>
    </row>
    <row r="2751" spans="1:16" x14ac:dyDescent="0.2">
      <c r="A2751" t="s">
        <v>51</v>
      </c>
      <c r="B2751" s="5" t="s">
        <v>7650</v>
      </c>
      <c r="C2751" s="5" t="s">
        <v>7648</v>
      </c>
      <c r="D2751" t="s">
        <v>27</v>
      </c>
      <c r="E2751" s="24" t="s">
        <v>7318</v>
      </c>
      <c r="F2751" s="25" t="s">
        <v>3125</v>
      </c>
      <c r="G2751" s="26">
        <v>10.97</v>
      </c>
      <c r="H2751" s="25">
        <v>0</v>
      </c>
      <c r="I2751" s="25">
        <f>ROUND(G2751*H2751,6)</f>
        <v>0</v>
      </c>
      <c r="L2751" s="27">
        <v>0</v>
      </c>
      <c r="M2751" s="22">
        <f>ROUND(ROUND(L2751,2)*ROUND(G2751,3),2)</f>
        <v>0</v>
      </c>
      <c r="N2751" s="25" t="s">
        <v>126</v>
      </c>
      <c r="O2751">
        <f>(M2751*21)/100</f>
        <v>0</v>
      </c>
      <c r="P2751" t="s">
        <v>27</v>
      </c>
    </row>
    <row r="2752" spans="1:16" x14ac:dyDescent="0.2">
      <c r="A2752" s="28" t="s">
        <v>57</v>
      </c>
      <c r="E2752" s="29" t="s">
        <v>5</v>
      </c>
    </row>
    <row r="2753" spans="1:16" x14ac:dyDescent="0.2">
      <c r="A2753" s="28" t="s">
        <v>58</v>
      </c>
      <c r="E2753" s="30" t="s">
        <v>5</v>
      </c>
    </row>
    <row r="2754" spans="1:16" x14ac:dyDescent="0.2">
      <c r="E2754" s="29" t="s">
        <v>5</v>
      </c>
    </row>
    <row r="2755" spans="1:16" x14ac:dyDescent="0.2">
      <c r="A2755" t="s">
        <v>51</v>
      </c>
      <c r="B2755" s="5" t="s">
        <v>7651</v>
      </c>
      <c r="C2755" s="5" t="s">
        <v>7648</v>
      </c>
      <c r="D2755" t="s">
        <v>26</v>
      </c>
      <c r="E2755" s="24" t="s">
        <v>6623</v>
      </c>
      <c r="F2755" s="25" t="s">
        <v>3125</v>
      </c>
      <c r="G2755" s="26">
        <v>0.75</v>
      </c>
      <c r="H2755" s="25">
        <v>0</v>
      </c>
      <c r="I2755" s="25">
        <f>ROUND(G2755*H2755,6)</f>
        <v>0</v>
      </c>
      <c r="L2755" s="27">
        <v>0</v>
      </c>
      <c r="M2755" s="22">
        <f>ROUND(ROUND(L2755,2)*ROUND(G2755,3),2)</f>
        <v>0</v>
      </c>
      <c r="N2755" s="25" t="s">
        <v>126</v>
      </c>
      <c r="O2755">
        <f>(M2755*21)/100</f>
        <v>0</v>
      </c>
      <c r="P2755" t="s">
        <v>27</v>
      </c>
    </row>
    <row r="2756" spans="1:16" x14ac:dyDescent="0.2">
      <c r="A2756" s="28" t="s">
        <v>57</v>
      </c>
      <c r="E2756" s="29" t="s">
        <v>5</v>
      </c>
    </row>
    <row r="2757" spans="1:16" x14ac:dyDescent="0.2">
      <c r="A2757" s="28" t="s">
        <v>58</v>
      </c>
      <c r="E2757" s="30" t="s">
        <v>5</v>
      </c>
    </row>
    <row r="2758" spans="1:16" x14ac:dyDescent="0.2">
      <c r="E2758" s="29" t="s">
        <v>5</v>
      </c>
    </row>
    <row r="2759" spans="1:16" x14ac:dyDescent="0.2">
      <c r="A2759" t="s">
        <v>48</v>
      </c>
      <c r="C2759" s="6" t="s">
        <v>212</v>
      </c>
      <c r="E2759" s="23" t="s">
        <v>7652</v>
      </c>
      <c r="J2759" s="22">
        <f>0</f>
        <v>0</v>
      </c>
      <c r="K2759" s="22">
        <f>0</f>
        <v>0</v>
      </c>
      <c r="L2759" s="22">
        <f>0+L2760+L2764+L2768+L2772+L2776+L2780+L2784+L2788+L2792+L2796+L2800+L2804+L2808+L2812+L2816</f>
        <v>0</v>
      </c>
      <c r="M2759" s="22">
        <f>0+M2760+M2764+M2768+M2772+M2776+M2780+M2784+M2788+M2792+M2796+M2800+M2804+M2808+M2812+M2816</f>
        <v>0</v>
      </c>
    </row>
    <row r="2760" spans="1:16" ht="25.5" x14ac:dyDescent="0.2">
      <c r="A2760" t="s">
        <v>51</v>
      </c>
      <c r="B2760" s="5" t="s">
        <v>7653</v>
      </c>
      <c r="C2760" s="5" t="s">
        <v>7654</v>
      </c>
      <c r="D2760" t="s">
        <v>5</v>
      </c>
      <c r="E2760" s="24" t="s">
        <v>7655</v>
      </c>
      <c r="F2760" s="25" t="s">
        <v>812</v>
      </c>
      <c r="G2760" s="26">
        <v>1</v>
      </c>
      <c r="H2760" s="25">
        <v>0</v>
      </c>
      <c r="I2760" s="25">
        <f>ROUND(G2760*H2760,6)</f>
        <v>0</v>
      </c>
      <c r="L2760" s="27">
        <v>0</v>
      </c>
      <c r="M2760" s="22">
        <f>ROUND(ROUND(L2760,2)*ROUND(G2760,3),2)</f>
        <v>0</v>
      </c>
      <c r="N2760" s="25" t="s">
        <v>126</v>
      </c>
      <c r="O2760">
        <f>(M2760*21)/100</f>
        <v>0</v>
      </c>
      <c r="P2760" t="s">
        <v>27</v>
      </c>
    </row>
    <row r="2761" spans="1:16" ht="25.5" x14ac:dyDescent="0.2">
      <c r="A2761" s="28" t="s">
        <v>57</v>
      </c>
      <c r="E2761" s="29" t="s">
        <v>7656</v>
      </c>
    </row>
    <row r="2762" spans="1:16" x14ac:dyDescent="0.2">
      <c r="A2762" s="28" t="s">
        <v>58</v>
      </c>
      <c r="E2762" s="30" t="s">
        <v>5</v>
      </c>
    </row>
    <row r="2763" spans="1:16" x14ac:dyDescent="0.2">
      <c r="E2763" s="29" t="s">
        <v>5</v>
      </c>
    </row>
    <row r="2764" spans="1:16" x14ac:dyDescent="0.2">
      <c r="A2764" t="s">
        <v>51</v>
      </c>
      <c r="B2764" s="5" t="s">
        <v>7657</v>
      </c>
      <c r="C2764" s="5" t="s">
        <v>7658</v>
      </c>
      <c r="D2764" t="s">
        <v>5</v>
      </c>
      <c r="E2764" s="24" t="s">
        <v>7659</v>
      </c>
      <c r="F2764" s="25" t="s">
        <v>812</v>
      </c>
      <c r="G2764" s="26">
        <v>1</v>
      </c>
      <c r="H2764" s="25">
        <v>0</v>
      </c>
      <c r="I2764" s="25">
        <f>ROUND(G2764*H2764,6)</f>
        <v>0</v>
      </c>
      <c r="L2764" s="27">
        <v>0</v>
      </c>
      <c r="M2764" s="22">
        <f>ROUND(ROUND(L2764,2)*ROUND(G2764,3),2)</f>
        <v>0</v>
      </c>
      <c r="N2764" s="25" t="s">
        <v>126</v>
      </c>
      <c r="O2764">
        <f>(M2764*21)/100</f>
        <v>0</v>
      </c>
      <c r="P2764" t="s">
        <v>27</v>
      </c>
    </row>
    <row r="2765" spans="1:16" x14ac:dyDescent="0.2">
      <c r="A2765" s="28" t="s">
        <v>57</v>
      </c>
      <c r="E2765" s="29" t="s">
        <v>5</v>
      </c>
    </row>
    <row r="2766" spans="1:16" x14ac:dyDescent="0.2">
      <c r="A2766" s="28" t="s">
        <v>58</v>
      </c>
      <c r="E2766" s="30" t="s">
        <v>5</v>
      </c>
    </row>
    <row r="2767" spans="1:16" x14ac:dyDescent="0.2">
      <c r="E2767" s="29" t="s">
        <v>5</v>
      </c>
    </row>
    <row r="2768" spans="1:16" x14ac:dyDescent="0.2">
      <c r="A2768" t="s">
        <v>51</v>
      </c>
      <c r="B2768" s="5" t="s">
        <v>7660</v>
      </c>
      <c r="C2768" s="5" t="s">
        <v>7661</v>
      </c>
      <c r="D2768" t="s">
        <v>5</v>
      </c>
      <c r="E2768" s="24" t="s">
        <v>7662</v>
      </c>
      <c r="F2768" s="25" t="s">
        <v>812</v>
      </c>
      <c r="G2768" s="26">
        <v>1</v>
      </c>
      <c r="H2768" s="25">
        <v>0</v>
      </c>
      <c r="I2768" s="25">
        <f>ROUND(G2768*H2768,6)</f>
        <v>0</v>
      </c>
      <c r="L2768" s="27">
        <v>0</v>
      </c>
      <c r="M2768" s="22">
        <f>ROUND(ROUND(L2768,2)*ROUND(G2768,3),2)</f>
        <v>0</v>
      </c>
      <c r="N2768" s="25" t="s">
        <v>126</v>
      </c>
      <c r="O2768">
        <f>(M2768*21)/100</f>
        <v>0</v>
      </c>
      <c r="P2768" t="s">
        <v>27</v>
      </c>
    </row>
    <row r="2769" spans="1:16" x14ac:dyDescent="0.2">
      <c r="A2769" s="28" t="s">
        <v>57</v>
      </c>
      <c r="E2769" s="29" t="s">
        <v>5</v>
      </c>
    </row>
    <row r="2770" spans="1:16" x14ac:dyDescent="0.2">
      <c r="A2770" s="28" t="s">
        <v>58</v>
      </c>
      <c r="E2770" s="30" t="s">
        <v>5</v>
      </c>
    </row>
    <row r="2771" spans="1:16" x14ac:dyDescent="0.2">
      <c r="E2771" s="29" t="s">
        <v>5</v>
      </c>
    </row>
    <row r="2772" spans="1:16" ht="25.5" x14ac:dyDescent="0.2">
      <c r="A2772" t="s">
        <v>51</v>
      </c>
      <c r="B2772" s="5" t="s">
        <v>7663</v>
      </c>
      <c r="C2772" s="5" t="s">
        <v>7664</v>
      </c>
      <c r="D2772" t="s">
        <v>5</v>
      </c>
      <c r="E2772" s="24" t="s">
        <v>7665</v>
      </c>
      <c r="F2772" s="25" t="s">
        <v>812</v>
      </c>
      <c r="G2772" s="26">
        <v>1</v>
      </c>
      <c r="H2772" s="25">
        <v>0</v>
      </c>
      <c r="I2772" s="25">
        <f>ROUND(G2772*H2772,6)</f>
        <v>0</v>
      </c>
      <c r="L2772" s="27">
        <v>0</v>
      </c>
      <c r="M2772" s="22">
        <f>ROUND(ROUND(L2772,2)*ROUND(G2772,3),2)</f>
        <v>0</v>
      </c>
      <c r="N2772" s="25" t="s">
        <v>126</v>
      </c>
      <c r="O2772">
        <f>(M2772*21)/100</f>
        <v>0</v>
      </c>
      <c r="P2772" t="s">
        <v>27</v>
      </c>
    </row>
    <row r="2773" spans="1:16" x14ac:dyDescent="0.2">
      <c r="A2773" s="28" t="s">
        <v>57</v>
      </c>
      <c r="E2773" s="29" t="s">
        <v>5</v>
      </c>
    </row>
    <row r="2774" spans="1:16" x14ac:dyDescent="0.2">
      <c r="A2774" s="28" t="s">
        <v>58</v>
      </c>
      <c r="E2774" s="30" t="s">
        <v>5</v>
      </c>
    </row>
    <row r="2775" spans="1:16" x14ac:dyDescent="0.2">
      <c r="E2775" s="29" t="s">
        <v>5</v>
      </c>
    </row>
    <row r="2776" spans="1:16" ht="25.5" x14ac:dyDescent="0.2">
      <c r="A2776" t="s">
        <v>51</v>
      </c>
      <c r="B2776" s="5" t="s">
        <v>7666</v>
      </c>
      <c r="C2776" s="5" t="s">
        <v>7667</v>
      </c>
      <c r="D2776" t="s">
        <v>5</v>
      </c>
      <c r="E2776" s="24" t="s">
        <v>7668</v>
      </c>
      <c r="F2776" s="25" t="s">
        <v>812</v>
      </c>
      <c r="G2776" s="26">
        <v>1</v>
      </c>
      <c r="H2776" s="25">
        <v>0</v>
      </c>
      <c r="I2776" s="25">
        <f>ROUND(G2776*H2776,6)</f>
        <v>0</v>
      </c>
      <c r="L2776" s="27">
        <v>0</v>
      </c>
      <c r="M2776" s="22">
        <f>ROUND(ROUND(L2776,2)*ROUND(G2776,3),2)</f>
        <v>0</v>
      </c>
      <c r="N2776" s="25" t="s">
        <v>126</v>
      </c>
      <c r="O2776">
        <f>(M2776*21)/100</f>
        <v>0</v>
      </c>
      <c r="P2776" t="s">
        <v>27</v>
      </c>
    </row>
    <row r="2777" spans="1:16" x14ac:dyDescent="0.2">
      <c r="A2777" s="28" t="s">
        <v>57</v>
      </c>
      <c r="E2777" s="29" t="s">
        <v>5</v>
      </c>
    </row>
    <row r="2778" spans="1:16" x14ac:dyDescent="0.2">
      <c r="A2778" s="28" t="s">
        <v>58</v>
      </c>
      <c r="E2778" s="30" t="s">
        <v>5</v>
      </c>
    </row>
    <row r="2779" spans="1:16" x14ac:dyDescent="0.2">
      <c r="E2779" s="29" t="s">
        <v>5</v>
      </c>
    </row>
    <row r="2780" spans="1:16" ht="25.5" x14ac:dyDescent="0.2">
      <c r="A2780" t="s">
        <v>51</v>
      </c>
      <c r="B2780" s="5" t="s">
        <v>7669</v>
      </c>
      <c r="C2780" s="5" t="s">
        <v>7670</v>
      </c>
      <c r="D2780" t="s">
        <v>5</v>
      </c>
      <c r="E2780" s="24" t="s">
        <v>7332</v>
      </c>
      <c r="F2780" s="25" t="s">
        <v>812</v>
      </c>
      <c r="G2780" s="26">
        <v>1</v>
      </c>
      <c r="H2780" s="25">
        <v>0</v>
      </c>
      <c r="I2780" s="25">
        <f>ROUND(G2780*H2780,6)</f>
        <v>0</v>
      </c>
      <c r="L2780" s="27">
        <v>0</v>
      </c>
      <c r="M2780" s="22">
        <f>ROUND(ROUND(L2780,2)*ROUND(G2780,3),2)</f>
        <v>0</v>
      </c>
      <c r="N2780" s="25" t="s">
        <v>126</v>
      </c>
      <c r="O2780">
        <f>(M2780*21)/100</f>
        <v>0</v>
      </c>
      <c r="P2780" t="s">
        <v>27</v>
      </c>
    </row>
    <row r="2781" spans="1:16" x14ac:dyDescent="0.2">
      <c r="A2781" s="28" t="s">
        <v>57</v>
      </c>
      <c r="E2781" s="29" t="s">
        <v>5</v>
      </c>
    </row>
    <row r="2782" spans="1:16" x14ac:dyDescent="0.2">
      <c r="A2782" s="28" t="s">
        <v>58</v>
      </c>
      <c r="E2782" s="30" t="s">
        <v>5</v>
      </c>
    </row>
    <row r="2783" spans="1:16" x14ac:dyDescent="0.2">
      <c r="E2783" s="29" t="s">
        <v>5</v>
      </c>
    </row>
    <row r="2784" spans="1:16" ht="25.5" x14ac:dyDescent="0.2">
      <c r="A2784" t="s">
        <v>51</v>
      </c>
      <c r="B2784" s="5" t="s">
        <v>7671</v>
      </c>
      <c r="C2784" s="5" t="s">
        <v>7672</v>
      </c>
      <c r="D2784" t="s">
        <v>5</v>
      </c>
      <c r="E2784" s="24" t="s">
        <v>7180</v>
      </c>
      <c r="F2784" s="25" t="s">
        <v>812</v>
      </c>
      <c r="G2784" s="26">
        <v>1</v>
      </c>
      <c r="H2784" s="25">
        <v>0</v>
      </c>
      <c r="I2784" s="25">
        <f>ROUND(G2784*H2784,6)</f>
        <v>0</v>
      </c>
      <c r="L2784" s="27">
        <v>0</v>
      </c>
      <c r="M2784" s="22">
        <f>ROUND(ROUND(L2784,2)*ROUND(G2784,3),2)</f>
        <v>0</v>
      </c>
      <c r="N2784" s="25" t="s">
        <v>126</v>
      </c>
      <c r="O2784">
        <f>(M2784*21)/100</f>
        <v>0</v>
      </c>
      <c r="P2784" t="s">
        <v>27</v>
      </c>
    </row>
    <row r="2785" spans="1:16" x14ac:dyDescent="0.2">
      <c r="A2785" s="28" t="s">
        <v>57</v>
      </c>
      <c r="E2785" s="29" t="s">
        <v>5</v>
      </c>
    </row>
    <row r="2786" spans="1:16" x14ac:dyDescent="0.2">
      <c r="A2786" s="28" t="s">
        <v>58</v>
      </c>
      <c r="E2786" s="30" t="s">
        <v>5</v>
      </c>
    </row>
    <row r="2787" spans="1:16" x14ac:dyDescent="0.2">
      <c r="E2787" s="29" t="s">
        <v>5</v>
      </c>
    </row>
    <row r="2788" spans="1:16" x14ac:dyDescent="0.2">
      <c r="A2788" t="s">
        <v>51</v>
      </c>
      <c r="B2788" s="5" t="s">
        <v>7673</v>
      </c>
      <c r="C2788" s="5" t="s">
        <v>7674</v>
      </c>
      <c r="D2788" t="s">
        <v>5</v>
      </c>
      <c r="E2788" s="24" t="s">
        <v>7675</v>
      </c>
      <c r="F2788" s="25" t="s">
        <v>812</v>
      </c>
      <c r="G2788" s="26">
        <v>2</v>
      </c>
      <c r="H2788" s="25">
        <v>0</v>
      </c>
      <c r="I2788" s="25">
        <f>ROUND(G2788*H2788,6)</f>
        <v>0</v>
      </c>
      <c r="L2788" s="27">
        <v>0</v>
      </c>
      <c r="M2788" s="22">
        <f>ROUND(ROUND(L2788,2)*ROUND(G2788,3),2)</f>
        <v>0</v>
      </c>
      <c r="N2788" s="25" t="s">
        <v>126</v>
      </c>
      <c r="O2788">
        <f>(M2788*21)/100</f>
        <v>0</v>
      </c>
      <c r="P2788" t="s">
        <v>27</v>
      </c>
    </row>
    <row r="2789" spans="1:16" x14ac:dyDescent="0.2">
      <c r="A2789" s="28" t="s">
        <v>57</v>
      </c>
      <c r="E2789" s="29" t="s">
        <v>5</v>
      </c>
    </row>
    <row r="2790" spans="1:16" x14ac:dyDescent="0.2">
      <c r="A2790" s="28" t="s">
        <v>58</v>
      </c>
      <c r="E2790" s="30" t="s">
        <v>5</v>
      </c>
    </row>
    <row r="2791" spans="1:16" x14ac:dyDescent="0.2">
      <c r="E2791" s="29" t="s">
        <v>5</v>
      </c>
    </row>
    <row r="2792" spans="1:16" x14ac:dyDescent="0.2">
      <c r="A2792" t="s">
        <v>51</v>
      </c>
      <c r="B2792" s="5" t="s">
        <v>7676</v>
      </c>
      <c r="C2792" s="5" t="s">
        <v>7677</v>
      </c>
      <c r="D2792" t="s">
        <v>5</v>
      </c>
      <c r="E2792" s="24" t="s">
        <v>7678</v>
      </c>
      <c r="F2792" s="25" t="s">
        <v>812</v>
      </c>
      <c r="G2792" s="26">
        <v>1</v>
      </c>
      <c r="H2792" s="25">
        <v>0</v>
      </c>
      <c r="I2792" s="25">
        <f>ROUND(G2792*H2792,6)</f>
        <v>0</v>
      </c>
      <c r="L2792" s="27">
        <v>0</v>
      </c>
      <c r="M2792" s="22">
        <f>ROUND(ROUND(L2792,2)*ROUND(G2792,3),2)</f>
        <v>0</v>
      </c>
      <c r="N2792" s="25" t="s">
        <v>126</v>
      </c>
      <c r="O2792">
        <f>(M2792*21)/100</f>
        <v>0</v>
      </c>
      <c r="P2792" t="s">
        <v>27</v>
      </c>
    </row>
    <row r="2793" spans="1:16" x14ac:dyDescent="0.2">
      <c r="A2793" s="28" t="s">
        <v>57</v>
      </c>
      <c r="E2793" s="29" t="s">
        <v>5</v>
      </c>
    </row>
    <row r="2794" spans="1:16" x14ac:dyDescent="0.2">
      <c r="A2794" s="28" t="s">
        <v>58</v>
      </c>
      <c r="E2794" s="30" t="s">
        <v>5</v>
      </c>
    </row>
    <row r="2795" spans="1:16" x14ac:dyDescent="0.2">
      <c r="E2795" s="29" t="s">
        <v>5</v>
      </c>
    </row>
    <row r="2796" spans="1:16" x14ac:dyDescent="0.2">
      <c r="A2796" t="s">
        <v>51</v>
      </c>
      <c r="B2796" s="5" t="s">
        <v>7679</v>
      </c>
      <c r="C2796" s="5" t="s">
        <v>7680</v>
      </c>
      <c r="D2796" t="s">
        <v>5</v>
      </c>
      <c r="E2796" s="24" t="s">
        <v>7681</v>
      </c>
      <c r="F2796" s="25" t="s">
        <v>812</v>
      </c>
      <c r="G2796" s="26">
        <v>2</v>
      </c>
      <c r="H2796" s="25">
        <v>0</v>
      </c>
      <c r="I2796" s="25">
        <f>ROUND(G2796*H2796,6)</f>
        <v>0</v>
      </c>
      <c r="L2796" s="27">
        <v>0</v>
      </c>
      <c r="M2796" s="22">
        <f>ROUND(ROUND(L2796,2)*ROUND(G2796,3),2)</f>
        <v>0</v>
      </c>
      <c r="N2796" s="25" t="s">
        <v>126</v>
      </c>
      <c r="O2796">
        <f>(M2796*21)/100</f>
        <v>0</v>
      </c>
      <c r="P2796" t="s">
        <v>27</v>
      </c>
    </row>
    <row r="2797" spans="1:16" x14ac:dyDescent="0.2">
      <c r="A2797" s="28" t="s">
        <v>57</v>
      </c>
      <c r="E2797" s="29" t="s">
        <v>5</v>
      </c>
    </row>
    <row r="2798" spans="1:16" x14ac:dyDescent="0.2">
      <c r="A2798" s="28" t="s">
        <v>58</v>
      </c>
      <c r="E2798" s="30" t="s">
        <v>5</v>
      </c>
    </row>
    <row r="2799" spans="1:16" x14ac:dyDescent="0.2">
      <c r="E2799" s="29" t="s">
        <v>5</v>
      </c>
    </row>
    <row r="2800" spans="1:16" x14ac:dyDescent="0.2">
      <c r="A2800" t="s">
        <v>51</v>
      </c>
      <c r="B2800" s="5" t="s">
        <v>7682</v>
      </c>
      <c r="C2800" s="5" t="s">
        <v>7683</v>
      </c>
      <c r="D2800" t="s">
        <v>5</v>
      </c>
      <c r="E2800" s="24" t="s">
        <v>6601</v>
      </c>
      <c r="F2800" s="25" t="s">
        <v>67</v>
      </c>
      <c r="G2800" s="26">
        <v>1.96</v>
      </c>
      <c r="H2800" s="25">
        <v>0</v>
      </c>
      <c r="I2800" s="25">
        <f>ROUND(G2800*H2800,6)</f>
        <v>0</v>
      </c>
      <c r="L2800" s="27">
        <v>0</v>
      </c>
      <c r="M2800" s="22">
        <f>ROUND(ROUND(L2800,2)*ROUND(G2800,3),2)</f>
        <v>0</v>
      </c>
      <c r="N2800" s="25" t="s">
        <v>126</v>
      </c>
      <c r="O2800">
        <f>(M2800*21)/100</f>
        <v>0</v>
      </c>
      <c r="P2800" t="s">
        <v>27</v>
      </c>
    </row>
    <row r="2801" spans="1:16" x14ac:dyDescent="0.2">
      <c r="A2801" s="28" t="s">
        <v>57</v>
      </c>
      <c r="E2801" s="29" t="s">
        <v>5</v>
      </c>
    </row>
    <row r="2802" spans="1:16" x14ac:dyDescent="0.2">
      <c r="A2802" s="28" t="s">
        <v>58</v>
      </c>
      <c r="E2802" s="30" t="s">
        <v>5</v>
      </c>
    </row>
    <row r="2803" spans="1:16" x14ac:dyDescent="0.2">
      <c r="E2803" s="29" t="s">
        <v>5</v>
      </c>
    </row>
    <row r="2804" spans="1:16" ht="25.5" x14ac:dyDescent="0.2">
      <c r="A2804" t="s">
        <v>51</v>
      </c>
      <c r="B2804" s="5" t="s">
        <v>7684</v>
      </c>
      <c r="C2804" s="5" t="s">
        <v>7685</v>
      </c>
      <c r="D2804" t="s">
        <v>5</v>
      </c>
      <c r="E2804" s="24" t="s">
        <v>6723</v>
      </c>
      <c r="F2804" s="25" t="s">
        <v>67</v>
      </c>
      <c r="G2804" s="26">
        <v>1.06</v>
      </c>
      <c r="H2804" s="25">
        <v>0</v>
      </c>
      <c r="I2804" s="25">
        <f>ROUND(G2804*H2804,6)</f>
        <v>0</v>
      </c>
      <c r="L2804" s="27">
        <v>0</v>
      </c>
      <c r="M2804" s="22">
        <f>ROUND(ROUND(L2804,2)*ROUND(G2804,3),2)</f>
        <v>0</v>
      </c>
      <c r="N2804" s="25" t="s">
        <v>126</v>
      </c>
      <c r="O2804">
        <f>(M2804*21)/100</f>
        <v>0</v>
      </c>
      <c r="P2804" t="s">
        <v>27</v>
      </c>
    </row>
    <row r="2805" spans="1:16" x14ac:dyDescent="0.2">
      <c r="A2805" s="28" t="s">
        <v>57</v>
      </c>
      <c r="E2805" s="29" t="s">
        <v>5</v>
      </c>
    </row>
    <row r="2806" spans="1:16" x14ac:dyDescent="0.2">
      <c r="A2806" s="28" t="s">
        <v>58</v>
      </c>
      <c r="E2806" s="30" t="s">
        <v>5</v>
      </c>
    </row>
    <row r="2807" spans="1:16" x14ac:dyDescent="0.2">
      <c r="E2807" s="29" t="s">
        <v>5</v>
      </c>
    </row>
    <row r="2808" spans="1:16" ht="25.5" x14ac:dyDescent="0.2">
      <c r="A2808" t="s">
        <v>51</v>
      </c>
      <c r="B2808" s="5" t="s">
        <v>7686</v>
      </c>
      <c r="C2808" s="5" t="s">
        <v>7685</v>
      </c>
      <c r="D2808" t="s">
        <v>52</v>
      </c>
      <c r="E2808" s="24" t="s">
        <v>6605</v>
      </c>
      <c r="F2808" s="25" t="s">
        <v>67</v>
      </c>
      <c r="G2808" s="26">
        <v>0.34</v>
      </c>
      <c r="H2808" s="25">
        <v>0</v>
      </c>
      <c r="I2808" s="25">
        <f>ROUND(G2808*H2808,6)</f>
        <v>0</v>
      </c>
      <c r="L2808" s="27">
        <v>0</v>
      </c>
      <c r="M2808" s="22">
        <f>ROUND(ROUND(L2808,2)*ROUND(G2808,3),2)</f>
        <v>0</v>
      </c>
      <c r="N2808" s="25" t="s">
        <v>126</v>
      </c>
      <c r="O2808">
        <f>(M2808*21)/100</f>
        <v>0</v>
      </c>
      <c r="P2808" t="s">
        <v>27</v>
      </c>
    </row>
    <row r="2809" spans="1:16" x14ac:dyDescent="0.2">
      <c r="A2809" s="28" t="s">
        <v>57</v>
      </c>
      <c r="E2809" s="29" t="s">
        <v>5</v>
      </c>
    </row>
    <row r="2810" spans="1:16" x14ac:dyDescent="0.2">
      <c r="A2810" s="28" t="s">
        <v>58</v>
      </c>
      <c r="E2810" s="30" t="s">
        <v>5</v>
      </c>
    </row>
    <row r="2811" spans="1:16" x14ac:dyDescent="0.2">
      <c r="E2811" s="29" t="s">
        <v>5</v>
      </c>
    </row>
    <row r="2812" spans="1:16" ht="25.5" x14ac:dyDescent="0.2">
      <c r="A2812" t="s">
        <v>51</v>
      </c>
      <c r="B2812" s="5" t="s">
        <v>7687</v>
      </c>
      <c r="C2812" s="5" t="s">
        <v>7688</v>
      </c>
      <c r="D2812" t="s">
        <v>5</v>
      </c>
      <c r="E2812" s="24" t="s">
        <v>6725</v>
      </c>
      <c r="F2812" s="25" t="s">
        <v>67</v>
      </c>
      <c r="G2812" s="26">
        <v>3</v>
      </c>
      <c r="H2812" s="25">
        <v>0</v>
      </c>
      <c r="I2812" s="25">
        <f>ROUND(G2812*H2812,6)</f>
        <v>0</v>
      </c>
      <c r="L2812" s="27">
        <v>0</v>
      </c>
      <c r="M2812" s="22">
        <f>ROUND(ROUND(L2812,2)*ROUND(G2812,3),2)</f>
        <v>0</v>
      </c>
      <c r="N2812" s="25" t="s">
        <v>126</v>
      </c>
      <c r="O2812">
        <f>(M2812*21)/100</f>
        <v>0</v>
      </c>
      <c r="P2812" t="s">
        <v>27</v>
      </c>
    </row>
    <row r="2813" spans="1:16" x14ac:dyDescent="0.2">
      <c r="A2813" s="28" t="s">
        <v>57</v>
      </c>
      <c r="E2813" s="29" t="s">
        <v>5</v>
      </c>
    </row>
    <row r="2814" spans="1:16" x14ac:dyDescent="0.2">
      <c r="A2814" s="28" t="s">
        <v>58</v>
      </c>
      <c r="E2814" s="30" t="s">
        <v>5</v>
      </c>
    </row>
    <row r="2815" spans="1:16" x14ac:dyDescent="0.2">
      <c r="E2815" s="29" t="s">
        <v>5</v>
      </c>
    </row>
    <row r="2816" spans="1:16" x14ac:dyDescent="0.2">
      <c r="A2816" t="s">
        <v>51</v>
      </c>
      <c r="B2816" s="5" t="s">
        <v>7689</v>
      </c>
      <c r="C2816" s="5" t="s">
        <v>7690</v>
      </c>
      <c r="D2816" t="s">
        <v>5</v>
      </c>
      <c r="E2816" s="24" t="s">
        <v>6613</v>
      </c>
      <c r="F2816" s="25" t="s">
        <v>3125</v>
      </c>
      <c r="G2816" s="26">
        <v>0.34</v>
      </c>
      <c r="H2816" s="25">
        <v>0</v>
      </c>
      <c r="I2816" s="25">
        <f>ROUND(G2816*H2816,6)</f>
        <v>0</v>
      </c>
      <c r="L2816" s="27">
        <v>0</v>
      </c>
      <c r="M2816" s="22">
        <f>ROUND(ROUND(L2816,2)*ROUND(G2816,3),2)</f>
        <v>0</v>
      </c>
      <c r="N2816" s="25" t="s">
        <v>126</v>
      </c>
      <c r="O2816">
        <f>(M2816*21)/100</f>
        <v>0</v>
      </c>
      <c r="P2816" t="s">
        <v>27</v>
      </c>
    </row>
    <row r="2817" spans="1:16" x14ac:dyDescent="0.2">
      <c r="A2817" s="28" t="s">
        <v>57</v>
      </c>
      <c r="E2817" s="29" t="s">
        <v>5</v>
      </c>
    </row>
    <row r="2818" spans="1:16" x14ac:dyDescent="0.2">
      <c r="A2818" s="28" t="s">
        <v>58</v>
      </c>
      <c r="E2818" s="30" t="s">
        <v>5</v>
      </c>
    </row>
    <row r="2819" spans="1:16" x14ac:dyDescent="0.2">
      <c r="E2819" s="29" t="s">
        <v>5</v>
      </c>
    </row>
    <row r="2820" spans="1:16" x14ac:dyDescent="0.2">
      <c r="A2820" t="s">
        <v>48</v>
      </c>
      <c r="C2820" s="6" t="s">
        <v>213</v>
      </c>
      <c r="E2820" s="23" t="s">
        <v>7691</v>
      </c>
      <c r="J2820" s="22">
        <f>0</f>
        <v>0</v>
      </c>
      <c r="K2820" s="22">
        <f>0</f>
        <v>0</v>
      </c>
      <c r="L2820" s="22">
        <f>0+L2821+L2825+L2829+L2833+L2837+L2841+L2845+L2849+L2853+L2857+L2861+L2865+L2869+L2873+L2877+L2881+L2885+L2889+L2893+L2897+L2901+L2905+L2909+L2913+L2917+L2921+L2925+L2929+L2933+L2937+L2941+L2945+L2949+L2953</f>
        <v>0</v>
      </c>
      <c r="M2820" s="22">
        <f>0+M2821+M2825+M2829+M2833+M2837+M2841+M2845+M2849+M2853+M2857+M2861+M2865+M2869+M2873+M2877+M2881+M2885+M2889+M2893+M2897+M2901+M2905+M2909+M2913+M2917+M2921+M2925+M2929+M2933+M2937+M2941+M2945+M2949+M2953</f>
        <v>0</v>
      </c>
    </row>
    <row r="2821" spans="1:16" ht="25.5" x14ac:dyDescent="0.2">
      <c r="A2821" t="s">
        <v>51</v>
      </c>
      <c r="B2821" s="5" t="s">
        <v>7692</v>
      </c>
      <c r="C2821" s="5" t="s">
        <v>7693</v>
      </c>
      <c r="D2821" t="s">
        <v>5</v>
      </c>
      <c r="E2821" s="24" t="s">
        <v>7615</v>
      </c>
      <c r="F2821" s="25" t="s">
        <v>812</v>
      </c>
      <c r="G2821" s="26">
        <v>1</v>
      </c>
      <c r="H2821" s="25">
        <v>0</v>
      </c>
      <c r="I2821" s="25">
        <f>ROUND(G2821*H2821,6)</f>
        <v>0</v>
      </c>
      <c r="L2821" s="27">
        <v>0</v>
      </c>
      <c r="M2821" s="22">
        <f>ROUND(ROUND(L2821,2)*ROUND(G2821,3),2)</f>
        <v>0</v>
      </c>
      <c r="N2821" s="25" t="s">
        <v>126</v>
      </c>
      <c r="O2821">
        <f>(M2821*21)/100</f>
        <v>0</v>
      </c>
      <c r="P2821" t="s">
        <v>27</v>
      </c>
    </row>
    <row r="2822" spans="1:16" ht="25.5" x14ac:dyDescent="0.2">
      <c r="A2822" s="28" t="s">
        <v>57</v>
      </c>
      <c r="E2822" s="29" t="s">
        <v>7572</v>
      </c>
    </row>
    <row r="2823" spans="1:16" x14ac:dyDescent="0.2">
      <c r="A2823" s="28" t="s">
        <v>58</v>
      </c>
      <c r="E2823" s="30" t="s">
        <v>5</v>
      </c>
    </row>
    <row r="2824" spans="1:16" x14ac:dyDescent="0.2">
      <c r="E2824" s="29" t="s">
        <v>5</v>
      </c>
    </row>
    <row r="2825" spans="1:16" ht="25.5" x14ac:dyDescent="0.2">
      <c r="A2825" t="s">
        <v>51</v>
      </c>
      <c r="B2825" s="5" t="s">
        <v>7694</v>
      </c>
      <c r="C2825" s="5" t="s">
        <v>7695</v>
      </c>
      <c r="D2825" t="s">
        <v>5</v>
      </c>
      <c r="E2825" s="24" t="s">
        <v>7612</v>
      </c>
      <c r="F2825" s="25" t="s">
        <v>812</v>
      </c>
      <c r="G2825" s="26">
        <v>1</v>
      </c>
      <c r="H2825" s="25">
        <v>0</v>
      </c>
      <c r="I2825" s="25">
        <f>ROUND(G2825*H2825,6)</f>
        <v>0</v>
      </c>
      <c r="L2825" s="27">
        <v>0</v>
      </c>
      <c r="M2825" s="22">
        <f>ROUND(ROUND(L2825,2)*ROUND(G2825,3),2)</f>
        <v>0</v>
      </c>
      <c r="N2825" s="25" t="s">
        <v>126</v>
      </c>
      <c r="O2825">
        <f>(M2825*21)/100</f>
        <v>0</v>
      </c>
      <c r="P2825" t="s">
        <v>27</v>
      </c>
    </row>
    <row r="2826" spans="1:16" ht="25.5" x14ac:dyDescent="0.2">
      <c r="A2826" s="28" t="s">
        <v>57</v>
      </c>
      <c r="E2826" s="29" t="s">
        <v>7572</v>
      </c>
    </row>
    <row r="2827" spans="1:16" x14ac:dyDescent="0.2">
      <c r="A2827" s="28" t="s">
        <v>58</v>
      </c>
      <c r="E2827" s="30" t="s">
        <v>5</v>
      </c>
    </row>
    <row r="2828" spans="1:16" x14ac:dyDescent="0.2">
      <c r="E2828" s="29" t="s">
        <v>5</v>
      </c>
    </row>
    <row r="2829" spans="1:16" ht="25.5" x14ac:dyDescent="0.2">
      <c r="A2829" t="s">
        <v>51</v>
      </c>
      <c r="B2829" s="5" t="s">
        <v>7696</v>
      </c>
      <c r="C2829" s="5" t="s">
        <v>7697</v>
      </c>
      <c r="D2829" t="s">
        <v>5</v>
      </c>
      <c r="E2829" s="24" t="s">
        <v>7665</v>
      </c>
      <c r="F2829" s="25" t="s">
        <v>812</v>
      </c>
      <c r="G2829" s="26">
        <v>1</v>
      </c>
      <c r="H2829" s="25">
        <v>0</v>
      </c>
      <c r="I2829" s="25">
        <f>ROUND(G2829*H2829,6)</f>
        <v>0</v>
      </c>
      <c r="L2829" s="27">
        <v>0</v>
      </c>
      <c r="M2829" s="22">
        <f>ROUND(ROUND(L2829,2)*ROUND(G2829,3),2)</f>
        <v>0</v>
      </c>
      <c r="N2829" s="25" t="s">
        <v>126</v>
      </c>
      <c r="O2829">
        <f>(M2829*21)/100</f>
        <v>0</v>
      </c>
      <c r="P2829" t="s">
        <v>27</v>
      </c>
    </row>
    <row r="2830" spans="1:16" x14ac:dyDescent="0.2">
      <c r="A2830" s="28" t="s">
        <v>57</v>
      </c>
      <c r="E2830" s="29" t="s">
        <v>5</v>
      </c>
    </row>
    <row r="2831" spans="1:16" x14ac:dyDescent="0.2">
      <c r="A2831" s="28" t="s">
        <v>58</v>
      </c>
      <c r="E2831" s="30" t="s">
        <v>5</v>
      </c>
    </row>
    <row r="2832" spans="1:16" x14ac:dyDescent="0.2">
      <c r="E2832" s="29" t="s">
        <v>5</v>
      </c>
    </row>
    <row r="2833" spans="1:16" x14ac:dyDescent="0.2">
      <c r="A2833" t="s">
        <v>51</v>
      </c>
      <c r="B2833" s="5" t="s">
        <v>7698</v>
      </c>
      <c r="C2833" s="5" t="s">
        <v>7699</v>
      </c>
      <c r="D2833" t="s">
        <v>5</v>
      </c>
      <c r="E2833" s="24" t="s">
        <v>7580</v>
      </c>
      <c r="F2833" s="25" t="s">
        <v>812</v>
      </c>
      <c r="G2833" s="26">
        <v>1</v>
      </c>
      <c r="H2833" s="25">
        <v>0</v>
      </c>
      <c r="I2833" s="25">
        <f>ROUND(G2833*H2833,6)</f>
        <v>0</v>
      </c>
      <c r="L2833" s="27">
        <v>0</v>
      </c>
      <c r="M2833" s="22">
        <f>ROUND(ROUND(L2833,2)*ROUND(G2833,3),2)</f>
        <v>0</v>
      </c>
      <c r="N2833" s="25" t="s">
        <v>126</v>
      </c>
      <c r="O2833">
        <f>(M2833*21)/100</f>
        <v>0</v>
      </c>
      <c r="P2833" t="s">
        <v>27</v>
      </c>
    </row>
    <row r="2834" spans="1:16" x14ac:dyDescent="0.2">
      <c r="A2834" s="28" t="s">
        <v>57</v>
      </c>
      <c r="E2834" s="29" t="s">
        <v>5</v>
      </c>
    </row>
    <row r="2835" spans="1:16" x14ac:dyDescent="0.2">
      <c r="A2835" s="28" t="s">
        <v>58</v>
      </c>
      <c r="E2835" s="30" t="s">
        <v>5</v>
      </c>
    </row>
    <row r="2836" spans="1:16" x14ac:dyDescent="0.2">
      <c r="E2836" s="29" t="s">
        <v>5</v>
      </c>
    </row>
    <row r="2837" spans="1:16" ht="25.5" x14ac:dyDescent="0.2">
      <c r="A2837" t="s">
        <v>51</v>
      </c>
      <c r="B2837" s="5" t="s">
        <v>7700</v>
      </c>
      <c r="C2837" s="5" t="s">
        <v>7701</v>
      </c>
      <c r="D2837" t="s">
        <v>5</v>
      </c>
      <c r="E2837" s="24" t="s">
        <v>7612</v>
      </c>
      <c r="F2837" s="25" t="s">
        <v>812</v>
      </c>
      <c r="G2837" s="26">
        <v>1</v>
      </c>
      <c r="H2837" s="25">
        <v>0</v>
      </c>
      <c r="I2837" s="25">
        <f>ROUND(G2837*H2837,6)</f>
        <v>0</v>
      </c>
      <c r="L2837" s="27">
        <v>0</v>
      </c>
      <c r="M2837" s="22">
        <f>ROUND(ROUND(L2837,2)*ROUND(G2837,3),2)</f>
        <v>0</v>
      </c>
      <c r="N2837" s="25" t="s">
        <v>126</v>
      </c>
      <c r="O2837">
        <f>(M2837*21)/100</f>
        <v>0</v>
      </c>
      <c r="P2837" t="s">
        <v>27</v>
      </c>
    </row>
    <row r="2838" spans="1:16" ht="25.5" x14ac:dyDescent="0.2">
      <c r="A2838" s="28" t="s">
        <v>57</v>
      </c>
      <c r="E2838" s="29" t="s">
        <v>7572</v>
      </c>
    </row>
    <row r="2839" spans="1:16" x14ac:dyDescent="0.2">
      <c r="A2839" s="28" t="s">
        <v>58</v>
      </c>
      <c r="E2839" s="30" t="s">
        <v>5</v>
      </c>
    </row>
    <row r="2840" spans="1:16" x14ac:dyDescent="0.2">
      <c r="E2840" s="29" t="s">
        <v>5</v>
      </c>
    </row>
    <row r="2841" spans="1:16" ht="25.5" x14ac:dyDescent="0.2">
      <c r="A2841" t="s">
        <v>51</v>
      </c>
      <c r="B2841" s="5" t="s">
        <v>7702</v>
      </c>
      <c r="C2841" s="5" t="s">
        <v>7703</v>
      </c>
      <c r="D2841" t="s">
        <v>5</v>
      </c>
      <c r="E2841" s="24" t="s">
        <v>6849</v>
      </c>
      <c r="F2841" s="25" t="s">
        <v>812</v>
      </c>
      <c r="G2841" s="26">
        <v>1</v>
      </c>
      <c r="H2841" s="25">
        <v>0</v>
      </c>
      <c r="I2841" s="25">
        <f>ROUND(G2841*H2841,6)</f>
        <v>0</v>
      </c>
      <c r="L2841" s="27">
        <v>0</v>
      </c>
      <c r="M2841" s="22">
        <f>ROUND(ROUND(L2841,2)*ROUND(G2841,3),2)</f>
        <v>0</v>
      </c>
      <c r="N2841" s="25" t="s">
        <v>126</v>
      </c>
      <c r="O2841">
        <f>(M2841*21)/100</f>
        <v>0</v>
      </c>
      <c r="P2841" t="s">
        <v>27</v>
      </c>
    </row>
    <row r="2842" spans="1:16" x14ac:dyDescent="0.2">
      <c r="A2842" s="28" t="s">
        <v>57</v>
      </c>
      <c r="E2842" s="29" t="s">
        <v>5</v>
      </c>
    </row>
    <row r="2843" spans="1:16" x14ac:dyDescent="0.2">
      <c r="A2843" s="28" t="s">
        <v>58</v>
      </c>
      <c r="E2843" s="30" t="s">
        <v>5</v>
      </c>
    </row>
    <row r="2844" spans="1:16" x14ac:dyDescent="0.2">
      <c r="E2844" s="29" t="s">
        <v>5</v>
      </c>
    </row>
    <row r="2845" spans="1:16" ht="25.5" x14ac:dyDescent="0.2">
      <c r="A2845" t="s">
        <v>51</v>
      </c>
      <c r="B2845" s="5" t="s">
        <v>7704</v>
      </c>
      <c r="C2845" s="5" t="s">
        <v>7705</v>
      </c>
      <c r="D2845" t="s">
        <v>5</v>
      </c>
      <c r="E2845" s="24" t="s">
        <v>7374</v>
      </c>
      <c r="F2845" s="25" t="s">
        <v>812</v>
      </c>
      <c r="G2845" s="26">
        <v>1</v>
      </c>
      <c r="H2845" s="25">
        <v>0</v>
      </c>
      <c r="I2845" s="25">
        <f>ROUND(G2845*H2845,6)</f>
        <v>0</v>
      </c>
      <c r="L2845" s="27">
        <v>0</v>
      </c>
      <c r="M2845" s="22">
        <f>ROUND(ROUND(L2845,2)*ROUND(G2845,3),2)</f>
        <v>0</v>
      </c>
      <c r="N2845" s="25" t="s">
        <v>126</v>
      </c>
      <c r="O2845">
        <f>(M2845*21)/100</f>
        <v>0</v>
      </c>
      <c r="P2845" t="s">
        <v>27</v>
      </c>
    </row>
    <row r="2846" spans="1:16" x14ac:dyDescent="0.2">
      <c r="A2846" s="28" t="s">
        <v>57</v>
      </c>
      <c r="E2846" s="29" t="s">
        <v>5</v>
      </c>
    </row>
    <row r="2847" spans="1:16" x14ac:dyDescent="0.2">
      <c r="A2847" s="28" t="s">
        <v>58</v>
      </c>
      <c r="E2847" s="30" t="s">
        <v>5</v>
      </c>
    </row>
    <row r="2848" spans="1:16" x14ac:dyDescent="0.2">
      <c r="E2848" s="29" t="s">
        <v>5</v>
      </c>
    </row>
    <row r="2849" spans="1:16" ht="25.5" x14ac:dyDescent="0.2">
      <c r="A2849" t="s">
        <v>51</v>
      </c>
      <c r="B2849" s="5" t="s">
        <v>7706</v>
      </c>
      <c r="C2849" s="5" t="s">
        <v>7707</v>
      </c>
      <c r="D2849" t="s">
        <v>5</v>
      </c>
      <c r="E2849" s="24" t="s">
        <v>7612</v>
      </c>
      <c r="F2849" s="25" t="s">
        <v>812</v>
      </c>
      <c r="G2849" s="26">
        <v>1</v>
      </c>
      <c r="H2849" s="25">
        <v>0</v>
      </c>
      <c r="I2849" s="25">
        <f>ROUND(G2849*H2849,6)</f>
        <v>0</v>
      </c>
      <c r="L2849" s="27">
        <v>0</v>
      </c>
      <c r="M2849" s="22">
        <f>ROUND(ROUND(L2849,2)*ROUND(G2849,3),2)</f>
        <v>0</v>
      </c>
      <c r="N2849" s="25" t="s">
        <v>126</v>
      </c>
      <c r="O2849">
        <f>(M2849*21)/100</f>
        <v>0</v>
      </c>
      <c r="P2849" t="s">
        <v>27</v>
      </c>
    </row>
    <row r="2850" spans="1:16" ht="25.5" x14ac:dyDescent="0.2">
      <c r="A2850" s="28" t="s">
        <v>57</v>
      </c>
      <c r="E2850" s="29" t="s">
        <v>7572</v>
      </c>
    </row>
    <row r="2851" spans="1:16" x14ac:dyDescent="0.2">
      <c r="A2851" s="28" t="s">
        <v>58</v>
      </c>
      <c r="E2851" s="30" t="s">
        <v>5</v>
      </c>
    </row>
    <row r="2852" spans="1:16" x14ac:dyDescent="0.2">
      <c r="E2852" s="29" t="s">
        <v>5</v>
      </c>
    </row>
    <row r="2853" spans="1:16" x14ac:dyDescent="0.2">
      <c r="A2853" t="s">
        <v>51</v>
      </c>
      <c r="B2853" s="5" t="s">
        <v>7708</v>
      </c>
      <c r="C2853" s="5" t="s">
        <v>7709</v>
      </c>
      <c r="D2853" t="s">
        <v>5</v>
      </c>
      <c r="E2853" s="24" t="s">
        <v>6716</v>
      </c>
      <c r="F2853" s="25" t="s">
        <v>812</v>
      </c>
      <c r="G2853" s="26">
        <v>14</v>
      </c>
      <c r="H2853" s="25">
        <v>0</v>
      </c>
      <c r="I2853" s="25">
        <f>ROUND(G2853*H2853,6)</f>
        <v>0</v>
      </c>
      <c r="L2853" s="27">
        <v>0</v>
      </c>
      <c r="M2853" s="22">
        <f>ROUND(ROUND(L2853,2)*ROUND(G2853,3),2)</f>
        <v>0</v>
      </c>
      <c r="N2853" s="25" t="s">
        <v>126</v>
      </c>
      <c r="O2853">
        <f>(M2853*21)/100</f>
        <v>0</v>
      </c>
      <c r="P2853" t="s">
        <v>27</v>
      </c>
    </row>
    <row r="2854" spans="1:16" x14ac:dyDescent="0.2">
      <c r="A2854" s="28" t="s">
        <v>57</v>
      </c>
      <c r="E2854" s="29" t="s">
        <v>5</v>
      </c>
    </row>
    <row r="2855" spans="1:16" x14ac:dyDescent="0.2">
      <c r="A2855" s="28" t="s">
        <v>58</v>
      </c>
      <c r="E2855" s="30" t="s">
        <v>5</v>
      </c>
    </row>
    <row r="2856" spans="1:16" x14ac:dyDescent="0.2">
      <c r="E2856" s="29" t="s">
        <v>5</v>
      </c>
    </row>
    <row r="2857" spans="1:16" x14ac:dyDescent="0.2">
      <c r="A2857" t="s">
        <v>51</v>
      </c>
      <c r="B2857" s="5" t="s">
        <v>7710</v>
      </c>
      <c r="C2857" s="5" t="s">
        <v>7711</v>
      </c>
      <c r="D2857" t="s">
        <v>5</v>
      </c>
      <c r="E2857" s="24" t="s">
        <v>7712</v>
      </c>
      <c r="F2857" s="25" t="s">
        <v>812</v>
      </c>
      <c r="G2857" s="26">
        <v>3</v>
      </c>
      <c r="H2857" s="25">
        <v>0</v>
      </c>
      <c r="I2857" s="25">
        <f>ROUND(G2857*H2857,6)</f>
        <v>0</v>
      </c>
      <c r="L2857" s="27">
        <v>0</v>
      </c>
      <c r="M2857" s="22">
        <f>ROUND(ROUND(L2857,2)*ROUND(G2857,3),2)</f>
        <v>0</v>
      </c>
      <c r="N2857" s="25" t="s">
        <v>126</v>
      </c>
      <c r="O2857">
        <f>(M2857*21)/100</f>
        <v>0</v>
      </c>
      <c r="P2857" t="s">
        <v>27</v>
      </c>
    </row>
    <row r="2858" spans="1:16" x14ac:dyDescent="0.2">
      <c r="A2858" s="28" t="s">
        <v>57</v>
      </c>
      <c r="E2858" s="29" t="s">
        <v>5</v>
      </c>
    </row>
    <row r="2859" spans="1:16" x14ac:dyDescent="0.2">
      <c r="A2859" s="28" t="s">
        <v>58</v>
      </c>
      <c r="E2859" s="30" t="s">
        <v>5</v>
      </c>
    </row>
    <row r="2860" spans="1:16" x14ac:dyDescent="0.2">
      <c r="E2860" s="29" t="s">
        <v>5</v>
      </c>
    </row>
    <row r="2861" spans="1:16" x14ac:dyDescent="0.2">
      <c r="A2861" t="s">
        <v>51</v>
      </c>
      <c r="B2861" s="5" t="s">
        <v>7713</v>
      </c>
      <c r="C2861" s="5" t="s">
        <v>7714</v>
      </c>
      <c r="D2861" t="s">
        <v>5</v>
      </c>
      <c r="E2861" s="24" t="s">
        <v>7715</v>
      </c>
      <c r="F2861" s="25" t="s">
        <v>812</v>
      </c>
      <c r="G2861" s="26">
        <v>1</v>
      </c>
      <c r="H2861" s="25">
        <v>0</v>
      </c>
      <c r="I2861" s="25">
        <f>ROUND(G2861*H2861,6)</f>
        <v>0</v>
      </c>
      <c r="L2861" s="27">
        <v>0</v>
      </c>
      <c r="M2861" s="22">
        <f>ROUND(ROUND(L2861,2)*ROUND(G2861,3),2)</f>
        <v>0</v>
      </c>
      <c r="N2861" s="25" t="s">
        <v>126</v>
      </c>
      <c r="O2861">
        <f>(M2861*21)/100</f>
        <v>0</v>
      </c>
      <c r="P2861" t="s">
        <v>27</v>
      </c>
    </row>
    <row r="2862" spans="1:16" x14ac:dyDescent="0.2">
      <c r="A2862" s="28" t="s">
        <v>57</v>
      </c>
      <c r="E2862" s="29" t="s">
        <v>5</v>
      </c>
    </row>
    <row r="2863" spans="1:16" x14ac:dyDescent="0.2">
      <c r="A2863" s="28" t="s">
        <v>58</v>
      </c>
      <c r="E2863" s="30" t="s">
        <v>5</v>
      </c>
    </row>
    <row r="2864" spans="1:16" x14ac:dyDescent="0.2">
      <c r="E2864" s="29" t="s">
        <v>5</v>
      </c>
    </row>
    <row r="2865" spans="1:16" x14ac:dyDescent="0.2">
      <c r="A2865" t="s">
        <v>51</v>
      </c>
      <c r="B2865" s="5" t="s">
        <v>7716</v>
      </c>
      <c r="C2865" s="5" t="s">
        <v>7714</v>
      </c>
      <c r="D2865" t="s">
        <v>52</v>
      </c>
      <c r="E2865" s="24" t="s">
        <v>7678</v>
      </c>
      <c r="F2865" s="25" t="s">
        <v>812</v>
      </c>
      <c r="G2865" s="26">
        <v>5</v>
      </c>
      <c r="H2865" s="25">
        <v>0</v>
      </c>
      <c r="I2865" s="25">
        <f>ROUND(G2865*H2865,6)</f>
        <v>0</v>
      </c>
      <c r="L2865" s="27">
        <v>0</v>
      </c>
      <c r="M2865" s="22">
        <f>ROUND(ROUND(L2865,2)*ROUND(G2865,3),2)</f>
        <v>0</v>
      </c>
      <c r="N2865" s="25" t="s">
        <v>126</v>
      </c>
      <c r="O2865">
        <f>(M2865*21)/100</f>
        <v>0</v>
      </c>
      <c r="P2865" t="s">
        <v>27</v>
      </c>
    </row>
    <row r="2866" spans="1:16" x14ac:dyDescent="0.2">
      <c r="A2866" s="28" t="s">
        <v>57</v>
      </c>
      <c r="E2866" s="29" t="s">
        <v>5</v>
      </c>
    </row>
    <row r="2867" spans="1:16" x14ac:dyDescent="0.2">
      <c r="A2867" s="28" t="s">
        <v>58</v>
      </c>
      <c r="E2867" s="30" t="s">
        <v>5</v>
      </c>
    </row>
    <row r="2868" spans="1:16" x14ac:dyDescent="0.2">
      <c r="E2868" s="29" t="s">
        <v>5</v>
      </c>
    </row>
    <row r="2869" spans="1:16" x14ac:dyDescent="0.2">
      <c r="A2869" t="s">
        <v>51</v>
      </c>
      <c r="B2869" s="5" t="s">
        <v>7717</v>
      </c>
      <c r="C2869" s="5" t="s">
        <v>7718</v>
      </c>
      <c r="D2869" t="s">
        <v>5</v>
      </c>
      <c r="E2869" s="24" t="s">
        <v>6826</v>
      </c>
      <c r="F2869" s="25" t="s">
        <v>812</v>
      </c>
      <c r="G2869" s="26">
        <v>2</v>
      </c>
      <c r="H2869" s="25">
        <v>0</v>
      </c>
      <c r="I2869" s="25">
        <f>ROUND(G2869*H2869,6)</f>
        <v>0</v>
      </c>
      <c r="L2869" s="27">
        <v>0</v>
      </c>
      <c r="M2869" s="22">
        <f>ROUND(ROUND(L2869,2)*ROUND(G2869,3),2)</f>
        <v>0</v>
      </c>
      <c r="N2869" s="25" t="s">
        <v>126</v>
      </c>
      <c r="O2869">
        <f>(M2869*21)/100</f>
        <v>0</v>
      </c>
      <c r="P2869" t="s">
        <v>27</v>
      </c>
    </row>
    <row r="2870" spans="1:16" x14ac:dyDescent="0.2">
      <c r="A2870" s="28" t="s">
        <v>57</v>
      </c>
      <c r="E2870" s="29" t="s">
        <v>5</v>
      </c>
    </row>
    <row r="2871" spans="1:16" x14ac:dyDescent="0.2">
      <c r="A2871" s="28" t="s">
        <v>58</v>
      </c>
      <c r="E2871" s="30" t="s">
        <v>5</v>
      </c>
    </row>
    <row r="2872" spans="1:16" x14ac:dyDescent="0.2">
      <c r="E2872" s="29" t="s">
        <v>5</v>
      </c>
    </row>
    <row r="2873" spans="1:16" x14ac:dyDescent="0.2">
      <c r="A2873" t="s">
        <v>51</v>
      </c>
      <c r="B2873" s="5" t="s">
        <v>7719</v>
      </c>
      <c r="C2873" s="5" t="s">
        <v>7720</v>
      </c>
      <c r="D2873" t="s">
        <v>5</v>
      </c>
      <c r="E2873" s="24" t="s">
        <v>6672</v>
      </c>
      <c r="F2873" s="25" t="s">
        <v>812</v>
      </c>
      <c r="G2873" s="26">
        <v>5</v>
      </c>
      <c r="H2873" s="25">
        <v>0</v>
      </c>
      <c r="I2873" s="25">
        <f>ROUND(G2873*H2873,6)</f>
        <v>0</v>
      </c>
      <c r="L2873" s="27">
        <v>0</v>
      </c>
      <c r="M2873" s="22">
        <f>ROUND(ROUND(L2873,2)*ROUND(G2873,3),2)</f>
        <v>0</v>
      </c>
      <c r="N2873" s="25" t="s">
        <v>126</v>
      </c>
      <c r="O2873">
        <f>(M2873*21)/100</f>
        <v>0</v>
      </c>
      <c r="P2873" t="s">
        <v>27</v>
      </c>
    </row>
    <row r="2874" spans="1:16" x14ac:dyDescent="0.2">
      <c r="A2874" s="28" t="s">
        <v>57</v>
      </c>
      <c r="E2874" s="29" t="s">
        <v>5</v>
      </c>
    </row>
    <row r="2875" spans="1:16" x14ac:dyDescent="0.2">
      <c r="A2875" s="28" t="s">
        <v>58</v>
      </c>
      <c r="E2875" s="30" t="s">
        <v>5</v>
      </c>
    </row>
    <row r="2876" spans="1:16" x14ac:dyDescent="0.2">
      <c r="E2876" s="29" t="s">
        <v>5</v>
      </c>
    </row>
    <row r="2877" spans="1:16" x14ac:dyDescent="0.2">
      <c r="A2877" t="s">
        <v>51</v>
      </c>
      <c r="B2877" s="5" t="s">
        <v>7721</v>
      </c>
      <c r="C2877" s="5" t="s">
        <v>7722</v>
      </c>
      <c r="D2877" t="s">
        <v>5</v>
      </c>
      <c r="E2877" s="24" t="s">
        <v>7107</v>
      </c>
      <c r="F2877" s="25" t="s">
        <v>812</v>
      </c>
      <c r="G2877" s="26">
        <v>2</v>
      </c>
      <c r="H2877" s="25">
        <v>0</v>
      </c>
      <c r="I2877" s="25">
        <f>ROUND(G2877*H2877,6)</f>
        <v>0</v>
      </c>
      <c r="L2877" s="27">
        <v>0</v>
      </c>
      <c r="M2877" s="22">
        <f>ROUND(ROUND(L2877,2)*ROUND(G2877,3),2)</f>
        <v>0</v>
      </c>
      <c r="N2877" s="25" t="s">
        <v>126</v>
      </c>
      <c r="O2877">
        <f>(M2877*21)/100</f>
        <v>0</v>
      </c>
      <c r="P2877" t="s">
        <v>27</v>
      </c>
    </row>
    <row r="2878" spans="1:16" x14ac:dyDescent="0.2">
      <c r="A2878" s="28" t="s">
        <v>57</v>
      </c>
      <c r="E2878" s="29" t="s">
        <v>5</v>
      </c>
    </row>
    <row r="2879" spans="1:16" x14ac:dyDescent="0.2">
      <c r="A2879" s="28" t="s">
        <v>58</v>
      </c>
      <c r="E2879" s="30" t="s">
        <v>5</v>
      </c>
    </row>
    <row r="2880" spans="1:16" x14ac:dyDescent="0.2">
      <c r="E2880" s="29" t="s">
        <v>5</v>
      </c>
    </row>
    <row r="2881" spans="1:16" x14ac:dyDescent="0.2">
      <c r="A2881" t="s">
        <v>51</v>
      </c>
      <c r="B2881" s="5" t="s">
        <v>7723</v>
      </c>
      <c r="C2881" s="5" t="s">
        <v>7724</v>
      </c>
      <c r="D2881" t="s">
        <v>5</v>
      </c>
      <c r="E2881" s="24" t="s">
        <v>6666</v>
      </c>
      <c r="F2881" s="25" t="s">
        <v>812</v>
      </c>
      <c r="G2881" s="26">
        <v>2</v>
      </c>
      <c r="H2881" s="25">
        <v>0</v>
      </c>
      <c r="I2881" s="25">
        <f>ROUND(G2881*H2881,6)</f>
        <v>0</v>
      </c>
      <c r="L2881" s="27">
        <v>0</v>
      </c>
      <c r="M2881" s="22">
        <f>ROUND(ROUND(L2881,2)*ROUND(G2881,3),2)</f>
        <v>0</v>
      </c>
      <c r="N2881" s="25" t="s">
        <v>126</v>
      </c>
      <c r="O2881">
        <f>(M2881*21)/100</f>
        <v>0</v>
      </c>
      <c r="P2881" t="s">
        <v>27</v>
      </c>
    </row>
    <row r="2882" spans="1:16" x14ac:dyDescent="0.2">
      <c r="A2882" s="28" t="s">
        <v>57</v>
      </c>
      <c r="E2882" s="29" t="s">
        <v>5</v>
      </c>
    </row>
    <row r="2883" spans="1:16" x14ac:dyDescent="0.2">
      <c r="A2883" s="28" t="s">
        <v>58</v>
      </c>
      <c r="E2883" s="30" t="s">
        <v>5</v>
      </c>
    </row>
    <row r="2884" spans="1:16" x14ac:dyDescent="0.2">
      <c r="E2884" s="29" t="s">
        <v>5</v>
      </c>
    </row>
    <row r="2885" spans="1:16" x14ac:dyDescent="0.2">
      <c r="A2885" t="s">
        <v>51</v>
      </c>
      <c r="B2885" s="5" t="s">
        <v>2533</v>
      </c>
      <c r="C2885" s="5" t="s">
        <v>7725</v>
      </c>
      <c r="D2885" t="s">
        <v>5</v>
      </c>
      <c r="E2885" s="24" t="s">
        <v>6664</v>
      </c>
      <c r="F2885" s="25" t="s">
        <v>812</v>
      </c>
      <c r="G2885" s="26">
        <v>3</v>
      </c>
      <c r="H2885" s="25">
        <v>0</v>
      </c>
      <c r="I2885" s="25">
        <f>ROUND(G2885*H2885,6)</f>
        <v>0</v>
      </c>
      <c r="L2885" s="27">
        <v>0</v>
      </c>
      <c r="M2885" s="22">
        <f>ROUND(ROUND(L2885,2)*ROUND(G2885,3),2)</f>
        <v>0</v>
      </c>
      <c r="N2885" s="25" t="s">
        <v>126</v>
      </c>
      <c r="O2885">
        <f>(M2885*21)/100</f>
        <v>0</v>
      </c>
      <c r="P2885" t="s">
        <v>27</v>
      </c>
    </row>
    <row r="2886" spans="1:16" x14ac:dyDescent="0.2">
      <c r="A2886" s="28" t="s">
        <v>57</v>
      </c>
      <c r="E2886" s="29" t="s">
        <v>5</v>
      </c>
    </row>
    <row r="2887" spans="1:16" x14ac:dyDescent="0.2">
      <c r="A2887" s="28" t="s">
        <v>58</v>
      </c>
      <c r="E2887" s="30" t="s">
        <v>5</v>
      </c>
    </row>
    <row r="2888" spans="1:16" x14ac:dyDescent="0.2">
      <c r="E2888" s="29" t="s">
        <v>5</v>
      </c>
    </row>
    <row r="2889" spans="1:16" x14ac:dyDescent="0.2">
      <c r="A2889" t="s">
        <v>51</v>
      </c>
      <c r="B2889" s="5" t="s">
        <v>3475</v>
      </c>
      <c r="C2889" s="5" t="s">
        <v>7726</v>
      </c>
      <c r="D2889" t="s">
        <v>5</v>
      </c>
      <c r="E2889" s="24" t="s">
        <v>7678</v>
      </c>
      <c r="F2889" s="25" t="s">
        <v>812</v>
      </c>
      <c r="G2889" s="26">
        <v>1</v>
      </c>
      <c r="H2889" s="25">
        <v>0</v>
      </c>
      <c r="I2889" s="25">
        <f>ROUND(G2889*H2889,6)</f>
        <v>0</v>
      </c>
      <c r="L2889" s="27">
        <v>0</v>
      </c>
      <c r="M2889" s="22">
        <f>ROUND(ROUND(L2889,2)*ROUND(G2889,3),2)</f>
        <v>0</v>
      </c>
      <c r="N2889" s="25" t="s">
        <v>126</v>
      </c>
      <c r="O2889">
        <f>(M2889*21)/100</f>
        <v>0</v>
      </c>
      <c r="P2889" t="s">
        <v>27</v>
      </c>
    </row>
    <row r="2890" spans="1:16" x14ac:dyDescent="0.2">
      <c r="A2890" s="28" t="s">
        <v>57</v>
      </c>
      <c r="E2890" s="29" t="s">
        <v>5</v>
      </c>
    </row>
    <row r="2891" spans="1:16" x14ac:dyDescent="0.2">
      <c r="A2891" s="28" t="s">
        <v>58</v>
      </c>
      <c r="E2891" s="30" t="s">
        <v>5</v>
      </c>
    </row>
    <row r="2892" spans="1:16" x14ac:dyDescent="0.2">
      <c r="E2892" s="29" t="s">
        <v>5</v>
      </c>
    </row>
    <row r="2893" spans="1:16" x14ac:dyDescent="0.2">
      <c r="A2893" t="s">
        <v>51</v>
      </c>
      <c r="B2893" s="5" t="s">
        <v>2566</v>
      </c>
      <c r="C2893" s="5" t="s">
        <v>7727</v>
      </c>
      <c r="D2893" t="s">
        <v>5</v>
      </c>
      <c r="E2893" s="24" t="s">
        <v>7712</v>
      </c>
      <c r="F2893" s="25" t="s">
        <v>812</v>
      </c>
      <c r="G2893" s="26">
        <v>1</v>
      </c>
      <c r="H2893" s="25">
        <v>0</v>
      </c>
      <c r="I2893" s="25">
        <f>ROUND(G2893*H2893,6)</f>
        <v>0</v>
      </c>
      <c r="L2893" s="27">
        <v>0</v>
      </c>
      <c r="M2893" s="22">
        <f>ROUND(ROUND(L2893,2)*ROUND(G2893,3),2)</f>
        <v>0</v>
      </c>
      <c r="N2893" s="25" t="s">
        <v>126</v>
      </c>
      <c r="O2893">
        <f>(M2893*21)/100</f>
        <v>0</v>
      </c>
      <c r="P2893" t="s">
        <v>27</v>
      </c>
    </row>
    <row r="2894" spans="1:16" x14ac:dyDescent="0.2">
      <c r="A2894" s="28" t="s">
        <v>57</v>
      </c>
      <c r="E2894" s="29" t="s">
        <v>5</v>
      </c>
    </row>
    <row r="2895" spans="1:16" x14ac:dyDescent="0.2">
      <c r="A2895" s="28" t="s">
        <v>58</v>
      </c>
      <c r="E2895" s="30" t="s">
        <v>5</v>
      </c>
    </row>
    <row r="2896" spans="1:16" x14ac:dyDescent="0.2">
      <c r="E2896" s="29" t="s">
        <v>5</v>
      </c>
    </row>
    <row r="2897" spans="1:16" ht="25.5" x14ac:dyDescent="0.2">
      <c r="A2897" t="s">
        <v>51</v>
      </c>
      <c r="B2897" s="5" t="s">
        <v>7728</v>
      </c>
      <c r="C2897" s="5" t="s">
        <v>7729</v>
      </c>
      <c r="D2897" t="s">
        <v>5</v>
      </c>
      <c r="E2897" s="24" t="s">
        <v>7730</v>
      </c>
      <c r="F2897" s="25" t="s">
        <v>812</v>
      </c>
      <c r="G2897" s="26">
        <v>1</v>
      </c>
      <c r="H2897" s="25">
        <v>0</v>
      </c>
      <c r="I2897" s="25">
        <f>ROUND(G2897*H2897,6)</f>
        <v>0</v>
      </c>
      <c r="L2897" s="27">
        <v>0</v>
      </c>
      <c r="M2897" s="22">
        <f>ROUND(ROUND(L2897,2)*ROUND(G2897,3),2)</f>
        <v>0</v>
      </c>
      <c r="N2897" s="25" t="s">
        <v>126</v>
      </c>
      <c r="O2897">
        <f>(M2897*21)/100</f>
        <v>0</v>
      </c>
      <c r="P2897" t="s">
        <v>27</v>
      </c>
    </row>
    <row r="2898" spans="1:16" ht="25.5" x14ac:dyDescent="0.2">
      <c r="A2898" s="28" t="s">
        <v>57</v>
      </c>
      <c r="E2898" s="29" t="s">
        <v>7731</v>
      </c>
    </row>
    <row r="2899" spans="1:16" x14ac:dyDescent="0.2">
      <c r="A2899" s="28" t="s">
        <v>58</v>
      </c>
      <c r="E2899" s="30" t="s">
        <v>5</v>
      </c>
    </row>
    <row r="2900" spans="1:16" x14ac:dyDescent="0.2">
      <c r="E2900" s="29" t="s">
        <v>5</v>
      </c>
    </row>
    <row r="2901" spans="1:16" ht="25.5" x14ac:dyDescent="0.2">
      <c r="A2901" t="s">
        <v>51</v>
      </c>
      <c r="B2901" s="5" t="s">
        <v>7732</v>
      </c>
      <c r="C2901" s="5" t="s">
        <v>7733</v>
      </c>
      <c r="D2901" t="s">
        <v>5</v>
      </c>
      <c r="E2901" s="24" t="s">
        <v>7734</v>
      </c>
      <c r="F2901" s="25" t="s">
        <v>812</v>
      </c>
      <c r="G2901" s="26">
        <v>1</v>
      </c>
      <c r="H2901" s="25">
        <v>0</v>
      </c>
      <c r="I2901" s="25">
        <f>ROUND(G2901*H2901,6)</f>
        <v>0</v>
      </c>
      <c r="L2901" s="27">
        <v>0</v>
      </c>
      <c r="M2901" s="22">
        <f>ROUND(ROUND(L2901,2)*ROUND(G2901,3),2)</f>
        <v>0</v>
      </c>
      <c r="N2901" s="25" t="s">
        <v>126</v>
      </c>
      <c r="O2901">
        <f>(M2901*21)/100</f>
        <v>0</v>
      </c>
      <c r="P2901" t="s">
        <v>27</v>
      </c>
    </row>
    <row r="2902" spans="1:16" ht="25.5" x14ac:dyDescent="0.2">
      <c r="A2902" s="28" t="s">
        <v>57</v>
      </c>
      <c r="E2902" s="29" t="s">
        <v>7572</v>
      </c>
    </row>
    <row r="2903" spans="1:16" x14ac:dyDescent="0.2">
      <c r="A2903" s="28" t="s">
        <v>58</v>
      </c>
      <c r="E2903" s="30" t="s">
        <v>5</v>
      </c>
    </row>
    <row r="2904" spans="1:16" x14ac:dyDescent="0.2">
      <c r="E2904" s="29" t="s">
        <v>5</v>
      </c>
    </row>
    <row r="2905" spans="1:16" ht="25.5" x14ac:dyDescent="0.2">
      <c r="A2905" t="s">
        <v>51</v>
      </c>
      <c r="B2905" s="5" t="s">
        <v>7735</v>
      </c>
      <c r="C2905" s="5" t="s">
        <v>7736</v>
      </c>
      <c r="D2905" t="s">
        <v>5</v>
      </c>
      <c r="E2905" s="24" t="s">
        <v>7612</v>
      </c>
      <c r="F2905" s="25" t="s">
        <v>812</v>
      </c>
      <c r="G2905" s="26">
        <v>1</v>
      </c>
      <c r="H2905" s="25">
        <v>0</v>
      </c>
      <c r="I2905" s="25">
        <f>ROUND(G2905*H2905,6)</f>
        <v>0</v>
      </c>
      <c r="L2905" s="27">
        <v>0</v>
      </c>
      <c r="M2905" s="22">
        <f>ROUND(ROUND(L2905,2)*ROUND(G2905,3),2)</f>
        <v>0</v>
      </c>
      <c r="N2905" s="25" t="s">
        <v>126</v>
      </c>
      <c r="O2905">
        <f>(M2905*21)/100</f>
        <v>0</v>
      </c>
      <c r="P2905" t="s">
        <v>27</v>
      </c>
    </row>
    <row r="2906" spans="1:16" ht="25.5" x14ac:dyDescent="0.2">
      <c r="A2906" s="28" t="s">
        <v>57</v>
      </c>
      <c r="E2906" s="29" t="s">
        <v>7572</v>
      </c>
    </row>
    <row r="2907" spans="1:16" x14ac:dyDescent="0.2">
      <c r="A2907" s="28" t="s">
        <v>58</v>
      </c>
      <c r="E2907" s="30" t="s">
        <v>5</v>
      </c>
    </row>
    <row r="2908" spans="1:16" x14ac:dyDescent="0.2">
      <c r="E2908" s="29" t="s">
        <v>5</v>
      </c>
    </row>
    <row r="2909" spans="1:16" ht="25.5" x14ac:dyDescent="0.2">
      <c r="A2909" t="s">
        <v>51</v>
      </c>
      <c r="B2909" s="5" t="s">
        <v>7737</v>
      </c>
      <c r="C2909" s="5" t="s">
        <v>7738</v>
      </c>
      <c r="D2909" t="s">
        <v>5</v>
      </c>
      <c r="E2909" s="24" t="s">
        <v>6723</v>
      </c>
      <c r="F2909" s="25" t="s">
        <v>67</v>
      </c>
      <c r="G2909" s="26">
        <v>4.6500000000000004</v>
      </c>
      <c r="H2909" s="25">
        <v>0</v>
      </c>
      <c r="I2909" s="25">
        <f>ROUND(G2909*H2909,6)</f>
        <v>0</v>
      </c>
      <c r="L2909" s="27">
        <v>0</v>
      </c>
      <c r="M2909" s="22">
        <f>ROUND(ROUND(L2909,2)*ROUND(G2909,3),2)</f>
        <v>0</v>
      </c>
      <c r="N2909" s="25" t="s">
        <v>126</v>
      </c>
      <c r="O2909">
        <f>(M2909*21)/100</f>
        <v>0</v>
      </c>
      <c r="P2909" t="s">
        <v>27</v>
      </c>
    </row>
    <row r="2910" spans="1:16" x14ac:dyDescent="0.2">
      <c r="A2910" s="28" t="s">
        <v>57</v>
      </c>
      <c r="E2910" s="29" t="s">
        <v>5</v>
      </c>
    </row>
    <row r="2911" spans="1:16" x14ac:dyDescent="0.2">
      <c r="A2911" s="28" t="s">
        <v>58</v>
      </c>
      <c r="E2911" s="30" t="s">
        <v>5</v>
      </c>
    </row>
    <row r="2912" spans="1:16" x14ac:dyDescent="0.2">
      <c r="E2912" s="29" t="s">
        <v>5</v>
      </c>
    </row>
    <row r="2913" spans="1:16" ht="25.5" x14ac:dyDescent="0.2">
      <c r="A2913" t="s">
        <v>51</v>
      </c>
      <c r="B2913" s="5" t="s">
        <v>7739</v>
      </c>
      <c r="C2913" s="5" t="s">
        <v>7738</v>
      </c>
      <c r="D2913" t="s">
        <v>52</v>
      </c>
      <c r="E2913" s="24" t="s">
        <v>6605</v>
      </c>
      <c r="F2913" s="25" t="s">
        <v>67</v>
      </c>
      <c r="G2913" s="26">
        <v>0.54</v>
      </c>
      <c r="H2913" s="25">
        <v>0</v>
      </c>
      <c r="I2913" s="25">
        <f>ROUND(G2913*H2913,6)</f>
        <v>0</v>
      </c>
      <c r="L2913" s="27">
        <v>0</v>
      </c>
      <c r="M2913" s="22">
        <f>ROUND(ROUND(L2913,2)*ROUND(G2913,3),2)</f>
        <v>0</v>
      </c>
      <c r="N2913" s="25" t="s">
        <v>126</v>
      </c>
      <c r="O2913">
        <f>(M2913*21)/100</f>
        <v>0</v>
      </c>
      <c r="P2913" t="s">
        <v>27</v>
      </c>
    </row>
    <row r="2914" spans="1:16" x14ac:dyDescent="0.2">
      <c r="A2914" s="28" t="s">
        <v>57</v>
      </c>
      <c r="E2914" s="29" t="s">
        <v>5</v>
      </c>
    </row>
    <row r="2915" spans="1:16" x14ac:dyDescent="0.2">
      <c r="A2915" s="28" t="s">
        <v>58</v>
      </c>
      <c r="E2915" s="30" t="s">
        <v>5</v>
      </c>
    </row>
    <row r="2916" spans="1:16" x14ac:dyDescent="0.2">
      <c r="E2916" s="29" t="s">
        <v>5</v>
      </c>
    </row>
    <row r="2917" spans="1:16" ht="25.5" x14ac:dyDescent="0.2">
      <c r="A2917" t="s">
        <v>51</v>
      </c>
      <c r="B2917" s="5" t="s">
        <v>7740</v>
      </c>
      <c r="C2917" s="5" t="s">
        <v>7741</v>
      </c>
      <c r="D2917" t="s">
        <v>5</v>
      </c>
      <c r="E2917" s="24" t="s">
        <v>6725</v>
      </c>
      <c r="F2917" s="25" t="s">
        <v>67</v>
      </c>
      <c r="G2917" s="26">
        <v>4</v>
      </c>
      <c r="H2917" s="25">
        <v>0</v>
      </c>
      <c r="I2917" s="25">
        <f>ROUND(G2917*H2917,6)</f>
        <v>0</v>
      </c>
      <c r="L2917" s="27">
        <v>0</v>
      </c>
      <c r="M2917" s="22">
        <f>ROUND(ROUND(L2917,2)*ROUND(G2917,3),2)</f>
        <v>0</v>
      </c>
      <c r="N2917" s="25" t="s">
        <v>126</v>
      </c>
      <c r="O2917">
        <f>(M2917*21)/100</f>
        <v>0</v>
      </c>
      <c r="P2917" t="s">
        <v>27</v>
      </c>
    </row>
    <row r="2918" spans="1:16" x14ac:dyDescent="0.2">
      <c r="A2918" s="28" t="s">
        <v>57</v>
      </c>
      <c r="E2918" s="29" t="s">
        <v>5</v>
      </c>
    </row>
    <row r="2919" spans="1:16" x14ac:dyDescent="0.2">
      <c r="A2919" s="28" t="s">
        <v>58</v>
      </c>
      <c r="E2919" s="30" t="s">
        <v>5</v>
      </c>
    </row>
    <row r="2920" spans="1:16" x14ac:dyDescent="0.2">
      <c r="E2920" s="29" t="s">
        <v>5</v>
      </c>
    </row>
    <row r="2921" spans="1:16" x14ac:dyDescent="0.2">
      <c r="A2921" t="s">
        <v>51</v>
      </c>
      <c r="B2921" s="5" t="s">
        <v>7742</v>
      </c>
      <c r="C2921" s="5" t="s">
        <v>7743</v>
      </c>
      <c r="D2921" t="s">
        <v>5</v>
      </c>
      <c r="E2921" s="24" t="s">
        <v>6609</v>
      </c>
      <c r="F2921" s="25" t="s">
        <v>3125</v>
      </c>
      <c r="G2921" s="26">
        <v>13.94</v>
      </c>
      <c r="H2921" s="25">
        <v>0</v>
      </c>
      <c r="I2921" s="25">
        <f>ROUND(G2921*H2921,6)</f>
        <v>0</v>
      </c>
      <c r="L2921" s="27">
        <v>0</v>
      </c>
      <c r="M2921" s="22">
        <f>ROUND(ROUND(L2921,2)*ROUND(G2921,3),2)</f>
        <v>0</v>
      </c>
      <c r="N2921" s="25" t="s">
        <v>126</v>
      </c>
      <c r="O2921">
        <f>(M2921*21)/100</f>
        <v>0</v>
      </c>
      <c r="P2921" t="s">
        <v>27</v>
      </c>
    </row>
    <row r="2922" spans="1:16" x14ac:dyDescent="0.2">
      <c r="A2922" s="28" t="s">
        <v>57</v>
      </c>
      <c r="E2922" s="29" t="s">
        <v>5</v>
      </c>
    </row>
    <row r="2923" spans="1:16" x14ac:dyDescent="0.2">
      <c r="A2923" s="28" t="s">
        <v>58</v>
      </c>
      <c r="E2923" s="30" t="s">
        <v>5</v>
      </c>
    </row>
    <row r="2924" spans="1:16" x14ac:dyDescent="0.2">
      <c r="E2924" s="29" t="s">
        <v>5</v>
      </c>
    </row>
    <row r="2925" spans="1:16" x14ac:dyDescent="0.2">
      <c r="A2925" t="s">
        <v>51</v>
      </c>
      <c r="B2925" s="5" t="s">
        <v>5588</v>
      </c>
      <c r="C2925" s="5" t="s">
        <v>7744</v>
      </c>
      <c r="D2925" t="s">
        <v>5</v>
      </c>
      <c r="E2925" s="24" t="s">
        <v>6611</v>
      </c>
      <c r="F2925" s="25" t="s">
        <v>3125</v>
      </c>
      <c r="G2925" s="26">
        <v>17.079999999999998</v>
      </c>
      <c r="H2925" s="25">
        <v>0</v>
      </c>
      <c r="I2925" s="25">
        <f>ROUND(G2925*H2925,6)</f>
        <v>0</v>
      </c>
      <c r="L2925" s="27">
        <v>0</v>
      </c>
      <c r="M2925" s="22">
        <f>ROUND(ROUND(L2925,2)*ROUND(G2925,3),2)</f>
        <v>0</v>
      </c>
      <c r="N2925" s="25" t="s">
        <v>126</v>
      </c>
      <c r="O2925">
        <f>(M2925*21)/100</f>
        <v>0</v>
      </c>
      <c r="P2925" t="s">
        <v>27</v>
      </c>
    </row>
    <row r="2926" spans="1:16" x14ac:dyDescent="0.2">
      <c r="A2926" s="28" t="s">
        <v>57</v>
      </c>
      <c r="E2926" s="29" t="s">
        <v>5</v>
      </c>
    </row>
    <row r="2927" spans="1:16" x14ac:dyDescent="0.2">
      <c r="A2927" s="28" t="s">
        <v>58</v>
      </c>
      <c r="E2927" s="30" t="s">
        <v>5</v>
      </c>
    </row>
    <row r="2928" spans="1:16" x14ac:dyDescent="0.2">
      <c r="E2928" s="29" t="s">
        <v>5</v>
      </c>
    </row>
    <row r="2929" spans="1:16" x14ac:dyDescent="0.2">
      <c r="A2929" t="s">
        <v>51</v>
      </c>
      <c r="B2929" s="5" t="s">
        <v>5690</v>
      </c>
      <c r="C2929" s="5" t="s">
        <v>7745</v>
      </c>
      <c r="D2929" t="s">
        <v>5</v>
      </c>
      <c r="E2929" s="24" t="s">
        <v>7644</v>
      </c>
      <c r="F2929" s="25" t="s">
        <v>3125</v>
      </c>
      <c r="G2929" s="26">
        <v>3.01</v>
      </c>
      <c r="H2929" s="25">
        <v>0</v>
      </c>
      <c r="I2929" s="25">
        <f>ROUND(G2929*H2929,6)</f>
        <v>0</v>
      </c>
      <c r="L2929" s="27">
        <v>0</v>
      </c>
      <c r="M2929" s="22">
        <f>ROUND(ROUND(L2929,2)*ROUND(G2929,3),2)</f>
        <v>0</v>
      </c>
      <c r="N2929" s="25" t="s">
        <v>126</v>
      </c>
      <c r="O2929">
        <f>(M2929*21)/100</f>
        <v>0</v>
      </c>
      <c r="P2929" t="s">
        <v>27</v>
      </c>
    </row>
    <row r="2930" spans="1:16" x14ac:dyDescent="0.2">
      <c r="A2930" s="28" t="s">
        <v>57</v>
      </c>
      <c r="E2930" s="29" t="s">
        <v>5</v>
      </c>
    </row>
    <row r="2931" spans="1:16" x14ac:dyDescent="0.2">
      <c r="A2931" s="28" t="s">
        <v>58</v>
      </c>
      <c r="E2931" s="30" t="s">
        <v>5</v>
      </c>
    </row>
    <row r="2932" spans="1:16" x14ac:dyDescent="0.2">
      <c r="E2932" s="29" t="s">
        <v>5</v>
      </c>
    </row>
    <row r="2933" spans="1:16" x14ac:dyDescent="0.2">
      <c r="A2933" t="s">
        <v>51</v>
      </c>
      <c r="B2933" s="5" t="s">
        <v>7746</v>
      </c>
      <c r="C2933" s="5" t="s">
        <v>7747</v>
      </c>
      <c r="D2933" t="s">
        <v>5</v>
      </c>
      <c r="E2933" s="24" t="s">
        <v>6613</v>
      </c>
      <c r="F2933" s="25" t="s">
        <v>3125</v>
      </c>
      <c r="G2933" s="26">
        <v>25.24</v>
      </c>
      <c r="H2933" s="25">
        <v>0</v>
      </c>
      <c r="I2933" s="25">
        <f>ROUND(G2933*H2933,6)</f>
        <v>0</v>
      </c>
      <c r="L2933" s="27">
        <v>0</v>
      </c>
      <c r="M2933" s="22">
        <f>ROUND(ROUND(L2933,2)*ROUND(G2933,3),2)</f>
        <v>0</v>
      </c>
      <c r="N2933" s="25" t="s">
        <v>126</v>
      </c>
      <c r="O2933">
        <f>(M2933*21)/100</f>
        <v>0</v>
      </c>
      <c r="P2933" t="s">
        <v>27</v>
      </c>
    </row>
    <row r="2934" spans="1:16" x14ac:dyDescent="0.2">
      <c r="A2934" s="28" t="s">
        <v>57</v>
      </c>
      <c r="E2934" s="29" t="s">
        <v>5</v>
      </c>
    </row>
    <row r="2935" spans="1:16" x14ac:dyDescent="0.2">
      <c r="A2935" s="28" t="s">
        <v>58</v>
      </c>
      <c r="E2935" s="30" t="s">
        <v>5</v>
      </c>
    </row>
    <row r="2936" spans="1:16" x14ac:dyDescent="0.2">
      <c r="E2936" s="29" t="s">
        <v>5</v>
      </c>
    </row>
    <row r="2937" spans="1:16" x14ac:dyDescent="0.2">
      <c r="A2937" t="s">
        <v>51</v>
      </c>
      <c r="B2937" s="5" t="s">
        <v>7748</v>
      </c>
      <c r="C2937" s="5" t="s">
        <v>7749</v>
      </c>
      <c r="D2937" t="s">
        <v>5</v>
      </c>
      <c r="E2937" s="24" t="s">
        <v>6615</v>
      </c>
      <c r="F2937" s="25" t="s">
        <v>3125</v>
      </c>
      <c r="G2937" s="26">
        <v>0.61</v>
      </c>
      <c r="H2937" s="25">
        <v>0</v>
      </c>
      <c r="I2937" s="25">
        <f>ROUND(G2937*H2937,6)</f>
        <v>0</v>
      </c>
      <c r="L2937" s="27">
        <v>0</v>
      </c>
      <c r="M2937" s="22">
        <f>ROUND(ROUND(L2937,2)*ROUND(G2937,3),2)</f>
        <v>0</v>
      </c>
      <c r="N2937" s="25" t="s">
        <v>126</v>
      </c>
      <c r="O2937">
        <f>(M2937*21)/100</f>
        <v>0</v>
      </c>
      <c r="P2937" t="s">
        <v>27</v>
      </c>
    </row>
    <row r="2938" spans="1:16" x14ac:dyDescent="0.2">
      <c r="A2938" s="28" t="s">
        <v>57</v>
      </c>
      <c r="E2938" s="29" t="s">
        <v>5</v>
      </c>
    </row>
    <row r="2939" spans="1:16" x14ac:dyDescent="0.2">
      <c r="A2939" s="28" t="s">
        <v>58</v>
      </c>
      <c r="E2939" s="30" t="s">
        <v>5</v>
      </c>
    </row>
    <row r="2940" spans="1:16" x14ac:dyDescent="0.2">
      <c r="E2940" s="29" t="s">
        <v>5</v>
      </c>
    </row>
    <row r="2941" spans="1:16" x14ac:dyDescent="0.2">
      <c r="A2941" t="s">
        <v>51</v>
      </c>
      <c r="B2941" s="5" t="s">
        <v>5831</v>
      </c>
      <c r="C2941" s="5" t="s">
        <v>7750</v>
      </c>
      <c r="D2941" t="s">
        <v>5</v>
      </c>
      <c r="E2941" s="24" t="s">
        <v>6693</v>
      </c>
      <c r="F2941" s="25" t="s">
        <v>3125</v>
      </c>
      <c r="G2941" s="26">
        <v>0.76</v>
      </c>
      <c r="H2941" s="25">
        <v>0</v>
      </c>
      <c r="I2941" s="25">
        <f>ROUND(G2941*H2941,6)</f>
        <v>0</v>
      </c>
      <c r="L2941" s="27">
        <v>0</v>
      </c>
      <c r="M2941" s="22">
        <f>ROUND(ROUND(L2941,2)*ROUND(G2941,3),2)</f>
        <v>0</v>
      </c>
      <c r="N2941" s="25" t="s">
        <v>126</v>
      </c>
      <c r="O2941">
        <f>(M2941*21)/100</f>
        <v>0</v>
      </c>
      <c r="P2941" t="s">
        <v>27</v>
      </c>
    </row>
    <row r="2942" spans="1:16" x14ac:dyDescent="0.2">
      <c r="A2942" s="28" t="s">
        <v>57</v>
      </c>
      <c r="E2942" s="29" t="s">
        <v>5</v>
      </c>
    </row>
    <row r="2943" spans="1:16" x14ac:dyDescent="0.2">
      <c r="A2943" s="28" t="s">
        <v>58</v>
      </c>
      <c r="E2943" s="30" t="s">
        <v>5</v>
      </c>
    </row>
    <row r="2944" spans="1:16" x14ac:dyDescent="0.2">
      <c r="E2944" s="29" t="s">
        <v>5</v>
      </c>
    </row>
    <row r="2945" spans="1:16" x14ac:dyDescent="0.2">
      <c r="A2945" t="s">
        <v>51</v>
      </c>
      <c r="B2945" s="5" t="s">
        <v>7751</v>
      </c>
      <c r="C2945" s="5" t="s">
        <v>7750</v>
      </c>
      <c r="D2945" t="s">
        <v>52</v>
      </c>
      <c r="E2945" s="24" t="s">
        <v>6621</v>
      </c>
      <c r="F2945" s="25" t="s">
        <v>3125</v>
      </c>
      <c r="G2945" s="26">
        <v>0.4</v>
      </c>
      <c r="H2945" s="25">
        <v>0</v>
      </c>
      <c r="I2945" s="25">
        <f>ROUND(G2945*H2945,6)</f>
        <v>0</v>
      </c>
      <c r="L2945" s="27">
        <v>0</v>
      </c>
      <c r="M2945" s="22">
        <f>ROUND(ROUND(L2945,2)*ROUND(G2945,3),2)</f>
        <v>0</v>
      </c>
      <c r="N2945" s="25" t="s">
        <v>126</v>
      </c>
      <c r="O2945">
        <f>(M2945*21)/100</f>
        <v>0</v>
      </c>
      <c r="P2945" t="s">
        <v>27</v>
      </c>
    </row>
    <row r="2946" spans="1:16" x14ac:dyDescent="0.2">
      <c r="A2946" s="28" t="s">
        <v>57</v>
      </c>
      <c r="E2946" s="29" t="s">
        <v>5</v>
      </c>
    </row>
    <row r="2947" spans="1:16" x14ac:dyDescent="0.2">
      <c r="A2947" s="28" t="s">
        <v>58</v>
      </c>
      <c r="E2947" s="30" t="s">
        <v>5</v>
      </c>
    </row>
    <row r="2948" spans="1:16" x14ac:dyDescent="0.2">
      <c r="E2948" s="29" t="s">
        <v>5</v>
      </c>
    </row>
    <row r="2949" spans="1:16" x14ac:dyDescent="0.2">
      <c r="A2949" t="s">
        <v>51</v>
      </c>
      <c r="B2949" s="5" t="s">
        <v>7752</v>
      </c>
      <c r="C2949" s="5" t="s">
        <v>7750</v>
      </c>
      <c r="D2949" t="s">
        <v>27</v>
      </c>
      <c r="E2949" s="24" t="s">
        <v>6622</v>
      </c>
      <c r="F2949" s="25" t="s">
        <v>3125</v>
      </c>
      <c r="G2949" s="26">
        <v>3.67</v>
      </c>
      <c r="H2949" s="25">
        <v>0</v>
      </c>
      <c r="I2949" s="25">
        <f>ROUND(G2949*H2949,6)</f>
        <v>0</v>
      </c>
      <c r="L2949" s="27">
        <v>0</v>
      </c>
      <c r="M2949" s="22">
        <f>ROUND(ROUND(L2949,2)*ROUND(G2949,3),2)</f>
        <v>0</v>
      </c>
      <c r="N2949" s="25" t="s">
        <v>126</v>
      </c>
      <c r="O2949">
        <f>(M2949*21)/100</f>
        <v>0</v>
      </c>
      <c r="P2949" t="s">
        <v>27</v>
      </c>
    </row>
    <row r="2950" spans="1:16" x14ac:dyDescent="0.2">
      <c r="A2950" s="28" t="s">
        <v>57</v>
      </c>
      <c r="E2950" s="29" t="s">
        <v>5</v>
      </c>
    </row>
    <row r="2951" spans="1:16" x14ac:dyDescent="0.2">
      <c r="A2951" s="28" t="s">
        <v>58</v>
      </c>
      <c r="E2951" s="30" t="s">
        <v>5</v>
      </c>
    </row>
    <row r="2952" spans="1:16" x14ac:dyDescent="0.2">
      <c r="E2952" s="29" t="s">
        <v>5</v>
      </c>
    </row>
    <row r="2953" spans="1:16" x14ac:dyDescent="0.2">
      <c r="A2953" t="s">
        <v>51</v>
      </c>
      <c r="B2953" s="5" t="s">
        <v>7753</v>
      </c>
      <c r="C2953" s="5" t="s">
        <v>7750</v>
      </c>
      <c r="D2953" t="s">
        <v>26</v>
      </c>
      <c r="E2953" s="24" t="s">
        <v>6623</v>
      </c>
      <c r="F2953" s="25" t="s">
        <v>3125</v>
      </c>
      <c r="G2953" s="26">
        <v>1.18</v>
      </c>
      <c r="H2953" s="25">
        <v>0</v>
      </c>
      <c r="I2953" s="25">
        <f>ROUND(G2953*H2953,6)</f>
        <v>0</v>
      </c>
      <c r="L2953" s="27">
        <v>0</v>
      </c>
      <c r="M2953" s="22">
        <f>ROUND(ROUND(L2953,2)*ROUND(G2953,3),2)</f>
        <v>0</v>
      </c>
      <c r="N2953" s="25" t="s">
        <v>126</v>
      </c>
      <c r="O2953">
        <f>(M2953*21)/100</f>
        <v>0</v>
      </c>
      <c r="P2953" t="s">
        <v>27</v>
      </c>
    </row>
    <row r="2954" spans="1:16" x14ac:dyDescent="0.2">
      <c r="A2954" s="28" t="s">
        <v>57</v>
      </c>
      <c r="E2954" s="29" t="s">
        <v>5</v>
      </c>
    </row>
    <row r="2955" spans="1:16" x14ac:dyDescent="0.2">
      <c r="A2955" s="28" t="s">
        <v>58</v>
      </c>
      <c r="E2955" s="30" t="s">
        <v>5</v>
      </c>
    </row>
    <row r="2956" spans="1:16" x14ac:dyDescent="0.2">
      <c r="E2956" s="29" t="s">
        <v>5</v>
      </c>
    </row>
    <row r="2957" spans="1:16" x14ac:dyDescent="0.2">
      <c r="A2957" t="s">
        <v>48</v>
      </c>
      <c r="C2957" s="6" t="s">
        <v>214</v>
      </c>
      <c r="E2957" s="23" t="s">
        <v>7754</v>
      </c>
      <c r="J2957" s="22">
        <f>0</f>
        <v>0</v>
      </c>
      <c r="K2957" s="22">
        <f>0</f>
        <v>0</v>
      </c>
      <c r="L2957" s="22">
        <f>0+L2958+L2962+L2966+L2970+L2974</f>
        <v>0</v>
      </c>
      <c r="M2957" s="22">
        <f>0+M2958+M2962+M2966+M2970+M2974</f>
        <v>0</v>
      </c>
    </row>
    <row r="2958" spans="1:16" x14ac:dyDescent="0.2">
      <c r="A2958" t="s">
        <v>51</v>
      </c>
      <c r="B2958" s="5" t="s">
        <v>7755</v>
      </c>
      <c r="C2958" s="5" t="s">
        <v>7756</v>
      </c>
      <c r="D2958" t="s">
        <v>5</v>
      </c>
      <c r="E2958" s="24" t="s">
        <v>7757</v>
      </c>
      <c r="F2958" s="25" t="s">
        <v>679</v>
      </c>
      <c r="G2958" s="26">
        <v>1</v>
      </c>
      <c r="H2958" s="25">
        <v>0</v>
      </c>
      <c r="I2958" s="25">
        <f>ROUND(G2958*H2958,6)</f>
        <v>0</v>
      </c>
      <c r="L2958" s="27">
        <v>0</v>
      </c>
      <c r="M2958" s="22">
        <f>ROUND(ROUND(L2958,2)*ROUND(G2958,3),2)</f>
        <v>0</v>
      </c>
      <c r="N2958" s="25" t="s">
        <v>126</v>
      </c>
      <c r="O2958">
        <f>(M2958*21)/100</f>
        <v>0</v>
      </c>
      <c r="P2958" t="s">
        <v>27</v>
      </c>
    </row>
    <row r="2959" spans="1:16" x14ac:dyDescent="0.2">
      <c r="A2959" s="28" t="s">
        <v>57</v>
      </c>
      <c r="E2959" s="29" t="s">
        <v>5</v>
      </c>
    </row>
    <row r="2960" spans="1:16" x14ac:dyDescent="0.2">
      <c r="A2960" s="28" t="s">
        <v>58</v>
      </c>
      <c r="E2960" s="30" t="s">
        <v>5</v>
      </c>
    </row>
    <row r="2961" spans="1:16" x14ac:dyDescent="0.2">
      <c r="E2961" s="29" t="s">
        <v>5</v>
      </c>
    </row>
    <row r="2962" spans="1:16" x14ac:dyDescent="0.2">
      <c r="A2962" t="s">
        <v>51</v>
      </c>
      <c r="B2962" s="5" t="s">
        <v>7758</v>
      </c>
      <c r="C2962" s="5" t="s">
        <v>7759</v>
      </c>
      <c r="D2962" t="s">
        <v>5</v>
      </c>
      <c r="E2962" s="24" t="s">
        <v>7760</v>
      </c>
      <c r="F2962" s="25" t="s">
        <v>679</v>
      </c>
      <c r="G2962" s="26">
        <v>1</v>
      </c>
      <c r="H2962" s="25">
        <v>0</v>
      </c>
      <c r="I2962" s="25">
        <f>ROUND(G2962*H2962,6)</f>
        <v>0</v>
      </c>
      <c r="L2962" s="27">
        <v>0</v>
      </c>
      <c r="M2962" s="22">
        <f>ROUND(ROUND(L2962,2)*ROUND(G2962,3),2)</f>
        <v>0</v>
      </c>
      <c r="N2962" s="25" t="s">
        <v>126</v>
      </c>
      <c r="O2962">
        <f>(M2962*21)/100</f>
        <v>0</v>
      </c>
      <c r="P2962" t="s">
        <v>27</v>
      </c>
    </row>
    <row r="2963" spans="1:16" x14ac:dyDescent="0.2">
      <c r="A2963" s="28" t="s">
        <v>57</v>
      </c>
      <c r="E2963" s="29" t="s">
        <v>5</v>
      </c>
    </row>
    <row r="2964" spans="1:16" x14ac:dyDescent="0.2">
      <c r="A2964" s="28" t="s">
        <v>58</v>
      </c>
      <c r="E2964" s="30" t="s">
        <v>5</v>
      </c>
    </row>
    <row r="2965" spans="1:16" x14ac:dyDescent="0.2">
      <c r="E2965" s="29" t="s">
        <v>5</v>
      </c>
    </row>
    <row r="2966" spans="1:16" x14ac:dyDescent="0.2">
      <c r="A2966" t="s">
        <v>51</v>
      </c>
      <c r="B2966" s="5" t="s">
        <v>7761</v>
      </c>
      <c r="C2966" s="5" t="s">
        <v>7762</v>
      </c>
      <c r="D2966" t="s">
        <v>5</v>
      </c>
      <c r="E2966" s="24" t="s">
        <v>7763</v>
      </c>
      <c r="F2966" s="25" t="s">
        <v>679</v>
      </c>
      <c r="G2966" s="26">
        <v>1</v>
      </c>
      <c r="H2966" s="25">
        <v>0</v>
      </c>
      <c r="I2966" s="25">
        <f>ROUND(G2966*H2966,6)</f>
        <v>0</v>
      </c>
      <c r="L2966" s="27">
        <v>0</v>
      </c>
      <c r="M2966" s="22">
        <f>ROUND(ROUND(L2966,2)*ROUND(G2966,3),2)</f>
        <v>0</v>
      </c>
      <c r="N2966" s="25" t="s">
        <v>126</v>
      </c>
      <c r="O2966">
        <f>(M2966*21)/100</f>
        <v>0</v>
      </c>
      <c r="P2966" t="s">
        <v>27</v>
      </c>
    </row>
    <row r="2967" spans="1:16" x14ac:dyDescent="0.2">
      <c r="A2967" s="28" t="s">
        <v>57</v>
      </c>
      <c r="E2967" s="29" t="s">
        <v>5</v>
      </c>
    </row>
    <row r="2968" spans="1:16" x14ac:dyDescent="0.2">
      <c r="A2968" s="28" t="s">
        <v>58</v>
      </c>
      <c r="E2968" s="30" t="s">
        <v>5</v>
      </c>
    </row>
    <row r="2969" spans="1:16" x14ac:dyDescent="0.2">
      <c r="E2969" s="29" t="s">
        <v>5</v>
      </c>
    </row>
    <row r="2970" spans="1:16" x14ac:dyDescent="0.2">
      <c r="A2970" t="s">
        <v>51</v>
      </c>
      <c r="B2970" s="5" t="s">
        <v>7764</v>
      </c>
      <c r="C2970" s="5" t="s">
        <v>7765</v>
      </c>
      <c r="D2970" t="s">
        <v>5</v>
      </c>
      <c r="E2970" s="24" t="s">
        <v>7766</v>
      </c>
      <c r="F2970" s="25" t="s">
        <v>679</v>
      </c>
      <c r="G2970" s="26">
        <v>1</v>
      </c>
      <c r="H2970" s="25">
        <v>0</v>
      </c>
      <c r="I2970" s="25">
        <f>ROUND(G2970*H2970,6)</f>
        <v>0</v>
      </c>
      <c r="L2970" s="27">
        <v>0</v>
      </c>
      <c r="M2970" s="22">
        <f>ROUND(ROUND(L2970,2)*ROUND(G2970,3),2)</f>
        <v>0</v>
      </c>
      <c r="N2970" s="25" t="s">
        <v>126</v>
      </c>
      <c r="O2970">
        <f>(M2970*21)/100</f>
        <v>0</v>
      </c>
      <c r="P2970" t="s">
        <v>27</v>
      </c>
    </row>
    <row r="2971" spans="1:16" x14ac:dyDescent="0.2">
      <c r="A2971" s="28" t="s">
        <v>57</v>
      </c>
      <c r="E2971" s="29" t="s">
        <v>5</v>
      </c>
    </row>
    <row r="2972" spans="1:16" x14ac:dyDescent="0.2">
      <c r="A2972" s="28" t="s">
        <v>58</v>
      </c>
      <c r="E2972" s="30" t="s">
        <v>5</v>
      </c>
    </row>
    <row r="2973" spans="1:16" x14ac:dyDescent="0.2">
      <c r="E2973" s="29" t="s">
        <v>5</v>
      </c>
    </row>
    <row r="2974" spans="1:16" x14ac:dyDescent="0.2">
      <c r="A2974" t="s">
        <v>51</v>
      </c>
      <c r="B2974" s="5" t="s">
        <v>7767</v>
      </c>
      <c r="C2974" s="5" t="s">
        <v>7768</v>
      </c>
      <c r="D2974" t="s">
        <v>5</v>
      </c>
      <c r="E2974" s="24" t="s">
        <v>7769</v>
      </c>
      <c r="F2974" s="25" t="s">
        <v>86</v>
      </c>
      <c r="G2974" s="26">
        <v>1582</v>
      </c>
      <c r="H2974" s="25">
        <v>0</v>
      </c>
      <c r="I2974" s="25">
        <f>ROUND(G2974*H2974,6)</f>
        <v>0</v>
      </c>
      <c r="L2974" s="27">
        <v>0</v>
      </c>
      <c r="M2974" s="22">
        <f>ROUND(ROUND(L2974,2)*ROUND(G2974,3),2)</f>
        <v>0</v>
      </c>
      <c r="N2974" s="25" t="s">
        <v>126</v>
      </c>
      <c r="O2974">
        <f>(M2974*21)/100</f>
        <v>0</v>
      </c>
      <c r="P2974" t="s">
        <v>27</v>
      </c>
    </row>
    <row r="2975" spans="1:16" x14ac:dyDescent="0.2">
      <c r="A2975" s="28" t="s">
        <v>57</v>
      </c>
      <c r="E2975" s="29" t="s">
        <v>5</v>
      </c>
    </row>
    <row r="2976" spans="1:16" x14ac:dyDescent="0.2">
      <c r="A2976" s="28" t="s">
        <v>58</v>
      </c>
      <c r="E2976" s="30" t="s">
        <v>5</v>
      </c>
    </row>
    <row r="2977" spans="5:5" x14ac:dyDescent="0.2">
      <c r="E2977" s="29" t="s">
        <v>7770</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3"/>
  <dimension ref="A1:T116"/>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COUNTIFS(L8:L113,"=0",A8:A113,"P")+COUNTIFS(L8:L113,"",A8:A113,"P")+SUM(Q8:Q113)</f>
        <v>26</v>
      </c>
    </row>
    <row r="8" spans="1:20" x14ac:dyDescent="0.2">
      <c r="A8" t="s">
        <v>45</v>
      </c>
      <c r="C8" s="19" t="s">
        <v>7773</v>
      </c>
      <c r="E8" s="21" t="s">
        <v>7774</v>
      </c>
      <c r="J8" s="20">
        <f>0+J9+J14+J19+J112</f>
        <v>0</v>
      </c>
      <c r="K8" s="20">
        <f>0+K9+K14+K19+K112</f>
        <v>0</v>
      </c>
      <c r="L8" s="20">
        <f>0+L9+L14+L19+L112</f>
        <v>0</v>
      </c>
      <c r="M8" s="20">
        <f>0+M9+M14+M19+M112</f>
        <v>0</v>
      </c>
    </row>
    <row r="9" spans="1:20" x14ac:dyDescent="0.2">
      <c r="A9" t="s">
        <v>48</v>
      </c>
      <c r="C9" s="6" t="s">
        <v>49</v>
      </c>
      <c r="E9" s="23" t="s">
        <v>50</v>
      </c>
      <c r="J9" s="22">
        <f>0</f>
        <v>0</v>
      </c>
      <c r="K9" s="22">
        <f>0</f>
        <v>0</v>
      </c>
      <c r="L9" s="22">
        <f>0+L10</f>
        <v>0</v>
      </c>
      <c r="M9" s="22">
        <f>0+M10</f>
        <v>0</v>
      </c>
    </row>
    <row r="10" spans="1:20" x14ac:dyDescent="0.2">
      <c r="A10" t="s">
        <v>51</v>
      </c>
      <c r="B10" s="5" t="s">
        <v>52</v>
      </c>
      <c r="C10" s="5" t="s">
        <v>5167</v>
      </c>
      <c r="D10" t="s">
        <v>5</v>
      </c>
      <c r="E10" s="24" t="s">
        <v>5168</v>
      </c>
      <c r="F10" s="25" t="s">
        <v>136</v>
      </c>
      <c r="G10" s="26">
        <v>2.2599999999999998</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x14ac:dyDescent="0.2">
      <c r="E13" s="29" t="s">
        <v>159</v>
      </c>
    </row>
    <row r="14" spans="1:20" x14ac:dyDescent="0.2">
      <c r="A14" t="s">
        <v>48</v>
      </c>
      <c r="C14" s="6" t="s">
        <v>62</v>
      </c>
      <c r="E14" s="23" t="s">
        <v>63</v>
      </c>
      <c r="J14" s="22">
        <f>0</f>
        <v>0</v>
      </c>
      <c r="K14" s="22">
        <f>0</f>
        <v>0</v>
      </c>
      <c r="L14" s="22">
        <f>0+L15</f>
        <v>0</v>
      </c>
      <c r="M14" s="22">
        <f>0+M15</f>
        <v>0</v>
      </c>
    </row>
    <row r="15" spans="1:20" x14ac:dyDescent="0.2">
      <c r="A15" t="s">
        <v>51</v>
      </c>
      <c r="B15" s="5" t="s">
        <v>27</v>
      </c>
      <c r="C15" s="5" t="s">
        <v>65</v>
      </c>
      <c r="D15" t="s">
        <v>5</v>
      </c>
      <c r="E15" s="24" t="s">
        <v>66</v>
      </c>
      <c r="F15" s="25" t="s">
        <v>67</v>
      </c>
      <c r="G15" s="26">
        <v>45</v>
      </c>
      <c r="H15" s="25">
        <v>0</v>
      </c>
      <c r="I15" s="25">
        <f>ROUND(G15*H15,6)</f>
        <v>0</v>
      </c>
      <c r="L15" s="27">
        <v>0</v>
      </c>
      <c r="M15" s="22">
        <f>ROUND(ROUND(L15,2)*ROUND(G15,3),2)</f>
        <v>0</v>
      </c>
      <c r="N15" s="25" t="s">
        <v>56</v>
      </c>
      <c r="O15">
        <f>(M15*21)/100</f>
        <v>0</v>
      </c>
      <c r="P15" t="s">
        <v>27</v>
      </c>
    </row>
    <row r="16" spans="1:20" x14ac:dyDescent="0.2">
      <c r="A16" s="28" t="s">
        <v>57</v>
      </c>
      <c r="E16" s="29" t="s">
        <v>5</v>
      </c>
    </row>
    <row r="17" spans="1:16" x14ac:dyDescent="0.2">
      <c r="A17" s="28" t="s">
        <v>58</v>
      </c>
      <c r="E17" s="30" t="s">
        <v>5</v>
      </c>
    </row>
    <row r="18" spans="1:16" x14ac:dyDescent="0.2">
      <c r="E18" s="29" t="s">
        <v>159</v>
      </c>
    </row>
    <row r="19" spans="1:16" x14ac:dyDescent="0.2">
      <c r="A19" t="s">
        <v>48</v>
      </c>
      <c r="C19" s="6" t="s">
        <v>69</v>
      </c>
      <c r="E19" s="23" t="s">
        <v>70</v>
      </c>
      <c r="J19" s="22">
        <f>0</f>
        <v>0</v>
      </c>
      <c r="K19" s="22">
        <f>0</f>
        <v>0</v>
      </c>
      <c r="L19" s="22">
        <f>0+L20+L24+L28+L32+L36+L40+L44+L48+L52+L56+L60+L64+L68+L72+L76+L80+L84+L88+L92+L96+L100+L104+L108</f>
        <v>0</v>
      </c>
      <c r="M19" s="22">
        <f>0+M20+M24+M28+M32+M36+M40+M44+M48+M52+M56+M60+M64+M68+M72+M76+M80+M84+M88+M92+M96+M100+M104+M108</f>
        <v>0</v>
      </c>
    </row>
    <row r="20" spans="1:16" x14ac:dyDescent="0.2">
      <c r="A20" t="s">
        <v>51</v>
      </c>
      <c r="B20" s="5" t="s">
        <v>26</v>
      </c>
      <c r="C20" s="5" t="s">
        <v>5235</v>
      </c>
      <c r="D20" t="s">
        <v>5</v>
      </c>
      <c r="E20" s="24" t="s">
        <v>5236</v>
      </c>
      <c r="F20" s="25" t="s">
        <v>73</v>
      </c>
      <c r="G20" s="26">
        <v>20</v>
      </c>
      <c r="H20" s="25">
        <v>0</v>
      </c>
      <c r="I20" s="25">
        <f>ROUND(G20*H20,6)</f>
        <v>0</v>
      </c>
      <c r="L20" s="27">
        <v>0</v>
      </c>
      <c r="M20" s="22">
        <f>ROUND(ROUND(L20,2)*ROUND(G20,3),2)</f>
        <v>0</v>
      </c>
      <c r="N20" s="25" t="s">
        <v>56</v>
      </c>
      <c r="O20">
        <f>(M20*21)/100</f>
        <v>0</v>
      </c>
      <c r="P20" t="s">
        <v>27</v>
      </c>
    </row>
    <row r="21" spans="1:16" x14ac:dyDescent="0.2">
      <c r="A21" s="28" t="s">
        <v>57</v>
      </c>
      <c r="E21" s="29" t="s">
        <v>5</v>
      </c>
    </row>
    <row r="22" spans="1:16" x14ac:dyDescent="0.2">
      <c r="A22" s="28" t="s">
        <v>58</v>
      </c>
      <c r="E22" s="30" t="s">
        <v>5</v>
      </c>
    </row>
    <row r="23" spans="1:16" x14ac:dyDescent="0.2">
      <c r="E23" s="29" t="s">
        <v>159</v>
      </c>
    </row>
    <row r="24" spans="1:16" ht="25.5" x14ac:dyDescent="0.2">
      <c r="A24" t="s">
        <v>51</v>
      </c>
      <c r="B24" s="5" t="s">
        <v>144</v>
      </c>
      <c r="C24" s="5" t="s">
        <v>7775</v>
      </c>
      <c r="D24" t="s">
        <v>5</v>
      </c>
      <c r="E24" s="24" t="s">
        <v>7776</v>
      </c>
      <c r="F24" s="25" t="s">
        <v>77</v>
      </c>
      <c r="G24" s="26">
        <v>20</v>
      </c>
      <c r="H24" s="25">
        <v>0</v>
      </c>
      <c r="I24" s="25">
        <f>ROUND(G24*H24,6)</f>
        <v>0</v>
      </c>
      <c r="L24" s="27">
        <v>0</v>
      </c>
      <c r="M24" s="22">
        <f>ROUND(ROUND(L24,2)*ROUND(G24,3),2)</f>
        <v>0</v>
      </c>
      <c r="N24" s="25" t="s">
        <v>56</v>
      </c>
      <c r="O24">
        <f>(M24*21)/100</f>
        <v>0</v>
      </c>
      <c r="P24" t="s">
        <v>27</v>
      </c>
    </row>
    <row r="25" spans="1:16" x14ac:dyDescent="0.2">
      <c r="A25" s="28" t="s">
        <v>57</v>
      </c>
      <c r="E25" s="29" t="s">
        <v>5</v>
      </c>
    </row>
    <row r="26" spans="1:16" x14ac:dyDescent="0.2">
      <c r="A26" s="28" t="s">
        <v>58</v>
      </c>
      <c r="E26" s="30" t="s">
        <v>5</v>
      </c>
    </row>
    <row r="27" spans="1:16" x14ac:dyDescent="0.2">
      <c r="E27" s="29" t="s">
        <v>159</v>
      </c>
    </row>
    <row r="28" spans="1:16" ht="25.5" x14ac:dyDescent="0.2">
      <c r="A28" t="s">
        <v>51</v>
      </c>
      <c r="B28" s="5" t="s">
        <v>64</v>
      </c>
      <c r="C28" s="5" t="s">
        <v>7777</v>
      </c>
      <c r="D28" t="s">
        <v>5</v>
      </c>
      <c r="E28" s="24" t="s">
        <v>7778</v>
      </c>
      <c r="F28" s="25" t="s">
        <v>77</v>
      </c>
      <c r="G28" s="26">
        <v>2165</v>
      </c>
      <c r="H28" s="25">
        <v>0</v>
      </c>
      <c r="I28" s="25">
        <f>ROUND(G28*H28,6)</f>
        <v>0</v>
      </c>
      <c r="L28" s="27">
        <v>0</v>
      </c>
      <c r="M28" s="22">
        <f>ROUND(ROUND(L28,2)*ROUND(G28,3),2)</f>
        <v>0</v>
      </c>
      <c r="N28" s="25" t="s">
        <v>56</v>
      </c>
      <c r="O28">
        <f>(M28*21)/100</f>
        <v>0</v>
      </c>
      <c r="P28" t="s">
        <v>27</v>
      </c>
    </row>
    <row r="29" spans="1:16" x14ac:dyDescent="0.2">
      <c r="A29" s="28" t="s">
        <v>57</v>
      </c>
      <c r="E29" s="29" t="s">
        <v>5</v>
      </c>
    </row>
    <row r="30" spans="1:16" x14ac:dyDescent="0.2">
      <c r="A30" s="28" t="s">
        <v>58</v>
      </c>
      <c r="E30" s="30" t="s">
        <v>5</v>
      </c>
    </row>
    <row r="31" spans="1:16" x14ac:dyDescent="0.2">
      <c r="E31" s="29" t="s">
        <v>159</v>
      </c>
    </row>
    <row r="32" spans="1:16" x14ac:dyDescent="0.2">
      <c r="A32" t="s">
        <v>51</v>
      </c>
      <c r="B32" s="5" t="s">
        <v>62</v>
      </c>
      <c r="C32" s="5" t="s">
        <v>1168</v>
      </c>
      <c r="D32" t="s">
        <v>5</v>
      </c>
      <c r="E32" s="24" t="s">
        <v>1169</v>
      </c>
      <c r="F32" s="25" t="s">
        <v>73</v>
      </c>
      <c r="G32" s="26">
        <v>18</v>
      </c>
      <c r="H32" s="25">
        <v>0</v>
      </c>
      <c r="I32" s="25">
        <f>ROUND(G32*H32,6)</f>
        <v>0</v>
      </c>
      <c r="L32" s="27">
        <v>0</v>
      </c>
      <c r="M32" s="22">
        <f>ROUND(ROUND(L32,2)*ROUND(G32,3),2)</f>
        <v>0</v>
      </c>
      <c r="N32" s="25" t="s">
        <v>56</v>
      </c>
      <c r="O32">
        <f>(M32*21)/100</f>
        <v>0</v>
      </c>
      <c r="P32" t="s">
        <v>27</v>
      </c>
    </row>
    <row r="33" spans="1:16" x14ac:dyDescent="0.2">
      <c r="A33" s="28" t="s">
        <v>57</v>
      </c>
      <c r="E33" s="29" t="s">
        <v>5</v>
      </c>
    </row>
    <row r="34" spans="1:16" x14ac:dyDescent="0.2">
      <c r="A34" s="28" t="s">
        <v>58</v>
      </c>
      <c r="E34" s="30" t="s">
        <v>5</v>
      </c>
    </row>
    <row r="35" spans="1:16" x14ac:dyDescent="0.2">
      <c r="E35" s="29" t="s">
        <v>159</v>
      </c>
    </row>
    <row r="36" spans="1:16" x14ac:dyDescent="0.2">
      <c r="A36" t="s">
        <v>51</v>
      </c>
      <c r="B36" s="5" t="s">
        <v>69</v>
      </c>
      <c r="C36" s="5" t="s">
        <v>84</v>
      </c>
      <c r="D36" t="s">
        <v>5</v>
      </c>
      <c r="E36" s="24" t="s">
        <v>85</v>
      </c>
      <c r="F36" s="25" t="s">
        <v>86</v>
      </c>
      <c r="G36" s="26">
        <v>120</v>
      </c>
      <c r="H36" s="25">
        <v>0</v>
      </c>
      <c r="I36" s="25">
        <f>ROUND(G36*H36,6)</f>
        <v>0</v>
      </c>
      <c r="L36" s="27">
        <v>0</v>
      </c>
      <c r="M36" s="22">
        <f>ROUND(ROUND(L36,2)*ROUND(G36,3),2)</f>
        <v>0</v>
      </c>
      <c r="N36" s="25" t="s">
        <v>56</v>
      </c>
      <c r="O36">
        <f>(M36*21)/100</f>
        <v>0</v>
      </c>
      <c r="P36" t="s">
        <v>27</v>
      </c>
    </row>
    <row r="37" spans="1:16" x14ac:dyDescent="0.2">
      <c r="A37" s="28" t="s">
        <v>57</v>
      </c>
      <c r="E37" s="29" t="s">
        <v>5</v>
      </c>
    </row>
    <row r="38" spans="1:16" x14ac:dyDescent="0.2">
      <c r="A38" s="28" t="s">
        <v>58</v>
      </c>
      <c r="E38" s="30" t="s">
        <v>7779</v>
      </c>
    </row>
    <row r="39" spans="1:16" x14ac:dyDescent="0.2">
      <c r="E39" s="29" t="s">
        <v>159</v>
      </c>
    </row>
    <row r="40" spans="1:16" x14ac:dyDescent="0.2">
      <c r="A40" t="s">
        <v>51</v>
      </c>
      <c r="B40" s="5" t="s">
        <v>79</v>
      </c>
      <c r="C40" s="5" t="s">
        <v>663</v>
      </c>
      <c r="D40" t="s">
        <v>5</v>
      </c>
      <c r="E40" s="24" t="s">
        <v>664</v>
      </c>
      <c r="F40" s="25" t="s">
        <v>131</v>
      </c>
      <c r="G40" s="26">
        <v>17.32</v>
      </c>
      <c r="H40" s="25">
        <v>0</v>
      </c>
      <c r="I40" s="25">
        <f>ROUND(G40*H40,6)</f>
        <v>0</v>
      </c>
      <c r="L40" s="27">
        <v>0</v>
      </c>
      <c r="M40" s="22">
        <f>ROUND(ROUND(L40,2)*ROUND(G40,3),2)</f>
        <v>0</v>
      </c>
      <c r="N40" s="25" t="s">
        <v>56</v>
      </c>
      <c r="O40">
        <f>(M40*21)/100</f>
        <v>0</v>
      </c>
      <c r="P40" t="s">
        <v>27</v>
      </c>
    </row>
    <row r="41" spans="1:16" x14ac:dyDescent="0.2">
      <c r="A41" s="28" t="s">
        <v>57</v>
      </c>
      <c r="E41" s="29" t="s">
        <v>5</v>
      </c>
    </row>
    <row r="42" spans="1:16" x14ac:dyDescent="0.2">
      <c r="A42" s="28" t="s">
        <v>58</v>
      </c>
      <c r="E42" s="30" t="s">
        <v>5</v>
      </c>
    </row>
    <row r="43" spans="1:16" x14ac:dyDescent="0.2">
      <c r="E43" s="29" t="s">
        <v>159</v>
      </c>
    </row>
    <row r="44" spans="1:16" x14ac:dyDescent="0.2">
      <c r="A44" t="s">
        <v>51</v>
      </c>
      <c r="B44" s="5" t="s">
        <v>83</v>
      </c>
      <c r="C44" s="5" t="s">
        <v>7780</v>
      </c>
      <c r="D44" t="s">
        <v>5</v>
      </c>
      <c r="E44" s="24" t="s">
        <v>7781</v>
      </c>
      <c r="F44" s="25" t="s">
        <v>73</v>
      </c>
      <c r="G44" s="26">
        <v>2</v>
      </c>
      <c r="H44" s="25">
        <v>0</v>
      </c>
      <c r="I44" s="25">
        <f>ROUND(G44*H44,6)</f>
        <v>0</v>
      </c>
      <c r="L44" s="27">
        <v>0</v>
      </c>
      <c r="M44" s="22">
        <f>ROUND(ROUND(L44,2)*ROUND(G44,3),2)</f>
        <v>0</v>
      </c>
      <c r="N44" s="25" t="s">
        <v>56</v>
      </c>
      <c r="O44">
        <f>(M44*21)/100</f>
        <v>0</v>
      </c>
      <c r="P44" t="s">
        <v>27</v>
      </c>
    </row>
    <row r="45" spans="1:16" x14ac:dyDescent="0.2">
      <c r="A45" s="28" t="s">
        <v>57</v>
      </c>
      <c r="E45" s="29" t="s">
        <v>5</v>
      </c>
    </row>
    <row r="46" spans="1:16" x14ac:dyDescent="0.2">
      <c r="A46" s="28" t="s">
        <v>58</v>
      </c>
      <c r="E46" s="30" t="s">
        <v>5</v>
      </c>
    </row>
    <row r="47" spans="1:16" x14ac:dyDescent="0.2">
      <c r="E47" s="29" t="s">
        <v>159</v>
      </c>
    </row>
    <row r="48" spans="1:16" ht="25.5" x14ac:dyDescent="0.2">
      <c r="A48" t="s">
        <v>51</v>
      </c>
      <c r="B48" s="5" t="s">
        <v>88</v>
      </c>
      <c r="C48" s="5" t="s">
        <v>7782</v>
      </c>
      <c r="D48" t="s">
        <v>5</v>
      </c>
      <c r="E48" s="24" t="s">
        <v>7783</v>
      </c>
      <c r="F48" s="25" t="s">
        <v>73</v>
      </c>
      <c r="G48" s="26">
        <v>6</v>
      </c>
      <c r="H48" s="25">
        <v>0</v>
      </c>
      <c r="I48" s="25">
        <f>ROUND(G48*H48,6)</f>
        <v>0</v>
      </c>
      <c r="L48" s="27">
        <v>0</v>
      </c>
      <c r="M48" s="22">
        <f>ROUND(ROUND(L48,2)*ROUND(G48,3),2)</f>
        <v>0</v>
      </c>
      <c r="N48" s="25" t="s">
        <v>56</v>
      </c>
      <c r="O48">
        <f>(M48*21)/100</f>
        <v>0</v>
      </c>
      <c r="P48" t="s">
        <v>27</v>
      </c>
    </row>
    <row r="49" spans="1:16" x14ac:dyDescent="0.2">
      <c r="A49" s="28" t="s">
        <v>57</v>
      </c>
      <c r="E49" s="29" t="s">
        <v>5</v>
      </c>
    </row>
    <row r="50" spans="1:16" x14ac:dyDescent="0.2">
      <c r="A50" s="28" t="s">
        <v>58</v>
      </c>
      <c r="E50" s="30" t="s">
        <v>5</v>
      </c>
    </row>
    <row r="51" spans="1:16" x14ac:dyDescent="0.2">
      <c r="E51" s="29" t="s">
        <v>159</v>
      </c>
    </row>
    <row r="52" spans="1:16" x14ac:dyDescent="0.2">
      <c r="A52" t="s">
        <v>51</v>
      </c>
      <c r="B52" s="5" t="s">
        <v>178</v>
      </c>
      <c r="C52" s="5" t="s">
        <v>7784</v>
      </c>
      <c r="D52" t="s">
        <v>5</v>
      </c>
      <c r="E52" s="24" t="s">
        <v>7785</v>
      </c>
      <c r="F52" s="25" t="s">
        <v>73</v>
      </c>
      <c r="G52" s="26">
        <v>11</v>
      </c>
      <c r="H52" s="25">
        <v>0</v>
      </c>
      <c r="I52" s="25">
        <f>ROUND(G52*H52,6)</f>
        <v>0</v>
      </c>
      <c r="L52" s="27">
        <v>0</v>
      </c>
      <c r="M52" s="22">
        <f>ROUND(ROUND(L52,2)*ROUND(G52,3),2)</f>
        <v>0</v>
      </c>
      <c r="N52" s="25" t="s">
        <v>56</v>
      </c>
      <c r="O52">
        <f>(M52*21)/100</f>
        <v>0</v>
      </c>
      <c r="P52" t="s">
        <v>27</v>
      </c>
    </row>
    <row r="53" spans="1:16" x14ac:dyDescent="0.2">
      <c r="A53" s="28" t="s">
        <v>57</v>
      </c>
      <c r="E53" s="29" t="s">
        <v>5</v>
      </c>
    </row>
    <row r="54" spans="1:16" x14ac:dyDescent="0.2">
      <c r="A54" s="28" t="s">
        <v>58</v>
      </c>
      <c r="E54" s="30" t="s">
        <v>5</v>
      </c>
    </row>
    <row r="55" spans="1:16" x14ac:dyDescent="0.2">
      <c r="E55" s="29" t="s">
        <v>159</v>
      </c>
    </row>
    <row r="56" spans="1:16" x14ac:dyDescent="0.2">
      <c r="A56" t="s">
        <v>51</v>
      </c>
      <c r="B56" s="5" t="s">
        <v>92</v>
      </c>
      <c r="C56" s="5" t="s">
        <v>7786</v>
      </c>
      <c r="D56" t="s">
        <v>5</v>
      </c>
      <c r="E56" s="24" t="s">
        <v>7787</v>
      </c>
      <c r="F56" s="25" t="s">
        <v>73</v>
      </c>
      <c r="G56" s="26">
        <v>8</v>
      </c>
      <c r="H56" s="25">
        <v>0</v>
      </c>
      <c r="I56" s="25">
        <f>ROUND(G56*H56,6)</f>
        <v>0</v>
      </c>
      <c r="L56" s="27">
        <v>0</v>
      </c>
      <c r="M56" s="22">
        <f>ROUND(ROUND(L56,2)*ROUND(G56,3),2)</f>
        <v>0</v>
      </c>
      <c r="N56" s="25" t="s">
        <v>126</v>
      </c>
      <c r="O56">
        <f>(M56*21)/100</f>
        <v>0</v>
      </c>
      <c r="P56" t="s">
        <v>27</v>
      </c>
    </row>
    <row r="57" spans="1:16" x14ac:dyDescent="0.2">
      <c r="A57" s="28" t="s">
        <v>57</v>
      </c>
      <c r="E57" s="29" t="s">
        <v>5</v>
      </c>
    </row>
    <row r="58" spans="1:16" x14ac:dyDescent="0.2">
      <c r="A58" s="28" t="s">
        <v>58</v>
      </c>
      <c r="E58" s="30" t="s">
        <v>5</v>
      </c>
    </row>
    <row r="59" spans="1:16" ht="191.25" x14ac:dyDescent="0.2">
      <c r="E59" s="29" t="s">
        <v>7788</v>
      </c>
    </row>
    <row r="60" spans="1:16" x14ac:dyDescent="0.2">
      <c r="A60" t="s">
        <v>51</v>
      </c>
      <c r="B60" s="5" t="s">
        <v>96</v>
      </c>
      <c r="C60" s="5" t="s">
        <v>7789</v>
      </c>
      <c r="D60" t="s">
        <v>5</v>
      </c>
      <c r="E60" s="24" t="s">
        <v>7790</v>
      </c>
      <c r="F60" s="25" t="s">
        <v>73</v>
      </c>
      <c r="G60" s="26">
        <v>15</v>
      </c>
      <c r="H60" s="25">
        <v>0</v>
      </c>
      <c r="I60" s="25">
        <f>ROUND(G60*H60,6)</f>
        <v>0</v>
      </c>
      <c r="L60" s="27">
        <v>0</v>
      </c>
      <c r="M60" s="22">
        <f>ROUND(ROUND(L60,2)*ROUND(G60,3),2)</f>
        <v>0</v>
      </c>
      <c r="N60" s="25" t="s">
        <v>56</v>
      </c>
      <c r="O60">
        <f>(M60*21)/100</f>
        <v>0</v>
      </c>
      <c r="P60" t="s">
        <v>27</v>
      </c>
    </row>
    <row r="61" spans="1:16" x14ac:dyDescent="0.2">
      <c r="A61" s="28" t="s">
        <v>57</v>
      </c>
      <c r="E61" s="29" t="s">
        <v>5</v>
      </c>
    </row>
    <row r="62" spans="1:16" x14ac:dyDescent="0.2">
      <c r="A62" s="28" t="s">
        <v>58</v>
      </c>
      <c r="E62" s="30" t="s">
        <v>5</v>
      </c>
    </row>
    <row r="63" spans="1:16" x14ac:dyDescent="0.2">
      <c r="E63" s="29" t="s">
        <v>159</v>
      </c>
    </row>
    <row r="64" spans="1:16" x14ac:dyDescent="0.2">
      <c r="A64" t="s">
        <v>51</v>
      </c>
      <c r="B64" s="5" t="s">
        <v>100</v>
      </c>
      <c r="C64" s="5" t="s">
        <v>7791</v>
      </c>
      <c r="D64" t="s">
        <v>5</v>
      </c>
      <c r="E64" s="24" t="s">
        <v>7792</v>
      </c>
      <c r="F64" s="25" t="s">
        <v>73</v>
      </c>
      <c r="G64" s="26">
        <v>15</v>
      </c>
      <c r="H64" s="25">
        <v>0</v>
      </c>
      <c r="I64" s="25">
        <f>ROUND(G64*H64,6)</f>
        <v>0</v>
      </c>
      <c r="L64" s="27">
        <v>0</v>
      </c>
      <c r="M64" s="22">
        <f>ROUND(ROUND(L64,2)*ROUND(G64,3),2)</f>
        <v>0</v>
      </c>
      <c r="N64" s="25" t="s">
        <v>56</v>
      </c>
      <c r="O64">
        <f>(M64*21)/100</f>
        <v>0</v>
      </c>
      <c r="P64" t="s">
        <v>27</v>
      </c>
    </row>
    <row r="65" spans="1:16" x14ac:dyDescent="0.2">
      <c r="A65" s="28" t="s">
        <v>57</v>
      </c>
      <c r="E65" s="29" t="s">
        <v>5</v>
      </c>
    </row>
    <row r="66" spans="1:16" x14ac:dyDescent="0.2">
      <c r="A66" s="28" t="s">
        <v>58</v>
      </c>
      <c r="E66" s="30" t="s">
        <v>5</v>
      </c>
    </row>
    <row r="67" spans="1:16" x14ac:dyDescent="0.2">
      <c r="E67" s="29" t="s">
        <v>159</v>
      </c>
    </row>
    <row r="68" spans="1:16" x14ac:dyDescent="0.2">
      <c r="A68" t="s">
        <v>51</v>
      </c>
      <c r="B68" s="5" t="s">
        <v>105</v>
      </c>
      <c r="C68" s="5" t="s">
        <v>7793</v>
      </c>
      <c r="D68" t="s">
        <v>5</v>
      </c>
      <c r="E68" s="24" t="s">
        <v>7794</v>
      </c>
      <c r="F68" s="25" t="s">
        <v>73</v>
      </c>
      <c r="G68" s="26">
        <v>5</v>
      </c>
      <c r="H68" s="25">
        <v>0</v>
      </c>
      <c r="I68" s="25">
        <f>ROUND(G68*H68,6)</f>
        <v>0</v>
      </c>
      <c r="L68" s="27">
        <v>0</v>
      </c>
      <c r="M68" s="22">
        <f>ROUND(ROUND(L68,2)*ROUND(G68,3),2)</f>
        <v>0</v>
      </c>
      <c r="N68" s="25" t="s">
        <v>56</v>
      </c>
      <c r="O68">
        <f>(M68*21)/100</f>
        <v>0</v>
      </c>
      <c r="P68" t="s">
        <v>27</v>
      </c>
    </row>
    <row r="69" spans="1:16" x14ac:dyDescent="0.2">
      <c r="A69" s="28" t="s">
        <v>57</v>
      </c>
      <c r="E69" s="29" t="s">
        <v>5</v>
      </c>
    </row>
    <row r="70" spans="1:16" x14ac:dyDescent="0.2">
      <c r="A70" s="28" t="s">
        <v>58</v>
      </c>
      <c r="E70" s="30" t="s">
        <v>5</v>
      </c>
    </row>
    <row r="71" spans="1:16" x14ac:dyDescent="0.2">
      <c r="E71" s="29" t="s">
        <v>159</v>
      </c>
    </row>
    <row r="72" spans="1:16" x14ac:dyDescent="0.2">
      <c r="A72" t="s">
        <v>51</v>
      </c>
      <c r="B72" s="5" t="s">
        <v>110</v>
      </c>
      <c r="C72" s="5" t="s">
        <v>7795</v>
      </c>
      <c r="D72" t="s">
        <v>5</v>
      </c>
      <c r="E72" s="24" t="s">
        <v>7796</v>
      </c>
      <c r="F72" s="25" t="s">
        <v>73</v>
      </c>
      <c r="G72" s="26">
        <v>10</v>
      </c>
      <c r="H72" s="25">
        <v>0</v>
      </c>
      <c r="I72" s="25">
        <f>ROUND(G72*H72,6)</f>
        <v>0</v>
      </c>
      <c r="L72" s="27">
        <v>0</v>
      </c>
      <c r="M72" s="22">
        <f>ROUND(ROUND(L72,2)*ROUND(G72,3),2)</f>
        <v>0</v>
      </c>
      <c r="N72" s="25" t="s">
        <v>56</v>
      </c>
      <c r="O72">
        <f>(M72*21)/100</f>
        <v>0</v>
      </c>
      <c r="P72" t="s">
        <v>27</v>
      </c>
    </row>
    <row r="73" spans="1:16" x14ac:dyDescent="0.2">
      <c r="A73" s="28" t="s">
        <v>57</v>
      </c>
      <c r="E73" s="29" t="s">
        <v>5</v>
      </c>
    </row>
    <row r="74" spans="1:16" x14ac:dyDescent="0.2">
      <c r="A74" s="28" t="s">
        <v>58</v>
      </c>
      <c r="E74" s="30" t="s">
        <v>5</v>
      </c>
    </row>
    <row r="75" spans="1:16" x14ac:dyDescent="0.2">
      <c r="E75" s="29" t="s">
        <v>159</v>
      </c>
    </row>
    <row r="76" spans="1:16" ht="25.5" x14ac:dyDescent="0.2">
      <c r="A76" t="s">
        <v>51</v>
      </c>
      <c r="B76" s="5" t="s">
        <v>114</v>
      </c>
      <c r="C76" s="5" t="s">
        <v>7797</v>
      </c>
      <c r="D76" t="s">
        <v>5</v>
      </c>
      <c r="E76" s="24" t="s">
        <v>7798</v>
      </c>
      <c r="F76" s="25" t="s">
        <v>73</v>
      </c>
      <c r="G76" s="26">
        <v>1</v>
      </c>
      <c r="H76" s="25">
        <v>0</v>
      </c>
      <c r="I76" s="25">
        <f>ROUND(G76*H76,6)</f>
        <v>0</v>
      </c>
      <c r="L76" s="27">
        <v>0</v>
      </c>
      <c r="M76" s="22">
        <f>ROUND(ROUND(L76,2)*ROUND(G76,3),2)</f>
        <v>0</v>
      </c>
      <c r="N76" s="25" t="s">
        <v>56</v>
      </c>
      <c r="O76">
        <f>(M76*21)/100</f>
        <v>0</v>
      </c>
      <c r="P76" t="s">
        <v>27</v>
      </c>
    </row>
    <row r="77" spans="1:16" x14ac:dyDescent="0.2">
      <c r="A77" s="28" t="s">
        <v>57</v>
      </c>
      <c r="E77" s="29" t="s">
        <v>5</v>
      </c>
    </row>
    <row r="78" spans="1:16" x14ac:dyDescent="0.2">
      <c r="A78" s="28" t="s">
        <v>58</v>
      </c>
      <c r="E78" s="30" t="s">
        <v>5</v>
      </c>
    </row>
    <row r="79" spans="1:16" x14ac:dyDescent="0.2">
      <c r="E79" s="29" t="s">
        <v>159</v>
      </c>
    </row>
    <row r="80" spans="1:16" ht="25.5" x14ac:dyDescent="0.2">
      <c r="A80" t="s">
        <v>51</v>
      </c>
      <c r="B80" s="5" t="s">
        <v>118</v>
      </c>
      <c r="C80" s="5" t="s">
        <v>7799</v>
      </c>
      <c r="D80" t="s">
        <v>5</v>
      </c>
      <c r="E80" s="24" t="s">
        <v>7800</v>
      </c>
      <c r="F80" s="25" t="s">
        <v>73</v>
      </c>
      <c r="G80" s="26">
        <v>1</v>
      </c>
      <c r="H80" s="25">
        <v>0</v>
      </c>
      <c r="I80" s="25">
        <f>ROUND(G80*H80,6)</f>
        <v>0</v>
      </c>
      <c r="L80" s="27">
        <v>0</v>
      </c>
      <c r="M80" s="22">
        <f>ROUND(ROUND(L80,2)*ROUND(G80,3),2)</f>
        <v>0</v>
      </c>
      <c r="N80" s="25" t="s">
        <v>56</v>
      </c>
      <c r="O80">
        <f>(M80*21)/100</f>
        <v>0</v>
      </c>
      <c r="P80" t="s">
        <v>27</v>
      </c>
    </row>
    <row r="81" spans="1:16" x14ac:dyDescent="0.2">
      <c r="A81" s="28" t="s">
        <v>57</v>
      </c>
      <c r="E81" s="29" t="s">
        <v>5</v>
      </c>
    </row>
    <row r="82" spans="1:16" x14ac:dyDescent="0.2">
      <c r="A82" s="28" t="s">
        <v>58</v>
      </c>
      <c r="E82" s="30" t="s">
        <v>5</v>
      </c>
    </row>
    <row r="83" spans="1:16" x14ac:dyDescent="0.2">
      <c r="E83" s="29" t="s">
        <v>159</v>
      </c>
    </row>
    <row r="84" spans="1:16" ht="25.5" x14ac:dyDescent="0.2">
      <c r="A84" t="s">
        <v>51</v>
      </c>
      <c r="B84" s="5" t="s">
        <v>123</v>
      </c>
      <c r="C84" s="5" t="s">
        <v>7801</v>
      </c>
      <c r="D84" t="s">
        <v>5</v>
      </c>
      <c r="E84" s="24" t="s">
        <v>7802</v>
      </c>
      <c r="F84" s="25" t="s">
        <v>73</v>
      </c>
      <c r="G84" s="26">
        <v>6</v>
      </c>
      <c r="H84" s="25">
        <v>0</v>
      </c>
      <c r="I84" s="25">
        <f>ROUND(G84*H84,6)</f>
        <v>0</v>
      </c>
      <c r="L84" s="27">
        <v>0</v>
      </c>
      <c r="M84" s="22">
        <f>ROUND(ROUND(L84,2)*ROUND(G84,3),2)</f>
        <v>0</v>
      </c>
      <c r="N84" s="25" t="s">
        <v>56</v>
      </c>
      <c r="O84">
        <f>(M84*21)/100</f>
        <v>0</v>
      </c>
      <c r="P84" t="s">
        <v>27</v>
      </c>
    </row>
    <row r="85" spans="1:16" x14ac:dyDescent="0.2">
      <c r="A85" s="28" t="s">
        <v>57</v>
      </c>
      <c r="E85" s="29" t="s">
        <v>5</v>
      </c>
    </row>
    <row r="86" spans="1:16" x14ac:dyDescent="0.2">
      <c r="A86" s="28" t="s">
        <v>58</v>
      </c>
      <c r="E86" s="30" t="s">
        <v>5</v>
      </c>
    </row>
    <row r="87" spans="1:16" x14ac:dyDescent="0.2">
      <c r="E87" s="29" t="s">
        <v>159</v>
      </c>
    </row>
    <row r="88" spans="1:16" ht="25.5" x14ac:dyDescent="0.2">
      <c r="A88" t="s">
        <v>51</v>
      </c>
      <c r="B88" s="5" t="s">
        <v>128</v>
      </c>
      <c r="C88" s="5" t="s">
        <v>7803</v>
      </c>
      <c r="D88" t="s">
        <v>5</v>
      </c>
      <c r="E88" s="24" t="s">
        <v>7804</v>
      </c>
      <c r="F88" s="25" t="s">
        <v>73</v>
      </c>
      <c r="G88" s="26">
        <v>1</v>
      </c>
      <c r="H88" s="25">
        <v>0</v>
      </c>
      <c r="I88" s="25">
        <f>ROUND(G88*H88,6)</f>
        <v>0</v>
      </c>
      <c r="L88" s="27">
        <v>0</v>
      </c>
      <c r="M88" s="22">
        <f>ROUND(ROUND(L88,2)*ROUND(G88,3),2)</f>
        <v>0</v>
      </c>
      <c r="N88" s="25" t="s">
        <v>56</v>
      </c>
      <c r="O88">
        <f>(M88*21)/100</f>
        <v>0</v>
      </c>
      <c r="P88" t="s">
        <v>27</v>
      </c>
    </row>
    <row r="89" spans="1:16" x14ac:dyDescent="0.2">
      <c r="A89" s="28" t="s">
        <v>57</v>
      </c>
      <c r="E89" s="29" t="s">
        <v>5</v>
      </c>
    </row>
    <row r="90" spans="1:16" x14ac:dyDescent="0.2">
      <c r="A90" s="28" t="s">
        <v>58</v>
      </c>
      <c r="E90" s="30" t="s">
        <v>5</v>
      </c>
    </row>
    <row r="91" spans="1:16" x14ac:dyDescent="0.2">
      <c r="E91" s="29" t="s">
        <v>159</v>
      </c>
    </row>
    <row r="92" spans="1:16" ht="25.5" x14ac:dyDescent="0.2">
      <c r="A92" t="s">
        <v>51</v>
      </c>
      <c r="B92" s="5" t="s">
        <v>133</v>
      </c>
      <c r="C92" s="5" t="s">
        <v>7805</v>
      </c>
      <c r="D92" t="s">
        <v>5</v>
      </c>
      <c r="E92" s="24" t="s">
        <v>7806</v>
      </c>
      <c r="F92" s="25" t="s">
        <v>73</v>
      </c>
      <c r="G92" s="26">
        <v>15</v>
      </c>
      <c r="H92" s="25">
        <v>0</v>
      </c>
      <c r="I92" s="25">
        <f>ROUND(G92*H92,6)</f>
        <v>0</v>
      </c>
      <c r="L92" s="27">
        <v>0</v>
      </c>
      <c r="M92" s="22">
        <f>ROUND(ROUND(L92,2)*ROUND(G92,3),2)</f>
        <v>0</v>
      </c>
      <c r="N92" s="25" t="s">
        <v>56</v>
      </c>
      <c r="O92">
        <f>(M92*21)/100</f>
        <v>0</v>
      </c>
      <c r="P92" t="s">
        <v>27</v>
      </c>
    </row>
    <row r="93" spans="1:16" x14ac:dyDescent="0.2">
      <c r="A93" s="28" t="s">
        <v>57</v>
      </c>
      <c r="E93" s="29" t="s">
        <v>5</v>
      </c>
    </row>
    <row r="94" spans="1:16" x14ac:dyDescent="0.2">
      <c r="A94" s="28" t="s">
        <v>58</v>
      </c>
      <c r="E94" s="30" t="s">
        <v>5</v>
      </c>
    </row>
    <row r="95" spans="1:16" x14ac:dyDescent="0.2">
      <c r="E95" s="29" t="s">
        <v>159</v>
      </c>
    </row>
    <row r="96" spans="1:16" x14ac:dyDescent="0.2">
      <c r="A96" t="s">
        <v>51</v>
      </c>
      <c r="B96" s="5" t="s">
        <v>197</v>
      </c>
      <c r="C96" s="5" t="s">
        <v>7807</v>
      </c>
      <c r="D96" t="s">
        <v>5</v>
      </c>
      <c r="E96" s="24" t="s">
        <v>7808</v>
      </c>
      <c r="F96" s="25" t="s">
        <v>73</v>
      </c>
      <c r="G96" s="26">
        <v>1</v>
      </c>
      <c r="H96" s="25">
        <v>0</v>
      </c>
      <c r="I96" s="25">
        <f>ROUND(G96*H96,6)</f>
        <v>0</v>
      </c>
      <c r="L96" s="27">
        <v>0</v>
      </c>
      <c r="M96" s="22">
        <f>ROUND(ROUND(L96,2)*ROUND(G96,3),2)</f>
        <v>0</v>
      </c>
      <c r="N96" s="25" t="s">
        <v>56</v>
      </c>
      <c r="O96">
        <f>(M96*21)/100</f>
        <v>0</v>
      </c>
      <c r="P96" t="s">
        <v>27</v>
      </c>
    </row>
    <row r="97" spans="1:16" x14ac:dyDescent="0.2">
      <c r="A97" s="28" t="s">
        <v>57</v>
      </c>
      <c r="E97" s="29" t="s">
        <v>5</v>
      </c>
    </row>
    <row r="98" spans="1:16" x14ac:dyDescent="0.2">
      <c r="A98" s="28" t="s">
        <v>58</v>
      </c>
      <c r="E98" s="30" t="s">
        <v>5</v>
      </c>
    </row>
    <row r="99" spans="1:16" x14ac:dyDescent="0.2">
      <c r="E99" s="29" t="s">
        <v>159</v>
      </c>
    </row>
    <row r="100" spans="1:16" x14ac:dyDescent="0.2">
      <c r="A100" t="s">
        <v>51</v>
      </c>
      <c r="B100" s="5" t="s">
        <v>198</v>
      </c>
      <c r="C100" s="5" t="s">
        <v>7809</v>
      </c>
      <c r="D100" t="s">
        <v>5</v>
      </c>
      <c r="E100" s="24" t="s">
        <v>7810</v>
      </c>
      <c r="F100" s="25" t="s">
        <v>73</v>
      </c>
      <c r="G100" s="26">
        <v>1</v>
      </c>
      <c r="H100" s="25">
        <v>0</v>
      </c>
      <c r="I100" s="25">
        <f>ROUND(G100*H100,6)</f>
        <v>0</v>
      </c>
      <c r="L100" s="27">
        <v>0</v>
      </c>
      <c r="M100" s="22">
        <f>ROUND(ROUND(L100,2)*ROUND(G100,3),2)</f>
        <v>0</v>
      </c>
      <c r="N100" s="25" t="s">
        <v>56</v>
      </c>
      <c r="O100">
        <f>(M100*21)/100</f>
        <v>0</v>
      </c>
      <c r="P100" t="s">
        <v>27</v>
      </c>
    </row>
    <row r="101" spans="1:16" x14ac:dyDescent="0.2">
      <c r="A101" s="28" t="s">
        <v>57</v>
      </c>
      <c r="E101" s="29" t="s">
        <v>5</v>
      </c>
    </row>
    <row r="102" spans="1:16" x14ac:dyDescent="0.2">
      <c r="A102" s="28" t="s">
        <v>58</v>
      </c>
      <c r="E102" s="30" t="s">
        <v>5</v>
      </c>
    </row>
    <row r="103" spans="1:16" x14ac:dyDescent="0.2">
      <c r="E103" s="29" t="s">
        <v>159</v>
      </c>
    </row>
    <row r="104" spans="1:16" x14ac:dyDescent="0.2">
      <c r="A104" t="s">
        <v>51</v>
      </c>
      <c r="B104" s="5" t="s">
        <v>199</v>
      </c>
      <c r="C104" s="5" t="s">
        <v>7811</v>
      </c>
      <c r="D104" t="s">
        <v>5</v>
      </c>
      <c r="E104" s="24" t="s">
        <v>7812</v>
      </c>
      <c r="F104" s="25" t="s">
        <v>73</v>
      </c>
      <c r="G104" s="26">
        <v>1</v>
      </c>
      <c r="H104" s="25">
        <v>0</v>
      </c>
      <c r="I104" s="25">
        <f>ROUND(G104*H104,6)</f>
        <v>0</v>
      </c>
      <c r="L104" s="27">
        <v>0</v>
      </c>
      <c r="M104" s="22">
        <f>ROUND(ROUND(L104,2)*ROUND(G104,3),2)</f>
        <v>0</v>
      </c>
      <c r="N104" s="25" t="s">
        <v>56</v>
      </c>
      <c r="O104">
        <f>(M104*21)/100</f>
        <v>0</v>
      </c>
      <c r="P104" t="s">
        <v>27</v>
      </c>
    </row>
    <row r="105" spans="1:16" x14ac:dyDescent="0.2">
      <c r="A105" s="28" t="s">
        <v>57</v>
      </c>
      <c r="E105" s="29" t="s">
        <v>5</v>
      </c>
    </row>
    <row r="106" spans="1:16" x14ac:dyDescent="0.2">
      <c r="A106" s="28" t="s">
        <v>58</v>
      </c>
      <c r="E106" s="30" t="s">
        <v>5</v>
      </c>
    </row>
    <row r="107" spans="1:16" x14ac:dyDescent="0.2">
      <c r="E107" s="29" t="s">
        <v>159</v>
      </c>
    </row>
    <row r="108" spans="1:16" ht="25.5" x14ac:dyDescent="0.2">
      <c r="A108" t="s">
        <v>51</v>
      </c>
      <c r="B108" s="5" t="s">
        <v>200</v>
      </c>
      <c r="C108" s="5" t="s">
        <v>7813</v>
      </c>
      <c r="D108" t="s">
        <v>5</v>
      </c>
      <c r="E108" s="24" t="s">
        <v>7814</v>
      </c>
      <c r="F108" s="25" t="s">
        <v>73</v>
      </c>
      <c r="G108" s="26">
        <v>1</v>
      </c>
      <c r="H108" s="25">
        <v>0</v>
      </c>
      <c r="I108" s="25">
        <f>ROUND(G108*H108,6)</f>
        <v>0</v>
      </c>
      <c r="L108" s="27">
        <v>0</v>
      </c>
      <c r="M108" s="22">
        <f>ROUND(ROUND(L108,2)*ROUND(G108,3),2)</f>
        <v>0</v>
      </c>
      <c r="N108" s="25" t="s">
        <v>56</v>
      </c>
      <c r="O108">
        <f>(M108*21)/100</f>
        <v>0</v>
      </c>
      <c r="P108" t="s">
        <v>27</v>
      </c>
    </row>
    <row r="109" spans="1:16" x14ac:dyDescent="0.2">
      <c r="A109" s="28" t="s">
        <v>57</v>
      </c>
      <c r="E109" s="29" t="s">
        <v>5</v>
      </c>
    </row>
    <row r="110" spans="1:16" x14ac:dyDescent="0.2">
      <c r="A110" s="28" t="s">
        <v>58</v>
      </c>
      <c r="E110" s="30" t="s">
        <v>5</v>
      </c>
    </row>
    <row r="111" spans="1:16" x14ac:dyDescent="0.2">
      <c r="E111" s="29" t="s">
        <v>159</v>
      </c>
    </row>
    <row r="112" spans="1:16" x14ac:dyDescent="0.2">
      <c r="A112" t="s">
        <v>48</v>
      </c>
      <c r="C112" s="6" t="s">
        <v>83</v>
      </c>
      <c r="E112" s="23" t="s">
        <v>122</v>
      </c>
      <c r="J112" s="22">
        <f>0</f>
        <v>0</v>
      </c>
      <c r="K112" s="22">
        <f>0</f>
        <v>0</v>
      </c>
      <c r="L112" s="22">
        <f>0+L113</f>
        <v>0</v>
      </c>
      <c r="M112" s="22">
        <f>0+M113</f>
        <v>0</v>
      </c>
    </row>
    <row r="113" spans="1:16" x14ac:dyDescent="0.2">
      <c r="A113" t="s">
        <v>51</v>
      </c>
      <c r="B113" s="5" t="s">
        <v>201</v>
      </c>
      <c r="C113" s="5" t="s">
        <v>134</v>
      </c>
      <c r="D113" t="s">
        <v>5</v>
      </c>
      <c r="E113" s="24" t="s">
        <v>135</v>
      </c>
      <c r="F113" s="25" t="s">
        <v>136</v>
      </c>
      <c r="G113" s="26">
        <v>1.9</v>
      </c>
      <c r="H113" s="25">
        <v>0</v>
      </c>
      <c r="I113" s="25">
        <f>ROUND(G113*H113,6)</f>
        <v>0</v>
      </c>
      <c r="L113" s="27">
        <v>0</v>
      </c>
      <c r="M113" s="22">
        <f>ROUND(ROUND(L113,2)*ROUND(G113,3),2)</f>
        <v>0</v>
      </c>
      <c r="N113" s="25" t="s">
        <v>56</v>
      </c>
      <c r="O113">
        <f>(M113*21)/100</f>
        <v>0</v>
      </c>
      <c r="P113" t="s">
        <v>27</v>
      </c>
    </row>
    <row r="114" spans="1:16" x14ac:dyDescent="0.2">
      <c r="A114" s="28" t="s">
        <v>57</v>
      </c>
      <c r="E114" s="29" t="s">
        <v>5</v>
      </c>
    </row>
    <row r="115" spans="1:16" x14ac:dyDescent="0.2">
      <c r="A115" s="28" t="s">
        <v>58</v>
      </c>
      <c r="E115" s="30" t="s">
        <v>5</v>
      </c>
    </row>
    <row r="116" spans="1:16" x14ac:dyDescent="0.2">
      <c r="E116"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4"/>
  <dimension ref="A1:T63"/>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COUNTIFS(L8:L60,"=0",A8:A60,"P")+COUNTIFS(L8:L60,"",A8:A60,"P")+SUM(Q8:Q60)</f>
        <v>13</v>
      </c>
    </row>
    <row r="8" spans="1:20" x14ac:dyDescent="0.2">
      <c r="A8" t="s">
        <v>45</v>
      </c>
      <c r="C8" s="19" t="s">
        <v>7817</v>
      </c>
      <c r="E8" s="21" t="s">
        <v>7818</v>
      </c>
      <c r="J8" s="20">
        <f>0+J9+J26+J51</f>
        <v>0</v>
      </c>
      <c r="K8" s="20">
        <f>0+K9+K26+K51</f>
        <v>0</v>
      </c>
      <c r="L8" s="20">
        <f>0+L9+L26+L51</f>
        <v>0</v>
      </c>
      <c r="M8" s="20">
        <f>0+M9+M26+M51</f>
        <v>0</v>
      </c>
    </row>
    <row r="9" spans="1:20" x14ac:dyDescent="0.2">
      <c r="A9" t="s">
        <v>48</v>
      </c>
      <c r="C9" s="6" t="s">
        <v>52</v>
      </c>
      <c r="E9" s="23" t="s">
        <v>1557</v>
      </c>
      <c r="J9" s="22">
        <f>0</f>
        <v>0</v>
      </c>
      <c r="K9" s="22">
        <f>0</f>
        <v>0</v>
      </c>
      <c r="L9" s="22">
        <f>0+L10+L14+L18+L22</f>
        <v>0</v>
      </c>
      <c r="M9" s="22">
        <f>0+M10+M14+M18+M22</f>
        <v>0</v>
      </c>
    </row>
    <row r="10" spans="1:20" ht="25.5" x14ac:dyDescent="0.2">
      <c r="A10" t="s">
        <v>51</v>
      </c>
      <c r="B10" s="5" t="s">
        <v>52</v>
      </c>
      <c r="C10" s="5" t="s">
        <v>7819</v>
      </c>
      <c r="D10" t="s">
        <v>5</v>
      </c>
      <c r="E10" s="24" t="s">
        <v>1849</v>
      </c>
      <c r="F10" s="25" t="s">
        <v>136</v>
      </c>
      <c r="G10" s="26">
        <v>105</v>
      </c>
      <c r="H10" s="25">
        <v>0</v>
      </c>
      <c r="I10" s="25">
        <f>ROUND(G10*H10,6)</f>
        <v>0</v>
      </c>
      <c r="L10" s="27">
        <v>0</v>
      </c>
      <c r="M10" s="22">
        <f>ROUND(ROUND(L10,2)*ROUND(G10,3),2)</f>
        <v>0</v>
      </c>
      <c r="N10" s="25" t="s">
        <v>1836</v>
      </c>
      <c r="O10">
        <f>(M10*21)/100</f>
        <v>0</v>
      </c>
      <c r="P10" t="s">
        <v>27</v>
      </c>
    </row>
    <row r="11" spans="1:20" ht="25.5" x14ac:dyDescent="0.2">
      <c r="A11" s="28" t="s">
        <v>57</v>
      </c>
      <c r="E11" s="29" t="s">
        <v>7820</v>
      </c>
    </row>
    <row r="12" spans="1:20" x14ac:dyDescent="0.2">
      <c r="A12" s="28" t="s">
        <v>58</v>
      </c>
      <c r="E12" s="30" t="s">
        <v>7821</v>
      </c>
    </row>
    <row r="13" spans="1:20" ht="204" x14ac:dyDescent="0.2">
      <c r="E13" s="29" t="s">
        <v>1852</v>
      </c>
    </row>
    <row r="14" spans="1:20" ht="25.5" x14ac:dyDescent="0.2">
      <c r="A14" t="s">
        <v>51</v>
      </c>
      <c r="B14" s="5" t="s">
        <v>27</v>
      </c>
      <c r="C14" s="5" t="s">
        <v>2431</v>
      </c>
      <c r="D14" t="s">
        <v>5</v>
      </c>
      <c r="E14" s="24" t="s">
        <v>2432</v>
      </c>
      <c r="F14" s="25" t="s">
        <v>136</v>
      </c>
      <c r="G14" s="26">
        <v>105</v>
      </c>
      <c r="H14" s="25">
        <v>0</v>
      </c>
      <c r="I14" s="25">
        <f>ROUND(G14*H14,6)</f>
        <v>0</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v>
      </c>
    </row>
    <row r="17" spans="1:16" x14ac:dyDescent="0.2">
      <c r="E17" s="29" t="s">
        <v>159</v>
      </c>
    </row>
    <row r="18" spans="1:16" ht="25.5" x14ac:dyDescent="0.2">
      <c r="A18" t="s">
        <v>51</v>
      </c>
      <c r="B18" s="5" t="s">
        <v>26</v>
      </c>
      <c r="C18" s="5" t="s">
        <v>1869</v>
      </c>
      <c r="D18" t="s">
        <v>5</v>
      </c>
      <c r="E18" s="24" t="s">
        <v>1870</v>
      </c>
      <c r="F18" s="25" t="s">
        <v>136</v>
      </c>
      <c r="G18" s="26">
        <v>105</v>
      </c>
      <c r="H18" s="25">
        <v>0</v>
      </c>
      <c r="I18" s="25">
        <f>ROUND(G18*H18,6)</f>
        <v>0</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7822</v>
      </c>
    </row>
    <row r="21" spans="1:16" x14ac:dyDescent="0.2">
      <c r="E21" s="29" t="s">
        <v>159</v>
      </c>
    </row>
    <row r="22" spans="1:16" x14ac:dyDescent="0.2">
      <c r="A22" t="s">
        <v>51</v>
      </c>
      <c r="B22" s="5" t="s">
        <v>144</v>
      </c>
      <c r="C22" s="5" t="s">
        <v>7823</v>
      </c>
      <c r="D22" t="s">
        <v>5</v>
      </c>
      <c r="E22" s="24" t="s">
        <v>7824</v>
      </c>
      <c r="F22" s="25" t="s">
        <v>55</v>
      </c>
      <c r="G22" s="26">
        <v>189</v>
      </c>
      <c r="H22" s="25">
        <v>1</v>
      </c>
      <c r="I22" s="25">
        <f>ROUND(G22*H22,6)</f>
        <v>189</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7825</v>
      </c>
    </row>
    <row r="25" spans="1:16" x14ac:dyDescent="0.2">
      <c r="E25" s="29" t="s">
        <v>159</v>
      </c>
    </row>
    <row r="26" spans="1:16" x14ac:dyDescent="0.2">
      <c r="A26" t="s">
        <v>48</v>
      </c>
      <c r="C26" s="6" t="s">
        <v>83</v>
      </c>
      <c r="E26" s="23" t="s">
        <v>2079</v>
      </c>
      <c r="J26" s="22">
        <f>0</f>
        <v>0</v>
      </c>
      <c r="K26" s="22">
        <f>0</f>
        <v>0</v>
      </c>
      <c r="L26" s="22">
        <f>0+L27+L31+L35+L39+L43+L47</f>
        <v>0</v>
      </c>
      <c r="M26" s="22">
        <f>0+M27+M31+M35+M39+M43+M47</f>
        <v>0</v>
      </c>
    </row>
    <row r="27" spans="1:16" x14ac:dyDescent="0.2">
      <c r="A27" t="s">
        <v>51</v>
      </c>
      <c r="B27" s="5" t="s">
        <v>64</v>
      </c>
      <c r="C27" s="5" t="s">
        <v>7826</v>
      </c>
      <c r="D27" t="s">
        <v>5</v>
      </c>
      <c r="E27" s="24" t="s">
        <v>7827</v>
      </c>
      <c r="F27" s="25" t="s">
        <v>77</v>
      </c>
      <c r="G27" s="26">
        <v>31</v>
      </c>
      <c r="H27" s="25">
        <v>0</v>
      </c>
      <c r="I27" s="25">
        <f>ROUND(G27*H27,6)</f>
        <v>0</v>
      </c>
      <c r="L27" s="27">
        <v>0</v>
      </c>
      <c r="M27" s="22">
        <f>ROUND(ROUND(L27,2)*ROUND(G27,3),2)</f>
        <v>0</v>
      </c>
      <c r="N27" s="25" t="s">
        <v>1836</v>
      </c>
      <c r="O27">
        <f>(M27*21)/100</f>
        <v>0</v>
      </c>
      <c r="P27" t="s">
        <v>27</v>
      </c>
    </row>
    <row r="28" spans="1:16" x14ac:dyDescent="0.2">
      <c r="A28" s="28" t="s">
        <v>57</v>
      </c>
      <c r="E28" s="29" t="s">
        <v>5</v>
      </c>
    </row>
    <row r="29" spans="1:16" x14ac:dyDescent="0.2">
      <c r="A29" s="28" t="s">
        <v>58</v>
      </c>
      <c r="E29" s="30" t="s">
        <v>5</v>
      </c>
    </row>
    <row r="30" spans="1:16" x14ac:dyDescent="0.2">
      <c r="E30" s="29" t="s">
        <v>159</v>
      </c>
    </row>
    <row r="31" spans="1:16" ht="25.5" x14ac:dyDescent="0.2">
      <c r="A31" t="s">
        <v>51</v>
      </c>
      <c r="B31" s="5" t="s">
        <v>62</v>
      </c>
      <c r="C31" s="5" t="s">
        <v>7828</v>
      </c>
      <c r="D31" t="s">
        <v>5</v>
      </c>
      <c r="E31" s="24" t="s">
        <v>7829</v>
      </c>
      <c r="F31" s="25" t="s">
        <v>136</v>
      </c>
      <c r="G31" s="26">
        <v>25</v>
      </c>
      <c r="H31" s="25">
        <v>0</v>
      </c>
      <c r="I31" s="25">
        <f>ROUND(G31*H31,6)</f>
        <v>0</v>
      </c>
      <c r="L31" s="27">
        <v>0</v>
      </c>
      <c r="M31" s="22">
        <f>ROUND(ROUND(L31,2)*ROUND(G31,3),2)</f>
        <v>0</v>
      </c>
      <c r="N31" s="25" t="s">
        <v>1836</v>
      </c>
      <c r="O31">
        <f>(M31*21)/100</f>
        <v>0</v>
      </c>
      <c r="P31" t="s">
        <v>27</v>
      </c>
    </row>
    <row r="32" spans="1:16" ht="25.5" x14ac:dyDescent="0.2">
      <c r="A32" s="28" t="s">
        <v>57</v>
      </c>
      <c r="E32" s="29" t="s">
        <v>7830</v>
      </c>
    </row>
    <row r="33" spans="1:16" x14ac:dyDescent="0.2">
      <c r="A33" s="28" t="s">
        <v>58</v>
      </c>
      <c r="E33" s="30" t="s">
        <v>7831</v>
      </c>
    </row>
    <row r="34" spans="1:16" x14ac:dyDescent="0.2">
      <c r="E34" s="29" t="s">
        <v>159</v>
      </c>
    </row>
    <row r="35" spans="1:16" ht="25.5" x14ac:dyDescent="0.2">
      <c r="A35" t="s">
        <v>51</v>
      </c>
      <c r="B35" s="5" t="s">
        <v>69</v>
      </c>
      <c r="C35" s="5" t="s">
        <v>7832</v>
      </c>
      <c r="D35" t="s">
        <v>5</v>
      </c>
      <c r="E35" s="24" t="s">
        <v>7833</v>
      </c>
      <c r="F35" s="25" t="s">
        <v>136</v>
      </c>
      <c r="G35" s="26">
        <v>10.23</v>
      </c>
      <c r="H35" s="25">
        <v>0</v>
      </c>
      <c r="I35" s="25">
        <f>ROUND(G35*H35,6)</f>
        <v>0</v>
      </c>
      <c r="L35" s="27">
        <v>0</v>
      </c>
      <c r="M35" s="22">
        <f>ROUND(ROUND(L35,2)*ROUND(G35,3),2)</f>
        <v>0</v>
      </c>
      <c r="N35" s="25" t="s">
        <v>1836</v>
      </c>
      <c r="O35">
        <f>(M35*21)/100</f>
        <v>0</v>
      </c>
      <c r="P35" t="s">
        <v>27</v>
      </c>
    </row>
    <row r="36" spans="1:16" x14ac:dyDescent="0.2">
      <c r="A36" s="28" t="s">
        <v>57</v>
      </c>
      <c r="E36" s="29" t="s">
        <v>5</v>
      </c>
    </row>
    <row r="37" spans="1:16" x14ac:dyDescent="0.2">
      <c r="A37" s="28" t="s">
        <v>58</v>
      </c>
      <c r="E37" s="30" t="s">
        <v>7834</v>
      </c>
    </row>
    <row r="38" spans="1:16" x14ac:dyDescent="0.2">
      <c r="E38" s="29" t="s">
        <v>159</v>
      </c>
    </row>
    <row r="39" spans="1:16" ht="25.5" x14ac:dyDescent="0.2">
      <c r="A39" t="s">
        <v>51</v>
      </c>
      <c r="B39" s="5" t="s">
        <v>79</v>
      </c>
      <c r="C39" s="5" t="s">
        <v>7835</v>
      </c>
      <c r="D39" t="s">
        <v>5</v>
      </c>
      <c r="E39" s="24" t="s">
        <v>7836</v>
      </c>
      <c r="F39" s="25" t="s">
        <v>136</v>
      </c>
      <c r="G39" s="26">
        <v>40</v>
      </c>
      <c r="H39" s="25">
        <v>0</v>
      </c>
      <c r="I39" s="25">
        <f>ROUND(G39*H39,6)</f>
        <v>0</v>
      </c>
      <c r="L39" s="27">
        <v>0</v>
      </c>
      <c r="M39" s="22">
        <f>ROUND(ROUND(L39,2)*ROUND(G39,3),2)</f>
        <v>0</v>
      </c>
      <c r="N39" s="25" t="s">
        <v>1836</v>
      </c>
      <c r="O39">
        <f>(M39*21)/100</f>
        <v>0</v>
      </c>
      <c r="P39" t="s">
        <v>27</v>
      </c>
    </row>
    <row r="40" spans="1:16" x14ac:dyDescent="0.2">
      <c r="A40" s="28" t="s">
        <v>57</v>
      </c>
      <c r="E40" s="29" t="s">
        <v>5</v>
      </c>
    </row>
    <row r="41" spans="1:16" x14ac:dyDescent="0.2">
      <c r="A41" s="28" t="s">
        <v>58</v>
      </c>
      <c r="E41" s="30" t="s">
        <v>7837</v>
      </c>
    </row>
    <row r="42" spans="1:16" x14ac:dyDescent="0.2">
      <c r="E42" s="29" t="s">
        <v>159</v>
      </c>
    </row>
    <row r="43" spans="1:16" ht="25.5" x14ac:dyDescent="0.2">
      <c r="A43" t="s">
        <v>51</v>
      </c>
      <c r="B43" s="5" t="s">
        <v>83</v>
      </c>
      <c r="C43" s="5" t="s">
        <v>7838</v>
      </c>
      <c r="D43" t="s">
        <v>5</v>
      </c>
      <c r="E43" s="24" t="s">
        <v>7839</v>
      </c>
      <c r="F43" s="25" t="s">
        <v>136</v>
      </c>
      <c r="G43" s="26">
        <v>50</v>
      </c>
      <c r="H43" s="25">
        <v>0</v>
      </c>
      <c r="I43" s="25">
        <f>ROUND(G43*H43,6)</f>
        <v>0</v>
      </c>
      <c r="L43" s="27">
        <v>0</v>
      </c>
      <c r="M43" s="22">
        <f>ROUND(ROUND(L43,2)*ROUND(G43,3),2)</f>
        <v>0</v>
      </c>
      <c r="N43" s="25" t="s">
        <v>1836</v>
      </c>
      <c r="O43">
        <f>(M43*21)/100</f>
        <v>0</v>
      </c>
      <c r="P43" t="s">
        <v>27</v>
      </c>
    </row>
    <row r="44" spans="1:16" x14ac:dyDescent="0.2">
      <c r="A44" s="28" t="s">
        <v>57</v>
      </c>
      <c r="E44" s="29" t="s">
        <v>5</v>
      </c>
    </row>
    <row r="45" spans="1:16" x14ac:dyDescent="0.2">
      <c r="A45" s="28" t="s">
        <v>58</v>
      </c>
      <c r="E45" s="30" t="s">
        <v>7840</v>
      </c>
    </row>
    <row r="46" spans="1:16" x14ac:dyDescent="0.2">
      <c r="E46" s="29" t="s">
        <v>159</v>
      </c>
    </row>
    <row r="47" spans="1:16" x14ac:dyDescent="0.2">
      <c r="A47" t="s">
        <v>51</v>
      </c>
      <c r="B47" s="5" t="s">
        <v>88</v>
      </c>
      <c r="C47" s="5" t="s">
        <v>7841</v>
      </c>
      <c r="D47" t="s">
        <v>5</v>
      </c>
      <c r="E47" s="24" t="s">
        <v>7842</v>
      </c>
      <c r="F47" s="25" t="s">
        <v>73</v>
      </c>
      <c r="G47" s="26">
        <v>1</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x14ac:dyDescent="0.2">
      <c r="E50" s="29" t="s">
        <v>5</v>
      </c>
    </row>
    <row r="51" spans="1:16" x14ac:dyDescent="0.2">
      <c r="A51" t="s">
        <v>48</v>
      </c>
      <c r="C51" s="6" t="s">
        <v>2099</v>
      </c>
      <c r="E51" s="23" t="s">
        <v>2100</v>
      </c>
      <c r="J51" s="22">
        <f>0</f>
        <v>0</v>
      </c>
      <c r="K51" s="22">
        <f>0</f>
        <v>0</v>
      </c>
      <c r="L51" s="22">
        <f>0+L52+L56+L60</f>
        <v>0</v>
      </c>
      <c r="M51" s="22">
        <f>0+M52+M56+M60</f>
        <v>0</v>
      </c>
    </row>
    <row r="52" spans="1:16" ht="25.5" x14ac:dyDescent="0.2">
      <c r="A52" t="s">
        <v>51</v>
      </c>
      <c r="B52" s="5" t="s">
        <v>178</v>
      </c>
      <c r="C52" s="5" t="s">
        <v>7843</v>
      </c>
      <c r="D52" t="s">
        <v>5</v>
      </c>
      <c r="E52" s="24" t="s">
        <v>7844</v>
      </c>
      <c r="F52" s="25" t="s">
        <v>55</v>
      </c>
      <c r="G52" s="26">
        <v>235.93799999999999</v>
      </c>
      <c r="H52" s="25">
        <v>0</v>
      </c>
      <c r="I52" s="25">
        <f>ROUND(G52*H52,6)</f>
        <v>0</v>
      </c>
      <c r="L52" s="27">
        <v>0</v>
      </c>
      <c r="M52" s="22">
        <f>ROUND(ROUND(L52,2)*ROUND(G52,3),2)</f>
        <v>0</v>
      </c>
      <c r="N52" s="25" t="s">
        <v>1836</v>
      </c>
      <c r="O52">
        <f>(M52*21)/100</f>
        <v>0</v>
      </c>
      <c r="P52" t="s">
        <v>27</v>
      </c>
    </row>
    <row r="53" spans="1:16" x14ac:dyDescent="0.2">
      <c r="A53" s="28" t="s">
        <v>57</v>
      </c>
      <c r="E53" s="29" t="s">
        <v>5</v>
      </c>
    </row>
    <row r="54" spans="1:16" x14ac:dyDescent="0.2">
      <c r="A54" s="28" t="s">
        <v>58</v>
      </c>
      <c r="E54" s="30" t="s">
        <v>5</v>
      </c>
    </row>
    <row r="55" spans="1:16" x14ac:dyDescent="0.2">
      <c r="E55" s="29" t="s">
        <v>159</v>
      </c>
    </row>
    <row r="56" spans="1:16" ht="25.5" x14ac:dyDescent="0.2">
      <c r="A56" t="s">
        <v>51</v>
      </c>
      <c r="B56" s="5" t="s">
        <v>92</v>
      </c>
      <c r="C56" s="5" t="s">
        <v>7845</v>
      </c>
      <c r="D56" t="s">
        <v>5</v>
      </c>
      <c r="E56" s="24" t="s">
        <v>7846</v>
      </c>
      <c r="F56" s="25" t="s">
        <v>55</v>
      </c>
      <c r="G56" s="26">
        <v>5662.5119999999997</v>
      </c>
      <c r="H56" s="25">
        <v>0</v>
      </c>
      <c r="I56" s="25">
        <f>ROUND(G56*H56,6)</f>
        <v>0</v>
      </c>
      <c r="L56" s="27">
        <v>0</v>
      </c>
      <c r="M56" s="22">
        <f>ROUND(ROUND(L56,2)*ROUND(G56,3),2)</f>
        <v>0</v>
      </c>
      <c r="N56" s="25" t="s">
        <v>1836</v>
      </c>
      <c r="O56">
        <f>(M56*21)/100</f>
        <v>0</v>
      </c>
      <c r="P56" t="s">
        <v>27</v>
      </c>
    </row>
    <row r="57" spans="1:16" x14ac:dyDescent="0.2">
      <c r="A57" s="28" t="s">
        <v>57</v>
      </c>
      <c r="E57" s="29" t="s">
        <v>5</v>
      </c>
    </row>
    <row r="58" spans="1:16" x14ac:dyDescent="0.2">
      <c r="A58" s="28" t="s">
        <v>58</v>
      </c>
      <c r="E58" s="30" t="s">
        <v>5</v>
      </c>
    </row>
    <row r="59" spans="1:16" x14ac:dyDescent="0.2">
      <c r="E59" s="29" t="s">
        <v>159</v>
      </c>
    </row>
    <row r="60" spans="1:16" ht="25.5" x14ac:dyDescent="0.2">
      <c r="A60" t="s">
        <v>51</v>
      </c>
      <c r="B60" s="5" t="s">
        <v>96</v>
      </c>
      <c r="C60" s="5" t="s">
        <v>3970</v>
      </c>
      <c r="D60" t="s">
        <v>5</v>
      </c>
      <c r="E60" s="24" t="s">
        <v>3971</v>
      </c>
      <c r="F60" s="25" t="s">
        <v>55</v>
      </c>
      <c r="G60" s="26">
        <v>142.24600000000001</v>
      </c>
      <c r="H60" s="25">
        <v>0</v>
      </c>
      <c r="I60" s="25">
        <f>ROUND(G60*H60,6)</f>
        <v>0</v>
      </c>
      <c r="L60" s="27">
        <v>0</v>
      </c>
      <c r="M60" s="22">
        <f>ROUND(ROUND(L60,2)*ROUND(G60,3),2)</f>
        <v>0</v>
      </c>
      <c r="N60" s="25" t="s">
        <v>1836</v>
      </c>
      <c r="O60">
        <f>(M60*21)/100</f>
        <v>0</v>
      </c>
      <c r="P60" t="s">
        <v>27</v>
      </c>
    </row>
    <row r="61" spans="1:16" x14ac:dyDescent="0.2">
      <c r="A61" s="28" t="s">
        <v>57</v>
      </c>
      <c r="E61" s="29" t="s">
        <v>5</v>
      </c>
    </row>
    <row r="62" spans="1:16" x14ac:dyDescent="0.2">
      <c r="A62" s="28" t="s">
        <v>58</v>
      </c>
      <c r="E62" s="30" t="s">
        <v>5</v>
      </c>
    </row>
    <row r="63" spans="1:16" x14ac:dyDescent="0.2">
      <c r="E63"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5"/>
  <dimension ref="A1:T52"/>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COUNTIFS(L8:L49,"=0",A8:A49,"P")+COUNTIFS(L8:L49,"",A8:A49,"P")+SUM(Q8:Q49)</f>
        <v>10</v>
      </c>
    </row>
    <row r="8" spans="1:20" x14ac:dyDescent="0.2">
      <c r="A8" t="s">
        <v>45</v>
      </c>
      <c r="C8" s="19" t="s">
        <v>7848</v>
      </c>
      <c r="E8" s="21" t="s">
        <v>7818</v>
      </c>
      <c r="J8" s="20">
        <f>0+J9+J26+J31+J40</f>
        <v>0</v>
      </c>
      <c r="K8" s="20">
        <f>0+K9+K26+K31+K40</f>
        <v>0</v>
      </c>
      <c r="L8" s="20">
        <f>0+L9+L26+L31+L40</f>
        <v>0</v>
      </c>
      <c r="M8" s="20">
        <f>0+M9+M26+M31+M40</f>
        <v>0</v>
      </c>
    </row>
    <row r="9" spans="1:20" x14ac:dyDescent="0.2">
      <c r="A9" t="s">
        <v>48</v>
      </c>
      <c r="C9" s="6" t="s">
        <v>52</v>
      </c>
      <c r="E9" s="23" t="s">
        <v>1557</v>
      </c>
      <c r="J9" s="22">
        <f>0</f>
        <v>0</v>
      </c>
      <c r="K9" s="22">
        <f>0</f>
        <v>0</v>
      </c>
      <c r="L9" s="22">
        <f>0+L10+L14+L18+L22</f>
        <v>0</v>
      </c>
      <c r="M9" s="22">
        <f>0+M10+M14+M18+M22</f>
        <v>0</v>
      </c>
    </row>
    <row r="10" spans="1:20" ht="25.5" x14ac:dyDescent="0.2">
      <c r="A10" t="s">
        <v>51</v>
      </c>
      <c r="B10" s="5" t="s">
        <v>52</v>
      </c>
      <c r="C10" s="5" t="s">
        <v>7819</v>
      </c>
      <c r="D10" t="s">
        <v>5</v>
      </c>
      <c r="E10" s="24" t="s">
        <v>1849</v>
      </c>
      <c r="F10" s="25" t="s">
        <v>136</v>
      </c>
      <c r="G10" s="26">
        <v>60</v>
      </c>
      <c r="H10" s="25">
        <v>0</v>
      </c>
      <c r="I10" s="25">
        <f>ROUND(G10*H10,6)</f>
        <v>0</v>
      </c>
      <c r="L10" s="27">
        <v>0</v>
      </c>
      <c r="M10" s="22">
        <f>ROUND(ROUND(L10,2)*ROUND(G10,3),2)</f>
        <v>0</v>
      </c>
      <c r="N10" s="25" t="s">
        <v>1836</v>
      </c>
      <c r="O10">
        <f>(M10*21)/100</f>
        <v>0</v>
      </c>
      <c r="P10" t="s">
        <v>27</v>
      </c>
    </row>
    <row r="11" spans="1:20" ht="25.5" x14ac:dyDescent="0.2">
      <c r="A11" s="28" t="s">
        <v>57</v>
      </c>
      <c r="E11" s="29" t="s">
        <v>7820</v>
      </c>
    </row>
    <row r="12" spans="1:20" x14ac:dyDescent="0.2">
      <c r="A12" s="28" t="s">
        <v>58</v>
      </c>
      <c r="E12" s="30" t="s">
        <v>7849</v>
      </c>
    </row>
    <row r="13" spans="1:20" ht="204" x14ac:dyDescent="0.2">
      <c r="E13" s="29" t="s">
        <v>1852</v>
      </c>
    </row>
    <row r="14" spans="1:20" ht="25.5" x14ac:dyDescent="0.2">
      <c r="A14" t="s">
        <v>51</v>
      </c>
      <c r="B14" s="5" t="s">
        <v>27</v>
      </c>
      <c r="C14" s="5" t="s">
        <v>2431</v>
      </c>
      <c r="D14" t="s">
        <v>5</v>
      </c>
      <c r="E14" s="24" t="s">
        <v>2432</v>
      </c>
      <c r="F14" s="25" t="s">
        <v>136</v>
      </c>
      <c r="G14" s="26">
        <v>60</v>
      </c>
      <c r="H14" s="25">
        <v>0</v>
      </c>
      <c r="I14" s="25">
        <f>ROUND(G14*H14,6)</f>
        <v>0</v>
      </c>
      <c r="L14" s="27">
        <v>0</v>
      </c>
      <c r="M14" s="22">
        <f>ROUND(ROUND(L14,2)*ROUND(G14,3),2)</f>
        <v>0</v>
      </c>
      <c r="N14" s="25" t="s">
        <v>1836</v>
      </c>
      <c r="O14">
        <f>(M14*21)/100</f>
        <v>0</v>
      </c>
      <c r="P14" t="s">
        <v>27</v>
      </c>
    </row>
    <row r="15" spans="1:20" x14ac:dyDescent="0.2">
      <c r="A15" s="28" t="s">
        <v>57</v>
      </c>
      <c r="E15" s="29" t="s">
        <v>5</v>
      </c>
    </row>
    <row r="16" spans="1:20" x14ac:dyDescent="0.2">
      <c r="A16" s="28" t="s">
        <v>58</v>
      </c>
      <c r="E16" s="30" t="s">
        <v>5</v>
      </c>
    </row>
    <row r="17" spans="1:16" x14ac:dyDescent="0.2">
      <c r="E17" s="29" t="s">
        <v>159</v>
      </c>
    </row>
    <row r="18" spans="1:16" ht="25.5" x14ac:dyDescent="0.2">
      <c r="A18" t="s">
        <v>51</v>
      </c>
      <c r="B18" s="5" t="s">
        <v>26</v>
      </c>
      <c r="C18" s="5" t="s">
        <v>1869</v>
      </c>
      <c r="D18" t="s">
        <v>5</v>
      </c>
      <c r="E18" s="24" t="s">
        <v>1870</v>
      </c>
      <c r="F18" s="25" t="s">
        <v>136</v>
      </c>
      <c r="G18" s="26">
        <v>60</v>
      </c>
      <c r="H18" s="25">
        <v>0</v>
      </c>
      <c r="I18" s="25">
        <f>ROUND(G18*H18,6)</f>
        <v>0</v>
      </c>
      <c r="L18" s="27">
        <v>0</v>
      </c>
      <c r="M18" s="22">
        <f>ROUND(ROUND(L18,2)*ROUND(G18,3),2)</f>
        <v>0</v>
      </c>
      <c r="N18" s="25" t="s">
        <v>1836</v>
      </c>
      <c r="O18">
        <f>(M18*21)/100</f>
        <v>0</v>
      </c>
      <c r="P18" t="s">
        <v>27</v>
      </c>
    </row>
    <row r="19" spans="1:16" x14ac:dyDescent="0.2">
      <c r="A19" s="28" t="s">
        <v>57</v>
      </c>
      <c r="E19" s="29" t="s">
        <v>5</v>
      </c>
    </row>
    <row r="20" spans="1:16" x14ac:dyDescent="0.2">
      <c r="A20" s="28" t="s">
        <v>58</v>
      </c>
      <c r="E20" s="30" t="s">
        <v>7850</v>
      </c>
    </row>
    <row r="21" spans="1:16" x14ac:dyDescent="0.2">
      <c r="E21" s="29" t="s">
        <v>159</v>
      </c>
    </row>
    <row r="22" spans="1:16" x14ac:dyDescent="0.2">
      <c r="A22" t="s">
        <v>51</v>
      </c>
      <c r="B22" s="5" t="s">
        <v>144</v>
      </c>
      <c r="C22" s="5" t="s">
        <v>7823</v>
      </c>
      <c r="D22" t="s">
        <v>5</v>
      </c>
      <c r="E22" s="24" t="s">
        <v>7824</v>
      </c>
      <c r="F22" s="25" t="s">
        <v>55</v>
      </c>
      <c r="G22" s="26">
        <v>108</v>
      </c>
      <c r="H22" s="25">
        <v>1</v>
      </c>
      <c r="I22" s="25">
        <f>ROUND(G22*H22,6)</f>
        <v>108</v>
      </c>
      <c r="L22" s="27">
        <v>0</v>
      </c>
      <c r="M22" s="22">
        <f>ROUND(ROUND(L22,2)*ROUND(G22,3),2)</f>
        <v>0</v>
      </c>
      <c r="N22" s="25" t="s">
        <v>1836</v>
      </c>
      <c r="O22">
        <f>(M22*21)/100</f>
        <v>0</v>
      </c>
      <c r="P22" t="s">
        <v>27</v>
      </c>
    </row>
    <row r="23" spans="1:16" x14ac:dyDescent="0.2">
      <c r="A23" s="28" t="s">
        <v>57</v>
      </c>
      <c r="E23" s="29" t="s">
        <v>5</v>
      </c>
    </row>
    <row r="24" spans="1:16" x14ac:dyDescent="0.2">
      <c r="A24" s="28" t="s">
        <v>58</v>
      </c>
      <c r="E24" s="30" t="s">
        <v>7851</v>
      </c>
    </row>
    <row r="25" spans="1:16" x14ac:dyDescent="0.2">
      <c r="E25" s="29" t="s">
        <v>159</v>
      </c>
    </row>
    <row r="26" spans="1:16" x14ac:dyDescent="0.2">
      <c r="A26" t="s">
        <v>48</v>
      </c>
      <c r="C26" s="6" t="s">
        <v>3005</v>
      </c>
      <c r="E26" s="23" t="s">
        <v>3912</v>
      </c>
      <c r="J26" s="22">
        <f>0</f>
        <v>0</v>
      </c>
      <c r="K26" s="22">
        <f>0</f>
        <v>0</v>
      </c>
      <c r="L26" s="22">
        <f>0+L27</f>
        <v>0</v>
      </c>
      <c r="M26" s="22">
        <f>0+M27</f>
        <v>0</v>
      </c>
    </row>
    <row r="27" spans="1:16" x14ac:dyDescent="0.2">
      <c r="A27" t="s">
        <v>51</v>
      </c>
      <c r="B27" s="5" t="s">
        <v>88</v>
      </c>
      <c r="C27" s="5" t="s">
        <v>4250</v>
      </c>
      <c r="D27" t="s">
        <v>5</v>
      </c>
      <c r="E27" s="24" t="s">
        <v>4251</v>
      </c>
      <c r="F27" s="25" t="s">
        <v>77</v>
      </c>
      <c r="G27" s="26">
        <v>11</v>
      </c>
      <c r="H27" s="25">
        <v>0</v>
      </c>
      <c r="I27" s="25">
        <f>ROUND(G27*H27,6)</f>
        <v>0</v>
      </c>
      <c r="L27" s="27">
        <v>0</v>
      </c>
      <c r="M27" s="22">
        <f>ROUND(ROUND(L27,2)*ROUND(G27,3),2)</f>
        <v>0</v>
      </c>
      <c r="N27" s="25" t="s">
        <v>1836</v>
      </c>
      <c r="O27">
        <f>(M27*21)/100</f>
        <v>0</v>
      </c>
      <c r="P27" t="s">
        <v>27</v>
      </c>
    </row>
    <row r="28" spans="1:16" x14ac:dyDescent="0.2">
      <c r="A28" s="28" t="s">
        <v>57</v>
      </c>
      <c r="E28" s="29" t="s">
        <v>5</v>
      </c>
    </row>
    <row r="29" spans="1:16" x14ac:dyDescent="0.2">
      <c r="A29" s="28" t="s">
        <v>58</v>
      </c>
      <c r="E29" s="30" t="s">
        <v>7852</v>
      </c>
    </row>
    <row r="30" spans="1:16" x14ac:dyDescent="0.2">
      <c r="E30" s="29" t="s">
        <v>159</v>
      </c>
    </row>
    <row r="31" spans="1:16" x14ac:dyDescent="0.2">
      <c r="A31" t="s">
        <v>48</v>
      </c>
      <c r="C31" s="6" t="s">
        <v>83</v>
      </c>
      <c r="E31" s="23" t="s">
        <v>2079</v>
      </c>
      <c r="J31" s="22">
        <f>0</f>
        <v>0</v>
      </c>
      <c r="K31" s="22">
        <f>0</f>
        <v>0</v>
      </c>
      <c r="L31" s="22">
        <f>0+L32+L36</f>
        <v>0</v>
      </c>
      <c r="M31" s="22">
        <f>0+M32+M36</f>
        <v>0</v>
      </c>
    </row>
    <row r="32" spans="1:16" ht="25.5" x14ac:dyDescent="0.2">
      <c r="A32" t="s">
        <v>51</v>
      </c>
      <c r="B32" s="5" t="s">
        <v>64</v>
      </c>
      <c r="C32" s="5" t="s">
        <v>7835</v>
      </c>
      <c r="D32" t="s">
        <v>5</v>
      </c>
      <c r="E32" s="24" t="s">
        <v>7836</v>
      </c>
      <c r="F32" s="25" t="s">
        <v>136</v>
      </c>
      <c r="G32" s="26">
        <v>27</v>
      </c>
      <c r="H32" s="25">
        <v>0</v>
      </c>
      <c r="I32" s="25">
        <f>ROUND(G32*H32,6)</f>
        <v>0</v>
      </c>
      <c r="L32" s="27">
        <v>0</v>
      </c>
      <c r="M32" s="22">
        <f>ROUND(ROUND(L32,2)*ROUND(G32,3),2)</f>
        <v>0</v>
      </c>
      <c r="N32" s="25" t="s">
        <v>1836</v>
      </c>
      <c r="O32">
        <f>(M32*21)/100</f>
        <v>0</v>
      </c>
      <c r="P32" t="s">
        <v>27</v>
      </c>
    </row>
    <row r="33" spans="1:16" x14ac:dyDescent="0.2">
      <c r="A33" s="28" t="s">
        <v>57</v>
      </c>
      <c r="E33" s="29" t="s">
        <v>5</v>
      </c>
    </row>
    <row r="34" spans="1:16" x14ac:dyDescent="0.2">
      <c r="A34" s="28" t="s">
        <v>58</v>
      </c>
      <c r="E34" s="30" t="s">
        <v>7853</v>
      </c>
    </row>
    <row r="35" spans="1:16" x14ac:dyDescent="0.2">
      <c r="E35" s="29" t="s">
        <v>159</v>
      </c>
    </row>
    <row r="36" spans="1:16" ht="25.5" x14ac:dyDescent="0.2">
      <c r="A36" t="s">
        <v>51</v>
      </c>
      <c r="B36" s="5" t="s">
        <v>62</v>
      </c>
      <c r="C36" s="5" t="s">
        <v>7838</v>
      </c>
      <c r="D36" t="s">
        <v>5</v>
      </c>
      <c r="E36" s="24" t="s">
        <v>7839</v>
      </c>
      <c r="F36" s="25" t="s">
        <v>136</v>
      </c>
      <c r="G36" s="26">
        <v>35</v>
      </c>
      <c r="H36" s="25">
        <v>0</v>
      </c>
      <c r="I36" s="25">
        <f>ROUND(G36*H36,6)</f>
        <v>0</v>
      </c>
      <c r="L36" s="27">
        <v>0</v>
      </c>
      <c r="M36" s="22">
        <f>ROUND(ROUND(L36,2)*ROUND(G36,3),2)</f>
        <v>0</v>
      </c>
      <c r="N36" s="25" t="s">
        <v>1836</v>
      </c>
      <c r="O36">
        <f>(M36*21)/100</f>
        <v>0</v>
      </c>
      <c r="P36" t="s">
        <v>27</v>
      </c>
    </row>
    <row r="37" spans="1:16" x14ac:dyDescent="0.2">
      <c r="A37" s="28" t="s">
        <v>57</v>
      </c>
      <c r="E37" s="29" t="s">
        <v>5</v>
      </c>
    </row>
    <row r="38" spans="1:16" ht="25.5" x14ac:dyDescent="0.2">
      <c r="A38" s="28" t="s">
        <v>58</v>
      </c>
      <c r="E38" s="30" t="s">
        <v>7854</v>
      </c>
    </row>
    <row r="39" spans="1:16" x14ac:dyDescent="0.2">
      <c r="E39" s="29" t="s">
        <v>159</v>
      </c>
    </row>
    <row r="40" spans="1:16" x14ac:dyDescent="0.2">
      <c r="A40" t="s">
        <v>48</v>
      </c>
      <c r="C40" s="6" t="s">
        <v>2099</v>
      </c>
      <c r="E40" s="23" t="s">
        <v>2100</v>
      </c>
      <c r="J40" s="22">
        <f>0</f>
        <v>0</v>
      </c>
      <c r="K40" s="22">
        <f>0</f>
        <v>0</v>
      </c>
      <c r="L40" s="22">
        <f>0+L41+L45+L49</f>
        <v>0</v>
      </c>
      <c r="M40" s="22">
        <f>0+M41+M45+M49</f>
        <v>0</v>
      </c>
    </row>
    <row r="41" spans="1:16" ht="25.5" x14ac:dyDescent="0.2">
      <c r="A41" t="s">
        <v>51</v>
      </c>
      <c r="B41" s="5" t="s">
        <v>69</v>
      </c>
      <c r="C41" s="5" t="s">
        <v>7843</v>
      </c>
      <c r="D41" t="s">
        <v>5</v>
      </c>
      <c r="E41" s="24" t="s">
        <v>7844</v>
      </c>
      <c r="F41" s="25" t="s">
        <v>55</v>
      </c>
      <c r="G41" s="26">
        <v>142.24600000000001</v>
      </c>
      <c r="H41" s="25">
        <v>0</v>
      </c>
      <c r="I41" s="25">
        <f>ROUND(G41*H41,6)</f>
        <v>0</v>
      </c>
      <c r="L41" s="27">
        <v>0</v>
      </c>
      <c r="M41" s="22">
        <f>ROUND(ROUND(L41,2)*ROUND(G41,3),2)</f>
        <v>0</v>
      </c>
      <c r="N41" s="25" t="s">
        <v>1836</v>
      </c>
      <c r="O41">
        <f>(M41*21)/100</f>
        <v>0</v>
      </c>
      <c r="P41" t="s">
        <v>27</v>
      </c>
    </row>
    <row r="42" spans="1:16" x14ac:dyDescent="0.2">
      <c r="A42" s="28" t="s">
        <v>57</v>
      </c>
      <c r="E42" s="29" t="s">
        <v>5</v>
      </c>
    </row>
    <row r="43" spans="1:16" x14ac:dyDescent="0.2">
      <c r="A43" s="28" t="s">
        <v>58</v>
      </c>
      <c r="E43" s="30" t="s">
        <v>5</v>
      </c>
    </row>
    <row r="44" spans="1:16" x14ac:dyDescent="0.2">
      <c r="E44" s="29" t="s">
        <v>159</v>
      </c>
    </row>
    <row r="45" spans="1:16" ht="25.5" x14ac:dyDescent="0.2">
      <c r="A45" t="s">
        <v>51</v>
      </c>
      <c r="B45" s="5" t="s">
        <v>79</v>
      </c>
      <c r="C45" s="5" t="s">
        <v>7845</v>
      </c>
      <c r="D45" t="s">
        <v>5</v>
      </c>
      <c r="E45" s="24" t="s">
        <v>7846</v>
      </c>
      <c r="F45" s="25" t="s">
        <v>55</v>
      </c>
      <c r="G45" s="26">
        <v>3413.904</v>
      </c>
      <c r="H45" s="25">
        <v>0</v>
      </c>
      <c r="I45" s="25">
        <f>ROUND(G45*H45,6)</f>
        <v>0</v>
      </c>
      <c r="L45" s="27">
        <v>0</v>
      </c>
      <c r="M45" s="22">
        <f>ROUND(ROUND(L45,2)*ROUND(G45,3),2)</f>
        <v>0</v>
      </c>
      <c r="N45" s="25" t="s">
        <v>1836</v>
      </c>
      <c r="O45">
        <f>(M45*21)/100</f>
        <v>0</v>
      </c>
      <c r="P45" t="s">
        <v>27</v>
      </c>
    </row>
    <row r="46" spans="1:16" x14ac:dyDescent="0.2">
      <c r="A46" s="28" t="s">
        <v>57</v>
      </c>
      <c r="E46" s="29" t="s">
        <v>5</v>
      </c>
    </row>
    <row r="47" spans="1:16" x14ac:dyDescent="0.2">
      <c r="A47" s="28" t="s">
        <v>58</v>
      </c>
      <c r="E47" s="30" t="s">
        <v>5</v>
      </c>
    </row>
    <row r="48" spans="1:16" x14ac:dyDescent="0.2">
      <c r="E48" s="29" t="s">
        <v>159</v>
      </c>
    </row>
    <row r="49" spans="1:16" ht="25.5" x14ac:dyDescent="0.2">
      <c r="A49" t="s">
        <v>51</v>
      </c>
      <c r="B49" s="5" t="s">
        <v>83</v>
      </c>
      <c r="C49" s="5" t="s">
        <v>3970</v>
      </c>
      <c r="D49" t="s">
        <v>5</v>
      </c>
      <c r="E49" s="24" t="s">
        <v>3971</v>
      </c>
      <c r="F49" s="25" t="s">
        <v>55</v>
      </c>
      <c r="G49" s="26">
        <v>142.24600000000001</v>
      </c>
      <c r="H49" s="25">
        <v>0</v>
      </c>
      <c r="I49" s="25">
        <f>ROUND(G49*H49,6)</f>
        <v>0</v>
      </c>
      <c r="L49" s="27">
        <v>0</v>
      </c>
      <c r="M49" s="22">
        <f>ROUND(ROUND(L49,2)*ROUND(G49,3),2)</f>
        <v>0</v>
      </c>
      <c r="N49" s="25" t="s">
        <v>1836</v>
      </c>
      <c r="O49">
        <f>(M49*21)/100</f>
        <v>0</v>
      </c>
      <c r="P49" t="s">
        <v>27</v>
      </c>
    </row>
    <row r="50" spans="1:16" x14ac:dyDescent="0.2">
      <c r="A50" s="28" t="s">
        <v>57</v>
      </c>
      <c r="E50" s="29" t="s">
        <v>5</v>
      </c>
    </row>
    <row r="51" spans="1:16" x14ac:dyDescent="0.2">
      <c r="A51" s="28" t="s">
        <v>58</v>
      </c>
      <c r="E51" s="30" t="s">
        <v>5</v>
      </c>
    </row>
    <row r="52" spans="1:16" x14ac:dyDescent="0.2">
      <c r="E52" s="29" t="s">
        <v>159</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6"/>
  <dimension ref="A1:T13"/>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2401</v>
      </c>
      <c r="M3" s="31">
        <f>Rekapitulace!C42</f>
        <v>0</v>
      </c>
      <c r="N3" s="14" t="s">
        <v>15</v>
      </c>
      <c r="O3" t="s">
        <v>23</v>
      </c>
      <c r="P3" t="s">
        <v>27</v>
      </c>
    </row>
    <row r="4" spans="1:20" ht="15" x14ac:dyDescent="0.25">
      <c r="A4" s="17" t="s">
        <v>20</v>
      </c>
      <c r="B4" s="18" t="s">
        <v>28</v>
      </c>
      <c r="C4" s="36" t="s">
        <v>2401</v>
      </c>
      <c r="D4" s="32"/>
      <c r="E4" s="18" t="s">
        <v>2402</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COUNTIFS(L8:L10,"=0",A8:A10,"P")+COUNTIFS(L8:L10,"",A8:A10,"P")+SUM(Q8:Q10)</f>
        <v>1</v>
      </c>
    </row>
    <row r="8" spans="1:20" x14ac:dyDescent="0.2">
      <c r="A8" t="s">
        <v>45</v>
      </c>
      <c r="C8" s="19" t="s">
        <v>7857</v>
      </c>
      <c r="E8" s="21" t="s">
        <v>7858</v>
      </c>
      <c r="J8" s="20">
        <f>0+J9</f>
        <v>0</v>
      </c>
      <c r="K8" s="20">
        <f>0+K9</f>
        <v>0</v>
      </c>
      <c r="L8" s="20">
        <f>0+L9</f>
        <v>0</v>
      </c>
      <c r="M8" s="20">
        <f>0+M9</f>
        <v>0</v>
      </c>
    </row>
    <row r="9" spans="1:20" x14ac:dyDescent="0.2">
      <c r="A9" t="s">
        <v>48</v>
      </c>
      <c r="C9" s="6" t="s">
        <v>52</v>
      </c>
      <c r="E9" s="23" t="s">
        <v>7859</v>
      </c>
      <c r="J9" s="22">
        <f>0</f>
        <v>0</v>
      </c>
      <c r="K9" s="22">
        <f>0</f>
        <v>0</v>
      </c>
      <c r="L9" s="22">
        <f>0+L10</f>
        <v>0</v>
      </c>
      <c r="M9" s="22">
        <f>0+M10</f>
        <v>0</v>
      </c>
    </row>
    <row r="10" spans="1:20" ht="25.5" x14ac:dyDescent="0.2">
      <c r="A10" t="s">
        <v>51</v>
      </c>
      <c r="B10" s="5" t="s">
        <v>52</v>
      </c>
      <c r="C10" s="5" t="s">
        <v>7860</v>
      </c>
      <c r="D10" t="s">
        <v>5</v>
      </c>
      <c r="E10" s="24" t="s">
        <v>7861</v>
      </c>
      <c r="F10" s="25" t="s">
        <v>679</v>
      </c>
      <c r="G10" s="26">
        <v>1</v>
      </c>
      <c r="H10" s="25">
        <v>0</v>
      </c>
      <c r="I10" s="25">
        <f>ROUND(G10*H10,6)</f>
        <v>0</v>
      </c>
      <c r="L10" s="27">
        <v>0</v>
      </c>
      <c r="M10" s="22">
        <f>ROUND(ROUND(L10,2)*ROUND(G10,3),2)</f>
        <v>0</v>
      </c>
      <c r="N10" s="25" t="s">
        <v>126</v>
      </c>
      <c r="O10">
        <f>(M10*21)/100</f>
        <v>0</v>
      </c>
      <c r="P10" t="s">
        <v>27</v>
      </c>
    </row>
    <row r="11" spans="1:20" ht="51" x14ac:dyDescent="0.2">
      <c r="A11" s="28" t="s">
        <v>57</v>
      </c>
      <c r="E11" s="29" t="s">
        <v>7862</v>
      </c>
    </row>
    <row r="12" spans="1:20" x14ac:dyDescent="0.2">
      <c r="A12" s="28" t="s">
        <v>58</v>
      </c>
      <c r="E12" s="30" t="s">
        <v>5</v>
      </c>
    </row>
    <row r="13" spans="1:20" x14ac:dyDescent="0.2">
      <c r="E13"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T790"/>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149</v>
      </c>
      <c r="M3" s="31">
        <f>Rekapitulace!C13</f>
        <v>0</v>
      </c>
      <c r="N3" s="14" t="s">
        <v>15</v>
      </c>
      <c r="O3" t="s">
        <v>23</v>
      </c>
      <c r="P3" t="s">
        <v>27</v>
      </c>
    </row>
    <row r="4" spans="1:20" ht="15" x14ac:dyDescent="0.25">
      <c r="A4" s="17" t="s">
        <v>20</v>
      </c>
      <c r="B4" s="18" t="s">
        <v>28</v>
      </c>
      <c r="C4" s="36" t="s">
        <v>149</v>
      </c>
      <c r="D4" s="32"/>
      <c r="E4" s="18" t="s">
        <v>150</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COUNTIFS(L8:L787,"=0",A8:A787,"P")+COUNTIFS(L8:L787,"",A8:A787,"P")+SUM(Q8:Q787)</f>
        <v>195</v>
      </c>
    </row>
    <row r="8" spans="1:20" x14ac:dyDescent="0.2">
      <c r="A8" t="s">
        <v>45</v>
      </c>
      <c r="C8" s="19" t="s">
        <v>484</v>
      </c>
      <c r="E8" s="21" t="s">
        <v>485</v>
      </c>
      <c r="J8" s="20">
        <f>0+J9+J510</f>
        <v>0</v>
      </c>
      <c r="K8" s="20">
        <f>0+K9+K510</f>
        <v>0</v>
      </c>
      <c r="L8" s="20">
        <f>0+L9+L510</f>
        <v>0</v>
      </c>
      <c r="M8" s="20">
        <f>0+M9+M510</f>
        <v>0</v>
      </c>
    </row>
    <row r="9" spans="1:20" x14ac:dyDescent="0.2">
      <c r="A9" t="s">
        <v>48</v>
      </c>
      <c r="C9" s="6" t="s">
        <v>52</v>
      </c>
      <c r="E9" s="23" t="s">
        <v>486</v>
      </c>
      <c r="J9" s="22">
        <f>0</f>
        <v>0</v>
      </c>
      <c r="K9" s="22">
        <f>0</f>
        <v>0</v>
      </c>
      <c r="L9" s="2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f>
        <v>0</v>
      </c>
      <c r="M9" s="2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f>
        <v>0</v>
      </c>
    </row>
    <row r="10" spans="1:20" x14ac:dyDescent="0.2">
      <c r="A10" t="s">
        <v>51</v>
      </c>
      <c r="B10" s="5" t="s">
        <v>52</v>
      </c>
      <c r="C10" s="5" t="s">
        <v>338</v>
      </c>
      <c r="D10" t="s">
        <v>5</v>
      </c>
      <c r="E10" s="24" t="s">
        <v>339</v>
      </c>
      <c r="F10" s="25" t="s">
        <v>77</v>
      </c>
      <c r="G10" s="26">
        <v>60</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25.5" x14ac:dyDescent="0.2">
      <c r="E13" s="29" t="s">
        <v>487</v>
      </c>
    </row>
    <row r="14" spans="1:20" x14ac:dyDescent="0.2">
      <c r="A14" t="s">
        <v>51</v>
      </c>
      <c r="B14" s="5" t="s">
        <v>27</v>
      </c>
      <c r="C14" s="5" t="s">
        <v>299</v>
      </c>
      <c r="D14" t="s">
        <v>5</v>
      </c>
      <c r="E14" s="24" t="s">
        <v>300</v>
      </c>
      <c r="F14" s="25" t="s">
        <v>77</v>
      </c>
      <c r="G14" s="26">
        <v>75</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ht="25.5" x14ac:dyDescent="0.2">
      <c r="E17" s="29" t="s">
        <v>487</v>
      </c>
    </row>
    <row r="18" spans="1:16" x14ac:dyDescent="0.2">
      <c r="A18" t="s">
        <v>51</v>
      </c>
      <c r="B18" s="5" t="s">
        <v>26</v>
      </c>
      <c r="C18" s="5" t="s">
        <v>302</v>
      </c>
      <c r="D18" t="s">
        <v>5</v>
      </c>
      <c r="E18" s="24" t="s">
        <v>303</v>
      </c>
      <c r="F18" s="25" t="s">
        <v>77</v>
      </c>
      <c r="G18" s="26">
        <v>75</v>
      </c>
      <c r="H18" s="25">
        <v>0</v>
      </c>
      <c r="I18" s="25">
        <f>ROUND(G18*H18,6)</f>
        <v>0</v>
      </c>
      <c r="L18" s="27">
        <v>0</v>
      </c>
      <c r="M18" s="22">
        <f>ROUND(ROUND(L18,2)*ROUND(G18,3),2)</f>
        <v>0</v>
      </c>
      <c r="N18" s="25" t="s">
        <v>56</v>
      </c>
      <c r="O18">
        <f>(M18*21)/100</f>
        <v>0</v>
      </c>
      <c r="P18" t="s">
        <v>27</v>
      </c>
    </row>
    <row r="19" spans="1:16" x14ac:dyDescent="0.2">
      <c r="A19" s="28" t="s">
        <v>57</v>
      </c>
      <c r="E19" s="29" t="s">
        <v>5</v>
      </c>
    </row>
    <row r="20" spans="1:16" x14ac:dyDescent="0.2">
      <c r="A20" s="28" t="s">
        <v>58</v>
      </c>
      <c r="E20" s="30" t="s">
        <v>5</v>
      </c>
    </row>
    <row r="21" spans="1:16" ht="25.5" x14ac:dyDescent="0.2">
      <c r="E21" s="29" t="s">
        <v>487</v>
      </c>
    </row>
    <row r="22" spans="1:16" x14ac:dyDescent="0.2">
      <c r="A22" t="s">
        <v>51</v>
      </c>
      <c r="B22" s="5" t="s">
        <v>144</v>
      </c>
      <c r="C22" s="5" t="s">
        <v>308</v>
      </c>
      <c r="D22" t="s">
        <v>5</v>
      </c>
      <c r="E22" s="24" t="s">
        <v>309</v>
      </c>
      <c r="F22" s="25" t="s">
        <v>310</v>
      </c>
      <c r="G22" s="26">
        <v>1</v>
      </c>
      <c r="H22" s="25">
        <v>0</v>
      </c>
      <c r="I22" s="25">
        <f>ROUND(G22*H22,6)</f>
        <v>0</v>
      </c>
      <c r="L22" s="27">
        <v>0</v>
      </c>
      <c r="M22" s="22">
        <f>ROUND(ROUND(L22,2)*ROUND(G22,3),2)</f>
        <v>0</v>
      </c>
      <c r="N22" s="25" t="s">
        <v>56</v>
      </c>
      <c r="O22">
        <f>(M22*21)/100</f>
        <v>0</v>
      </c>
      <c r="P22" t="s">
        <v>27</v>
      </c>
    </row>
    <row r="23" spans="1:16" x14ac:dyDescent="0.2">
      <c r="A23" s="28" t="s">
        <v>57</v>
      </c>
      <c r="E23" s="29" t="s">
        <v>5</v>
      </c>
    </row>
    <row r="24" spans="1:16" x14ac:dyDescent="0.2">
      <c r="A24" s="28" t="s">
        <v>58</v>
      </c>
      <c r="E24" s="30" t="s">
        <v>5</v>
      </c>
    </row>
    <row r="25" spans="1:16" ht="25.5" x14ac:dyDescent="0.2">
      <c r="E25" s="29" t="s">
        <v>487</v>
      </c>
    </row>
    <row r="26" spans="1:16" x14ac:dyDescent="0.2">
      <c r="A26" t="s">
        <v>51</v>
      </c>
      <c r="B26" s="5" t="s">
        <v>64</v>
      </c>
      <c r="C26" s="5" t="s">
        <v>312</v>
      </c>
      <c r="D26" t="s">
        <v>5</v>
      </c>
      <c r="E26" s="24" t="s">
        <v>313</v>
      </c>
      <c r="F26" s="25" t="s">
        <v>77</v>
      </c>
      <c r="G26" s="26">
        <v>75</v>
      </c>
      <c r="H26" s="25">
        <v>0</v>
      </c>
      <c r="I26" s="25">
        <f>ROUND(G26*H26,6)</f>
        <v>0</v>
      </c>
      <c r="L26" s="27">
        <v>0</v>
      </c>
      <c r="M26" s="22">
        <f>ROUND(ROUND(L26,2)*ROUND(G26,3),2)</f>
        <v>0</v>
      </c>
      <c r="N26" s="25" t="s">
        <v>56</v>
      </c>
      <c r="O26">
        <f>(M26*21)/100</f>
        <v>0</v>
      </c>
      <c r="P26" t="s">
        <v>27</v>
      </c>
    </row>
    <row r="27" spans="1:16" x14ac:dyDescent="0.2">
      <c r="A27" s="28" t="s">
        <v>57</v>
      </c>
      <c r="E27" s="29" t="s">
        <v>5</v>
      </c>
    </row>
    <row r="28" spans="1:16" x14ac:dyDescent="0.2">
      <c r="A28" s="28" t="s">
        <v>58</v>
      </c>
      <c r="E28" s="30" t="s">
        <v>5</v>
      </c>
    </row>
    <row r="29" spans="1:16" ht="25.5" x14ac:dyDescent="0.2">
      <c r="E29" s="29" t="s">
        <v>487</v>
      </c>
    </row>
    <row r="30" spans="1:16" x14ac:dyDescent="0.2">
      <c r="A30" t="s">
        <v>51</v>
      </c>
      <c r="B30" s="5" t="s">
        <v>62</v>
      </c>
      <c r="C30" s="5" t="s">
        <v>315</v>
      </c>
      <c r="D30" t="s">
        <v>5</v>
      </c>
      <c r="E30" s="24" t="s">
        <v>316</v>
      </c>
      <c r="F30" s="25" t="s">
        <v>73</v>
      </c>
      <c r="G30" s="26">
        <v>1</v>
      </c>
      <c r="H30" s="25">
        <v>0</v>
      </c>
      <c r="I30" s="25">
        <f>ROUND(G30*H30,6)</f>
        <v>0</v>
      </c>
      <c r="L30" s="27">
        <v>0</v>
      </c>
      <c r="M30" s="22">
        <f>ROUND(ROUND(L30,2)*ROUND(G30,3),2)</f>
        <v>0</v>
      </c>
      <c r="N30" s="25" t="s">
        <v>56</v>
      </c>
      <c r="O30">
        <f>(M30*21)/100</f>
        <v>0</v>
      </c>
      <c r="P30" t="s">
        <v>27</v>
      </c>
    </row>
    <row r="31" spans="1:16" x14ac:dyDescent="0.2">
      <c r="A31" s="28" t="s">
        <v>57</v>
      </c>
      <c r="E31" s="29" t="s">
        <v>5</v>
      </c>
    </row>
    <row r="32" spans="1:16" x14ac:dyDescent="0.2">
      <c r="A32" s="28" t="s">
        <v>58</v>
      </c>
      <c r="E32" s="30" t="s">
        <v>5</v>
      </c>
    </row>
    <row r="33" spans="1:16" ht="25.5" x14ac:dyDescent="0.2">
      <c r="E33" s="29" t="s">
        <v>487</v>
      </c>
    </row>
    <row r="34" spans="1:16" x14ac:dyDescent="0.2">
      <c r="A34" t="s">
        <v>51</v>
      </c>
      <c r="B34" s="5" t="s">
        <v>69</v>
      </c>
      <c r="C34" s="5" t="s">
        <v>318</v>
      </c>
      <c r="D34" t="s">
        <v>5</v>
      </c>
      <c r="E34" s="24" t="s">
        <v>319</v>
      </c>
      <c r="F34" s="25" t="s">
        <v>73</v>
      </c>
      <c r="G34" s="26">
        <v>1</v>
      </c>
      <c r="H34" s="25">
        <v>0</v>
      </c>
      <c r="I34" s="25">
        <f>ROUND(G34*H34,6)</f>
        <v>0</v>
      </c>
      <c r="L34" s="27">
        <v>0</v>
      </c>
      <c r="M34" s="22">
        <f>ROUND(ROUND(L34,2)*ROUND(G34,3),2)</f>
        <v>0</v>
      </c>
      <c r="N34" s="25" t="s">
        <v>56</v>
      </c>
      <c r="O34">
        <f>(M34*21)/100</f>
        <v>0</v>
      </c>
      <c r="P34" t="s">
        <v>27</v>
      </c>
    </row>
    <row r="35" spans="1:16" x14ac:dyDescent="0.2">
      <c r="A35" s="28" t="s">
        <v>57</v>
      </c>
      <c r="E35" s="29" t="s">
        <v>5</v>
      </c>
    </row>
    <row r="36" spans="1:16" x14ac:dyDescent="0.2">
      <c r="A36" s="28" t="s">
        <v>58</v>
      </c>
      <c r="E36" s="30" t="s">
        <v>5</v>
      </c>
    </row>
    <row r="37" spans="1:16" ht="25.5" x14ac:dyDescent="0.2">
      <c r="E37" s="29" t="s">
        <v>487</v>
      </c>
    </row>
    <row r="38" spans="1:16" x14ac:dyDescent="0.2">
      <c r="A38" t="s">
        <v>51</v>
      </c>
      <c r="B38" s="5" t="s">
        <v>79</v>
      </c>
      <c r="C38" s="5" t="s">
        <v>321</v>
      </c>
      <c r="D38" t="s">
        <v>5</v>
      </c>
      <c r="E38" s="24" t="s">
        <v>322</v>
      </c>
      <c r="F38" s="25" t="s">
        <v>73</v>
      </c>
      <c r="G38" s="26">
        <v>1</v>
      </c>
      <c r="H38" s="25">
        <v>0</v>
      </c>
      <c r="I38" s="25">
        <f>ROUND(G38*H38,6)</f>
        <v>0</v>
      </c>
      <c r="L38" s="27">
        <v>0</v>
      </c>
      <c r="M38" s="22">
        <f>ROUND(ROUND(L38,2)*ROUND(G38,3),2)</f>
        <v>0</v>
      </c>
      <c r="N38" s="25" t="s">
        <v>56</v>
      </c>
      <c r="O38">
        <f>(M38*21)/100</f>
        <v>0</v>
      </c>
      <c r="P38" t="s">
        <v>27</v>
      </c>
    </row>
    <row r="39" spans="1:16" x14ac:dyDescent="0.2">
      <c r="A39" s="28" t="s">
        <v>57</v>
      </c>
      <c r="E39" s="29" t="s">
        <v>5</v>
      </c>
    </row>
    <row r="40" spans="1:16" x14ac:dyDescent="0.2">
      <c r="A40" s="28" t="s">
        <v>58</v>
      </c>
      <c r="E40" s="30" t="s">
        <v>5</v>
      </c>
    </row>
    <row r="41" spans="1:16" ht="25.5" x14ac:dyDescent="0.2">
      <c r="E41" s="29" t="s">
        <v>487</v>
      </c>
    </row>
    <row r="42" spans="1:16" x14ac:dyDescent="0.2">
      <c r="A42" t="s">
        <v>51</v>
      </c>
      <c r="B42" s="5" t="s">
        <v>83</v>
      </c>
      <c r="C42" s="5" t="s">
        <v>324</v>
      </c>
      <c r="D42" t="s">
        <v>5</v>
      </c>
      <c r="E42" s="24" t="s">
        <v>325</v>
      </c>
      <c r="F42" s="25" t="s">
        <v>73</v>
      </c>
      <c r="G42" s="26">
        <v>1</v>
      </c>
      <c r="H42" s="25">
        <v>0</v>
      </c>
      <c r="I42" s="25">
        <f>ROUND(G42*H42,6)</f>
        <v>0</v>
      </c>
      <c r="L42" s="27">
        <v>0</v>
      </c>
      <c r="M42" s="22">
        <f>ROUND(ROUND(L42,2)*ROUND(G42,3),2)</f>
        <v>0</v>
      </c>
      <c r="N42" s="25" t="s">
        <v>56</v>
      </c>
      <c r="O42">
        <f>(M42*21)/100</f>
        <v>0</v>
      </c>
      <c r="P42" t="s">
        <v>27</v>
      </c>
    </row>
    <row r="43" spans="1:16" x14ac:dyDescent="0.2">
      <c r="A43" s="28" t="s">
        <v>57</v>
      </c>
      <c r="E43" s="29" t="s">
        <v>5</v>
      </c>
    </row>
    <row r="44" spans="1:16" x14ac:dyDescent="0.2">
      <c r="A44" s="28" t="s">
        <v>58</v>
      </c>
      <c r="E44" s="30" t="s">
        <v>5</v>
      </c>
    </row>
    <row r="45" spans="1:16" ht="25.5" x14ac:dyDescent="0.2">
      <c r="E45" s="29" t="s">
        <v>487</v>
      </c>
    </row>
    <row r="46" spans="1:16" x14ac:dyDescent="0.2">
      <c r="A46" t="s">
        <v>51</v>
      </c>
      <c r="B46" s="5" t="s">
        <v>88</v>
      </c>
      <c r="C46" s="5" t="s">
        <v>488</v>
      </c>
      <c r="D46" t="s">
        <v>5</v>
      </c>
      <c r="E46" s="24" t="s">
        <v>489</v>
      </c>
      <c r="F46" s="25" t="s">
        <v>73</v>
      </c>
      <c r="G46" s="26">
        <v>2</v>
      </c>
      <c r="H46" s="25">
        <v>0</v>
      </c>
      <c r="I46" s="25">
        <f>ROUND(G46*H46,6)</f>
        <v>0</v>
      </c>
      <c r="L46" s="27">
        <v>0</v>
      </c>
      <c r="M46" s="22">
        <f>ROUND(ROUND(L46,2)*ROUND(G46,3),2)</f>
        <v>0</v>
      </c>
      <c r="N46" s="25" t="s">
        <v>56</v>
      </c>
      <c r="O46">
        <f>(M46*21)/100</f>
        <v>0</v>
      </c>
      <c r="P46" t="s">
        <v>27</v>
      </c>
    </row>
    <row r="47" spans="1:16" x14ac:dyDescent="0.2">
      <c r="A47" s="28" t="s">
        <v>57</v>
      </c>
      <c r="E47" s="29" t="s">
        <v>5</v>
      </c>
    </row>
    <row r="48" spans="1:16" x14ac:dyDescent="0.2">
      <c r="A48" s="28" t="s">
        <v>58</v>
      </c>
      <c r="E48" s="30" t="s">
        <v>5</v>
      </c>
    </row>
    <row r="49" spans="1:16" ht="25.5" x14ac:dyDescent="0.2">
      <c r="E49" s="29" t="s">
        <v>487</v>
      </c>
    </row>
    <row r="50" spans="1:16" x14ac:dyDescent="0.2">
      <c r="A50" t="s">
        <v>51</v>
      </c>
      <c r="B50" s="5" t="s">
        <v>178</v>
      </c>
      <c r="C50" s="5" t="s">
        <v>490</v>
      </c>
      <c r="D50" t="s">
        <v>5</v>
      </c>
      <c r="E50" s="24" t="s">
        <v>491</v>
      </c>
      <c r="F50" s="25" t="s">
        <v>73</v>
      </c>
      <c r="G50" s="26">
        <v>2</v>
      </c>
      <c r="H50" s="25">
        <v>0</v>
      </c>
      <c r="I50" s="25">
        <f>ROUND(G50*H50,6)</f>
        <v>0</v>
      </c>
      <c r="L50" s="27">
        <v>0</v>
      </c>
      <c r="M50" s="22">
        <f>ROUND(ROUND(L50,2)*ROUND(G50,3),2)</f>
        <v>0</v>
      </c>
      <c r="N50" s="25" t="s">
        <v>56</v>
      </c>
      <c r="O50">
        <f>(M50*21)/100</f>
        <v>0</v>
      </c>
      <c r="P50" t="s">
        <v>27</v>
      </c>
    </row>
    <row r="51" spans="1:16" x14ac:dyDescent="0.2">
      <c r="A51" s="28" t="s">
        <v>57</v>
      </c>
      <c r="E51" s="29" t="s">
        <v>5</v>
      </c>
    </row>
    <row r="52" spans="1:16" x14ac:dyDescent="0.2">
      <c r="A52" s="28" t="s">
        <v>58</v>
      </c>
      <c r="E52" s="30" t="s">
        <v>5</v>
      </c>
    </row>
    <row r="53" spans="1:16" ht="25.5" x14ac:dyDescent="0.2">
      <c r="E53" s="29" t="s">
        <v>487</v>
      </c>
    </row>
    <row r="54" spans="1:16" x14ac:dyDescent="0.2">
      <c r="A54" t="s">
        <v>51</v>
      </c>
      <c r="B54" s="5" t="s">
        <v>92</v>
      </c>
      <c r="C54" s="5" t="s">
        <v>492</v>
      </c>
      <c r="D54" t="s">
        <v>5</v>
      </c>
      <c r="E54" s="24" t="s">
        <v>493</v>
      </c>
      <c r="F54" s="25" t="s">
        <v>73</v>
      </c>
      <c r="G54" s="26">
        <v>2</v>
      </c>
      <c r="H54" s="25">
        <v>0</v>
      </c>
      <c r="I54" s="25">
        <f>ROUND(G54*H54,6)</f>
        <v>0</v>
      </c>
      <c r="L54" s="27">
        <v>0</v>
      </c>
      <c r="M54" s="22">
        <f>ROUND(ROUND(L54,2)*ROUND(G54,3),2)</f>
        <v>0</v>
      </c>
      <c r="N54" s="25" t="s">
        <v>56</v>
      </c>
      <c r="O54">
        <f>(M54*21)/100</f>
        <v>0</v>
      </c>
      <c r="P54" t="s">
        <v>27</v>
      </c>
    </row>
    <row r="55" spans="1:16" x14ac:dyDescent="0.2">
      <c r="A55" s="28" t="s">
        <v>57</v>
      </c>
      <c r="E55" s="29" t="s">
        <v>5</v>
      </c>
    </row>
    <row r="56" spans="1:16" x14ac:dyDescent="0.2">
      <c r="A56" s="28" t="s">
        <v>58</v>
      </c>
      <c r="E56" s="30" t="s">
        <v>5</v>
      </c>
    </row>
    <row r="57" spans="1:16" ht="25.5" x14ac:dyDescent="0.2">
      <c r="E57" s="29" t="s">
        <v>487</v>
      </c>
    </row>
    <row r="58" spans="1:16" ht="25.5" x14ac:dyDescent="0.2">
      <c r="A58" t="s">
        <v>51</v>
      </c>
      <c r="B58" s="5" t="s">
        <v>96</v>
      </c>
      <c r="C58" s="5" t="s">
        <v>494</v>
      </c>
      <c r="D58" t="s">
        <v>5</v>
      </c>
      <c r="E58" s="24" t="s">
        <v>495</v>
      </c>
      <c r="F58" s="25" t="s">
        <v>77</v>
      </c>
      <c r="G58" s="26">
        <v>25</v>
      </c>
      <c r="H58" s="25">
        <v>0</v>
      </c>
      <c r="I58" s="25">
        <f>ROUND(G58*H58,6)</f>
        <v>0</v>
      </c>
      <c r="L58" s="27">
        <v>0</v>
      </c>
      <c r="M58" s="22">
        <f>ROUND(ROUND(L58,2)*ROUND(G58,3),2)</f>
        <v>0</v>
      </c>
      <c r="N58" s="25" t="s">
        <v>56</v>
      </c>
      <c r="O58">
        <f>(M58*21)/100</f>
        <v>0</v>
      </c>
      <c r="P58" t="s">
        <v>27</v>
      </c>
    </row>
    <row r="59" spans="1:16" x14ac:dyDescent="0.2">
      <c r="A59" s="28" t="s">
        <v>57</v>
      </c>
      <c r="E59" s="29" t="s">
        <v>5</v>
      </c>
    </row>
    <row r="60" spans="1:16" x14ac:dyDescent="0.2">
      <c r="A60" s="28" t="s">
        <v>58</v>
      </c>
      <c r="E60" s="30" t="s">
        <v>5</v>
      </c>
    </row>
    <row r="61" spans="1:16" ht="25.5" x14ac:dyDescent="0.2">
      <c r="E61" s="29" t="s">
        <v>487</v>
      </c>
    </row>
    <row r="62" spans="1:16" x14ac:dyDescent="0.2">
      <c r="A62" t="s">
        <v>51</v>
      </c>
      <c r="B62" s="5" t="s">
        <v>100</v>
      </c>
      <c r="C62" s="5" t="s">
        <v>250</v>
      </c>
      <c r="D62" t="s">
        <v>5</v>
      </c>
      <c r="E62" s="24" t="s">
        <v>251</v>
      </c>
      <c r="F62" s="25" t="s">
        <v>252</v>
      </c>
      <c r="G62" s="26">
        <v>0.6</v>
      </c>
      <c r="H62" s="25">
        <v>0</v>
      </c>
      <c r="I62" s="25">
        <f>ROUND(G62*H62,6)</f>
        <v>0</v>
      </c>
      <c r="L62" s="27">
        <v>0</v>
      </c>
      <c r="M62" s="22">
        <f>ROUND(ROUND(L62,2)*ROUND(G62,3),2)</f>
        <v>0</v>
      </c>
      <c r="N62" s="25" t="s">
        <v>56</v>
      </c>
      <c r="O62">
        <f>(M62*21)/100</f>
        <v>0</v>
      </c>
      <c r="P62" t="s">
        <v>27</v>
      </c>
    </row>
    <row r="63" spans="1:16" x14ac:dyDescent="0.2">
      <c r="A63" s="28" t="s">
        <v>57</v>
      </c>
      <c r="E63" s="29" t="s">
        <v>5</v>
      </c>
    </row>
    <row r="64" spans="1:16" x14ac:dyDescent="0.2">
      <c r="A64" s="28" t="s">
        <v>58</v>
      </c>
      <c r="E64" s="30" t="s">
        <v>5</v>
      </c>
    </row>
    <row r="65" spans="1:16" ht="25.5" x14ac:dyDescent="0.2">
      <c r="E65" s="29" t="s">
        <v>487</v>
      </c>
    </row>
    <row r="66" spans="1:16" x14ac:dyDescent="0.2">
      <c r="A66" t="s">
        <v>51</v>
      </c>
      <c r="B66" s="5" t="s">
        <v>105</v>
      </c>
      <c r="C66" s="5" t="s">
        <v>255</v>
      </c>
      <c r="D66" t="s">
        <v>5</v>
      </c>
      <c r="E66" s="24" t="s">
        <v>256</v>
      </c>
      <c r="F66" s="25" t="s">
        <v>77</v>
      </c>
      <c r="G66" s="26">
        <v>100</v>
      </c>
      <c r="H66" s="25">
        <v>0</v>
      </c>
      <c r="I66" s="25">
        <f>ROUND(G66*H66,6)</f>
        <v>0</v>
      </c>
      <c r="L66" s="27">
        <v>0</v>
      </c>
      <c r="M66" s="22">
        <f>ROUND(ROUND(L66,2)*ROUND(G66,3),2)</f>
        <v>0</v>
      </c>
      <c r="N66" s="25" t="s">
        <v>56</v>
      </c>
      <c r="O66">
        <f>(M66*21)/100</f>
        <v>0</v>
      </c>
      <c r="P66" t="s">
        <v>27</v>
      </c>
    </row>
    <row r="67" spans="1:16" x14ac:dyDescent="0.2">
      <c r="A67" s="28" t="s">
        <v>57</v>
      </c>
      <c r="E67" s="29" t="s">
        <v>5</v>
      </c>
    </row>
    <row r="68" spans="1:16" x14ac:dyDescent="0.2">
      <c r="A68" s="28" t="s">
        <v>58</v>
      </c>
      <c r="E68" s="30" t="s">
        <v>5</v>
      </c>
    </row>
    <row r="69" spans="1:16" ht="25.5" x14ac:dyDescent="0.2">
      <c r="E69" s="29" t="s">
        <v>487</v>
      </c>
    </row>
    <row r="70" spans="1:16" x14ac:dyDescent="0.2">
      <c r="A70" t="s">
        <v>51</v>
      </c>
      <c r="B70" s="5" t="s">
        <v>110</v>
      </c>
      <c r="C70" s="5" t="s">
        <v>496</v>
      </c>
      <c r="D70" t="s">
        <v>5</v>
      </c>
      <c r="E70" s="24" t="s">
        <v>497</v>
      </c>
      <c r="F70" s="25" t="s">
        <v>73</v>
      </c>
      <c r="G70" s="26">
        <v>1</v>
      </c>
      <c r="H70" s="25">
        <v>0</v>
      </c>
      <c r="I70" s="25">
        <f>ROUND(G70*H70,6)</f>
        <v>0</v>
      </c>
      <c r="L70" s="27">
        <v>0</v>
      </c>
      <c r="M70" s="22">
        <f>ROUND(ROUND(L70,2)*ROUND(G70,3),2)</f>
        <v>0</v>
      </c>
      <c r="N70" s="25" t="s">
        <v>56</v>
      </c>
      <c r="O70">
        <f>(M70*21)/100</f>
        <v>0</v>
      </c>
      <c r="P70" t="s">
        <v>27</v>
      </c>
    </row>
    <row r="71" spans="1:16" x14ac:dyDescent="0.2">
      <c r="A71" s="28" t="s">
        <v>57</v>
      </c>
      <c r="E71" s="29" t="s">
        <v>5</v>
      </c>
    </row>
    <row r="72" spans="1:16" x14ac:dyDescent="0.2">
      <c r="A72" s="28" t="s">
        <v>58</v>
      </c>
      <c r="E72" s="30" t="s">
        <v>5</v>
      </c>
    </row>
    <row r="73" spans="1:16" ht="25.5" x14ac:dyDescent="0.2">
      <c r="E73" s="29" t="s">
        <v>487</v>
      </c>
    </row>
    <row r="74" spans="1:16" x14ac:dyDescent="0.2">
      <c r="A74" t="s">
        <v>51</v>
      </c>
      <c r="B74" s="5" t="s">
        <v>114</v>
      </c>
      <c r="C74" s="5" t="s">
        <v>498</v>
      </c>
      <c r="D74" t="s">
        <v>5</v>
      </c>
      <c r="E74" s="24" t="s">
        <v>499</v>
      </c>
      <c r="F74" s="25" t="s">
        <v>73</v>
      </c>
      <c r="G74" s="26">
        <v>1</v>
      </c>
      <c r="H74" s="25">
        <v>0</v>
      </c>
      <c r="I74" s="25">
        <f>ROUND(G74*H74,6)</f>
        <v>0</v>
      </c>
      <c r="L74" s="27">
        <v>0</v>
      </c>
      <c r="M74" s="22">
        <f>ROUND(ROUND(L74,2)*ROUND(G74,3),2)</f>
        <v>0</v>
      </c>
      <c r="N74" s="25" t="s">
        <v>56</v>
      </c>
      <c r="O74">
        <f>(M74*21)/100</f>
        <v>0</v>
      </c>
      <c r="P74" t="s">
        <v>27</v>
      </c>
    </row>
    <row r="75" spans="1:16" x14ac:dyDescent="0.2">
      <c r="A75" s="28" t="s">
        <v>57</v>
      </c>
      <c r="E75" s="29" t="s">
        <v>5</v>
      </c>
    </row>
    <row r="76" spans="1:16" x14ac:dyDescent="0.2">
      <c r="A76" s="28" t="s">
        <v>58</v>
      </c>
      <c r="E76" s="30" t="s">
        <v>5</v>
      </c>
    </row>
    <row r="77" spans="1:16" ht="25.5" x14ac:dyDescent="0.2">
      <c r="E77" s="29" t="s">
        <v>487</v>
      </c>
    </row>
    <row r="78" spans="1:16" x14ac:dyDescent="0.2">
      <c r="A78" t="s">
        <v>51</v>
      </c>
      <c r="B78" s="5" t="s">
        <v>118</v>
      </c>
      <c r="C78" s="5" t="s">
        <v>183</v>
      </c>
      <c r="D78" t="s">
        <v>5</v>
      </c>
      <c r="E78" s="24" t="s">
        <v>184</v>
      </c>
      <c r="F78" s="25" t="s">
        <v>73</v>
      </c>
      <c r="G78" s="26">
        <v>2</v>
      </c>
      <c r="H78" s="25">
        <v>0</v>
      </c>
      <c r="I78" s="25">
        <f>ROUND(G78*H78,6)</f>
        <v>0</v>
      </c>
      <c r="L78" s="27">
        <v>0</v>
      </c>
      <c r="M78" s="22">
        <f>ROUND(ROUND(L78,2)*ROUND(G78,3),2)</f>
        <v>0</v>
      </c>
      <c r="N78" s="25" t="s">
        <v>56</v>
      </c>
      <c r="O78">
        <f>(M78*21)/100</f>
        <v>0</v>
      </c>
      <c r="P78" t="s">
        <v>27</v>
      </c>
    </row>
    <row r="79" spans="1:16" x14ac:dyDescent="0.2">
      <c r="A79" s="28" t="s">
        <v>57</v>
      </c>
      <c r="E79" s="29" t="s">
        <v>5</v>
      </c>
    </row>
    <row r="80" spans="1:16" x14ac:dyDescent="0.2">
      <c r="A80" s="28" t="s">
        <v>58</v>
      </c>
      <c r="E80" s="30" t="s">
        <v>5</v>
      </c>
    </row>
    <row r="81" spans="1:16" ht="25.5" x14ac:dyDescent="0.2">
      <c r="E81" s="29" t="s">
        <v>487</v>
      </c>
    </row>
    <row r="82" spans="1:16" x14ac:dyDescent="0.2">
      <c r="A82" t="s">
        <v>51</v>
      </c>
      <c r="B82" s="5" t="s">
        <v>123</v>
      </c>
      <c r="C82" s="5" t="s">
        <v>185</v>
      </c>
      <c r="D82" t="s">
        <v>5</v>
      </c>
      <c r="E82" s="24" t="s">
        <v>186</v>
      </c>
      <c r="F82" s="25" t="s">
        <v>73</v>
      </c>
      <c r="G82" s="26">
        <v>2</v>
      </c>
      <c r="H82" s="25">
        <v>0</v>
      </c>
      <c r="I82" s="25">
        <f>ROUND(G82*H82,6)</f>
        <v>0</v>
      </c>
      <c r="L82" s="27">
        <v>0</v>
      </c>
      <c r="M82" s="22">
        <f>ROUND(ROUND(L82,2)*ROUND(G82,3),2)</f>
        <v>0</v>
      </c>
      <c r="N82" s="25" t="s">
        <v>56</v>
      </c>
      <c r="O82">
        <f>(M82*21)/100</f>
        <v>0</v>
      </c>
      <c r="P82" t="s">
        <v>27</v>
      </c>
    </row>
    <row r="83" spans="1:16" x14ac:dyDescent="0.2">
      <c r="A83" s="28" t="s">
        <v>57</v>
      </c>
      <c r="E83" s="29" t="s">
        <v>5</v>
      </c>
    </row>
    <row r="84" spans="1:16" x14ac:dyDescent="0.2">
      <c r="A84" s="28" t="s">
        <v>58</v>
      </c>
      <c r="E84" s="30" t="s">
        <v>5</v>
      </c>
    </row>
    <row r="85" spans="1:16" ht="25.5" x14ac:dyDescent="0.2">
      <c r="E85" s="29" t="s">
        <v>487</v>
      </c>
    </row>
    <row r="86" spans="1:16" x14ac:dyDescent="0.2">
      <c r="A86" t="s">
        <v>51</v>
      </c>
      <c r="B86" s="5" t="s">
        <v>128</v>
      </c>
      <c r="C86" s="5" t="s">
        <v>189</v>
      </c>
      <c r="D86" t="s">
        <v>5</v>
      </c>
      <c r="E86" s="24" t="s">
        <v>190</v>
      </c>
      <c r="F86" s="25" t="s">
        <v>73</v>
      </c>
      <c r="G86" s="26">
        <v>2</v>
      </c>
      <c r="H86" s="25">
        <v>0</v>
      </c>
      <c r="I86" s="25">
        <f>ROUND(G86*H86,6)</f>
        <v>0</v>
      </c>
      <c r="L86" s="27">
        <v>0</v>
      </c>
      <c r="M86" s="22">
        <f>ROUND(ROUND(L86,2)*ROUND(G86,3),2)</f>
        <v>0</v>
      </c>
      <c r="N86" s="25" t="s">
        <v>56</v>
      </c>
      <c r="O86">
        <f>(M86*21)/100</f>
        <v>0</v>
      </c>
      <c r="P86" t="s">
        <v>27</v>
      </c>
    </row>
    <row r="87" spans="1:16" x14ac:dyDescent="0.2">
      <c r="A87" s="28" t="s">
        <v>57</v>
      </c>
      <c r="E87" s="29" t="s">
        <v>5</v>
      </c>
    </row>
    <row r="88" spans="1:16" x14ac:dyDescent="0.2">
      <c r="A88" s="28" t="s">
        <v>58</v>
      </c>
      <c r="E88" s="30" t="s">
        <v>5</v>
      </c>
    </row>
    <row r="89" spans="1:16" ht="25.5" x14ac:dyDescent="0.2">
      <c r="E89" s="29" t="s">
        <v>487</v>
      </c>
    </row>
    <row r="90" spans="1:16" x14ac:dyDescent="0.2">
      <c r="A90" t="s">
        <v>51</v>
      </c>
      <c r="B90" s="5" t="s">
        <v>133</v>
      </c>
      <c r="C90" s="5" t="s">
        <v>191</v>
      </c>
      <c r="D90" t="s">
        <v>5</v>
      </c>
      <c r="E90" s="24" t="s">
        <v>192</v>
      </c>
      <c r="F90" s="25" t="s">
        <v>73</v>
      </c>
      <c r="G90" s="26">
        <v>2</v>
      </c>
      <c r="H90" s="25">
        <v>0</v>
      </c>
      <c r="I90" s="25">
        <f>ROUND(G90*H90,6)</f>
        <v>0</v>
      </c>
      <c r="L90" s="27">
        <v>0</v>
      </c>
      <c r="M90" s="22">
        <f>ROUND(ROUND(L90,2)*ROUND(G90,3),2)</f>
        <v>0</v>
      </c>
      <c r="N90" s="25" t="s">
        <v>56</v>
      </c>
      <c r="O90">
        <f>(M90*21)/100</f>
        <v>0</v>
      </c>
      <c r="P90" t="s">
        <v>27</v>
      </c>
    </row>
    <row r="91" spans="1:16" x14ac:dyDescent="0.2">
      <c r="A91" s="28" t="s">
        <v>57</v>
      </c>
      <c r="E91" s="29" t="s">
        <v>5</v>
      </c>
    </row>
    <row r="92" spans="1:16" x14ac:dyDescent="0.2">
      <c r="A92" s="28" t="s">
        <v>58</v>
      </c>
      <c r="E92" s="30" t="s">
        <v>5</v>
      </c>
    </row>
    <row r="93" spans="1:16" ht="25.5" x14ac:dyDescent="0.2">
      <c r="E93" s="29" t="s">
        <v>487</v>
      </c>
    </row>
    <row r="94" spans="1:16" x14ac:dyDescent="0.2">
      <c r="A94" t="s">
        <v>51</v>
      </c>
      <c r="B94" s="5" t="s">
        <v>197</v>
      </c>
      <c r="C94" s="5" t="s">
        <v>500</v>
      </c>
      <c r="D94" t="s">
        <v>5</v>
      </c>
      <c r="E94" s="24" t="s">
        <v>501</v>
      </c>
      <c r="F94" s="25" t="s">
        <v>73</v>
      </c>
      <c r="G94" s="26">
        <v>12</v>
      </c>
      <c r="H94" s="25">
        <v>0</v>
      </c>
      <c r="I94" s="25">
        <f>ROUND(G94*H94,6)</f>
        <v>0</v>
      </c>
      <c r="L94" s="27">
        <v>0</v>
      </c>
      <c r="M94" s="22">
        <f>ROUND(ROUND(L94,2)*ROUND(G94,3),2)</f>
        <v>0</v>
      </c>
      <c r="N94" s="25" t="s">
        <v>56</v>
      </c>
      <c r="O94">
        <f>(M94*21)/100</f>
        <v>0</v>
      </c>
      <c r="P94" t="s">
        <v>27</v>
      </c>
    </row>
    <row r="95" spans="1:16" x14ac:dyDescent="0.2">
      <c r="A95" s="28" t="s">
        <v>57</v>
      </c>
      <c r="E95" s="29" t="s">
        <v>5</v>
      </c>
    </row>
    <row r="96" spans="1:16" x14ac:dyDescent="0.2">
      <c r="A96" s="28" t="s">
        <v>58</v>
      </c>
      <c r="E96" s="30" t="s">
        <v>5</v>
      </c>
    </row>
    <row r="97" spans="1:16" ht="25.5" x14ac:dyDescent="0.2">
      <c r="E97" s="29" t="s">
        <v>487</v>
      </c>
    </row>
    <row r="98" spans="1:16" x14ac:dyDescent="0.2">
      <c r="A98" t="s">
        <v>51</v>
      </c>
      <c r="B98" s="5" t="s">
        <v>198</v>
      </c>
      <c r="C98" s="5" t="s">
        <v>502</v>
      </c>
      <c r="D98" t="s">
        <v>5</v>
      </c>
      <c r="E98" s="24" t="s">
        <v>503</v>
      </c>
      <c r="F98" s="25" t="s">
        <v>73</v>
      </c>
      <c r="G98" s="26">
        <v>12</v>
      </c>
      <c r="H98" s="25">
        <v>0</v>
      </c>
      <c r="I98" s="25">
        <f>ROUND(G98*H98,6)</f>
        <v>0</v>
      </c>
      <c r="L98" s="27">
        <v>0</v>
      </c>
      <c r="M98" s="22">
        <f>ROUND(ROUND(L98,2)*ROUND(G98,3),2)</f>
        <v>0</v>
      </c>
      <c r="N98" s="25" t="s">
        <v>56</v>
      </c>
      <c r="O98">
        <f>(M98*21)/100</f>
        <v>0</v>
      </c>
      <c r="P98" t="s">
        <v>27</v>
      </c>
    </row>
    <row r="99" spans="1:16" x14ac:dyDescent="0.2">
      <c r="A99" s="28" t="s">
        <v>57</v>
      </c>
      <c r="E99" s="29" t="s">
        <v>5</v>
      </c>
    </row>
    <row r="100" spans="1:16" x14ac:dyDescent="0.2">
      <c r="A100" s="28" t="s">
        <v>58</v>
      </c>
      <c r="E100" s="30" t="s">
        <v>5</v>
      </c>
    </row>
    <row r="101" spans="1:16" ht="25.5" x14ac:dyDescent="0.2">
      <c r="E101" s="29" t="s">
        <v>487</v>
      </c>
    </row>
    <row r="102" spans="1:16" x14ac:dyDescent="0.2">
      <c r="A102" t="s">
        <v>51</v>
      </c>
      <c r="B102" s="5" t="s">
        <v>199</v>
      </c>
      <c r="C102" s="5" t="s">
        <v>193</v>
      </c>
      <c r="D102" t="s">
        <v>5</v>
      </c>
      <c r="E102" s="24" t="s">
        <v>194</v>
      </c>
      <c r="F102" s="25" t="s">
        <v>73</v>
      </c>
      <c r="G102" s="26">
        <v>2</v>
      </c>
      <c r="H102" s="25">
        <v>0</v>
      </c>
      <c r="I102" s="25">
        <f>ROUND(G102*H102,6)</f>
        <v>0</v>
      </c>
      <c r="L102" s="27">
        <v>0</v>
      </c>
      <c r="M102" s="22">
        <f>ROUND(ROUND(L102,2)*ROUND(G102,3),2)</f>
        <v>0</v>
      </c>
      <c r="N102" s="25" t="s">
        <v>56</v>
      </c>
      <c r="O102">
        <f>(M102*21)/100</f>
        <v>0</v>
      </c>
      <c r="P102" t="s">
        <v>27</v>
      </c>
    </row>
    <row r="103" spans="1:16" x14ac:dyDescent="0.2">
      <c r="A103" s="28" t="s">
        <v>57</v>
      </c>
      <c r="E103" s="29" t="s">
        <v>5</v>
      </c>
    </row>
    <row r="104" spans="1:16" x14ac:dyDescent="0.2">
      <c r="A104" s="28" t="s">
        <v>58</v>
      </c>
      <c r="E104" s="30" t="s">
        <v>5</v>
      </c>
    </row>
    <row r="105" spans="1:16" ht="25.5" x14ac:dyDescent="0.2">
      <c r="E105" s="29" t="s">
        <v>487</v>
      </c>
    </row>
    <row r="106" spans="1:16" x14ac:dyDescent="0.2">
      <c r="A106" t="s">
        <v>51</v>
      </c>
      <c r="B106" s="5" t="s">
        <v>200</v>
      </c>
      <c r="C106" s="5" t="s">
        <v>449</v>
      </c>
      <c r="D106" t="s">
        <v>5</v>
      </c>
      <c r="E106" s="24" t="s">
        <v>450</v>
      </c>
      <c r="F106" s="25" t="s">
        <v>451</v>
      </c>
      <c r="G106" s="26">
        <v>6</v>
      </c>
      <c r="H106" s="25">
        <v>0</v>
      </c>
      <c r="I106" s="25">
        <f>ROUND(G106*H106,6)</f>
        <v>0</v>
      </c>
      <c r="L106" s="27">
        <v>0</v>
      </c>
      <c r="M106" s="22">
        <f>ROUND(ROUND(L106,2)*ROUND(G106,3),2)</f>
        <v>0</v>
      </c>
      <c r="N106" s="25" t="s">
        <v>56</v>
      </c>
      <c r="O106">
        <f>(M106*21)/100</f>
        <v>0</v>
      </c>
      <c r="P106" t="s">
        <v>27</v>
      </c>
    </row>
    <row r="107" spans="1:16" x14ac:dyDescent="0.2">
      <c r="A107" s="28" t="s">
        <v>57</v>
      </c>
      <c r="E107" s="29" t="s">
        <v>5</v>
      </c>
    </row>
    <row r="108" spans="1:16" x14ac:dyDescent="0.2">
      <c r="A108" s="28" t="s">
        <v>58</v>
      </c>
      <c r="E108" s="30" t="s">
        <v>5</v>
      </c>
    </row>
    <row r="109" spans="1:16" ht="25.5" x14ac:dyDescent="0.2">
      <c r="E109" s="29" t="s">
        <v>487</v>
      </c>
    </row>
    <row r="110" spans="1:16" x14ac:dyDescent="0.2">
      <c r="A110" t="s">
        <v>51</v>
      </c>
      <c r="B110" s="5" t="s">
        <v>201</v>
      </c>
      <c r="C110" s="5" t="s">
        <v>504</v>
      </c>
      <c r="D110" t="s">
        <v>5</v>
      </c>
      <c r="E110" s="24" t="s">
        <v>505</v>
      </c>
      <c r="F110" s="25" t="s">
        <v>131</v>
      </c>
      <c r="G110" s="26">
        <v>0.6</v>
      </c>
      <c r="H110" s="25">
        <v>0</v>
      </c>
      <c r="I110" s="25">
        <f>ROUND(G110*H110,6)</f>
        <v>0</v>
      </c>
      <c r="L110" s="27">
        <v>0</v>
      </c>
      <c r="M110" s="22">
        <f>ROUND(ROUND(L110,2)*ROUND(G110,3),2)</f>
        <v>0</v>
      </c>
      <c r="N110" s="25" t="s">
        <v>56</v>
      </c>
      <c r="O110">
        <f>(M110*21)/100</f>
        <v>0</v>
      </c>
      <c r="P110" t="s">
        <v>27</v>
      </c>
    </row>
    <row r="111" spans="1:16" x14ac:dyDescent="0.2">
      <c r="A111" s="28" t="s">
        <v>57</v>
      </c>
      <c r="E111" s="29" t="s">
        <v>5</v>
      </c>
    </row>
    <row r="112" spans="1:16" x14ac:dyDescent="0.2">
      <c r="A112" s="28" t="s">
        <v>58</v>
      </c>
      <c r="E112" s="30" t="s">
        <v>5</v>
      </c>
    </row>
    <row r="113" spans="1:16" ht="25.5" x14ac:dyDescent="0.2">
      <c r="E113" s="29" t="s">
        <v>487</v>
      </c>
    </row>
    <row r="114" spans="1:16" x14ac:dyDescent="0.2">
      <c r="A114" t="s">
        <v>51</v>
      </c>
      <c r="B114" s="5" t="s">
        <v>202</v>
      </c>
      <c r="C114" s="5" t="s">
        <v>506</v>
      </c>
      <c r="D114" t="s">
        <v>5</v>
      </c>
      <c r="E114" s="24" t="s">
        <v>507</v>
      </c>
      <c r="F114" s="25" t="s">
        <v>77</v>
      </c>
      <c r="G114" s="26">
        <v>75</v>
      </c>
      <c r="H114" s="25">
        <v>0</v>
      </c>
      <c r="I114" s="25">
        <f>ROUND(G114*H114,6)</f>
        <v>0</v>
      </c>
      <c r="L114" s="27">
        <v>0</v>
      </c>
      <c r="M114" s="22">
        <f>ROUND(ROUND(L114,2)*ROUND(G114,3),2)</f>
        <v>0</v>
      </c>
      <c r="N114" s="25" t="s">
        <v>56</v>
      </c>
      <c r="O114">
        <f>(M114*21)/100</f>
        <v>0</v>
      </c>
      <c r="P114" t="s">
        <v>27</v>
      </c>
    </row>
    <row r="115" spans="1:16" x14ac:dyDescent="0.2">
      <c r="A115" s="28" t="s">
        <v>57</v>
      </c>
      <c r="E115" s="29" t="s">
        <v>5</v>
      </c>
    </row>
    <row r="116" spans="1:16" x14ac:dyDescent="0.2">
      <c r="A116" s="28" t="s">
        <v>58</v>
      </c>
      <c r="E116" s="30" t="s">
        <v>5</v>
      </c>
    </row>
    <row r="117" spans="1:16" ht="25.5" x14ac:dyDescent="0.2">
      <c r="E117" s="29" t="s">
        <v>487</v>
      </c>
    </row>
    <row r="118" spans="1:16" ht="25.5" x14ac:dyDescent="0.2">
      <c r="A118" t="s">
        <v>51</v>
      </c>
      <c r="B118" s="5" t="s">
        <v>203</v>
      </c>
      <c r="C118" s="5" t="s">
        <v>508</v>
      </c>
      <c r="D118" t="s">
        <v>5</v>
      </c>
      <c r="E118" s="24" t="s">
        <v>509</v>
      </c>
      <c r="F118" s="25" t="s">
        <v>131</v>
      </c>
      <c r="G118" s="26">
        <v>0.02</v>
      </c>
      <c r="H118" s="25">
        <v>0</v>
      </c>
      <c r="I118" s="25">
        <f>ROUND(G118*H118,6)</f>
        <v>0</v>
      </c>
      <c r="L118" s="27">
        <v>0</v>
      </c>
      <c r="M118" s="22">
        <f>ROUND(ROUND(L118,2)*ROUND(G118,3),2)</f>
        <v>0</v>
      </c>
      <c r="N118" s="25" t="s">
        <v>56</v>
      </c>
      <c r="O118">
        <f>(M118*21)/100</f>
        <v>0</v>
      </c>
      <c r="P118" t="s">
        <v>27</v>
      </c>
    </row>
    <row r="119" spans="1:16" x14ac:dyDescent="0.2">
      <c r="A119" s="28" t="s">
        <v>57</v>
      </c>
      <c r="E119" s="29" t="s">
        <v>5</v>
      </c>
    </row>
    <row r="120" spans="1:16" x14ac:dyDescent="0.2">
      <c r="A120" s="28" t="s">
        <v>58</v>
      </c>
      <c r="E120" s="30" t="s">
        <v>5</v>
      </c>
    </row>
    <row r="121" spans="1:16" ht="25.5" x14ac:dyDescent="0.2">
      <c r="E121" s="29" t="s">
        <v>487</v>
      </c>
    </row>
    <row r="122" spans="1:16" x14ac:dyDescent="0.2">
      <c r="A122" t="s">
        <v>51</v>
      </c>
      <c r="B122" s="5" t="s">
        <v>204</v>
      </c>
      <c r="C122" s="5" t="s">
        <v>124</v>
      </c>
      <c r="D122" t="s">
        <v>5</v>
      </c>
      <c r="E122" s="24" t="s">
        <v>125</v>
      </c>
      <c r="F122" s="25" t="s">
        <v>77</v>
      </c>
      <c r="G122" s="26">
        <v>20</v>
      </c>
      <c r="H122" s="25">
        <v>0</v>
      </c>
      <c r="I122" s="25">
        <f>ROUND(G122*H122,6)</f>
        <v>0</v>
      </c>
      <c r="L122" s="27">
        <v>0</v>
      </c>
      <c r="M122" s="22">
        <f>ROUND(ROUND(L122,2)*ROUND(G122,3),2)</f>
        <v>0</v>
      </c>
      <c r="N122" s="25" t="s">
        <v>56</v>
      </c>
      <c r="O122">
        <f>(M122*21)/100</f>
        <v>0</v>
      </c>
      <c r="P122" t="s">
        <v>27</v>
      </c>
    </row>
    <row r="123" spans="1:16" x14ac:dyDescent="0.2">
      <c r="A123" s="28" t="s">
        <v>57</v>
      </c>
      <c r="E123" s="29" t="s">
        <v>5</v>
      </c>
    </row>
    <row r="124" spans="1:16" x14ac:dyDescent="0.2">
      <c r="A124" s="28" t="s">
        <v>58</v>
      </c>
      <c r="E124" s="30" t="s">
        <v>5</v>
      </c>
    </row>
    <row r="125" spans="1:16" ht="25.5" x14ac:dyDescent="0.2">
      <c r="E125" s="29" t="s">
        <v>487</v>
      </c>
    </row>
    <row r="126" spans="1:16" ht="25.5" x14ac:dyDescent="0.2">
      <c r="A126" t="s">
        <v>51</v>
      </c>
      <c r="B126" s="5" t="s">
        <v>205</v>
      </c>
      <c r="C126" s="5" t="s">
        <v>510</v>
      </c>
      <c r="D126" t="s">
        <v>5</v>
      </c>
      <c r="E126" s="24" t="s">
        <v>511</v>
      </c>
      <c r="F126" s="25" t="s">
        <v>512</v>
      </c>
      <c r="G126" s="26">
        <v>0.3</v>
      </c>
      <c r="H126" s="25">
        <v>0</v>
      </c>
      <c r="I126" s="25">
        <f>ROUND(G126*H126,6)</f>
        <v>0</v>
      </c>
      <c r="L126" s="27">
        <v>0</v>
      </c>
      <c r="M126" s="22">
        <f>ROUND(ROUND(L126,2)*ROUND(G126,3),2)</f>
        <v>0</v>
      </c>
      <c r="N126" s="25" t="s">
        <v>56</v>
      </c>
      <c r="O126">
        <f>(M126*21)/100</f>
        <v>0</v>
      </c>
      <c r="P126" t="s">
        <v>27</v>
      </c>
    </row>
    <row r="127" spans="1:16" x14ac:dyDescent="0.2">
      <c r="A127" s="28" t="s">
        <v>57</v>
      </c>
      <c r="E127" s="29" t="s">
        <v>5</v>
      </c>
    </row>
    <row r="128" spans="1:16" x14ac:dyDescent="0.2">
      <c r="A128" s="28" t="s">
        <v>58</v>
      </c>
      <c r="E128" s="30" t="s">
        <v>5</v>
      </c>
    </row>
    <row r="129" spans="1:16" ht="25.5" x14ac:dyDescent="0.2">
      <c r="E129" s="29" t="s">
        <v>487</v>
      </c>
    </row>
    <row r="130" spans="1:16" ht="25.5" x14ac:dyDescent="0.2">
      <c r="A130" t="s">
        <v>51</v>
      </c>
      <c r="B130" s="5" t="s">
        <v>206</v>
      </c>
      <c r="C130" s="5" t="s">
        <v>513</v>
      </c>
      <c r="D130" t="s">
        <v>5</v>
      </c>
      <c r="E130" s="24" t="s">
        <v>514</v>
      </c>
      <c r="F130" s="25" t="s">
        <v>512</v>
      </c>
      <c r="G130" s="26">
        <v>2.25</v>
      </c>
      <c r="H130" s="25">
        <v>0</v>
      </c>
      <c r="I130" s="25">
        <f>ROUND(G130*H130,6)</f>
        <v>0</v>
      </c>
      <c r="L130" s="27">
        <v>0</v>
      </c>
      <c r="M130" s="22">
        <f>ROUND(ROUND(L130,2)*ROUND(G130,3),2)</f>
        <v>0</v>
      </c>
      <c r="N130" s="25" t="s">
        <v>56</v>
      </c>
      <c r="O130">
        <f>(M130*21)/100</f>
        <v>0</v>
      </c>
      <c r="P130" t="s">
        <v>27</v>
      </c>
    </row>
    <row r="131" spans="1:16" x14ac:dyDescent="0.2">
      <c r="A131" s="28" t="s">
        <v>57</v>
      </c>
      <c r="E131" s="29" t="s">
        <v>5</v>
      </c>
    </row>
    <row r="132" spans="1:16" x14ac:dyDescent="0.2">
      <c r="A132" s="28" t="s">
        <v>58</v>
      </c>
      <c r="E132" s="30" t="s">
        <v>5</v>
      </c>
    </row>
    <row r="133" spans="1:16" ht="25.5" x14ac:dyDescent="0.2">
      <c r="E133" s="29" t="s">
        <v>487</v>
      </c>
    </row>
    <row r="134" spans="1:16" x14ac:dyDescent="0.2">
      <c r="A134" t="s">
        <v>51</v>
      </c>
      <c r="B134" s="5" t="s">
        <v>207</v>
      </c>
      <c r="C134" s="5" t="s">
        <v>515</v>
      </c>
      <c r="D134" t="s">
        <v>5</v>
      </c>
      <c r="E134" s="24" t="s">
        <v>516</v>
      </c>
      <c r="F134" s="25" t="s">
        <v>77</v>
      </c>
      <c r="G134" s="26">
        <v>130</v>
      </c>
      <c r="H134" s="25">
        <v>0</v>
      </c>
      <c r="I134" s="25">
        <f>ROUND(G134*H134,6)</f>
        <v>0</v>
      </c>
      <c r="L134" s="27">
        <v>0</v>
      </c>
      <c r="M134" s="22">
        <f>ROUND(ROUND(L134,2)*ROUND(G134,3),2)</f>
        <v>0</v>
      </c>
      <c r="N134" s="25" t="s">
        <v>126</v>
      </c>
      <c r="O134">
        <f>(M134*21)/100</f>
        <v>0</v>
      </c>
      <c r="P134" t="s">
        <v>27</v>
      </c>
    </row>
    <row r="135" spans="1:16" x14ac:dyDescent="0.2">
      <c r="A135" s="28" t="s">
        <v>57</v>
      </c>
      <c r="E135" s="29" t="s">
        <v>5</v>
      </c>
    </row>
    <row r="136" spans="1:16" x14ac:dyDescent="0.2">
      <c r="A136" s="28" t="s">
        <v>58</v>
      </c>
      <c r="E136" s="30" t="s">
        <v>5</v>
      </c>
    </row>
    <row r="137" spans="1:16" ht="25.5" x14ac:dyDescent="0.2">
      <c r="E137" s="29" t="s">
        <v>487</v>
      </c>
    </row>
    <row r="138" spans="1:16" x14ac:dyDescent="0.2">
      <c r="A138" t="s">
        <v>51</v>
      </c>
      <c r="B138" s="5" t="s">
        <v>208</v>
      </c>
      <c r="C138" s="5" t="s">
        <v>515</v>
      </c>
      <c r="D138" t="s">
        <v>52</v>
      </c>
      <c r="E138" s="24" t="s">
        <v>517</v>
      </c>
      <c r="F138" s="25" t="s">
        <v>77</v>
      </c>
      <c r="G138" s="26">
        <v>130</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ht="25.5" x14ac:dyDescent="0.2">
      <c r="E141" s="29" t="s">
        <v>487</v>
      </c>
    </row>
    <row r="142" spans="1:16" ht="25.5" x14ac:dyDescent="0.2">
      <c r="A142" t="s">
        <v>51</v>
      </c>
      <c r="B142" s="5" t="s">
        <v>211</v>
      </c>
      <c r="C142" s="5" t="s">
        <v>518</v>
      </c>
      <c r="D142" t="s">
        <v>5</v>
      </c>
      <c r="E142" s="24" t="s">
        <v>519</v>
      </c>
      <c r="F142" s="25" t="s">
        <v>77</v>
      </c>
      <c r="G142" s="26">
        <v>225</v>
      </c>
      <c r="H142" s="25">
        <v>0</v>
      </c>
      <c r="I142" s="25">
        <f>ROUND(G142*H142,6)</f>
        <v>0</v>
      </c>
      <c r="L142" s="27">
        <v>0</v>
      </c>
      <c r="M142" s="22">
        <f>ROUND(ROUND(L142,2)*ROUND(G142,3),2)</f>
        <v>0</v>
      </c>
      <c r="N142" s="25" t="s">
        <v>56</v>
      </c>
      <c r="O142">
        <f>(M142*21)/100</f>
        <v>0</v>
      </c>
      <c r="P142" t="s">
        <v>27</v>
      </c>
    </row>
    <row r="143" spans="1:16" x14ac:dyDescent="0.2">
      <c r="A143" s="28" t="s">
        <v>57</v>
      </c>
      <c r="E143" s="29" t="s">
        <v>5</v>
      </c>
    </row>
    <row r="144" spans="1:16" x14ac:dyDescent="0.2">
      <c r="A144" s="28" t="s">
        <v>58</v>
      </c>
      <c r="E144" s="30" t="s">
        <v>5</v>
      </c>
    </row>
    <row r="145" spans="1:16" ht="25.5" x14ac:dyDescent="0.2">
      <c r="E145" s="29" t="s">
        <v>487</v>
      </c>
    </row>
    <row r="146" spans="1:16" x14ac:dyDescent="0.2">
      <c r="A146" t="s">
        <v>51</v>
      </c>
      <c r="B146" s="5" t="s">
        <v>212</v>
      </c>
      <c r="C146" s="5" t="s">
        <v>520</v>
      </c>
      <c r="D146" t="s">
        <v>5</v>
      </c>
      <c r="E146" s="24" t="s">
        <v>521</v>
      </c>
      <c r="F146" s="25" t="s">
        <v>73</v>
      </c>
      <c r="G146" s="26">
        <v>2</v>
      </c>
      <c r="H146" s="25">
        <v>0</v>
      </c>
      <c r="I146" s="25">
        <f>ROUND(G146*H146,6)</f>
        <v>0</v>
      </c>
      <c r="L146" s="27">
        <v>0</v>
      </c>
      <c r="M146" s="22">
        <f>ROUND(ROUND(L146,2)*ROUND(G146,3),2)</f>
        <v>0</v>
      </c>
      <c r="N146" s="25" t="s">
        <v>56</v>
      </c>
      <c r="O146">
        <f>(M146*21)/100</f>
        <v>0</v>
      </c>
      <c r="P146" t="s">
        <v>27</v>
      </c>
    </row>
    <row r="147" spans="1:16" x14ac:dyDescent="0.2">
      <c r="A147" s="28" t="s">
        <v>57</v>
      </c>
      <c r="E147" s="29" t="s">
        <v>5</v>
      </c>
    </row>
    <row r="148" spans="1:16" x14ac:dyDescent="0.2">
      <c r="A148" s="28" t="s">
        <v>58</v>
      </c>
      <c r="E148" s="30" t="s">
        <v>5</v>
      </c>
    </row>
    <row r="149" spans="1:16" ht="25.5" x14ac:dyDescent="0.2">
      <c r="E149" s="29" t="s">
        <v>487</v>
      </c>
    </row>
    <row r="150" spans="1:16" x14ac:dyDescent="0.2">
      <c r="A150" t="s">
        <v>51</v>
      </c>
      <c r="B150" s="5" t="s">
        <v>213</v>
      </c>
      <c r="C150" s="5" t="s">
        <v>522</v>
      </c>
      <c r="D150" t="s">
        <v>5</v>
      </c>
      <c r="E150" s="24" t="s">
        <v>523</v>
      </c>
      <c r="F150" s="25" t="s">
        <v>73</v>
      </c>
      <c r="G150" s="26">
        <v>2</v>
      </c>
      <c r="H150" s="25">
        <v>0</v>
      </c>
      <c r="I150" s="25">
        <f>ROUND(G150*H150,6)</f>
        <v>0</v>
      </c>
      <c r="L150" s="27">
        <v>0</v>
      </c>
      <c r="M150" s="22">
        <f>ROUND(ROUND(L150,2)*ROUND(G150,3),2)</f>
        <v>0</v>
      </c>
      <c r="N150" s="25" t="s">
        <v>56</v>
      </c>
      <c r="O150">
        <f>(M150*21)/100</f>
        <v>0</v>
      </c>
      <c r="P150" t="s">
        <v>27</v>
      </c>
    </row>
    <row r="151" spans="1:16" x14ac:dyDescent="0.2">
      <c r="A151" s="28" t="s">
        <v>57</v>
      </c>
      <c r="E151" s="29" t="s">
        <v>5</v>
      </c>
    </row>
    <row r="152" spans="1:16" x14ac:dyDescent="0.2">
      <c r="A152" s="28" t="s">
        <v>58</v>
      </c>
      <c r="E152" s="30" t="s">
        <v>5</v>
      </c>
    </row>
    <row r="153" spans="1:16" ht="25.5" x14ac:dyDescent="0.2">
      <c r="E153" s="29" t="s">
        <v>487</v>
      </c>
    </row>
    <row r="154" spans="1:16" x14ac:dyDescent="0.2">
      <c r="A154" t="s">
        <v>51</v>
      </c>
      <c r="B154" s="5" t="s">
        <v>214</v>
      </c>
      <c r="C154" s="5" t="s">
        <v>524</v>
      </c>
      <c r="D154" t="s">
        <v>5</v>
      </c>
      <c r="E154" s="24" t="s">
        <v>525</v>
      </c>
      <c r="F154" s="25" t="s">
        <v>73</v>
      </c>
      <c r="G154" s="26">
        <v>11</v>
      </c>
      <c r="H154" s="25">
        <v>0</v>
      </c>
      <c r="I154" s="25">
        <f>ROUND(G154*H154,6)</f>
        <v>0</v>
      </c>
      <c r="L154" s="27">
        <v>0</v>
      </c>
      <c r="M154" s="22">
        <f>ROUND(ROUND(L154,2)*ROUND(G154,3),2)</f>
        <v>0</v>
      </c>
      <c r="N154" s="25" t="s">
        <v>56</v>
      </c>
      <c r="O154">
        <f>(M154*21)/100</f>
        <v>0</v>
      </c>
      <c r="P154" t="s">
        <v>27</v>
      </c>
    </row>
    <row r="155" spans="1:16" x14ac:dyDescent="0.2">
      <c r="A155" s="28" t="s">
        <v>57</v>
      </c>
      <c r="E155" s="29" t="s">
        <v>5</v>
      </c>
    </row>
    <row r="156" spans="1:16" x14ac:dyDescent="0.2">
      <c r="A156" s="28" t="s">
        <v>58</v>
      </c>
      <c r="E156" s="30" t="s">
        <v>5</v>
      </c>
    </row>
    <row r="157" spans="1:16" ht="25.5" x14ac:dyDescent="0.2">
      <c r="E157" s="29" t="s">
        <v>487</v>
      </c>
    </row>
    <row r="158" spans="1:16" x14ac:dyDescent="0.2">
      <c r="A158" t="s">
        <v>51</v>
      </c>
      <c r="B158" s="5" t="s">
        <v>215</v>
      </c>
      <c r="C158" s="5" t="s">
        <v>526</v>
      </c>
      <c r="D158" t="s">
        <v>5</v>
      </c>
      <c r="E158" s="24" t="s">
        <v>527</v>
      </c>
      <c r="F158" s="25" t="s">
        <v>73</v>
      </c>
      <c r="G158" s="26">
        <v>11</v>
      </c>
      <c r="H158" s="25">
        <v>0</v>
      </c>
      <c r="I158" s="25">
        <f>ROUND(G158*H158,6)</f>
        <v>0</v>
      </c>
      <c r="L158" s="27">
        <v>0</v>
      </c>
      <c r="M158" s="22">
        <f>ROUND(ROUND(L158,2)*ROUND(G158,3),2)</f>
        <v>0</v>
      </c>
      <c r="N158" s="25" t="s">
        <v>56</v>
      </c>
      <c r="O158">
        <f>(M158*21)/100</f>
        <v>0</v>
      </c>
      <c r="P158" t="s">
        <v>27</v>
      </c>
    </row>
    <row r="159" spans="1:16" x14ac:dyDescent="0.2">
      <c r="A159" s="28" t="s">
        <v>57</v>
      </c>
      <c r="E159" s="29" t="s">
        <v>5</v>
      </c>
    </row>
    <row r="160" spans="1:16" x14ac:dyDescent="0.2">
      <c r="A160" s="28" t="s">
        <v>58</v>
      </c>
      <c r="E160" s="30" t="s">
        <v>5</v>
      </c>
    </row>
    <row r="161" spans="1:16" ht="25.5" x14ac:dyDescent="0.2">
      <c r="E161" s="29" t="s">
        <v>487</v>
      </c>
    </row>
    <row r="162" spans="1:16" x14ac:dyDescent="0.2">
      <c r="A162" t="s">
        <v>51</v>
      </c>
      <c r="B162" s="5" t="s">
        <v>216</v>
      </c>
      <c r="C162" s="5" t="s">
        <v>528</v>
      </c>
      <c r="D162" t="s">
        <v>5</v>
      </c>
      <c r="E162" s="24" t="s">
        <v>529</v>
      </c>
      <c r="F162" s="25" t="s">
        <v>73</v>
      </c>
      <c r="G162" s="26">
        <v>2</v>
      </c>
      <c r="H162" s="25">
        <v>0</v>
      </c>
      <c r="I162" s="25">
        <f>ROUND(G162*H162,6)</f>
        <v>0</v>
      </c>
      <c r="L162" s="27">
        <v>0</v>
      </c>
      <c r="M162" s="22">
        <f>ROUND(ROUND(L162,2)*ROUND(G162,3),2)</f>
        <v>0</v>
      </c>
      <c r="N162" s="25" t="s">
        <v>56</v>
      </c>
      <c r="O162">
        <f>(M162*21)/100</f>
        <v>0</v>
      </c>
      <c r="P162" t="s">
        <v>27</v>
      </c>
    </row>
    <row r="163" spans="1:16" x14ac:dyDescent="0.2">
      <c r="A163" s="28" t="s">
        <v>57</v>
      </c>
      <c r="E163" s="29" t="s">
        <v>5</v>
      </c>
    </row>
    <row r="164" spans="1:16" x14ac:dyDescent="0.2">
      <c r="A164" s="28" t="s">
        <v>58</v>
      </c>
      <c r="E164" s="30" t="s">
        <v>5</v>
      </c>
    </row>
    <row r="165" spans="1:16" ht="25.5" x14ac:dyDescent="0.2">
      <c r="E165" s="29" t="s">
        <v>487</v>
      </c>
    </row>
    <row r="166" spans="1:16" x14ac:dyDescent="0.2">
      <c r="A166" t="s">
        <v>51</v>
      </c>
      <c r="B166" s="5" t="s">
        <v>217</v>
      </c>
      <c r="C166" s="5" t="s">
        <v>530</v>
      </c>
      <c r="D166" t="s">
        <v>5</v>
      </c>
      <c r="E166" s="24" t="s">
        <v>531</v>
      </c>
      <c r="F166" s="25" t="s">
        <v>73</v>
      </c>
      <c r="G166" s="26">
        <v>2</v>
      </c>
      <c r="H166" s="25">
        <v>0</v>
      </c>
      <c r="I166" s="25">
        <f>ROUND(G166*H166,6)</f>
        <v>0</v>
      </c>
      <c r="L166" s="27">
        <v>0</v>
      </c>
      <c r="M166" s="22">
        <f>ROUND(ROUND(L166,2)*ROUND(G166,3),2)</f>
        <v>0</v>
      </c>
      <c r="N166" s="25" t="s">
        <v>56</v>
      </c>
      <c r="O166">
        <f>(M166*21)/100</f>
        <v>0</v>
      </c>
      <c r="P166" t="s">
        <v>27</v>
      </c>
    </row>
    <row r="167" spans="1:16" x14ac:dyDescent="0.2">
      <c r="A167" s="28" t="s">
        <v>57</v>
      </c>
      <c r="E167" s="29" t="s">
        <v>5</v>
      </c>
    </row>
    <row r="168" spans="1:16" x14ac:dyDescent="0.2">
      <c r="A168" s="28" t="s">
        <v>58</v>
      </c>
      <c r="E168" s="30" t="s">
        <v>5</v>
      </c>
    </row>
    <row r="169" spans="1:16" ht="25.5" x14ac:dyDescent="0.2">
      <c r="E169" s="29" t="s">
        <v>487</v>
      </c>
    </row>
    <row r="170" spans="1:16" x14ac:dyDescent="0.2">
      <c r="A170" t="s">
        <v>51</v>
      </c>
      <c r="B170" s="5" t="s">
        <v>218</v>
      </c>
      <c r="C170" s="5" t="s">
        <v>532</v>
      </c>
      <c r="D170" t="s">
        <v>5</v>
      </c>
      <c r="E170" s="24" t="s">
        <v>533</v>
      </c>
      <c r="F170" s="25" t="s">
        <v>73</v>
      </c>
      <c r="G170" s="26">
        <v>70</v>
      </c>
      <c r="H170" s="25">
        <v>0</v>
      </c>
      <c r="I170" s="25">
        <f>ROUND(G170*H170,6)</f>
        <v>0</v>
      </c>
      <c r="L170" s="27">
        <v>0</v>
      </c>
      <c r="M170" s="22">
        <f>ROUND(ROUND(L170,2)*ROUND(G170,3),2)</f>
        <v>0</v>
      </c>
      <c r="N170" s="25" t="s">
        <v>56</v>
      </c>
      <c r="O170">
        <f>(M170*21)/100</f>
        <v>0</v>
      </c>
      <c r="P170" t="s">
        <v>27</v>
      </c>
    </row>
    <row r="171" spans="1:16" x14ac:dyDescent="0.2">
      <c r="A171" s="28" t="s">
        <v>57</v>
      </c>
      <c r="E171" s="29" t="s">
        <v>5</v>
      </c>
    </row>
    <row r="172" spans="1:16" x14ac:dyDescent="0.2">
      <c r="A172" s="28" t="s">
        <v>58</v>
      </c>
      <c r="E172" s="30" t="s">
        <v>5</v>
      </c>
    </row>
    <row r="173" spans="1:16" ht="25.5" x14ac:dyDescent="0.2">
      <c r="E173" s="29" t="s">
        <v>487</v>
      </c>
    </row>
    <row r="174" spans="1:16" x14ac:dyDescent="0.2">
      <c r="A174" t="s">
        <v>51</v>
      </c>
      <c r="B174" s="5" t="s">
        <v>219</v>
      </c>
      <c r="C174" s="5" t="s">
        <v>534</v>
      </c>
      <c r="D174" t="s">
        <v>5</v>
      </c>
      <c r="E174" s="24" t="s">
        <v>535</v>
      </c>
      <c r="F174" s="25" t="s">
        <v>73</v>
      </c>
      <c r="G174" s="26">
        <v>70</v>
      </c>
      <c r="H174" s="25">
        <v>0</v>
      </c>
      <c r="I174" s="25">
        <f>ROUND(G174*H174,6)</f>
        <v>0</v>
      </c>
      <c r="L174" s="27">
        <v>0</v>
      </c>
      <c r="M174" s="22">
        <f>ROUND(ROUND(L174,2)*ROUND(G174,3),2)</f>
        <v>0</v>
      </c>
      <c r="N174" s="25" t="s">
        <v>56</v>
      </c>
      <c r="O174">
        <f>(M174*21)/100</f>
        <v>0</v>
      </c>
      <c r="P174" t="s">
        <v>27</v>
      </c>
    </row>
    <row r="175" spans="1:16" x14ac:dyDescent="0.2">
      <c r="A175" s="28" t="s">
        <v>57</v>
      </c>
      <c r="E175" s="29" t="s">
        <v>5</v>
      </c>
    </row>
    <row r="176" spans="1:16" x14ac:dyDescent="0.2">
      <c r="A176" s="28" t="s">
        <v>58</v>
      </c>
      <c r="E176" s="30" t="s">
        <v>5</v>
      </c>
    </row>
    <row r="177" spans="1:16" ht="25.5" x14ac:dyDescent="0.2">
      <c r="E177" s="29" t="s">
        <v>487</v>
      </c>
    </row>
    <row r="178" spans="1:16" x14ac:dyDescent="0.2">
      <c r="A178" t="s">
        <v>51</v>
      </c>
      <c r="B178" s="5" t="s">
        <v>220</v>
      </c>
      <c r="C178" s="5" t="s">
        <v>536</v>
      </c>
      <c r="D178" t="s">
        <v>5</v>
      </c>
      <c r="E178" s="24" t="s">
        <v>537</v>
      </c>
      <c r="F178" s="25" t="s">
        <v>73</v>
      </c>
      <c r="G178" s="26">
        <v>4</v>
      </c>
      <c r="H178" s="25">
        <v>0</v>
      </c>
      <c r="I178" s="25">
        <f>ROUND(G178*H178,6)</f>
        <v>0</v>
      </c>
      <c r="L178" s="27">
        <v>0</v>
      </c>
      <c r="M178" s="22">
        <f>ROUND(ROUND(L178,2)*ROUND(G178,3),2)</f>
        <v>0</v>
      </c>
      <c r="N178" s="25" t="s">
        <v>56</v>
      </c>
      <c r="O178">
        <f>(M178*21)/100</f>
        <v>0</v>
      </c>
      <c r="P178" t="s">
        <v>27</v>
      </c>
    </row>
    <row r="179" spans="1:16" x14ac:dyDescent="0.2">
      <c r="A179" s="28" t="s">
        <v>57</v>
      </c>
      <c r="E179" s="29" t="s">
        <v>5</v>
      </c>
    </row>
    <row r="180" spans="1:16" x14ac:dyDescent="0.2">
      <c r="A180" s="28" t="s">
        <v>58</v>
      </c>
      <c r="E180" s="30" t="s">
        <v>5</v>
      </c>
    </row>
    <row r="181" spans="1:16" ht="25.5" x14ac:dyDescent="0.2">
      <c r="E181" s="29" t="s">
        <v>487</v>
      </c>
    </row>
    <row r="182" spans="1:16" x14ac:dyDescent="0.2">
      <c r="A182" t="s">
        <v>51</v>
      </c>
      <c r="B182" s="5" t="s">
        <v>223</v>
      </c>
      <c r="C182" s="5" t="s">
        <v>538</v>
      </c>
      <c r="D182" t="s">
        <v>5</v>
      </c>
      <c r="E182" s="24" t="s">
        <v>539</v>
      </c>
      <c r="F182" s="25" t="s">
        <v>73</v>
      </c>
      <c r="G182" s="26">
        <v>2</v>
      </c>
      <c r="H182" s="25">
        <v>0</v>
      </c>
      <c r="I182" s="25">
        <f>ROUND(G182*H182,6)</f>
        <v>0</v>
      </c>
      <c r="L182" s="27">
        <v>0</v>
      </c>
      <c r="M182" s="22">
        <f>ROUND(ROUND(L182,2)*ROUND(G182,3),2)</f>
        <v>0</v>
      </c>
      <c r="N182" s="25" t="s">
        <v>56</v>
      </c>
      <c r="O182">
        <f>(M182*21)/100</f>
        <v>0</v>
      </c>
      <c r="P182" t="s">
        <v>27</v>
      </c>
    </row>
    <row r="183" spans="1:16" x14ac:dyDescent="0.2">
      <c r="A183" s="28" t="s">
        <v>57</v>
      </c>
      <c r="E183" s="29" t="s">
        <v>5</v>
      </c>
    </row>
    <row r="184" spans="1:16" x14ac:dyDescent="0.2">
      <c r="A184" s="28" t="s">
        <v>58</v>
      </c>
      <c r="E184" s="30" t="s">
        <v>5</v>
      </c>
    </row>
    <row r="185" spans="1:16" ht="25.5" x14ac:dyDescent="0.2">
      <c r="E185" s="29" t="s">
        <v>487</v>
      </c>
    </row>
    <row r="186" spans="1:16" x14ac:dyDescent="0.2">
      <c r="A186" t="s">
        <v>51</v>
      </c>
      <c r="B186" s="5" t="s">
        <v>224</v>
      </c>
      <c r="C186" s="5" t="s">
        <v>540</v>
      </c>
      <c r="D186" t="s">
        <v>5</v>
      </c>
      <c r="E186" s="24" t="s">
        <v>541</v>
      </c>
      <c r="F186" s="25" t="s">
        <v>73</v>
      </c>
      <c r="G186" s="26">
        <v>2</v>
      </c>
      <c r="H186" s="25">
        <v>0</v>
      </c>
      <c r="I186" s="25">
        <f>ROUND(G186*H186,6)</f>
        <v>0</v>
      </c>
      <c r="L186" s="27">
        <v>0</v>
      </c>
      <c r="M186" s="22">
        <f>ROUND(ROUND(L186,2)*ROUND(G186,3),2)</f>
        <v>0</v>
      </c>
      <c r="N186" s="25" t="s">
        <v>56</v>
      </c>
      <c r="O186">
        <f>(M186*21)/100</f>
        <v>0</v>
      </c>
      <c r="P186" t="s">
        <v>27</v>
      </c>
    </row>
    <row r="187" spans="1:16" x14ac:dyDescent="0.2">
      <c r="A187" s="28" t="s">
        <v>57</v>
      </c>
      <c r="E187" s="29" t="s">
        <v>5</v>
      </c>
    </row>
    <row r="188" spans="1:16" x14ac:dyDescent="0.2">
      <c r="A188" s="28" t="s">
        <v>58</v>
      </c>
      <c r="E188" s="30" t="s">
        <v>5</v>
      </c>
    </row>
    <row r="189" spans="1:16" ht="25.5" x14ac:dyDescent="0.2">
      <c r="E189" s="29" t="s">
        <v>487</v>
      </c>
    </row>
    <row r="190" spans="1:16" x14ac:dyDescent="0.2">
      <c r="A190" t="s">
        <v>51</v>
      </c>
      <c r="B190" s="5" t="s">
        <v>225</v>
      </c>
      <c r="C190" s="5" t="s">
        <v>542</v>
      </c>
      <c r="D190" t="s">
        <v>5</v>
      </c>
      <c r="E190" s="24" t="s">
        <v>543</v>
      </c>
      <c r="F190" s="25" t="s">
        <v>73</v>
      </c>
      <c r="G190" s="26">
        <v>4</v>
      </c>
      <c r="H190" s="25">
        <v>0</v>
      </c>
      <c r="I190" s="25">
        <f>ROUND(G190*H190,6)</f>
        <v>0</v>
      </c>
      <c r="L190" s="27">
        <v>0</v>
      </c>
      <c r="M190" s="22">
        <f>ROUND(ROUND(L190,2)*ROUND(G190,3),2)</f>
        <v>0</v>
      </c>
      <c r="N190" s="25" t="s">
        <v>56</v>
      </c>
      <c r="O190">
        <f>(M190*21)/100</f>
        <v>0</v>
      </c>
      <c r="P190" t="s">
        <v>27</v>
      </c>
    </row>
    <row r="191" spans="1:16" x14ac:dyDescent="0.2">
      <c r="A191" s="28" t="s">
        <v>57</v>
      </c>
      <c r="E191" s="29" t="s">
        <v>5</v>
      </c>
    </row>
    <row r="192" spans="1:16" x14ac:dyDescent="0.2">
      <c r="A192" s="28" t="s">
        <v>58</v>
      </c>
      <c r="E192" s="30" t="s">
        <v>5</v>
      </c>
    </row>
    <row r="193" spans="1:16" ht="25.5" x14ac:dyDescent="0.2">
      <c r="E193" s="29" t="s">
        <v>487</v>
      </c>
    </row>
    <row r="194" spans="1:16" x14ac:dyDescent="0.2">
      <c r="A194" t="s">
        <v>51</v>
      </c>
      <c r="B194" s="5" t="s">
        <v>226</v>
      </c>
      <c r="C194" s="5" t="s">
        <v>89</v>
      </c>
      <c r="D194" t="s">
        <v>5</v>
      </c>
      <c r="E194" s="24" t="s">
        <v>90</v>
      </c>
      <c r="F194" s="25" t="s">
        <v>73</v>
      </c>
      <c r="G194" s="26">
        <v>6</v>
      </c>
      <c r="H194" s="25">
        <v>0</v>
      </c>
      <c r="I194" s="25">
        <f>ROUND(G194*H194,6)</f>
        <v>0</v>
      </c>
      <c r="L194" s="27">
        <v>0</v>
      </c>
      <c r="M194" s="22">
        <f>ROUND(ROUND(L194,2)*ROUND(G194,3),2)</f>
        <v>0</v>
      </c>
      <c r="N194" s="25" t="s">
        <v>56</v>
      </c>
      <c r="O194">
        <f>(M194*21)/100</f>
        <v>0</v>
      </c>
      <c r="P194" t="s">
        <v>27</v>
      </c>
    </row>
    <row r="195" spans="1:16" x14ac:dyDescent="0.2">
      <c r="A195" s="28" t="s">
        <v>57</v>
      </c>
      <c r="E195" s="29" t="s">
        <v>5</v>
      </c>
    </row>
    <row r="196" spans="1:16" x14ac:dyDescent="0.2">
      <c r="A196" s="28" t="s">
        <v>58</v>
      </c>
      <c r="E196" s="30" t="s">
        <v>5</v>
      </c>
    </row>
    <row r="197" spans="1:16" ht="25.5" x14ac:dyDescent="0.2">
      <c r="E197" s="29" t="s">
        <v>487</v>
      </c>
    </row>
    <row r="198" spans="1:16" x14ac:dyDescent="0.2">
      <c r="A198" t="s">
        <v>51</v>
      </c>
      <c r="B198" s="5" t="s">
        <v>227</v>
      </c>
      <c r="C198" s="5" t="s">
        <v>446</v>
      </c>
      <c r="D198" t="s">
        <v>5</v>
      </c>
      <c r="E198" s="24" t="s">
        <v>447</v>
      </c>
      <c r="F198" s="25" t="s">
        <v>73</v>
      </c>
      <c r="G198" s="26">
        <v>6</v>
      </c>
      <c r="H198" s="25">
        <v>0</v>
      </c>
      <c r="I198" s="25">
        <f>ROUND(G198*H198,6)</f>
        <v>0</v>
      </c>
      <c r="L198" s="27">
        <v>0</v>
      </c>
      <c r="M198" s="22">
        <f>ROUND(ROUND(L198,2)*ROUND(G198,3),2)</f>
        <v>0</v>
      </c>
      <c r="N198" s="25" t="s">
        <v>56</v>
      </c>
      <c r="O198">
        <f>(M198*21)/100</f>
        <v>0</v>
      </c>
      <c r="P198" t="s">
        <v>27</v>
      </c>
    </row>
    <row r="199" spans="1:16" x14ac:dyDescent="0.2">
      <c r="A199" s="28" t="s">
        <v>57</v>
      </c>
      <c r="E199" s="29" t="s">
        <v>5</v>
      </c>
    </row>
    <row r="200" spans="1:16" x14ac:dyDescent="0.2">
      <c r="A200" s="28" t="s">
        <v>58</v>
      </c>
      <c r="E200" s="30" t="s">
        <v>5</v>
      </c>
    </row>
    <row r="201" spans="1:16" ht="25.5" x14ac:dyDescent="0.2">
      <c r="E201" s="29" t="s">
        <v>487</v>
      </c>
    </row>
    <row r="202" spans="1:16" ht="25.5" x14ac:dyDescent="0.2">
      <c r="A202" t="s">
        <v>51</v>
      </c>
      <c r="B202" s="5" t="s">
        <v>232</v>
      </c>
      <c r="C202" s="5" t="s">
        <v>544</v>
      </c>
      <c r="D202" t="s">
        <v>5</v>
      </c>
      <c r="E202" s="24" t="s">
        <v>545</v>
      </c>
      <c r="F202" s="25" t="s">
        <v>73</v>
      </c>
      <c r="G202" s="26">
        <v>3</v>
      </c>
      <c r="H202" s="25">
        <v>0</v>
      </c>
      <c r="I202" s="25">
        <f>ROUND(G202*H202,6)</f>
        <v>0</v>
      </c>
      <c r="L202" s="27">
        <v>0</v>
      </c>
      <c r="M202" s="22">
        <f>ROUND(ROUND(L202,2)*ROUND(G202,3),2)</f>
        <v>0</v>
      </c>
      <c r="N202" s="25" t="s">
        <v>56</v>
      </c>
      <c r="O202">
        <f>(M202*21)/100</f>
        <v>0</v>
      </c>
      <c r="P202" t="s">
        <v>27</v>
      </c>
    </row>
    <row r="203" spans="1:16" x14ac:dyDescent="0.2">
      <c r="A203" s="28" t="s">
        <v>57</v>
      </c>
      <c r="E203" s="29" t="s">
        <v>5</v>
      </c>
    </row>
    <row r="204" spans="1:16" x14ac:dyDescent="0.2">
      <c r="A204" s="28" t="s">
        <v>58</v>
      </c>
      <c r="E204" s="30" t="s">
        <v>5</v>
      </c>
    </row>
    <row r="205" spans="1:16" ht="25.5" x14ac:dyDescent="0.2">
      <c r="E205" s="29" t="s">
        <v>487</v>
      </c>
    </row>
    <row r="206" spans="1:16" ht="25.5" x14ac:dyDescent="0.2">
      <c r="A206" t="s">
        <v>51</v>
      </c>
      <c r="B206" s="5" t="s">
        <v>235</v>
      </c>
      <c r="C206" s="5" t="s">
        <v>546</v>
      </c>
      <c r="D206" t="s">
        <v>5</v>
      </c>
      <c r="E206" s="24" t="s">
        <v>547</v>
      </c>
      <c r="F206" s="25" t="s">
        <v>548</v>
      </c>
      <c r="G206" s="26">
        <v>35</v>
      </c>
      <c r="H206" s="25">
        <v>0</v>
      </c>
      <c r="I206" s="25">
        <f>ROUND(G206*H206,6)</f>
        <v>0</v>
      </c>
      <c r="L206" s="27">
        <v>0</v>
      </c>
      <c r="M206" s="22">
        <f>ROUND(ROUND(L206,2)*ROUND(G206,3),2)</f>
        <v>0</v>
      </c>
      <c r="N206" s="25" t="s">
        <v>56</v>
      </c>
      <c r="O206">
        <f>(M206*21)/100</f>
        <v>0</v>
      </c>
      <c r="P206" t="s">
        <v>27</v>
      </c>
    </row>
    <row r="207" spans="1:16" x14ac:dyDescent="0.2">
      <c r="A207" s="28" t="s">
        <v>57</v>
      </c>
      <c r="E207" s="29" t="s">
        <v>5</v>
      </c>
    </row>
    <row r="208" spans="1:16" x14ac:dyDescent="0.2">
      <c r="A208" s="28" t="s">
        <v>58</v>
      </c>
      <c r="E208" s="30" t="s">
        <v>5</v>
      </c>
    </row>
    <row r="209" spans="1:16" ht="25.5" x14ac:dyDescent="0.2">
      <c r="E209" s="29" t="s">
        <v>487</v>
      </c>
    </row>
    <row r="210" spans="1:16" x14ac:dyDescent="0.2">
      <c r="A210" t="s">
        <v>51</v>
      </c>
      <c r="B210" s="5" t="s">
        <v>238</v>
      </c>
      <c r="C210" s="5" t="s">
        <v>549</v>
      </c>
      <c r="D210" t="s">
        <v>5</v>
      </c>
      <c r="E210" s="24" t="s">
        <v>550</v>
      </c>
      <c r="F210" s="25" t="s">
        <v>73</v>
      </c>
      <c r="G210" s="26">
        <v>1</v>
      </c>
      <c r="H210" s="25">
        <v>0</v>
      </c>
      <c r="I210" s="25">
        <f>ROUND(G210*H210,6)</f>
        <v>0</v>
      </c>
      <c r="L210" s="27">
        <v>0</v>
      </c>
      <c r="M210" s="22">
        <f>ROUND(ROUND(L210,2)*ROUND(G210,3),2)</f>
        <v>0</v>
      </c>
      <c r="N210" s="25" t="s">
        <v>56</v>
      </c>
      <c r="O210">
        <f>(M210*21)/100</f>
        <v>0</v>
      </c>
      <c r="P210" t="s">
        <v>27</v>
      </c>
    </row>
    <row r="211" spans="1:16" x14ac:dyDescent="0.2">
      <c r="A211" s="28" t="s">
        <v>57</v>
      </c>
      <c r="E211" s="29" t="s">
        <v>5</v>
      </c>
    </row>
    <row r="212" spans="1:16" x14ac:dyDescent="0.2">
      <c r="A212" s="28" t="s">
        <v>58</v>
      </c>
      <c r="E212" s="30" t="s">
        <v>5</v>
      </c>
    </row>
    <row r="213" spans="1:16" ht="25.5" x14ac:dyDescent="0.2">
      <c r="E213" s="29" t="s">
        <v>487</v>
      </c>
    </row>
    <row r="214" spans="1:16" x14ac:dyDescent="0.2">
      <c r="A214" t="s">
        <v>51</v>
      </c>
      <c r="B214" s="5" t="s">
        <v>239</v>
      </c>
      <c r="C214" s="5" t="s">
        <v>551</v>
      </c>
      <c r="D214" t="s">
        <v>5</v>
      </c>
      <c r="E214" s="24" t="s">
        <v>552</v>
      </c>
      <c r="F214" s="25" t="s">
        <v>73</v>
      </c>
      <c r="G214" s="26">
        <v>1</v>
      </c>
      <c r="H214" s="25">
        <v>0</v>
      </c>
      <c r="I214" s="25">
        <f>ROUND(G214*H214,6)</f>
        <v>0</v>
      </c>
      <c r="L214" s="27">
        <v>0</v>
      </c>
      <c r="M214" s="22">
        <f>ROUND(ROUND(L214,2)*ROUND(G214,3),2)</f>
        <v>0</v>
      </c>
      <c r="N214" s="25" t="s">
        <v>56</v>
      </c>
      <c r="O214">
        <f>(M214*21)/100</f>
        <v>0</v>
      </c>
      <c r="P214" t="s">
        <v>27</v>
      </c>
    </row>
    <row r="215" spans="1:16" x14ac:dyDescent="0.2">
      <c r="A215" s="28" t="s">
        <v>57</v>
      </c>
      <c r="E215" s="29" t="s">
        <v>5</v>
      </c>
    </row>
    <row r="216" spans="1:16" x14ac:dyDescent="0.2">
      <c r="A216" s="28" t="s">
        <v>58</v>
      </c>
      <c r="E216" s="30" t="s">
        <v>5</v>
      </c>
    </row>
    <row r="217" spans="1:16" ht="25.5" x14ac:dyDescent="0.2">
      <c r="E217" s="29" t="s">
        <v>487</v>
      </c>
    </row>
    <row r="218" spans="1:16" x14ac:dyDescent="0.2">
      <c r="A218" t="s">
        <v>51</v>
      </c>
      <c r="B218" s="5" t="s">
        <v>240</v>
      </c>
      <c r="C218" s="5" t="s">
        <v>553</v>
      </c>
      <c r="D218" t="s">
        <v>5</v>
      </c>
      <c r="E218" s="24" t="s">
        <v>554</v>
      </c>
      <c r="F218" s="25" t="s">
        <v>73</v>
      </c>
      <c r="G218" s="26">
        <v>6</v>
      </c>
      <c r="H218" s="25">
        <v>0</v>
      </c>
      <c r="I218" s="25">
        <f>ROUND(G218*H218,6)</f>
        <v>0</v>
      </c>
      <c r="L218" s="27">
        <v>0</v>
      </c>
      <c r="M218" s="22">
        <f>ROUND(ROUND(L218,2)*ROUND(G218,3),2)</f>
        <v>0</v>
      </c>
      <c r="N218" s="25" t="s">
        <v>56</v>
      </c>
      <c r="O218">
        <f>(M218*21)/100</f>
        <v>0</v>
      </c>
      <c r="P218" t="s">
        <v>27</v>
      </c>
    </row>
    <row r="219" spans="1:16" x14ac:dyDescent="0.2">
      <c r="A219" s="28" t="s">
        <v>57</v>
      </c>
      <c r="E219" s="29" t="s">
        <v>5</v>
      </c>
    </row>
    <row r="220" spans="1:16" x14ac:dyDescent="0.2">
      <c r="A220" s="28" t="s">
        <v>58</v>
      </c>
      <c r="E220" s="30" t="s">
        <v>5</v>
      </c>
    </row>
    <row r="221" spans="1:16" ht="25.5" x14ac:dyDescent="0.2">
      <c r="E221" s="29" t="s">
        <v>487</v>
      </c>
    </row>
    <row r="222" spans="1:16" x14ac:dyDescent="0.2">
      <c r="A222" t="s">
        <v>51</v>
      </c>
      <c r="B222" s="5" t="s">
        <v>241</v>
      </c>
      <c r="C222" s="5" t="s">
        <v>555</v>
      </c>
      <c r="D222" t="s">
        <v>5</v>
      </c>
      <c r="E222" s="24" t="s">
        <v>556</v>
      </c>
      <c r="F222" s="25" t="s">
        <v>73</v>
      </c>
      <c r="G222" s="26">
        <v>6</v>
      </c>
      <c r="H222" s="25">
        <v>0</v>
      </c>
      <c r="I222" s="25">
        <f>ROUND(G222*H222,6)</f>
        <v>0</v>
      </c>
      <c r="L222" s="27">
        <v>0</v>
      </c>
      <c r="M222" s="22">
        <f>ROUND(ROUND(L222,2)*ROUND(G222,3),2)</f>
        <v>0</v>
      </c>
      <c r="N222" s="25" t="s">
        <v>56</v>
      </c>
      <c r="O222">
        <f>(M222*21)/100</f>
        <v>0</v>
      </c>
      <c r="P222" t="s">
        <v>27</v>
      </c>
    </row>
    <row r="223" spans="1:16" x14ac:dyDescent="0.2">
      <c r="A223" s="28" t="s">
        <v>57</v>
      </c>
      <c r="E223" s="29" t="s">
        <v>5</v>
      </c>
    </row>
    <row r="224" spans="1:16" x14ac:dyDescent="0.2">
      <c r="A224" s="28" t="s">
        <v>58</v>
      </c>
      <c r="E224" s="30" t="s">
        <v>5</v>
      </c>
    </row>
    <row r="225" spans="1:16" ht="25.5" x14ac:dyDescent="0.2">
      <c r="E225" s="29" t="s">
        <v>487</v>
      </c>
    </row>
    <row r="226" spans="1:16" ht="25.5" x14ac:dyDescent="0.2">
      <c r="A226" t="s">
        <v>51</v>
      </c>
      <c r="B226" s="5" t="s">
        <v>242</v>
      </c>
      <c r="C226" s="5" t="s">
        <v>557</v>
      </c>
      <c r="D226" t="s">
        <v>5</v>
      </c>
      <c r="E226" s="24" t="s">
        <v>558</v>
      </c>
      <c r="F226" s="25" t="s">
        <v>77</v>
      </c>
      <c r="G226" s="26">
        <v>10</v>
      </c>
      <c r="H226" s="25">
        <v>0</v>
      </c>
      <c r="I226" s="25">
        <f>ROUND(G226*H226,6)</f>
        <v>0</v>
      </c>
      <c r="L226" s="27">
        <v>0</v>
      </c>
      <c r="M226" s="22">
        <f>ROUND(ROUND(L226,2)*ROUND(G226,3),2)</f>
        <v>0</v>
      </c>
      <c r="N226" s="25" t="s">
        <v>56</v>
      </c>
      <c r="O226">
        <f>(M226*21)/100</f>
        <v>0</v>
      </c>
      <c r="P226" t="s">
        <v>27</v>
      </c>
    </row>
    <row r="227" spans="1:16" x14ac:dyDescent="0.2">
      <c r="A227" s="28" t="s">
        <v>57</v>
      </c>
      <c r="E227" s="29" t="s">
        <v>5</v>
      </c>
    </row>
    <row r="228" spans="1:16" x14ac:dyDescent="0.2">
      <c r="A228" s="28" t="s">
        <v>58</v>
      </c>
      <c r="E228" s="30" t="s">
        <v>5</v>
      </c>
    </row>
    <row r="229" spans="1:16" ht="25.5" x14ac:dyDescent="0.2">
      <c r="E229" s="29" t="s">
        <v>487</v>
      </c>
    </row>
    <row r="230" spans="1:16" x14ac:dyDescent="0.2">
      <c r="A230" t="s">
        <v>51</v>
      </c>
      <c r="B230" s="5" t="s">
        <v>243</v>
      </c>
      <c r="C230" s="5" t="s">
        <v>559</v>
      </c>
      <c r="D230" t="s">
        <v>5</v>
      </c>
      <c r="E230" s="24" t="s">
        <v>560</v>
      </c>
      <c r="F230" s="25" t="s">
        <v>77</v>
      </c>
      <c r="G230" s="26">
        <v>50</v>
      </c>
      <c r="H230" s="25">
        <v>0</v>
      </c>
      <c r="I230" s="25">
        <f>ROUND(G230*H230,6)</f>
        <v>0</v>
      </c>
      <c r="L230" s="27">
        <v>0</v>
      </c>
      <c r="M230" s="22">
        <f>ROUND(ROUND(L230,2)*ROUND(G230,3),2)</f>
        <v>0</v>
      </c>
      <c r="N230" s="25" t="s">
        <v>56</v>
      </c>
      <c r="O230">
        <f>(M230*21)/100</f>
        <v>0</v>
      </c>
      <c r="P230" t="s">
        <v>27</v>
      </c>
    </row>
    <row r="231" spans="1:16" x14ac:dyDescent="0.2">
      <c r="A231" s="28" t="s">
        <v>57</v>
      </c>
      <c r="E231" s="29" t="s">
        <v>5</v>
      </c>
    </row>
    <row r="232" spans="1:16" x14ac:dyDescent="0.2">
      <c r="A232" s="28" t="s">
        <v>58</v>
      </c>
      <c r="E232" s="30" t="s">
        <v>5</v>
      </c>
    </row>
    <row r="233" spans="1:16" ht="25.5" x14ac:dyDescent="0.2">
      <c r="E233" s="29" t="s">
        <v>487</v>
      </c>
    </row>
    <row r="234" spans="1:16" x14ac:dyDescent="0.2">
      <c r="A234" t="s">
        <v>51</v>
      </c>
      <c r="B234" s="5" t="s">
        <v>244</v>
      </c>
      <c r="C234" s="5" t="s">
        <v>561</v>
      </c>
      <c r="D234" t="s">
        <v>5</v>
      </c>
      <c r="E234" s="24" t="s">
        <v>562</v>
      </c>
      <c r="F234" s="25" t="s">
        <v>77</v>
      </c>
      <c r="G234" s="26">
        <v>50</v>
      </c>
      <c r="H234" s="25">
        <v>0</v>
      </c>
      <c r="I234" s="25">
        <f>ROUND(G234*H234,6)</f>
        <v>0</v>
      </c>
      <c r="L234" s="27">
        <v>0</v>
      </c>
      <c r="M234" s="22">
        <f>ROUND(ROUND(L234,2)*ROUND(G234,3),2)</f>
        <v>0</v>
      </c>
      <c r="N234" s="25" t="s">
        <v>56</v>
      </c>
      <c r="O234">
        <f>(M234*21)/100</f>
        <v>0</v>
      </c>
      <c r="P234" t="s">
        <v>27</v>
      </c>
    </row>
    <row r="235" spans="1:16" x14ac:dyDescent="0.2">
      <c r="A235" s="28" t="s">
        <v>57</v>
      </c>
      <c r="E235" s="29" t="s">
        <v>5</v>
      </c>
    </row>
    <row r="236" spans="1:16" x14ac:dyDescent="0.2">
      <c r="A236" s="28" t="s">
        <v>58</v>
      </c>
      <c r="E236" s="30" t="s">
        <v>5</v>
      </c>
    </row>
    <row r="237" spans="1:16" ht="25.5" x14ac:dyDescent="0.2">
      <c r="E237" s="29" t="s">
        <v>487</v>
      </c>
    </row>
    <row r="238" spans="1:16" x14ac:dyDescent="0.2">
      <c r="A238" t="s">
        <v>51</v>
      </c>
      <c r="B238" s="5" t="s">
        <v>249</v>
      </c>
      <c r="C238" s="5" t="s">
        <v>563</v>
      </c>
      <c r="D238" t="s">
        <v>5</v>
      </c>
      <c r="E238" s="24" t="s">
        <v>564</v>
      </c>
      <c r="F238" s="25" t="s">
        <v>73</v>
      </c>
      <c r="G238" s="26">
        <v>1</v>
      </c>
      <c r="H238" s="25">
        <v>0</v>
      </c>
      <c r="I238" s="25">
        <f>ROUND(G238*H238,6)</f>
        <v>0</v>
      </c>
      <c r="L238" s="27">
        <v>0</v>
      </c>
      <c r="M238" s="22">
        <f>ROUND(ROUND(L238,2)*ROUND(G238,3),2)</f>
        <v>0</v>
      </c>
      <c r="N238" s="25" t="s">
        <v>56</v>
      </c>
      <c r="O238">
        <f>(M238*21)/100</f>
        <v>0</v>
      </c>
      <c r="P238" t="s">
        <v>27</v>
      </c>
    </row>
    <row r="239" spans="1:16" x14ac:dyDescent="0.2">
      <c r="A239" s="28" t="s">
        <v>57</v>
      </c>
      <c r="E239" s="29" t="s">
        <v>5</v>
      </c>
    </row>
    <row r="240" spans="1:16" x14ac:dyDescent="0.2">
      <c r="A240" s="28" t="s">
        <v>58</v>
      </c>
      <c r="E240" s="30" t="s">
        <v>5</v>
      </c>
    </row>
    <row r="241" spans="1:16" ht="25.5" x14ac:dyDescent="0.2">
      <c r="E241" s="29" t="s">
        <v>487</v>
      </c>
    </row>
    <row r="242" spans="1:16" x14ac:dyDescent="0.2">
      <c r="A242" t="s">
        <v>51</v>
      </c>
      <c r="B242" s="5" t="s">
        <v>254</v>
      </c>
      <c r="C242" s="5" t="s">
        <v>565</v>
      </c>
      <c r="D242" t="s">
        <v>5</v>
      </c>
      <c r="E242" s="24" t="s">
        <v>566</v>
      </c>
      <c r="F242" s="25" t="s">
        <v>73</v>
      </c>
      <c r="G242" s="26">
        <v>1</v>
      </c>
      <c r="H242" s="25">
        <v>0</v>
      </c>
      <c r="I242" s="25">
        <f>ROUND(G242*H242,6)</f>
        <v>0</v>
      </c>
      <c r="L242" s="27">
        <v>0</v>
      </c>
      <c r="M242" s="22">
        <f>ROUND(ROUND(L242,2)*ROUND(G242,3),2)</f>
        <v>0</v>
      </c>
      <c r="N242" s="25" t="s">
        <v>56</v>
      </c>
      <c r="O242">
        <f>(M242*21)/100</f>
        <v>0</v>
      </c>
      <c r="P242" t="s">
        <v>27</v>
      </c>
    </row>
    <row r="243" spans="1:16" x14ac:dyDescent="0.2">
      <c r="A243" s="28" t="s">
        <v>57</v>
      </c>
      <c r="E243" s="29" t="s">
        <v>5</v>
      </c>
    </row>
    <row r="244" spans="1:16" x14ac:dyDescent="0.2">
      <c r="A244" s="28" t="s">
        <v>58</v>
      </c>
      <c r="E244" s="30" t="s">
        <v>5</v>
      </c>
    </row>
    <row r="245" spans="1:16" ht="25.5" x14ac:dyDescent="0.2">
      <c r="E245" s="29" t="s">
        <v>487</v>
      </c>
    </row>
    <row r="246" spans="1:16" ht="25.5" x14ac:dyDescent="0.2">
      <c r="A246" t="s">
        <v>51</v>
      </c>
      <c r="B246" s="5" t="s">
        <v>258</v>
      </c>
      <c r="C246" s="5" t="s">
        <v>567</v>
      </c>
      <c r="D246" t="s">
        <v>5</v>
      </c>
      <c r="E246" s="24" t="s">
        <v>568</v>
      </c>
      <c r="F246" s="25" t="s">
        <v>73</v>
      </c>
      <c r="G246" s="26">
        <v>3</v>
      </c>
      <c r="H246" s="25">
        <v>0</v>
      </c>
      <c r="I246" s="25">
        <f>ROUND(G246*H246,6)</f>
        <v>0</v>
      </c>
      <c r="L246" s="27">
        <v>0</v>
      </c>
      <c r="M246" s="22">
        <f>ROUND(ROUND(L246,2)*ROUND(G246,3),2)</f>
        <v>0</v>
      </c>
      <c r="N246" s="25" t="s">
        <v>56</v>
      </c>
      <c r="O246">
        <f>(M246*21)/100</f>
        <v>0</v>
      </c>
      <c r="P246" t="s">
        <v>27</v>
      </c>
    </row>
    <row r="247" spans="1:16" x14ac:dyDescent="0.2">
      <c r="A247" s="28" t="s">
        <v>57</v>
      </c>
      <c r="E247" s="29" t="s">
        <v>5</v>
      </c>
    </row>
    <row r="248" spans="1:16" x14ac:dyDescent="0.2">
      <c r="A248" s="28" t="s">
        <v>58</v>
      </c>
      <c r="E248" s="30" t="s">
        <v>5</v>
      </c>
    </row>
    <row r="249" spans="1:16" ht="25.5" x14ac:dyDescent="0.2">
      <c r="E249" s="29" t="s">
        <v>487</v>
      </c>
    </row>
    <row r="250" spans="1:16" x14ac:dyDescent="0.2">
      <c r="A250" t="s">
        <v>51</v>
      </c>
      <c r="B250" s="5" t="s">
        <v>262</v>
      </c>
      <c r="C250" s="5" t="s">
        <v>569</v>
      </c>
      <c r="D250" t="s">
        <v>5</v>
      </c>
      <c r="E250" s="24" t="s">
        <v>570</v>
      </c>
      <c r="F250" s="25" t="s">
        <v>73</v>
      </c>
      <c r="G250" s="26">
        <v>3</v>
      </c>
      <c r="H250" s="25">
        <v>0</v>
      </c>
      <c r="I250" s="25">
        <f>ROUND(G250*H250,6)</f>
        <v>0</v>
      </c>
      <c r="L250" s="27">
        <v>0</v>
      </c>
      <c r="M250" s="22">
        <f>ROUND(ROUND(L250,2)*ROUND(G250,3),2)</f>
        <v>0</v>
      </c>
      <c r="N250" s="25" t="s">
        <v>56</v>
      </c>
      <c r="O250">
        <f>(M250*21)/100</f>
        <v>0</v>
      </c>
      <c r="P250" t="s">
        <v>27</v>
      </c>
    </row>
    <row r="251" spans="1:16" x14ac:dyDescent="0.2">
      <c r="A251" s="28" t="s">
        <v>57</v>
      </c>
      <c r="E251" s="29" t="s">
        <v>5</v>
      </c>
    </row>
    <row r="252" spans="1:16" x14ac:dyDescent="0.2">
      <c r="A252" s="28" t="s">
        <v>58</v>
      </c>
      <c r="E252" s="30" t="s">
        <v>5</v>
      </c>
    </row>
    <row r="253" spans="1:16" ht="25.5" x14ac:dyDescent="0.2">
      <c r="E253" s="29" t="s">
        <v>487</v>
      </c>
    </row>
    <row r="254" spans="1:16" x14ac:dyDescent="0.2">
      <c r="A254" t="s">
        <v>51</v>
      </c>
      <c r="B254" s="5" t="s">
        <v>263</v>
      </c>
      <c r="C254" s="5" t="s">
        <v>571</v>
      </c>
      <c r="D254" t="s">
        <v>5</v>
      </c>
      <c r="E254" s="24" t="s">
        <v>572</v>
      </c>
      <c r="F254" s="25" t="s">
        <v>73</v>
      </c>
      <c r="G254" s="26">
        <v>3</v>
      </c>
      <c r="H254" s="25">
        <v>0</v>
      </c>
      <c r="I254" s="25">
        <f>ROUND(G254*H254,6)</f>
        <v>0</v>
      </c>
      <c r="L254" s="27">
        <v>0</v>
      </c>
      <c r="M254" s="22">
        <f>ROUND(ROUND(L254,2)*ROUND(G254,3),2)</f>
        <v>0</v>
      </c>
      <c r="N254" s="25" t="s">
        <v>56</v>
      </c>
      <c r="O254">
        <f>(M254*21)/100</f>
        <v>0</v>
      </c>
      <c r="P254" t="s">
        <v>27</v>
      </c>
    </row>
    <row r="255" spans="1:16" x14ac:dyDescent="0.2">
      <c r="A255" s="28" t="s">
        <v>57</v>
      </c>
      <c r="E255" s="29" t="s">
        <v>5</v>
      </c>
    </row>
    <row r="256" spans="1:16" x14ac:dyDescent="0.2">
      <c r="A256" s="28" t="s">
        <v>58</v>
      </c>
      <c r="E256" s="30" t="s">
        <v>5</v>
      </c>
    </row>
    <row r="257" spans="1:16" ht="25.5" x14ac:dyDescent="0.2">
      <c r="E257" s="29" t="s">
        <v>487</v>
      </c>
    </row>
    <row r="258" spans="1:16" x14ac:dyDescent="0.2">
      <c r="A258" t="s">
        <v>51</v>
      </c>
      <c r="B258" s="5" t="s">
        <v>264</v>
      </c>
      <c r="C258" s="5" t="s">
        <v>573</v>
      </c>
      <c r="D258" t="s">
        <v>5</v>
      </c>
      <c r="E258" s="24" t="s">
        <v>574</v>
      </c>
      <c r="F258" s="25" t="s">
        <v>73</v>
      </c>
      <c r="G258" s="26">
        <v>3</v>
      </c>
      <c r="H258" s="25">
        <v>0</v>
      </c>
      <c r="I258" s="25">
        <f>ROUND(G258*H258,6)</f>
        <v>0</v>
      </c>
      <c r="L258" s="27">
        <v>0</v>
      </c>
      <c r="M258" s="22">
        <f>ROUND(ROUND(L258,2)*ROUND(G258,3),2)</f>
        <v>0</v>
      </c>
      <c r="N258" s="25" t="s">
        <v>56</v>
      </c>
      <c r="O258">
        <f>(M258*21)/100</f>
        <v>0</v>
      </c>
      <c r="P258" t="s">
        <v>27</v>
      </c>
    </row>
    <row r="259" spans="1:16" x14ac:dyDescent="0.2">
      <c r="A259" s="28" t="s">
        <v>57</v>
      </c>
      <c r="E259" s="29" t="s">
        <v>5</v>
      </c>
    </row>
    <row r="260" spans="1:16" x14ac:dyDescent="0.2">
      <c r="A260" s="28" t="s">
        <v>58</v>
      </c>
      <c r="E260" s="30" t="s">
        <v>5</v>
      </c>
    </row>
    <row r="261" spans="1:16" ht="25.5" x14ac:dyDescent="0.2">
      <c r="E261" s="29" t="s">
        <v>487</v>
      </c>
    </row>
    <row r="262" spans="1:16" x14ac:dyDescent="0.2">
      <c r="A262" t="s">
        <v>51</v>
      </c>
      <c r="B262" s="5" t="s">
        <v>265</v>
      </c>
      <c r="C262" s="5" t="s">
        <v>575</v>
      </c>
      <c r="D262" t="s">
        <v>5</v>
      </c>
      <c r="E262" s="24" t="s">
        <v>576</v>
      </c>
      <c r="F262" s="25" t="s">
        <v>108</v>
      </c>
      <c r="G262" s="26">
        <v>1</v>
      </c>
      <c r="H262" s="25">
        <v>0</v>
      </c>
      <c r="I262" s="25">
        <f>ROUND(G262*H262,6)</f>
        <v>0</v>
      </c>
      <c r="L262" s="27">
        <v>0</v>
      </c>
      <c r="M262" s="22">
        <f>ROUND(ROUND(L262,2)*ROUND(G262,3),2)</f>
        <v>0</v>
      </c>
      <c r="N262" s="25" t="s">
        <v>56</v>
      </c>
      <c r="O262">
        <f>(M262*21)/100</f>
        <v>0</v>
      </c>
      <c r="P262" t="s">
        <v>27</v>
      </c>
    </row>
    <row r="263" spans="1:16" x14ac:dyDescent="0.2">
      <c r="A263" s="28" t="s">
        <v>57</v>
      </c>
      <c r="E263" s="29" t="s">
        <v>5</v>
      </c>
    </row>
    <row r="264" spans="1:16" x14ac:dyDescent="0.2">
      <c r="A264" s="28" t="s">
        <v>58</v>
      </c>
      <c r="E264" s="30" t="s">
        <v>5</v>
      </c>
    </row>
    <row r="265" spans="1:16" ht="25.5" x14ac:dyDescent="0.2">
      <c r="E265" s="29" t="s">
        <v>487</v>
      </c>
    </row>
    <row r="266" spans="1:16" x14ac:dyDescent="0.2">
      <c r="A266" t="s">
        <v>51</v>
      </c>
      <c r="B266" s="5" t="s">
        <v>266</v>
      </c>
      <c r="C266" s="5" t="s">
        <v>577</v>
      </c>
      <c r="D266" t="s">
        <v>5</v>
      </c>
      <c r="E266" s="24" t="s">
        <v>578</v>
      </c>
      <c r="F266" s="25" t="s">
        <v>108</v>
      </c>
      <c r="G266" s="26">
        <v>1</v>
      </c>
      <c r="H266" s="25">
        <v>0</v>
      </c>
      <c r="I266" s="25">
        <f>ROUND(G266*H266,6)</f>
        <v>0</v>
      </c>
      <c r="L266" s="27">
        <v>0</v>
      </c>
      <c r="M266" s="22">
        <f>ROUND(ROUND(L266,2)*ROUND(G266,3),2)</f>
        <v>0</v>
      </c>
      <c r="N266" s="25" t="s">
        <v>56</v>
      </c>
      <c r="O266">
        <f>(M266*21)/100</f>
        <v>0</v>
      </c>
      <c r="P266" t="s">
        <v>27</v>
      </c>
    </row>
    <row r="267" spans="1:16" x14ac:dyDescent="0.2">
      <c r="A267" s="28" t="s">
        <v>57</v>
      </c>
      <c r="E267" s="29" t="s">
        <v>5</v>
      </c>
    </row>
    <row r="268" spans="1:16" x14ac:dyDescent="0.2">
      <c r="A268" s="28" t="s">
        <v>58</v>
      </c>
      <c r="E268" s="30" t="s">
        <v>5</v>
      </c>
    </row>
    <row r="269" spans="1:16" ht="25.5" x14ac:dyDescent="0.2">
      <c r="E269" s="29" t="s">
        <v>487</v>
      </c>
    </row>
    <row r="270" spans="1:16" x14ac:dyDescent="0.2">
      <c r="A270" t="s">
        <v>51</v>
      </c>
      <c r="B270" s="5" t="s">
        <v>267</v>
      </c>
      <c r="C270" s="5" t="s">
        <v>579</v>
      </c>
      <c r="D270" t="s">
        <v>5</v>
      </c>
      <c r="E270" s="24" t="s">
        <v>580</v>
      </c>
      <c r="F270" s="25" t="s">
        <v>73</v>
      </c>
      <c r="G270" s="26">
        <v>10</v>
      </c>
      <c r="H270" s="25">
        <v>0</v>
      </c>
      <c r="I270" s="25">
        <f>ROUND(G270*H270,6)</f>
        <v>0</v>
      </c>
      <c r="L270" s="27">
        <v>0</v>
      </c>
      <c r="M270" s="22">
        <f>ROUND(ROUND(L270,2)*ROUND(G270,3),2)</f>
        <v>0</v>
      </c>
      <c r="N270" s="25" t="s">
        <v>56</v>
      </c>
      <c r="O270">
        <f>(M270*21)/100</f>
        <v>0</v>
      </c>
      <c r="P270" t="s">
        <v>27</v>
      </c>
    </row>
    <row r="271" spans="1:16" x14ac:dyDescent="0.2">
      <c r="A271" s="28" t="s">
        <v>57</v>
      </c>
      <c r="E271" s="29" t="s">
        <v>5</v>
      </c>
    </row>
    <row r="272" spans="1:16" x14ac:dyDescent="0.2">
      <c r="A272" s="28" t="s">
        <v>58</v>
      </c>
      <c r="E272" s="30" t="s">
        <v>5</v>
      </c>
    </row>
    <row r="273" spans="1:16" ht="25.5" x14ac:dyDescent="0.2">
      <c r="E273" s="29" t="s">
        <v>487</v>
      </c>
    </row>
    <row r="274" spans="1:16" x14ac:dyDescent="0.2">
      <c r="A274" t="s">
        <v>51</v>
      </c>
      <c r="B274" s="5" t="s">
        <v>270</v>
      </c>
      <c r="C274" s="5" t="s">
        <v>581</v>
      </c>
      <c r="D274" t="s">
        <v>5</v>
      </c>
      <c r="E274" s="24" t="s">
        <v>582</v>
      </c>
      <c r="F274" s="25" t="s">
        <v>73</v>
      </c>
      <c r="G274" s="26">
        <v>3</v>
      </c>
      <c r="H274" s="25">
        <v>0</v>
      </c>
      <c r="I274" s="25">
        <f>ROUND(G274*H274,6)</f>
        <v>0</v>
      </c>
      <c r="L274" s="27">
        <v>0</v>
      </c>
      <c r="M274" s="22">
        <f>ROUND(ROUND(L274,2)*ROUND(G274,3),2)</f>
        <v>0</v>
      </c>
      <c r="N274" s="25" t="s">
        <v>56</v>
      </c>
      <c r="O274">
        <f>(M274*21)/100</f>
        <v>0</v>
      </c>
      <c r="P274" t="s">
        <v>27</v>
      </c>
    </row>
    <row r="275" spans="1:16" x14ac:dyDescent="0.2">
      <c r="A275" s="28" t="s">
        <v>57</v>
      </c>
      <c r="E275" s="29" t="s">
        <v>5</v>
      </c>
    </row>
    <row r="276" spans="1:16" x14ac:dyDescent="0.2">
      <c r="A276" s="28" t="s">
        <v>58</v>
      </c>
      <c r="E276" s="30" t="s">
        <v>5</v>
      </c>
    </row>
    <row r="277" spans="1:16" ht="25.5" x14ac:dyDescent="0.2">
      <c r="E277" s="29" t="s">
        <v>487</v>
      </c>
    </row>
    <row r="278" spans="1:16" x14ac:dyDescent="0.2">
      <c r="A278" t="s">
        <v>51</v>
      </c>
      <c r="B278" s="5" t="s">
        <v>273</v>
      </c>
      <c r="C278" s="5" t="s">
        <v>583</v>
      </c>
      <c r="D278" t="s">
        <v>5</v>
      </c>
      <c r="E278" s="24" t="s">
        <v>584</v>
      </c>
      <c r="F278" s="25" t="s">
        <v>73</v>
      </c>
      <c r="G278" s="26">
        <v>3</v>
      </c>
      <c r="H278" s="25">
        <v>0</v>
      </c>
      <c r="I278" s="25">
        <f>ROUND(G278*H278,6)</f>
        <v>0</v>
      </c>
      <c r="L278" s="27">
        <v>0</v>
      </c>
      <c r="M278" s="22">
        <f>ROUND(ROUND(L278,2)*ROUND(G278,3),2)</f>
        <v>0</v>
      </c>
      <c r="N278" s="25" t="s">
        <v>56</v>
      </c>
      <c r="O278">
        <f>(M278*21)/100</f>
        <v>0</v>
      </c>
      <c r="P278" t="s">
        <v>27</v>
      </c>
    </row>
    <row r="279" spans="1:16" x14ac:dyDescent="0.2">
      <c r="A279" s="28" t="s">
        <v>57</v>
      </c>
      <c r="E279" s="29" t="s">
        <v>5</v>
      </c>
    </row>
    <row r="280" spans="1:16" x14ac:dyDescent="0.2">
      <c r="A280" s="28" t="s">
        <v>58</v>
      </c>
      <c r="E280" s="30" t="s">
        <v>5</v>
      </c>
    </row>
    <row r="281" spans="1:16" ht="25.5" x14ac:dyDescent="0.2">
      <c r="E281" s="29" t="s">
        <v>487</v>
      </c>
    </row>
    <row r="282" spans="1:16" x14ac:dyDescent="0.2">
      <c r="A282" t="s">
        <v>51</v>
      </c>
      <c r="B282" s="5" t="s">
        <v>276</v>
      </c>
      <c r="C282" s="5" t="s">
        <v>585</v>
      </c>
      <c r="D282" t="s">
        <v>5</v>
      </c>
      <c r="E282" s="24" t="s">
        <v>586</v>
      </c>
      <c r="F282" s="25" t="s">
        <v>73</v>
      </c>
      <c r="G282" s="26">
        <v>5</v>
      </c>
      <c r="H282" s="25">
        <v>0</v>
      </c>
      <c r="I282" s="25">
        <f>ROUND(G282*H282,6)</f>
        <v>0</v>
      </c>
      <c r="L282" s="27">
        <v>0</v>
      </c>
      <c r="M282" s="22">
        <f>ROUND(ROUND(L282,2)*ROUND(G282,3),2)</f>
        <v>0</v>
      </c>
      <c r="N282" s="25" t="s">
        <v>56</v>
      </c>
      <c r="O282">
        <f>(M282*21)/100</f>
        <v>0</v>
      </c>
      <c r="P282" t="s">
        <v>27</v>
      </c>
    </row>
    <row r="283" spans="1:16" x14ac:dyDescent="0.2">
      <c r="A283" s="28" t="s">
        <v>57</v>
      </c>
      <c r="E283" s="29" t="s">
        <v>5</v>
      </c>
    </row>
    <row r="284" spans="1:16" x14ac:dyDescent="0.2">
      <c r="A284" s="28" t="s">
        <v>58</v>
      </c>
      <c r="E284" s="30" t="s">
        <v>5</v>
      </c>
    </row>
    <row r="285" spans="1:16" ht="25.5" x14ac:dyDescent="0.2">
      <c r="E285" s="29" t="s">
        <v>487</v>
      </c>
    </row>
    <row r="286" spans="1:16" x14ac:dyDescent="0.2">
      <c r="A286" t="s">
        <v>51</v>
      </c>
      <c r="B286" s="5" t="s">
        <v>279</v>
      </c>
      <c r="C286" s="5" t="s">
        <v>587</v>
      </c>
      <c r="D286" t="s">
        <v>5</v>
      </c>
      <c r="E286" s="24" t="s">
        <v>588</v>
      </c>
      <c r="F286" s="25" t="s">
        <v>73</v>
      </c>
      <c r="G286" s="26">
        <v>5</v>
      </c>
      <c r="H286" s="25">
        <v>0</v>
      </c>
      <c r="I286" s="25">
        <f>ROUND(G286*H286,6)</f>
        <v>0</v>
      </c>
      <c r="L286" s="27">
        <v>0</v>
      </c>
      <c r="M286" s="22">
        <f>ROUND(ROUND(L286,2)*ROUND(G286,3),2)</f>
        <v>0</v>
      </c>
      <c r="N286" s="25" t="s">
        <v>56</v>
      </c>
      <c r="O286">
        <f>(M286*21)/100</f>
        <v>0</v>
      </c>
      <c r="P286" t="s">
        <v>27</v>
      </c>
    </row>
    <row r="287" spans="1:16" x14ac:dyDescent="0.2">
      <c r="A287" s="28" t="s">
        <v>57</v>
      </c>
      <c r="E287" s="29" t="s">
        <v>5</v>
      </c>
    </row>
    <row r="288" spans="1:16" x14ac:dyDescent="0.2">
      <c r="A288" s="28" t="s">
        <v>58</v>
      </c>
      <c r="E288" s="30" t="s">
        <v>5</v>
      </c>
    </row>
    <row r="289" spans="1:16" ht="25.5" x14ac:dyDescent="0.2">
      <c r="E289" s="29" t="s">
        <v>487</v>
      </c>
    </row>
    <row r="290" spans="1:16" x14ac:dyDescent="0.2">
      <c r="A290" t="s">
        <v>51</v>
      </c>
      <c r="B290" s="5" t="s">
        <v>589</v>
      </c>
      <c r="C290" s="5" t="s">
        <v>590</v>
      </c>
      <c r="D290" t="s">
        <v>5</v>
      </c>
      <c r="E290" s="24" t="s">
        <v>591</v>
      </c>
      <c r="F290" s="25" t="s">
        <v>77</v>
      </c>
      <c r="G290" s="26">
        <v>25</v>
      </c>
      <c r="H290" s="25">
        <v>0</v>
      </c>
      <c r="I290" s="25">
        <f>ROUND(G290*H290,6)</f>
        <v>0</v>
      </c>
      <c r="L290" s="27">
        <v>0</v>
      </c>
      <c r="M290" s="22">
        <f>ROUND(ROUND(L290,2)*ROUND(G290,3),2)</f>
        <v>0</v>
      </c>
      <c r="N290" s="25" t="s">
        <v>56</v>
      </c>
      <c r="O290">
        <f>(M290*21)/100</f>
        <v>0</v>
      </c>
      <c r="P290" t="s">
        <v>27</v>
      </c>
    </row>
    <row r="291" spans="1:16" x14ac:dyDescent="0.2">
      <c r="A291" s="28" t="s">
        <v>57</v>
      </c>
      <c r="E291" s="29" t="s">
        <v>5</v>
      </c>
    </row>
    <row r="292" spans="1:16" x14ac:dyDescent="0.2">
      <c r="A292" s="28" t="s">
        <v>58</v>
      </c>
      <c r="E292" s="30" t="s">
        <v>5</v>
      </c>
    </row>
    <row r="293" spans="1:16" ht="25.5" x14ac:dyDescent="0.2">
      <c r="E293" s="29" t="s">
        <v>487</v>
      </c>
    </row>
    <row r="294" spans="1:16" x14ac:dyDescent="0.2">
      <c r="A294" t="s">
        <v>51</v>
      </c>
      <c r="B294" s="5" t="s">
        <v>282</v>
      </c>
      <c r="C294" s="5" t="s">
        <v>592</v>
      </c>
      <c r="D294" t="s">
        <v>5</v>
      </c>
      <c r="E294" s="24" t="s">
        <v>593</v>
      </c>
      <c r="F294" s="25" t="s">
        <v>77</v>
      </c>
      <c r="G294" s="26">
        <v>25</v>
      </c>
      <c r="H294" s="25">
        <v>0</v>
      </c>
      <c r="I294" s="25">
        <f>ROUND(G294*H294,6)</f>
        <v>0</v>
      </c>
      <c r="L294" s="27">
        <v>0</v>
      </c>
      <c r="M294" s="22">
        <f>ROUND(ROUND(L294,2)*ROUND(G294,3),2)</f>
        <v>0</v>
      </c>
      <c r="N294" s="25" t="s">
        <v>56</v>
      </c>
      <c r="O294">
        <f>(M294*21)/100</f>
        <v>0</v>
      </c>
      <c r="P294" t="s">
        <v>27</v>
      </c>
    </row>
    <row r="295" spans="1:16" x14ac:dyDescent="0.2">
      <c r="A295" s="28" t="s">
        <v>57</v>
      </c>
      <c r="E295" s="29" t="s">
        <v>5</v>
      </c>
    </row>
    <row r="296" spans="1:16" x14ac:dyDescent="0.2">
      <c r="A296" s="28" t="s">
        <v>58</v>
      </c>
      <c r="E296" s="30" t="s">
        <v>5</v>
      </c>
    </row>
    <row r="297" spans="1:16" ht="25.5" x14ac:dyDescent="0.2">
      <c r="E297" s="29" t="s">
        <v>487</v>
      </c>
    </row>
    <row r="298" spans="1:16" ht="25.5" x14ac:dyDescent="0.2">
      <c r="A298" t="s">
        <v>51</v>
      </c>
      <c r="B298" s="5" t="s">
        <v>287</v>
      </c>
      <c r="C298" s="5" t="s">
        <v>594</v>
      </c>
      <c r="D298" t="s">
        <v>5</v>
      </c>
      <c r="E298" s="24" t="s">
        <v>595</v>
      </c>
      <c r="F298" s="25" t="s">
        <v>73</v>
      </c>
      <c r="G298" s="26">
        <v>1</v>
      </c>
      <c r="H298" s="25">
        <v>0</v>
      </c>
      <c r="I298" s="25">
        <f>ROUND(G298*H298,6)</f>
        <v>0</v>
      </c>
      <c r="L298" s="27">
        <v>0</v>
      </c>
      <c r="M298" s="22">
        <f>ROUND(ROUND(L298,2)*ROUND(G298,3),2)</f>
        <v>0</v>
      </c>
      <c r="N298" s="25" t="s">
        <v>56</v>
      </c>
      <c r="O298">
        <f>(M298*21)/100</f>
        <v>0</v>
      </c>
      <c r="P298" t="s">
        <v>27</v>
      </c>
    </row>
    <row r="299" spans="1:16" x14ac:dyDescent="0.2">
      <c r="A299" s="28" t="s">
        <v>57</v>
      </c>
      <c r="E299" s="29" t="s">
        <v>5</v>
      </c>
    </row>
    <row r="300" spans="1:16" x14ac:dyDescent="0.2">
      <c r="A300" s="28" t="s">
        <v>58</v>
      </c>
      <c r="E300" s="30" t="s">
        <v>5</v>
      </c>
    </row>
    <row r="301" spans="1:16" ht="25.5" x14ac:dyDescent="0.2">
      <c r="E301" s="29" t="s">
        <v>596</v>
      </c>
    </row>
    <row r="302" spans="1:16" x14ac:dyDescent="0.2">
      <c r="A302" t="s">
        <v>51</v>
      </c>
      <c r="B302" s="5" t="s">
        <v>288</v>
      </c>
      <c r="C302" s="5" t="s">
        <v>597</v>
      </c>
      <c r="D302" t="s">
        <v>5</v>
      </c>
      <c r="E302" s="24" t="s">
        <v>598</v>
      </c>
      <c r="F302" s="25" t="s">
        <v>73</v>
      </c>
      <c r="G302" s="26">
        <v>1</v>
      </c>
      <c r="H302" s="25">
        <v>0</v>
      </c>
      <c r="I302" s="25">
        <f>ROUND(G302*H302,6)</f>
        <v>0</v>
      </c>
      <c r="L302" s="27">
        <v>0</v>
      </c>
      <c r="M302" s="22">
        <f>ROUND(ROUND(L302,2)*ROUND(G302,3),2)</f>
        <v>0</v>
      </c>
      <c r="N302" s="25" t="s">
        <v>56</v>
      </c>
      <c r="O302">
        <f>(M302*21)/100</f>
        <v>0</v>
      </c>
      <c r="P302" t="s">
        <v>27</v>
      </c>
    </row>
    <row r="303" spans="1:16" x14ac:dyDescent="0.2">
      <c r="A303" s="28" t="s">
        <v>57</v>
      </c>
      <c r="E303" s="29" t="s">
        <v>5</v>
      </c>
    </row>
    <row r="304" spans="1:16" x14ac:dyDescent="0.2">
      <c r="A304" s="28" t="s">
        <v>58</v>
      </c>
      <c r="E304" s="30" t="s">
        <v>5</v>
      </c>
    </row>
    <row r="305" spans="1:16" ht="25.5" x14ac:dyDescent="0.2">
      <c r="E305" s="29" t="s">
        <v>487</v>
      </c>
    </row>
    <row r="306" spans="1:16" ht="25.5" x14ac:dyDescent="0.2">
      <c r="A306" t="s">
        <v>51</v>
      </c>
      <c r="B306" s="5" t="s">
        <v>289</v>
      </c>
      <c r="C306" s="5" t="s">
        <v>599</v>
      </c>
      <c r="D306" t="s">
        <v>5</v>
      </c>
      <c r="E306" s="24" t="s">
        <v>600</v>
      </c>
      <c r="F306" s="25" t="s">
        <v>73</v>
      </c>
      <c r="G306" s="26">
        <v>9</v>
      </c>
      <c r="H306" s="25">
        <v>0</v>
      </c>
      <c r="I306" s="25">
        <f>ROUND(G306*H306,6)</f>
        <v>0</v>
      </c>
      <c r="L306" s="27">
        <v>0</v>
      </c>
      <c r="M306" s="22">
        <f>ROUND(ROUND(L306,2)*ROUND(G306,3),2)</f>
        <v>0</v>
      </c>
      <c r="N306" s="25" t="s">
        <v>56</v>
      </c>
      <c r="O306">
        <f>(M306*21)/100</f>
        <v>0</v>
      </c>
      <c r="P306" t="s">
        <v>27</v>
      </c>
    </row>
    <row r="307" spans="1:16" x14ac:dyDescent="0.2">
      <c r="A307" s="28" t="s">
        <v>57</v>
      </c>
      <c r="E307" s="29" t="s">
        <v>5</v>
      </c>
    </row>
    <row r="308" spans="1:16" x14ac:dyDescent="0.2">
      <c r="A308" s="28" t="s">
        <v>58</v>
      </c>
      <c r="E308" s="30" t="s">
        <v>5</v>
      </c>
    </row>
    <row r="309" spans="1:16" ht="25.5" x14ac:dyDescent="0.2">
      <c r="E309" s="29" t="s">
        <v>596</v>
      </c>
    </row>
    <row r="310" spans="1:16" ht="25.5" x14ac:dyDescent="0.2">
      <c r="A310" t="s">
        <v>51</v>
      </c>
      <c r="B310" s="5" t="s">
        <v>292</v>
      </c>
      <c r="C310" s="5" t="s">
        <v>601</v>
      </c>
      <c r="D310" t="s">
        <v>5</v>
      </c>
      <c r="E310" s="24" t="s">
        <v>602</v>
      </c>
      <c r="F310" s="25" t="s">
        <v>73</v>
      </c>
      <c r="G310" s="26">
        <v>9</v>
      </c>
      <c r="H310" s="25">
        <v>0</v>
      </c>
      <c r="I310" s="25">
        <f>ROUND(G310*H310,6)</f>
        <v>0</v>
      </c>
      <c r="L310" s="27">
        <v>0</v>
      </c>
      <c r="M310" s="22">
        <f>ROUND(ROUND(L310,2)*ROUND(G310,3),2)</f>
        <v>0</v>
      </c>
      <c r="N310" s="25" t="s">
        <v>56</v>
      </c>
      <c r="O310">
        <f>(M310*21)/100</f>
        <v>0</v>
      </c>
      <c r="P310" t="s">
        <v>27</v>
      </c>
    </row>
    <row r="311" spans="1:16" x14ac:dyDescent="0.2">
      <c r="A311" s="28" t="s">
        <v>57</v>
      </c>
      <c r="E311" s="29" t="s">
        <v>5</v>
      </c>
    </row>
    <row r="312" spans="1:16" x14ac:dyDescent="0.2">
      <c r="A312" s="28" t="s">
        <v>58</v>
      </c>
      <c r="E312" s="30" t="s">
        <v>5</v>
      </c>
    </row>
    <row r="313" spans="1:16" ht="25.5" x14ac:dyDescent="0.2">
      <c r="E313" s="29" t="s">
        <v>596</v>
      </c>
    </row>
    <row r="314" spans="1:16" x14ac:dyDescent="0.2">
      <c r="A314" t="s">
        <v>51</v>
      </c>
      <c r="B314" s="5" t="s">
        <v>295</v>
      </c>
      <c r="C314" s="5" t="s">
        <v>603</v>
      </c>
      <c r="D314" t="s">
        <v>5</v>
      </c>
      <c r="E314" s="24" t="s">
        <v>604</v>
      </c>
      <c r="F314" s="25" t="s">
        <v>73</v>
      </c>
      <c r="G314" s="26">
        <v>7</v>
      </c>
      <c r="H314" s="25">
        <v>0</v>
      </c>
      <c r="I314" s="25">
        <f>ROUND(G314*H314,6)</f>
        <v>0</v>
      </c>
      <c r="L314" s="27">
        <v>0</v>
      </c>
      <c r="M314" s="22">
        <f>ROUND(ROUND(L314,2)*ROUND(G314,3),2)</f>
        <v>0</v>
      </c>
      <c r="N314" s="25" t="s">
        <v>56</v>
      </c>
      <c r="O314">
        <f>(M314*21)/100</f>
        <v>0</v>
      </c>
      <c r="P314" t="s">
        <v>27</v>
      </c>
    </row>
    <row r="315" spans="1:16" x14ac:dyDescent="0.2">
      <c r="A315" s="28" t="s">
        <v>57</v>
      </c>
      <c r="E315" s="29" t="s">
        <v>5</v>
      </c>
    </row>
    <row r="316" spans="1:16" x14ac:dyDescent="0.2">
      <c r="A316" s="28" t="s">
        <v>58</v>
      </c>
      <c r="E316" s="30" t="s">
        <v>5</v>
      </c>
    </row>
    <row r="317" spans="1:16" ht="25.5" x14ac:dyDescent="0.2">
      <c r="E317" s="29" t="s">
        <v>487</v>
      </c>
    </row>
    <row r="318" spans="1:16" x14ac:dyDescent="0.2">
      <c r="A318" t="s">
        <v>51</v>
      </c>
      <c r="B318" s="5" t="s">
        <v>298</v>
      </c>
      <c r="C318" s="5" t="s">
        <v>605</v>
      </c>
      <c r="D318" t="s">
        <v>5</v>
      </c>
      <c r="E318" s="24" t="s">
        <v>606</v>
      </c>
      <c r="F318" s="25" t="s">
        <v>73</v>
      </c>
      <c r="G318" s="26">
        <v>7</v>
      </c>
      <c r="H318" s="25">
        <v>0</v>
      </c>
      <c r="I318" s="25">
        <f>ROUND(G318*H318,6)</f>
        <v>0</v>
      </c>
      <c r="L318" s="27">
        <v>0</v>
      </c>
      <c r="M318" s="22">
        <f>ROUND(ROUND(L318,2)*ROUND(G318,3),2)</f>
        <v>0</v>
      </c>
      <c r="N318" s="25" t="s">
        <v>56</v>
      </c>
      <c r="O318">
        <f>(M318*21)/100</f>
        <v>0</v>
      </c>
      <c r="P318" t="s">
        <v>27</v>
      </c>
    </row>
    <row r="319" spans="1:16" x14ac:dyDescent="0.2">
      <c r="A319" s="28" t="s">
        <v>57</v>
      </c>
      <c r="E319" s="29" t="s">
        <v>5</v>
      </c>
    </row>
    <row r="320" spans="1:16" x14ac:dyDescent="0.2">
      <c r="A320" s="28" t="s">
        <v>58</v>
      </c>
      <c r="E320" s="30" t="s">
        <v>5</v>
      </c>
    </row>
    <row r="321" spans="1:16" ht="25.5" x14ac:dyDescent="0.2">
      <c r="E321" s="29" t="s">
        <v>487</v>
      </c>
    </row>
    <row r="322" spans="1:16" ht="25.5" x14ac:dyDescent="0.2">
      <c r="A322" t="s">
        <v>51</v>
      </c>
      <c r="B322" s="5" t="s">
        <v>301</v>
      </c>
      <c r="C322" s="5" t="s">
        <v>607</v>
      </c>
      <c r="D322" t="s">
        <v>5</v>
      </c>
      <c r="E322" s="24" t="s">
        <v>608</v>
      </c>
      <c r="F322" s="25" t="s">
        <v>73</v>
      </c>
      <c r="G322" s="26">
        <v>1</v>
      </c>
      <c r="H322" s="25">
        <v>0</v>
      </c>
      <c r="I322" s="25">
        <f>ROUND(G322*H322,6)</f>
        <v>0</v>
      </c>
      <c r="L322" s="27">
        <v>0</v>
      </c>
      <c r="M322" s="22">
        <f>ROUND(ROUND(L322,2)*ROUND(G322,3),2)</f>
        <v>0</v>
      </c>
      <c r="N322" s="25" t="s">
        <v>56</v>
      </c>
      <c r="O322">
        <f>(M322*21)/100</f>
        <v>0</v>
      </c>
      <c r="P322" t="s">
        <v>27</v>
      </c>
    </row>
    <row r="323" spans="1:16" x14ac:dyDescent="0.2">
      <c r="A323" s="28" t="s">
        <v>57</v>
      </c>
      <c r="E323" s="29" t="s">
        <v>5</v>
      </c>
    </row>
    <row r="324" spans="1:16" x14ac:dyDescent="0.2">
      <c r="A324" s="28" t="s">
        <v>58</v>
      </c>
      <c r="E324" s="30" t="s">
        <v>5</v>
      </c>
    </row>
    <row r="325" spans="1:16" ht="25.5" x14ac:dyDescent="0.2">
      <c r="E325" s="29" t="s">
        <v>487</v>
      </c>
    </row>
    <row r="326" spans="1:16" ht="25.5" x14ac:dyDescent="0.2">
      <c r="A326" t="s">
        <v>51</v>
      </c>
      <c r="B326" s="5" t="s">
        <v>304</v>
      </c>
      <c r="C326" s="5" t="s">
        <v>609</v>
      </c>
      <c r="D326" t="s">
        <v>5</v>
      </c>
      <c r="E326" s="24" t="s">
        <v>610</v>
      </c>
      <c r="F326" s="25" t="s">
        <v>73</v>
      </c>
      <c r="G326" s="26">
        <v>1</v>
      </c>
      <c r="H326" s="25">
        <v>0</v>
      </c>
      <c r="I326" s="25">
        <f>ROUND(G326*H326,6)</f>
        <v>0</v>
      </c>
      <c r="L326" s="27">
        <v>0</v>
      </c>
      <c r="M326" s="22">
        <f>ROUND(ROUND(L326,2)*ROUND(G326,3),2)</f>
        <v>0</v>
      </c>
      <c r="N326" s="25" t="s">
        <v>56</v>
      </c>
      <c r="O326">
        <f>(M326*21)/100</f>
        <v>0</v>
      </c>
      <c r="P326" t="s">
        <v>27</v>
      </c>
    </row>
    <row r="327" spans="1:16" x14ac:dyDescent="0.2">
      <c r="A327" s="28" t="s">
        <v>57</v>
      </c>
      <c r="E327" s="29" t="s">
        <v>5</v>
      </c>
    </row>
    <row r="328" spans="1:16" x14ac:dyDescent="0.2">
      <c r="A328" s="28" t="s">
        <v>58</v>
      </c>
      <c r="E328" s="30" t="s">
        <v>5</v>
      </c>
    </row>
    <row r="329" spans="1:16" ht="25.5" x14ac:dyDescent="0.2">
      <c r="E329" s="29" t="s">
        <v>487</v>
      </c>
    </row>
    <row r="330" spans="1:16" x14ac:dyDescent="0.2">
      <c r="A330" t="s">
        <v>51</v>
      </c>
      <c r="B330" s="5" t="s">
        <v>307</v>
      </c>
      <c r="C330" s="5" t="s">
        <v>611</v>
      </c>
      <c r="D330" t="s">
        <v>5</v>
      </c>
      <c r="E330" s="24" t="s">
        <v>612</v>
      </c>
      <c r="F330" s="25" t="s">
        <v>73</v>
      </c>
      <c r="G330" s="26">
        <v>7</v>
      </c>
      <c r="H330" s="25">
        <v>0</v>
      </c>
      <c r="I330" s="25">
        <f>ROUND(G330*H330,6)</f>
        <v>0</v>
      </c>
      <c r="L330" s="27">
        <v>0</v>
      </c>
      <c r="M330" s="22">
        <f>ROUND(ROUND(L330,2)*ROUND(G330,3),2)</f>
        <v>0</v>
      </c>
      <c r="N330" s="25" t="s">
        <v>56</v>
      </c>
      <c r="O330">
        <f>(M330*21)/100</f>
        <v>0</v>
      </c>
      <c r="P330" t="s">
        <v>27</v>
      </c>
    </row>
    <row r="331" spans="1:16" x14ac:dyDescent="0.2">
      <c r="A331" s="28" t="s">
        <v>57</v>
      </c>
      <c r="E331" s="29" t="s">
        <v>5</v>
      </c>
    </row>
    <row r="332" spans="1:16" x14ac:dyDescent="0.2">
      <c r="A332" s="28" t="s">
        <v>58</v>
      </c>
      <c r="E332" s="30" t="s">
        <v>5</v>
      </c>
    </row>
    <row r="333" spans="1:16" ht="25.5" x14ac:dyDescent="0.2">
      <c r="E333" s="29" t="s">
        <v>487</v>
      </c>
    </row>
    <row r="334" spans="1:16" x14ac:dyDescent="0.2">
      <c r="A334" t="s">
        <v>51</v>
      </c>
      <c r="B334" s="5" t="s">
        <v>311</v>
      </c>
      <c r="C334" s="5" t="s">
        <v>613</v>
      </c>
      <c r="D334" t="s">
        <v>5</v>
      </c>
      <c r="E334" s="24" t="s">
        <v>614</v>
      </c>
      <c r="F334" s="25" t="s">
        <v>73</v>
      </c>
      <c r="G334" s="26">
        <v>7</v>
      </c>
      <c r="H334" s="25">
        <v>0</v>
      </c>
      <c r="I334" s="25">
        <f>ROUND(G334*H334,6)</f>
        <v>0</v>
      </c>
      <c r="L334" s="27">
        <v>0</v>
      </c>
      <c r="M334" s="22">
        <f>ROUND(ROUND(L334,2)*ROUND(G334,3),2)</f>
        <v>0</v>
      </c>
      <c r="N334" s="25" t="s">
        <v>56</v>
      </c>
      <c r="O334">
        <f>(M334*21)/100</f>
        <v>0</v>
      </c>
      <c r="P334" t="s">
        <v>27</v>
      </c>
    </row>
    <row r="335" spans="1:16" x14ac:dyDescent="0.2">
      <c r="A335" s="28" t="s">
        <v>57</v>
      </c>
      <c r="E335" s="29" t="s">
        <v>5</v>
      </c>
    </row>
    <row r="336" spans="1:16" x14ac:dyDescent="0.2">
      <c r="A336" s="28" t="s">
        <v>58</v>
      </c>
      <c r="E336" s="30" t="s">
        <v>5</v>
      </c>
    </row>
    <row r="337" spans="1:16" ht="25.5" x14ac:dyDescent="0.2">
      <c r="E337" s="29" t="s">
        <v>487</v>
      </c>
    </row>
    <row r="338" spans="1:16" x14ac:dyDescent="0.2">
      <c r="A338" t="s">
        <v>51</v>
      </c>
      <c r="B338" s="5" t="s">
        <v>314</v>
      </c>
      <c r="C338" s="5" t="s">
        <v>615</v>
      </c>
      <c r="D338" t="s">
        <v>5</v>
      </c>
      <c r="E338" s="24" t="s">
        <v>616</v>
      </c>
      <c r="F338" s="25" t="s">
        <v>73</v>
      </c>
      <c r="G338" s="26">
        <v>6</v>
      </c>
      <c r="H338" s="25">
        <v>0</v>
      </c>
      <c r="I338" s="25">
        <f>ROUND(G338*H338,6)</f>
        <v>0</v>
      </c>
      <c r="L338" s="27">
        <v>0</v>
      </c>
      <c r="M338" s="22">
        <f>ROUND(ROUND(L338,2)*ROUND(G338,3),2)</f>
        <v>0</v>
      </c>
      <c r="N338" s="25" t="s">
        <v>56</v>
      </c>
      <c r="O338">
        <f>(M338*21)/100</f>
        <v>0</v>
      </c>
      <c r="P338" t="s">
        <v>27</v>
      </c>
    </row>
    <row r="339" spans="1:16" x14ac:dyDescent="0.2">
      <c r="A339" s="28" t="s">
        <v>57</v>
      </c>
      <c r="E339" s="29" t="s">
        <v>5</v>
      </c>
    </row>
    <row r="340" spans="1:16" x14ac:dyDescent="0.2">
      <c r="A340" s="28" t="s">
        <v>58</v>
      </c>
      <c r="E340" s="30" t="s">
        <v>5</v>
      </c>
    </row>
    <row r="341" spans="1:16" ht="25.5" x14ac:dyDescent="0.2">
      <c r="E341" s="29" t="s">
        <v>487</v>
      </c>
    </row>
    <row r="342" spans="1:16" x14ac:dyDescent="0.2">
      <c r="A342" t="s">
        <v>51</v>
      </c>
      <c r="B342" s="5" t="s">
        <v>317</v>
      </c>
      <c r="C342" s="5" t="s">
        <v>617</v>
      </c>
      <c r="D342" t="s">
        <v>5</v>
      </c>
      <c r="E342" s="24" t="s">
        <v>618</v>
      </c>
      <c r="F342" s="25" t="s">
        <v>73</v>
      </c>
      <c r="G342" s="26">
        <v>6</v>
      </c>
      <c r="H342" s="25">
        <v>0</v>
      </c>
      <c r="I342" s="25">
        <f>ROUND(G342*H342,6)</f>
        <v>0</v>
      </c>
      <c r="L342" s="27">
        <v>0</v>
      </c>
      <c r="M342" s="22">
        <f>ROUND(ROUND(L342,2)*ROUND(G342,3),2)</f>
        <v>0</v>
      </c>
      <c r="N342" s="25" t="s">
        <v>56</v>
      </c>
      <c r="O342">
        <f>(M342*21)/100</f>
        <v>0</v>
      </c>
      <c r="P342" t="s">
        <v>27</v>
      </c>
    </row>
    <row r="343" spans="1:16" x14ac:dyDescent="0.2">
      <c r="A343" s="28" t="s">
        <v>57</v>
      </c>
      <c r="E343" s="29" t="s">
        <v>5</v>
      </c>
    </row>
    <row r="344" spans="1:16" x14ac:dyDescent="0.2">
      <c r="A344" s="28" t="s">
        <v>58</v>
      </c>
      <c r="E344" s="30" t="s">
        <v>5</v>
      </c>
    </row>
    <row r="345" spans="1:16" ht="25.5" x14ac:dyDescent="0.2">
      <c r="E345" s="29" t="s">
        <v>487</v>
      </c>
    </row>
    <row r="346" spans="1:16" x14ac:dyDescent="0.2">
      <c r="A346" t="s">
        <v>51</v>
      </c>
      <c r="B346" s="5" t="s">
        <v>320</v>
      </c>
      <c r="C346" s="5" t="s">
        <v>619</v>
      </c>
      <c r="D346" t="s">
        <v>5</v>
      </c>
      <c r="E346" s="24" t="s">
        <v>620</v>
      </c>
      <c r="F346" s="25" t="s">
        <v>73</v>
      </c>
      <c r="G346" s="26">
        <v>1</v>
      </c>
      <c r="H346" s="25">
        <v>0</v>
      </c>
      <c r="I346" s="25">
        <f>ROUND(G346*H346,6)</f>
        <v>0</v>
      </c>
      <c r="L346" s="27">
        <v>0</v>
      </c>
      <c r="M346" s="22">
        <f>ROUND(ROUND(L346,2)*ROUND(G346,3),2)</f>
        <v>0</v>
      </c>
      <c r="N346" s="25" t="s">
        <v>56</v>
      </c>
      <c r="O346">
        <f>(M346*21)/100</f>
        <v>0</v>
      </c>
      <c r="P346" t="s">
        <v>27</v>
      </c>
    </row>
    <row r="347" spans="1:16" x14ac:dyDescent="0.2">
      <c r="A347" s="28" t="s">
        <v>57</v>
      </c>
      <c r="E347" s="29" t="s">
        <v>5</v>
      </c>
    </row>
    <row r="348" spans="1:16" x14ac:dyDescent="0.2">
      <c r="A348" s="28" t="s">
        <v>58</v>
      </c>
      <c r="E348" s="30" t="s">
        <v>5</v>
      </c>
    </row>
    <row r="349" spans="1:16" ht="25.5" x14ac:dyDescent="0.2">
      <c r="E349" s="29" t="s">
        <v>487</v>
      </c>
    </row>
    <row r="350" spans="1:16" x14ac:dyDescent="0.2">
      <c r="A350" t="s">
        <v>51</v>
      </c>
      <c r="B350" s="5" t="s">
        <v>323</v>
      </c>
      <c r="C350" s="5" t="s">
        <v>621</v>
      </c>
      <c r="D350" t="s">
        <v>5</v>
      </c>
      <c r="E350" s="24" t="s">
        <v>622</v>
      </c>
      <c r="F350" s="25" t="s">
        <v>73</v>
      </c>
      <c r="G350" s="26">
        <v>1</v>
      </c>
      <c r="H350" s="25">
        <v>0</v>
      </c>
      <c r="I350" s="25">
        <f>ROUND(G350*H350,6)</f>
        <v>0</v>
      </c>
      <c r="L350" s="27">
        <v>0</v>
      </c>
      <c r="M350" s="22">
        <f>ROUND(ROUND(L350,2)*ROUND(G350,3),2)</f>
        <v>0</v>
      </c>
      <c r="N350" s="25" t="s">
        <v>56</v>
      </c>
      <c r="O350">
        <f>(M350*21)/100</f>
        <v>0</v>
      </c>
      <c r="P350" t="s">
        <v>27</v>
      </c>
    </row>
    <row r="351" spans="1:16" x14ac:dyDescent="0.2">
      <c r="A351" s="28" t="s">
        <v>57</v>
      </c>
      <c r="E351" s="29" t="s">
        <v>5</v>
      </c>
    </row>
    <row r="352" spans="1:16" x14ac:dyDescent="0.2">
      <c r="A352" s="28" t="s">
        <v>58</v>
      </c>
      <c r="E352" s="30" t="s">
        <v>5</v>
      </c>
    </row>
    <row r="353" spans="1:16" ht="25.5" x14ac:dyDescent="0.2">
      <c r="E353" s="29" t="s">
        <v>487</v>
      </c>
    </row>
    <row r="354" spans="1:16" x14ac:dyDescent="0.2">
      <c r="A354" t="s">
        <v>51</v>
      </c>
      <c r="B354" s="5" t="s">
        <v>326</v>
      </c>
      <c r="C354" s="5" t="s">
        <v>623</v>
      </c>
      <c r="D354" t="s">
        <v>5</v>
      </c>
      <c r="E354" s="24" t="s">
        <v>624</v>
      </c>
      <c r="F354" s="25" t="s">
        <v>73</v>
      </c>
      <c r="G354" s="26">
        <v>1</v>
      </c>
      <c r="H354" s="25">
        <v>0</v>
      </c>
      <c r="I354" s="25">
        <f>ROUND(G354*H354,6)</f>
        <v>0</v>
      </c>
      <c r="L354" s="27">
        <v>0</v>
      </c>
      <c r="M354" s="22">
        <f>ROUND(ROUND(L354,2)*ROUND(G354,3),2)</f>
        <v>0</v>
      </c>
      <c r="N354" s="25" t="s">
        <v>56</v>
      </c>
      <c r="O354">
        <f>(M354*21)/100</f>
        <v>0</v>
      </c>
      <c r="P354" t="s">
        <v>27</v>
      </c>
    </row>
    <row r="355" spans="1:16" x14ac:dyDescent="0.2">
      <c r="A355" s="28" t="s">
        <v>57</v>
      </c>
      <c r="E355" s="29" t="s">
        <v>5</v>
      </c>
    </row>
    <row r="356" spans="1:16" x14ac:dyDescent="0.2">
      <c r="A356" s="28" t="s">
        <v>58</v>
      </c>
      <c r="E356" s="30" t="s">
        <v>5</v>
      </c>
    </row>
    <row r="357" spans="1:16" ht="25.5" x14ac:dyDescent="0.2">
      <c r="E357" s="29" t="s">
        <v>487</v>
      </c>
    </row>
    <row r="358" spans="1:16" x14ac:dyDescent="0.2">
      <c r="A358" t="s">
        <v>51</v>
      </c>
      <c r="B358" s="5" t="s">
        <v>329</v>
      </c>
      <c r="C358" s="5" t="s">
        <v>625</v>
      </c>
      <c r="D358" t="s">
        <v>5</v>
      </c>
      <c r="E358" s="24" t="s">
        <v>626</v>
      </c>
      <c r="F358" s="25" t="s">
        <v>73</v>
      </c>
      <c r="G358" s="26">
        <v>1</v>
      </c>
      <c r="H358" s="25">
        <v>0</v>
      </c>
      <c r="I358" s="25">
        <f>ROUND(G358*H358,6)</f>
        <v>0</v>
      </c>
      <c r="L358" s="27">
        <v>0</v>
      </c>
      <c r="M358" s="22">
        <f>ROUND(ROUND(L358,2)*ROUND(G358,3),2)</f>
        <v>0</v>
      </c>
      <c r="N358" s="25" t="s">
        <v>56</v>
      </c>
      <c r="O358">
        <f>(M358*21)/100</f>
        <v>0</v>
      </c>
      <c r="P358" t="s">
        <v>27</v>
      </c>
    </row>
    <row r="359" spans="1:16" x14ac:dyDescent="0.2">
      <c r="A359" s="28" t="s">
        <v>57</v>
      </c>
      <c r="E359" s="29" t="s">
        <v>5</v>
      </c>
    </row>
    <row r="360" spans="1:16" x14ac:dyDescent="0.2">
      <c r="A360" s="28" t="s">
        <v>58</v>
      </c>
      <c r="E360" s="30" t="s">
        <v>5</v>
      </c>
    </row>
    <row r="361" spans="1:16" ht="25.5" x14ac:dyDescent="0.2">
      <c r="E361" s="29" t="s">
        <v>487</v>
      </c>
    </row>
    <row r="362" spans="1:16" x14ac:dyDescent="0.2">
      <c r="A362" t="s">
        <v>51</v>
      </c>
      <c r="B362" s="5" t="s">
        <v>332</v>
      </c>
      <c r="C362" s="5" t="s">
        <v>627</v>
      </c>
      <c r="D362" t="s">
        <v>5</v>
      </c>
      <c r="E362" s="24" t="s">
        <v>628</v>
      </c>
      <c r="F362" s="25" t="s">
        <v>73</v>
      </c>
      <c r="G362" s="26">
        <v>4</v>
      </c>
      <c r="H362" s="25">
        <v>0</v>
      </c>
      <c r="I362" s="25">
        <f>ROUND(G362*H362,6)</f>
        <v>0</v>
      </c>
      <c r="L362" s="27">
        <v>0</v>
      </c>
      <c r="M362" s="22">
        <f>ROUND(ROUND(L362,2)*ROUND(G362,3),2)</f>
        <v>0</v>
      </c>
      <c r="N362" s="25" t="s">
        <v>56</v>
      </c>
      <c r="O362">
        <f>(M362*21)/100</f>
        <v>0</v>
      </c>
      <c r="P362" t="s">
        <v>27</v>
      </c>
    </row>
    <row r="363" spans="1:16" x14ac:dyDescent="0.2">
      <c r="A363" s="28" t="s">
        <v>57</v>
      </c>
      <c r="E363" s="29" t="s">
        <v>5</v>
      </c>
    </row>
    <row r="364" spans="1:16" x14ac:dyDescent="0.2">
      <c r="A364" s="28" t="s">
        <v>58</v>
      </c>
      <c r="E364" s="30" t="s">
        <v>5</v>
      </c>
    </row>
    <row r="365" spans="1:16" ht="25.5" x14ac:dyDescent="0.2">
      <c r="E365" s="29" t="s">
        <v>487</v>
      </c>
    </row>
    <row r="366" spans="1:16" x14ac:dyDescent="0.2">
      <c r="A366" t="s">
        <v>51</v>
      </c>
      <c r="B366" s="5" t="s">
        <v>337</v>
      </c>
      <c r="C366" s="5" t="s">
        <v>629</v>
      </c>
      <c r="D366" t="s">
        <v>5</v>
      </c>
      <c r="E366" s="24" t="s">
        <v>630</v>
      </c>
      <c r="F366" s="25" t="s">
        <v>73</v>
      </c>
      <c r="G366" s="26">
        <v>4</v>
      </c>
      <c r="H366" s="25">
        <v>0</v>
      </c>
      <c r="I366" s="25">
        <f>ROUND(G366*H366,6)</f>
        <v>0</v>
      </c>
      <c r="L366" s="27">
        <v>0</v>
      </c>
      <c r="M366" s="22">
        <f>ROUND(ROUND(L366,2)*ROUND(G366,3),2)</f>
        <v>0</v>
      </c>
      <c r="N366" s="25" t="s">
        <v>56</v>
      </c>
      <c r="O366">
        <f>(M366*21)/100</f>
        <v>0</v>
      </c>
      <c r="P366" t="s">
        <v>27</v>
      </c>
    </row>
    <row r="367" spans="1:16" x14ac:dyDescent="0.2">
      <c r="A367" s="28" t="s">
        <v>57</v>
      </c>
      <c r="E367" s="29" t="s">
        <v>5</v>
      </c>
    </row>
    <row r="368" spans="1:16" x14ac:dyDescent="0.2">
      <c r="A368" s="28" t="s">
        <v>58</v>
      </c>
      <c r="E368" s="30" t="s">
        <v>5</v>
      </c>
    </row>
    <row r="369" spans="1:16" ht="25.5" x14ac:dyDescent="0.2">
      <c r="E369" s="29" t="s">
        <v>487</v>
      </c>
    </row>
    <row r="370" spans="1:16" ht="25.5" x14ac:dyDescent="0.2">
      <c r="A370" t="s">
        <v>51</v>
      </c>
      <c r="B370" s="5" t="s">
        <v>340</v>
      </c>
      <c r="C370" s="5" t="s">
        <v>631</v>
      </c>
      <c r="D370" t="s">
        <v>5</v>
      </c>
      <c r="E370" s="24" t="s">
        <v>632</v>
      </c>
      <c r="F370" s="25" t="s">
        <v>73</v>
      </c>
      <c r="G370" s="26">
        <v>3</v>
      </c>
      <c r="H370" s="25">
        <v>0</v>
      </c>
      <c r="I370" s="25">
        <f>ROUND(G370*H370,6)</f>
        <v>0</v>
      </c>
      <c r="L370" s="27">
        <v>0</v>
      </c>
      <c r="M370" s="22">
        <f>ROUND(ROUND(L370,2)*ROUND(G370,3),2)</f>
        <v>0</v>
      </c>
      <c r="N370" s="25" t="s">
        <v>56</v>
      </c>
      <c r="O370">
        <f>(M370*21)/100</f>
        <v>0</v>
      </c>
      <c r="P370" t="s">
        <v>27</v>
      </c>
    </row>
    <row r="371" spans="1:16" x14ac:dyDescent="0.2">
      <c r="A371" s="28" t="s">
        <v>57</v>
      </c>
      <c r="E371" s="29" t="s">
        <v>5</v>
      </c>
    </row>
    <row r="372" spans="1:16" x14ac:dyDescent="0.2">
      <c r="A372" s="28" t="s">
        <v>58</v>
      </c>
      <c r="E372" s="30" t="s">
        <v>5</v>
      </c>
    </row>
    <row r="373" spans="1:16" ht="25.5" x14ac:dyDescent="0.2">
      <c r="E373" s="29" t="s">
        <v>487</v>
      </c>
    </row>
    <row r="374" spans="1:16" ht="25.5" x14ac:dyDescent="0.2">
      <c r="A374" t="s">
        <v>51</v>
      </c>
      <c r="B374" s="5" t="s">
        <v>343</v>
      </c>
      <c r="C374" s="5" t="s">
        <v>633</v>
      </c>
      <c r="D374" t="s">
        <v>5</v>
      </c>
      <c r="E374" s="24" t="s">
        <v>634</v>
      </c>
      <c r="F374" s="25" t="s">
        <v>73</v>
      </c>
      <c r="G374" s="26">
        <v>1</v>
      </c>
      <c r="H374" s="25">
        <v>0</v>
      </c>
      <c r="I374" s="25">
        <f>ROUND(G374*H374,6)</f>
        <v>0</v>
      </c>
      <c r="L374" s="27">
        <v>0</v>
      </c>
      <c r="M374" s="22">
        <f>ROUND(ROUND(L374,2)*ROUND(G374,3),2)</f>
        <v>0</v>
      </c>
      <c r="N374" s="25" t="s">
        <v>56</v>
      </c>
      <c r="O374">
        <f>(M374*21)/100</f>
        <v>0</v>
      </c>
      <c r="P374" t="s">
        <v>27</v>
      </c>
    </row>
    <row r="375" spans="1:16" x14ac:dyDescent="0.2">
      <c r="A375" s="28" t="s">
        <v>57</v>
      </c>
      <c r="E375" s="29" t="s">
        <v>5</v>
      </c>
    </row>
    <row r="376" spans="1:16" x14ac:dyDescent="0.2">
      <c r="A376" s="28" t="s">
        <v>58</v>
      </c>
      <c r="E376" s="30" t="s">
        <v>5</v>
      </c>
    </row>
    <row r="377" spans="1:16" ht="25.5" x14ac:dyDescent="0.2">
      <c r="E377" s="29" t="s">
        <v>487</v>
      </c>
    </row>
    <row r="378" spans="1:16" x14ac:dyDescent="0.2">
      <c r="A378" t="s">
        <v>51</v>
      </c>
      <c r="B378" s="5" t="s">
        <v>346</v>
      </c>
      <c r="C378" s="5" t="s">
        <v>635</v>
      </c>
      <c r="D378" t="s">
        <v>5</v>
      </c>
      <c r="E378" s="24" t="s">
        <v>636</v>
      </c>
      <c r="F378" s="25" t="s">
        <v>73</v>
      </c>
      <c r="G378" s="26">
        <v>5</v>
      </c>
      <c r="H378" s="25">
        <v>0</v>
      </c>
      <c r="I378" s="25">
        <f>ROUND(G378*H378,6)</f>
        <v>0</v>
      </c>
      <c r="L378" s="27">
        <v>0</v>
      </c>
      <c r="M378" s="22">
        <f>ROUND(ROUND(L378,2)*ROUND(G378,3),2)</f>
        <v>0</v>
      </c>
      <c r="N378" s="25" t="s">
        <v>56</v>
      </c>
      <c r="O378">
        <f>(M378*21)/100</f>
        <v>0</v>
      </c>
      <c r="P378" t="s">
        <v>27</v>
      </c>
    </row>
    <row r="379" spans="1:16" x14ac:dyDescent="0.2">
      <c r="A379" s="28" t="s">
        <v>57</v>
      </c>
      <c r="E379" s="29" t="s">
        <v>5</v>
      </c>
    </row>
    <row r="380" spans="1:16" x14ac:dyDescent="0.2">
      <c r="A380" s="28" t="s">
        <v>58</v>
      </c>
      <c r="E380" s="30" t="s">
        <v>5</v>
      </c>
    </row>
    <row r="381" spans="1:16" ht="25.5" x14ac:dyDescent="0.2">
      <c r="E381" s="29" t="s">
        <v>487</v>
      </c>
    </row>
    <row r="382" spans="1:16" x14ac:dyDescent="0.2">
      <c r="A382" t="s">
        <v>51</v>
      </c>
      <c r="B382" s="5" t="s">
        <v>349</v>
      </c>
      <c r="C382" s="5" t="s">
        <v>637</v>
      </c>
      <c r="D382" t="s">
        <v>5</v>
      </c>
      <c r="E382" s="24" t="s">
        <v>638</v>
      </c>
      <c r="F382" s="25" t="s">
        <v>73</v>
      </c>
      <c r="G382" s="26">
        <v>1</v>
      </c>
      <c r="H382" s="25">
        <v>0</v>
      </c>
      <c r="I382" s="25">
        <f>ROUND(G382*H382,6)</f>
        <v>0</v>
      </c>
      <c r="L382" s="27">
        <v>0</v>
      </c>
      <c r="M382" s="22">
        <f>ROUND(ROUND(L382,2)*ROUND(G382,3),2)</f>
        <v>0</v>
      </c>
      <c r="N382" s="25" t="s">
        <v>56</v>
      </c>
      <c r="O382">
        <f>(M382*21)/100</f>
        <v>0</v>
      </c>
      <c r="P382" t="s">
        <v>27</v>
      </c>
    </row>
    <row r="383" spans="1:16" x14ac:dyDescent="0.2">
      <c r="A383" s="28" t="s">
        <v>57</v>
      </c>
      <c r="E383" s="29" t="s">
        <v>5</v>
      </c>
    </row>
    <row r="384" spans="1:16" x14ac:dyDescent="0.2">
      <c r="A384" s="28" t="s">
        <v>58</v>
      </c>
      <c r="E384" s="30" t="s">
        <v>5</v>
      </c>
    </row>
    <row r="385" spans="1:16" ht="25.5" x14ac:dyDescent="0.2">
      <c r="E385" s="29" t="s">
        <v>487</v>
      </c>
    </row>
    <row r="386" spans="1:16" x14ac:dyDescent="0.2">
      <c r="A386" t="s">
        <v>51</v>
      </c>
      <c r="B386" s="5" t="s">
        <v>352</v>
      </c>
      <c r="C386" s="5" t="s">
        <v>639</v>
      </c>
      <c r="D386" t="s">
        <v>5</v>
      </c>
      <c r="E386" s="24" t="s">
        <v>640</v>
      </c>
      <c r="F386" s="25" t="s">
        <v>73</v>
      </c>
      <c r="G386" s="26">
        <v>1</v>
      </c>
      <c r="H386" s="25">
        <v>0</v>
      </c>
      <c r="I386" s="25">
        <f>ROUND(G386*H386,6)</f>
        <v>0</v>
      </c>
      <c r="L386" s="27">
        <v>0</v>
      </c>
      <c r="M386" s="22">
        <f>ROUND(ROUND(L386,2)*ROUND(G386,3),2)</f>
        <v>0</v>
      </c>
      <c r="N386" s="25" t="s">
        <v>56</v>
      </c>
      <c r="O386">
        <f>(M386*21)/100</f>
        <v>0</v>
      </c>
      <c r="P386" t="s">
        <v>27</v>
      </c>
    </row>
    <row r="387" spans="1:16" x14ac:dyDescent="0.2">
      <c r="A387" s="28" t="s">
        <v>57</v>
      </c>
      <c r="E387" s="29" t="s">
        <v>5</v>
      </c>
    </row>
    <row r="388" spans="1:16" x14ac:dyDescent="0.2">
      <c r="A388" s="28" t="s">
        <v>58</v>
      </c>
      <c r="E388" s="30" t="s">
        <v>5</v>
      </c>
    </row>
    <row r="389" spans="1:16" ht="25.5" x14ac:dyDescent="0.2">
      <c r="E389" s="29" t="s">
        <v>487</v>
      </c>
    </row>
    <row r="390" spans="1:16" x14ac:dyDescent="0.2">
      <c r="A390" t="s">
        <v>51</v>
      </c>
      <c r="B390" s="5" t="s">
        <v>357</v>
      </c>
      <c r="C390" s="5" t="s">
        <v>515</v>
      </c>
      <c r="D390" t="s">
        <v>27</v>
      </c>
      <c r="E390" s="24" t="s">
        <v>641</v>
      </c>
      <c r="F390" s="25" t="s">
        <v>73</v>
      </c>
      <c r="G390" s="26">
        <v>1</v>
      </c>
      <c r="H390" s="25">
        <v>0</v>
      </c>
      <c r="I390" s="25">
        <f>ROUND(G390*H390,6)</f>
        <v>0</v>
      </c>
      <c r="L390" s="27">
        <v>0</v>
      </c>
      <c r="M390" s="22">
        <f>ROUND(ROUND(L390,2)*ROUND(G390,3),2)</f>
        <v>0</v>
      </c>
      <c r="N390" s="25" t="s">
        <v>642</v>
      </c>
      <c r="O390">
        <f>(M390*21)/100</f>
        <v>0</v>
      </c>
      <c r="P390" t="s">
        <v>27</v>
      </c>
    </row>
    <row r="391" spans="1:16" x14ac:dyDescent="0.2">
      <c r="A391" s="28" t="s">
        <v>57</v>
      </c>
      <c r="E391" s="29" t="s">
        <v>5</v>
      </c>
    </row>
    <row r="392" spans="1:16" x14ac:dyDescent="0.2">
      <c r="A392" s="28" t="s">
        <v>58</v>
      </c>
      <c r="E392" s="30" t="s">
        <v>5</v>
      </c>
    </row>
    <row r="393" spans="1:16" ht="25.5" x14ac:dyDescent="0.2">
      <c r="E393" s="29" t="s">
        <v>487</v>
      </c>
    </row>
    <row r="394" spans="1:16" x14ac:dyDescent="0.2">
      <c r="A394" t="s">
        <v>51</v>
      </c>
      <c r="B394" s="5" t="s">
        <v>358</v>
      </c>
      <c r="C394" s="5" t="s">
        <v>643</v>
      </c>
      <c r="D394" t="s">
        <v>5</v>
      </c>
      <c r="E394" s="24" t="s">
        <v>644</v>
      </c>
      <c r="F394" s="25" t="s">
        <v>73</v>
      </c>
      <c r="G394" s="26">
        <v>1</v>
      </c>
      <c r="H394" s="25">
        <v>0</v>
      </c>
      <c r="I394" s="25">
        <f>ROUND(G394*H394,6)</f>
        <v>0</v>
      </c>
      <c r="L394" s="27">
        <v>0</v>
      </c>
      <c r="M394" s="22">
        <f>ROUND(ROUND(L394,2)*ROUND(G394,3),2)</f>
        <v>0</v>
      </c>
      <c r="N394" s="25" t="s">
        <v>56</v>
      </c>
      <c r="O394">
        <f>(M394*21)/100</f>
        <v>0</v>
      </c>
      <c r="P394" t="s">
        <v>27</v>
      </c>
    </row>
    <row r="395" spans="1:16" x14ac:dyDescent="0.2">
      <c r="A395" s="28" t="s">
        <v>57</v>
      </c>
      <c r="E395" s="29" t="s">
        <v>5</v>
      </c>
    </row>
    <row r="396" spans="1:16" x14ac:dyDescent="0.2">
      <c r="A396" s="28" t="s">
        <v>58</v>
      </c>
      <c r="E396" s="30" t="s">
        <v>5</v>
      </c>
    </row>
    <row r="397" spans="1:16" ht="25.5" x14ac:dyDescent="0.2">
      <c r="E397" s="29" t="s">
        <v>487</v>
      </c>
    </row>
    <row r="398" spans="1:16" x14ac:dyDescent="0.2">
      <c r="A398" t="s">
        <v>51</v>
      </c>
      <c r="B398" s="5" t="s">
        <v>359</v>
      </c>
      <c r="C398" s="5" t="s">
        <v>515</v>
      </c>
      <c r="D398" t="s">
        <v>26</v>
      </c>
      <c r="E398" s="24" t="s">
        <v>645</v>
      </c>
      <c r="F398" s="25" t="s">
        <v>73</v>
      </c>
      <c r="G398" s="26">
        <v>1</v>
      </c>
      <c r="H398" s="25">
        <v>0</v>
      </c>
      <c r="I398" s="25">
        <f>ROUND(G398*H398,6)</f>
        <v>0</v>
      </c>
      <c r="L398" s="27">
        <v>0</v>
      </c>
      <c r="M398" s="22">
        <f>ROUND(ROUND(L398,2)*ROUND(G398,3),2)</f>
        <v>0</v>
      </c>
      <c r="N398" s="25" t="s">
        <v>646</v>
      </c>
      <c r="O398">
        <f>(M398*21)/100</f>
        <v>0</v>
      </c>
      <c r="P398" t="s">
        <v>27</v>
      </c>
    </row>
    <row r="399" spans="1:16" x14ac:dyDescent="0.2">
      <c r="A399" s="28" t="s">
        <v>57</v>
      </c>
      <c r="E399" s="29" t="s">
        <v>5</v>
      </c>
    </row>
    <row r="400" spans="1:16" x14ac:dyDescent="0.2">
      <c r="A400" s="28" t="s">
        <v>58</v>
      </c>
      <c r="E400" s="30" t="s">
        <v>5</v>
      </c>
    </row>
    <row r="401" spans="1:16" ht="25.5" x14ac:dyDescent="0.2">
      <c r="E401" s="29" t="s">
        <v>487</v>
      </c>
    </row>
    <row r="402" spans="1:16" x14ac:dyDescent="0.2">
      <c r="A402" t="s">
        <v>51</v>
      </c>
      <c r="B402" s="5" t="s">
        <v>360</v>
      </c>
      <c r="C402" s="5" t="s">
        <v>515</v>
      </c>
      <c r="D402" t="s">
        <v>144</v>
      </c>
      <c r="E402" s="24" t="s">
        <v>647</v>
      </c>
      <c r="F402" s="25" t="s">
        <v>73</v>
      </c>
      <c r="G402" s="26">
        <v>1</v>
      </c>
      <c r="H402" s="25">
        <v>0</v>
      </c>
      <c r="I402" s="25">
        <f>ROUND(G402*H402,6)</f>
        <v>0</v>
      </c>
      <c r="L402" s="27">
        <v>0</v>
      </c>
      <c r="M402" s="22">
        <f>ROUND(ROUND(L402,2)*ROUND(G402,3),2)</f>
        <v>0</v>
      </c>
      <c r="N402" s="25" t="s">
        <v>646</v>
      </c>
      <c r="O402">
        <f>(M402*21)/100</f>
        <v>0</v>
      </c>
      <c r="P402" t="s">
        <v>27</v>
      </c>
    </row>
    <row r="403" spans="1:16" x14ac:dyDescent="0.2">
      <c r="A403" s="28" t="s">
        <v>57</v>
      </c>
      <c r="E403" s="29" t="s">
        <v>5</v>
      </c>
    </row>
    <row r="404" spans="1:16" x14ac:dyDescent="0.2">
      <c r="A404" s="28" t="s">
        <v>58</v>
      </c>
      <c r="E404" s="30" t="s">
        <v>5</v>
      </c>
    </row>
    <row r="405" spans="1:16" ht="25.5" x14ac:dyDescent="0.2">
      <c r="E405" s="29" t="s">
        <v>487</v>
      </c>
    </row>
    <row r="406" spans="1:16" ht="25.5" x14ac:dyDescent="0.2">
      <c r="A406" t="s">
        <v>51</v>
      </c>
      <c r="B406" s="5" t="s">
        <v>361</v>
      </c>
      <c r="C406" s="5" t="s">
        <v>515</v>
      </c>
      <c r="D406" t="s">
        <v>64</v>
      </c>
      <c r="E406" s="24" t="s">
        <v>648</v>
      </c>
      <c r="F406" s="25" t="s">
        <v>73</v>
      </c>
      <c r="G406" s="26">
        <v>3</v>
      </c>
      <c r="H406" s="25">
        <v>0</v>
      </c>
      <c r="I406" s="25">
        <f>ROUND(G406*H406,6)</f>
        <v>0</v>
      </c>
      <c r="L406" s="27">
        <v>0</v>
      </c>
      <c r="M406" s="22">
        <f>ROUND(ROUND(L406,2)*ROUND(G406,3),2)</f>
        <v>0</v>
      </c>
      <c r="N406" s="25" t="s">
        <v>642</v>
      </c>
      <c r="O406">
        <f>(M406*21)/100</f>
        <v>0</v>
      </c>
      <c r="P406" t="s">
        <v>27</v>
      </c>
    </row>
    <row r="407" spans="1:16" x14ac:dyDescent="0.2">
      <c r="A407" s="28" t="s">
        <v>57</v>
      </c>
      <c r="E407" s="29" t="s">
        <v>5</v>
      </c>
    </row>
    <row r="408" spans="1:16" x14ac:dyDescent="0.2">
      <c r="A408" s="28" t="s">
        <v>58</v>
      </c>
      <c r="E408" s="30" t="s">
        <v>5</v>
      </c>
    </row>
    <row r="409" spans="1:16" ht="25.5" x14ac:dyDescent="0.2">
      <c r="E409" s="29" t="s">
        <v>487</v>
      </c>
    </row>
    <row r="410" spans="1:16" x14ac:dyDescent="0.2">
      <c r="A410" t="s">
        <v>51</v>
      </c>
      <c r="B410" s="5" t="s">
        <v>362</v>
      </c>
      <c r="C410" s="5" t="s">
        <v>649</v>
      </c>
      <c r="D410" t="s">
        <v>5</v>
      </c>
      <c r="E410" s="24" t="s">
        <v>650</v>
      </c>
      <c r="F410" s="25" t="s">
        <v>73</v>
      </c>
      <c r="G410" s="26">
        <v>56</v>
      </c>
      <c r="H410" s="25">
        <v>0</v>
      </c>
      <c r="I410" s="25">
        <f>ROUND(G410*H410,6)</f>
        <v>0</v>
      </c>
      <c r="L410" s="27">
        <v>0</v>
      </c>
      <c r="M410" s="22">
        <f>ROUND(ROUND(L410,2)*ROUND(G410,3),2)</f>
        <v>0</v>
      </c>
      <c r="N410" s="25" t="s">
        <v>56</v>
      </c>
      <c r="O410">
        <f>(M410*21)/100</f>
        <v>0</v>
      </c>
      <c r="P410" t="s">
        <v>27</v>
      </c>
    </row>
    <row r="411" spans="1:16" x14ac:dyDescent="0.2">
      <c r="A411" s="28" t="s">
        <v>57</v>
      </c>
      <c r="E411" s="29" t="s">
        <v>5</v>
      </c>
    </row>
    <row r="412" spans="1:16" x14ac:dyDescent="0.2">
      <c r="A412" s="28" t="s">
        <v>58</v>
      </c>
      <c r="E412" s="30" t="s">
        <v>5</v>
      </c>
    </row>
    <row r="413" spans="1:16" ht="25.5" x14ac:dyDescent="0.2">
      <c r="E413" s="29" t="s">
        <v>487</v>
      </c>
    </row>
    <row r="414" spans="1:16" x14ac:dyDescent="0.2">
      <c r="A414" t="s">
        <v>51</v>
      </c>
      <c r="B414" s="5" t="s">
        <v>363</v>
      </c>
      <c r="C414" s="5" t="s">
        <v>651</v>
      </c>
      <c r="D414" t="s">
        <v>5</v>
      </c>
      <c r="E414" s="24" t="s">
        <v>652</v>
      </c>
      <c r="F414" s="25" t="s">
        <v>73</v>
      </c>
      <c r="G414" s="26">
        <v>56</v>
      </c>
      <c r="H414" s="25">
        <v>0</v>
      </c>
      <c r="I414" s="25">
        <f>ROUND(G414*H414,6)</f>
        <v>0</v>
      </c>
      <c r="L414" s="27">
        <v>0</v>
      </c>
      <c r="M414" s="22">
        <f>ROUND(ROUND(L414,2)*ROUND(G414,3),2)</f>
        <v>0</v>
      </c>
      <c r="N414" s="25" t="s">
        <v>56</v>
      </c>
      <c r="O414">
        <f>(M414*21)/100</f>
        <v>0</v>
      </c>
      <c r="P414" t="s">
        <v>27</v>
      </c>
    </row>
    <row r="415" spans="1:16" x14ac:dyDescent="0.2">
      <c r="A415" s="28" t="s">
        <v>57</v>
      </c>
      <c r="E415" s="29" t="s">
        <v>5</v>
      </c>
    </row>
    <row r="416" spans="1:16" x14ac:dyDescent="0.2">
      <c r="A416" s="28" t="s">
        <v>58</v>
      </c>
      <c r="E416" s="30" t="s">
        <v>5</v>
      </c>
    </row>
    <row r="417" spans="1:16" ht="25.5" x14ac:dyDescent="0.2">
      <c r="E417" s="29" t="s">
        <v>487</v>
      </c>
    </row>
    <row r="418" spans="1:16" x14ac:dyDescent="0.2">
      <c r="A418" t="s">
        <v>51</v>
      </c>
      <c r="B418" s="5" t="s">
        <v>364</v>
      </c>
      <c r="C418" s="5" t="s">
        <v>653</v>
      </c>
      <c r="D418" t="s">
        <v>5</v>
      </c>
      <c r="E418" s="24" t="s">
        <v>654</v>
      </c>
      <c r="F418" s="25" t="s">
        <v>73</v>
      </c>
      <c r="G418" s="26">
        <v>7</v>
      </c>
      <c r="H418" s="25">
        <v>0</v>
      </c>
      <c r="I418" s="25">
        <f>ROUND(G418*H418,6)</f>
        <v>0</v>
      </c>
      <c r="L418" s="27">
        <v>0</v>
      </c>
      <c r="M418" s="22">
        <f>ROUND(ROUND(L418,2)*ROUND(G418,3),2)</f>
        <v>0</v>
      </c>
      <c r="N418" s="25" t="s">
        <v>56</v>
      </c>
      <c r="O418">
        <f>(M418*21)/100</f>
        <v>0</v>
      </c>
      <c r="P418" t="s">
        <v>27</v>
      </c>
    </row>
    <row r="419" spans="1:16" x14ac:dyDescent="0.2">
      <c r="A419" s="28" t="s">
        <v>57</v>
      </c>
      <c r="E419" s="29" t="s">
        <v>5</v>
      </c>
    </row>
    <row r="420" spans="1:16" x14ac:dyDescent="0.2">
      <c r="A420" s="28" t="s">
        <v>58</v>
      </c>
      <c r="E420" s="30" t="s">
        <v>5</v>
      </c>
    </row>
    <row r="421" spans="1:16" ht="25.5" x14ac:dyDescent="0.2">
      <c r="E421" s="29" t="s">
        <v>487</v>
      </c>
    </row>
    <row r="422" spans="1:16" x14ac:dyDescent="0.2">
      <c r="A422" t="s">
        <v>51</v>
      </c>
      <c r="B422" s="5" t="s">
        <v>365</v>
      </c>
      <c r="C422" s="5" t="s">
        <v>655</v>
      </c>
      <c r="D422" t="s">
        <v>5</v>
      </c>
      <c r="E422" s="24" t="s">
        <v>656</v>
      </c>
      <c r="F422" s="25" t="s">
        <v>73</v>
      </c>
      <c r="G422" s="26">
        <v>12</v>
      </c>
      <c r="H422" s="25">
        <v>0</v>
      </c>
      <c r="I422" s="25">
        <f>ROUND(G422*H422,6)</f>
        <v>0</v>
      </c>
      <c r="L422" s="27">
        <v>0</v>
      </c>
      <c r="M422" s="22">
        <f>ROUND(ROUND(L422,2)*ROUND(G422,3),2)</f>
        <v>0</v>
      </c>
      <c r="N422" s="25" t="s">
        <v>56</v>
      </c>
      <c r="O422">
        <f>(M422*21)/100</f>
        <v>0</v>
      </c>
      <c r="P422" t="s">
        <v>27</v>
      </c>
    </row>
    <row r="423" spans="1:16" x14ac:dyDescent="0.2">
      <c r="A423" s="28" t="s">
        <v>57</v>
      </c>
      <c r="E423" s="29" t="s">
        <v>5</v>
      </c>
    </row>
    <row r="424" spans="1:16" x14ac:dyDescent="0.2">
      <c r="A424" s="28" t="s">
        <v>58</v>
      </c>
      <c r="E424" s="30" t="s">
        <v>5</v>
      </c>
    </row>
    <row r="425" spans="1:16" ht="25.5" x14ac:dyDescent="0.2">
      <c r="E425" s="29" t="s">
        <v>487</v>
      </c>
    </row>
    <row r="426" spans="1:16" x14ac:dyDescent="0.2">
      <c r="A426" t="s">
        <v>51</v>
      </c>
      <c r="B426" s="5" t="s">
        <v>366</v>
      </c>
      <c r="C426" s="5" t="s">
        <v>657</v>
      </c>
      <c r="D426" t="s">
        <v>5</v>
      </c>
      <c r="E426" s="24" t="s">
        <v>658</v>
      </c>
      <c r="F426" s="25" t="s">
        <v>73</v>
      </c>
      <c r="G426" s="26">
        <v>12</v>
      </c>
      <c r="H426" s="25">
        <v>0</v>
      </c>
      <c r="I426" s="25">
        <f>ROUND(G426*H426,6)</f>
        <v>0</v>
      </c>
      <c r="L426" s="27">
        <v>0</v>
      </c>
      <c r="M426" s="22">
        <f>ROUND(ROUND(L426,2)*ROUND(G426,3),2)</f>
        <v>0</v>
      </c>
      <c r="N426" s="25" t="s">
        <v>56</v>
      </c>
      <c r="O426">
        <f>(M426*21)/100</f>
        <v>0</v>
      </c>
      <c r="P426" t="s">
        <v>27</v>
      </c>
    </row>
    <row r="427" spans="1:16" x14ac:dyDescent="0.2">
      <c r="A427" s="28" t="s">
        <v>57</v>
      </c>
      <c r="E427" s="29" t="s">
        <v>5</v>
      </c>
    </row>
    <row r="428" spans="1:16" x14ac:dyDescent="0.2">
      <c r="A428" s="28" t="s">
        <v>58</v>
      </c>
      <c r="E428" s="30" t="s">
        <v>5</v>
      </c>
    </row>
    <row r="429" spans="1:16" ht="25.5" x14ac:dyDescent="0.2">
      <c r="E429" s="29" t="s">
        <v>487</v>
      </c>
    </row>
    <row r="430" spans="1:16" x14ac:dyDescent="0.2">
      <c r="A430" t="s">
        <v>51</v>
      </c>
      <c r="B430" s="5" t="s">
        <v>369</v>
      </c>
      <c r="C430" s="5" t="s">
        <v>659</v>
      </c>
      <c r="D430" t="s">
        <v>5</v>
      </c>
      <c r="E430" s="24" t="s">
        <v>660</v>
      </c>
      <c r="F430" s="25" t="s">
        <v>73</v>
      </c>
      <c r="G430" s="26">
        <v>4</v>
      </c>
      <c r="H430" s="25">
        <v>0</v>
      </c>
      <c r="I430" s="25">
        <f>ROUND(G430*H430,6)</f>
        <v>0</v>
      </c>
      <c r="L430" s="27">
        <v>0</v>
      </c>
      <c r="M430" s="22">
        <f>ROUND(ROUND(L430,2)*ROUND(G430,3),2)</f>
        <v>0</v>
      </c>
      <c r="N430" s="25" t="s">
        <v>56</v>
      </c>
      <c r="O430">
        <f>(M430*21)/100</f>
        <v>0</v>
      </c>
      <c r="P430" t="s">
        <v>27</v>
      </c>
    </row>
    <row r="431" spans="1:16" x14ac:dyDescent="0.2">
      <c r="A431" s="28" t="s">
        <v>57</v>
      </c>
      <c r="E431" s="29" t="s">
        <v>5</v>
      </c>
    </row>
    <row r="432" spans="1:16" x14ac:dyDescent="0.2">
      <c r="A432" s="28" t="s">
        <v>58</v>
      </c>
      <c r="E432" s="30" t="s">
        <v>5</v>
      </c>
    </row>
    <row r="433" spans="1:16" ht="25.5" x14ac:dyDescent="0.2">
      <c r="E433" s="29" t="s">
        <v>487</v>
      </c>
    </row>
    <row r="434" spans="1:16" x14ac:dyDescent="0.2">
      <c r="A434" t="s">
        <v>51</v>
      </c>
      <c r="B434" s="5" t="s">
        <v>370</v>
      </c>
      <c r="C434" s="5" t="s">
        <v>661</v>
      </c>
      <c r="D434" t="s">
        <v>5</v>
      </c>
      <c r="E434" s="24" t="s">
        <v>662</v>
      </c>
      <c r="F434" s="25" t="s">
        <v>73</v>
      </c>
      <c r="G434" s="26">
        <v>4</v>
      </c>
      <c r="H434" s="25">
        <v>0</v>
      </c>
      <c r="I434" s="25">
        <f>ROUND(G434*H434,6)</f>
        <v>0</v>
      </c>
      <c r="L434" s="27">
        <v>0</v>
      </c>
      <c r="M434" s="22">
        <f>ROUND(ROUND(L434,2)*ROUND(G434,3),2)</f>
        <v>0</v>
      </c>
      <c r="N434" s="25" t="s">
        <v>56</v>
      </c>
      <c r="O434">
        <f>(M434*21)/100</f>
        <v>0</v>
      </c>
      <c r="P434" t="s">
        <v>27</v>
      </c>
    </row>
    <row r="435" spans="1:16" x14ac:dyDescent="0.2">
      <c r="A435" s="28" t="s">
        <v>57</v>
      </c>
      <c r="E435" s="29" t="s">
        <v>5</v>
      </c>
    </row>
    <row r="436" spans="1:16" x14ac:dyDescent="0.2">
      <c r="A436" s="28" t="s">
        <v>58</v>
      </c>
      <c r="E436" s="30" t="s">
        <v>5</v>
      </c>
    </row>
    <row r="437" spans="1:16" ht="25.5" x14ac:dyDescent="0.2">
      <c r="E437" s="29" t="s">
        <v>487</v>
      </c>
    </row>
    <row r="438" spans="1:16" x14ac:dyDescent="0.2">
      <c r="A438" t="s">
        <v>51</v>
      </c>
      <c r="B438" s="5" t="s">
        <v>371</v>
      </c>
      <c r="C438" s="5" t="s">
        <v>663</v>
      </c>
      <c r="D438" t="s">
        <v>5</v>
      </c>
      <c r="E438" s="24" t="s">
        <v>664</v>
      </c>
      <c r="F438" s="25" t="s">
        <v>131</v>
      </c>
      <c r="G438" s="26">
        <v>8</v>
      </c>
      <c r="H438" s="25">
        <v>0</v>
      </c>
      <c r="I438" s="25">
        <f>ROUND(G438*H438,6)</f>
        <v>0</v>
      </c>
      <c r="L438" s="27">
        <v>0</v>
      </c>
      <c r="M438" s="22">
        <f>ROUND(ROUND(L438,2)*ROUND(G438,3),2)</f>
        <v>0</v>
      </c>
      <c r="N438" s="25" t="s">
        <v>56</v>
      </c>
      <c r="O438">
        <f>(M438*21)/100</f>
        <v>0</v>
      </c>
      <c r="P438" t="s">
        <v>27</v>
      </c>
    </row>
    <row r="439" spans="1:16" x14ac:dyDescent="0.2">
      <c r="A439" s="28" t="s">
        <v>57</v>
      </c>
      <c r="E439" s="29" t="s">
        <v>5</v>
      </c>
    </row>
    <row r="440" spans="1:16" x14ac:dyDescent="0.2">
      <c r="A440" s="28" t="s">
        <v>58</v>
      </c>
      <c r="E440" s="30" t="s">
        <v>5</v>
      </c>
    </row>
    <row r="441" spans="1:16" ht="25.5" x14ac:dyDescent="0.2">
      <c r="E441" s="29" t="s">
        <v>487</v>
      </c>
    </row>
    <row r="442" spans="1:16" x14ac:dyDescent="0.2">
      <c r="A442" t="s">
        <v>51</v>
      </c>
      <c r="B442" s="5" t="s">
        <v>372</v>
      </c>
      <c r="C442" s="5" t="s">
        <v>665</v>
      </c>
      <c r="D442" t="s">
        <v>5</v>
      </c>
      <c r="E442" s="24" t="s">
        <v>666</v>
      </c>
      <c r="F442" s="25" t="s">
        <v>131</v>
      </c>
      <c r="G442" s="26">
        <v>8</v>
      </c>
      <c r="H442" s="25">
        <v>0</v>
      </c>
      <c r="I442" s="25">
        <f>ROUND(G442*H442,6)</f>
        <v>0</v>
      </c>
      <c r="L442" s="27">
        <v>0</v>
      </c>
      <c r="M442" s="22">
        <f>ROUND(ROUND(L442,2)*ROUND(G442,3),2)</f>
        <v>0</v>
      </c>
      <c r="N442" s="25" t="s">
        <v>56</v>
      </c>
      <c r="O442">
        <f>(M442*21)/100</f>
        <v>0</v>
      </c>
      <c r="P442" t="s">
        <v>27</v>
      </c>
    </row>
    <row r="443" spans="1:16" x14ac:dyDescent="0.2">
      <c r="A443" s="28" t="s">
        <v>57</v>
      </c>
      <c r="E443" s="29" t="s">
        <v>5</v>
      </c>
    </row>
    <row r="444" spans="1:16" x14ac:dyDescent="0.2">
      <c r="A444" s="28" t="s">
        <v>58</v>
      </c>
      <c r="E444" s="30" t="s">
        <v>5</v>
      </c>
    </row>
    <row r="445" spans="1:16" ht="25.5" x14ac:dyDescent="0.2">
      <c r="E445" s="29" t="s">
        <v>487</v>
      </c>
    </row>
    <row r="446" spans="1:16" x14ac:dyDescent="0.2">
      <c r="A446" t="s">
        <v>51</v>
      </c>
      <c r="B446" s="5" t="s">
        <v>373</v>
      </c>
      <c r="C446" s="5" t="s">
        <v>515</v>
      </c>
      <c r="D446" t="s">
        <v>62</v>
      </c>
      <c r="E446" s="24" t="s">
        <v>667</v>
      </c>
      <c r="F446" s="25" t="s">
        <v>73</v>
      </c>
      <c r="G446" s="26">
        <v>100</v>
      </c>
      <c r="H446" s="25">
        <v>0</v>
      </c>
      <c r="I446" s="25">
        <f>ROUND(G446*H446,6)</f>
        <v>0</v>
      </c>
      <c r="L446" s="27">
        <v>0</v>
      </c>
      <c r="M446" s="22">
        <f>ROUND(ROUND(L446,2)*ROUND(G446,3),2)</f>
        <v>0</v>
      </c>
      <c r="N446" s="25" t="s">
        <v>642</v>
      </c>
      <c r="O446">
        <f>(M446*21)/100</f>
        <v>0</v>
      </c>
      <c r="P446" t="s">
        <v>27</v>
      </c>
    </row>
    <row r="447" spans="1:16" x14ac:dyDescent="0.2">
      <c r="A447" s="28" t="s">
        <v>57</v>
      </c>
      <c r="E447" s="29" t="s">
        <v>5</v>
      </c>
    </row>
    <row r="448" spans="1:16" x14ac:dyDescent="0.2">
      <c r="A448" s="28" t="s">
        <v>58</v>
      </c>
      <c r="E448" s="30" t="s">
        <v>5</v>
      </c>
    </row>
    <row r="449" spans="1:16" ht="25.5" x14ac:dyDescent="0.2">
      <c r="E449" s="29" t="s">
        <v>487</v>
      </c>
    </row>
    <row r="450" spans="1:16" x14ac:dyDescent="0.2">
      <c r="A450" t="s">
        <v>51</v>
      </c>
      <c r="B450" s="5" t="s">
        <v>374</v>
      </c>
      <c r="C450" s="5" t="s">
        <v>80</v>
      </c>
      <c r="D450" t="s">
        <v>5</v>
      </c>
      <c r="E450" s="24" t="s">
        <v>81</v>
      </c>
      <c r="F450" s="25" t="s">
        <v>77</v>
      </c>
      <c r="G450" s="26">
        <v>250</v>
      </c>
      <c r="H450" s="25">
        <v>0</v>
      </c>
      <c r="I450" s="25">
        <f>ROUND(G450*H450,6)</f>
        <v>0</v>
      </c>
      <c r="L450" s="27">
        <v>0</v>
      </c>
      <c r="M450" s="22">
        <f>ROUND(ROUND(L450,2)*ROUND(G450,3),2)</f>
        <v>0</v>
      </c>
      <c r="N450" s="25" t="s">
        <v>56</v>
      </c>
      <c r="O450">
        <f>(M450*21)/100</f>
        <v>0</v>
      </c>
      <c r="P450" t="s">
        <v>27</v>
      </c>
    </row>
    <row r="451" spans="1:16" x14ac:dyDescent="0.2">
      <c r="A451" s="28" t="s">
        <v>57</v>
      </c>
      <c r="E451" s="29" t="s">
        <v>5</v>
      </c>
    </row>
    <row r="452" spans="1:16" x14ac:dyDescent="0.2">
      <c r="A452" s="28" t="s">
        <v>58</v>
      </c>
      <c r="E452" s="30" t="s">
        <v>5</v>
      </c>
    </row>
    <row r="453" spans="1:16" ht="25.5" x14ac:dyDescent="0.2">
      <c r="E453" s="29" t="s">
        <v>487</v>
      </c>
    </row>
    <row r="454" spans="1:16" ht="25.5" x14ac:dyDescent="0.2">
      <c r="A454" t="s">
        <v>51</v>
      </c>
      <c r="B454" s="5" t="s">
        <v>375</v>
      </c>
      <c r="C454" s="5" t="s">
        <v>386</v>
      </c>
      <c r="D454" t="s">
        <v>5</v>
      </c>
      <c r="E454" s="24" t="s">
        <v>387</v>
      </c>
      <c r="F454" s="25" t="s">
        <v>73</v>
      </c>
      <c r="G454" s="26">
        <v>30</v>
      </c>
      <c r="H454" s="25">
        <v>0</v>
      </c>
      <c r="I454" s="25">
        <f>ROUND(G454*H454,6)</f>
        <v>0</v>
      </c>
      <c r="L454" s="27">
        <v>0</v>
      </c>
      <c r="M454" s="22">
        <f>ROUND(ROUND(L454,2)*ROUND(G454,3),2)</f>
        <v>0</v>
      </c>
      <c r="N454" s="25" t="s">
        <v>56</v>
      </c>
      <c r="O454">
        <f>(M454*21)/100</f>
        <v>0</v>
      </c>
      <c r="P454" t="s">
        <v>27</v>
      </c>
    </row>
    <row r="455" spans="1:16" x14ac:dyDescent="0.2">
      <c r="A455" s="28" t="s">
        <v>57</v>
      </c>
      <c r="E455" s="29" t="s">
        <v>5</v>
      </c>
    </row>
    <row r="456" spans="1:16" x14ac:dyDescent="0.2">
      <c r="A456" s="28" t="s">
        <v>58</v>
      </c>
      <c r="E456" s="30" t="s">
        <v>5</v>
      </c>
    </row>
    <row r="457" spans="1:16" ht="25.5" x14ac:dyDescent="0.2">
      <c r="E457" s="29" t="s">
        <v>487</v>
      </c>
    </row>
    <row r="458" spans="1:16" x14ac:dyDescent="0.2">
      <c r="A458" t="s">
        <v>51</v>
      </c>
      <c r="B458" s="5" t="s">
        <v>376</v>
      </c>
      <c r="C458" s="5" t="s">
        <v>668</v>
      </c>
      <c r="D458" t="s">
        <v>5</v>
      </c>
      <c r="E458" s="24" t="s">
        <v>669</v>
      </c>
      <c r="F458" s="25" t="s">
        <v>73</v>
      </c>
      <c r="G458" s="26">
        <v>5</v>
      </c>
      <c r="H458" s="25">
        <v>0</v>
      </c>
      <c r="I458" s="25">
        <f>ROUND(G458*H458,6)</f>
        <v>0</v>
      </c>
      <c r="L458" s="27">
        <v>0</v>
      </c>
      <c r="M458" s="22">
        <f>ROUND(ROUND(L458,2)*ROUND(G458,3),2)</f>
        <v>0</v>
      </c>
      <c r="N458" s="25" t="s">
        <v>56</v>
      </c>
      <c r="O458">
        <f>(M458*21)/100</f>
        <v>0</v>
      </c>
      <c r="P458" t="s">
        <v>27</v>
      </c>
    </row>
    <row r="459" spans="1:16" x14ac:dyDescent="0.2">
      <c r="A459" s="28" t="s">
        <v>57</v>
      </c>
      <c r="E459" s="29" t="s">
        <v>5</v>
      </c>
    </row>
    <row r="460" spans="1:16" x14ac:dyDescent="0.2">
      <c r="A460" s="28" t="s">
        <v>58</v>
      </c>
      <c r="E460" s="30" t="s">
        <v>5</v>
      </c>
    </row>
    <row r="461" spans="1:16" ht="25.5" x14ac:dyDescent="0.2">
      <c r="E461" s="29" t="s">
        <v>487</v>
      </c>
    </row>
    <row r="462" spans="1:16" x14ac:dyDescent="0.2">
      <c r="A462" t="s">
        <v>51</v>
      </c>
      <c r="B462" s="5" t="s">
        <v>378</v>
      </c>
      <c r="C462" s="5" t="s">
        <v>670</v>
      </c>
      <c r="D462" t="s">
        <v>5</v>
      </c>
      <c r="E462" s="24" t="s">
        <v>671</v>
      </c>
      <c r="F462" s="25" t="s">
        <v>73</v>
      </c>
      <c r="G462" s="26">
        <v>6</v>
      </c>
      <c r="H462" s="25">
        <v>0</v>
      </c>
      <c r="I462" s="25">
        <f>ROUND(G462*H462,6)</f>
        <v>0</v>
      </c>
      <c r="L462" s="27">
        <v>0</v>
      </c>
      <c r="M462" s="22">
        <f>ROUND(ROUND(L462,2)*ROUND(G462,3),2)</f>
        <v>0</v>
      </c>
      <c r="N462" s="25" t="s">
        <v>56</v>
      </c>
      <c r="O462">
        <f>(M462*21)/100</f>
        <v>0</v>
      </c>
      <c r="P462" t="s">
        <v>27</v>
      </c>
    </row>
    <row r="463" spans="1:16" x14ac:dyDescent="0.2">
      <c r="A463" s="28" t="s">
        <v>57</v>
      </c>
      <c r="E463" s="29" t="s">
        <v>5</v>
      </c>
    </row>
    <row r="464" spans="1:16" x14ac:dyDescent="0.2">
      <c r="A464" s="28" t="s">
        <v>58</v>
      </c>
      <c r="E464" s="30" t="s">
        <v>5</v>
      </c>
    </row>
    <row r="465" spans="1:16" ht="25.5" x14ac:dyDescent="0.2">
      <c r="E465" s="29" t="s">
        <v>487</v>
      </c>
    </row>
    <row r="466" spans="1:16" x14ac:dyDescent="0.2">
      <c r="A466" t="s">
        <v>51</v>
      </c>
      <c r="B466" s="5" t="s">
        <v>381</v>
      </c>
      <c r="C466" s="5" t="s">
        <v>672</v>
      </c>
      <c r="D466" t="s">
        <v>5</v>
      </c>
      <c r="E466" s="24" t="s">
        <v>673</v>
      </c>
      <c r="F466" s="25" t="s">
        <v>73</v>
      </c>
      <c r="G466" s="26">
        <v>15</v>
      </c>
      <c r="H466" s="25">
        <v>0</v>
      </c>
      <c r="I466" s="25">
        <f>ROUND(G466*H466,6)</f>
        <v>0</v>
      </c>
      <c r="L466" s="27">
        <v>0</v>
      </c>
      <c r="M466" s="22">
        <f>ROUND(ROUND(L466,2)*ROUND(G466,3),2)</f>
        <v>0</v>
      </c>
      <c r="N466" s="25" t="s">
        <v>56</v>
      </c>
      <c r="O466">
        <f>(M466*21)/100</f>
        <v>0</v>
      </c>
      <c r="P466" t="s">
        <v>27</v>
      </c>
    </row>
    <row r="467" spans="1:16" x14ac:dyDescent="0.2">
      <c r="A467" s="28" t="s">
        <v>57</v>
      </c>
      <c r="E467" s="29" t="s">
        <v>5</v>
      </c>
    </row>
    <row r="468" spans="1:16" x14ac:dyDescent="0.2">
      <c r="A468" s="28" t="s">
        <v>58</v>
      </c>
      <c r="E468" s="30" t="s">
        <v>5</v>
      </c>
    </row>
    <row r="469" spans="1:16" ht="25.5" x14ac:dyDescent="0.2">
      <c r="E469" s="29" t="s">
        <v>487</v>
      </c>
    </row>
    <row r="470" spans="1:16" x14ac:dyDescent="0.2">
      <c r="A470" t="s">
        <v>51</v>
      </c>
      <c r="B470" s="5" t="s">
        <v>384</v>
      </c>
      <c r="C470" s="5" t="s">
        <v>674</v>
      </c>
      <c r="D470" t="s">
        <v>5</v>
      </c>
      <c r="E470" s="24" t="s">
        <v>675</v>
      </c>
      <c r="F470" s="25" t="s">
        <v>86</v>
      </c>
      <c r="G470" s="26">
        <v>50</v>
      </c>
      <c r="H470" s="25">
        <v>0</v>
      </c>
      <c r="I470" s="25">
        <f>ROUND(G470*H470,6)</f>
        <v>0</v>
      </c>
      <c r="L470" s="27">
        <v>0</v>
      </c>
      <c r="M470" s="22">
        <f>ROUND(ROUND(L470,2)*ROUND(G470,3),2)</f>
        <v>0</v>
      </c>
      <c r="N470" s="25" t="s">
        <v>56</v>
      </c>
      <c r="O470">
        <f>(M470*21)/100</f>
        <v>0</v>
      </c>
      <c r="P470" t="s">
        <v>27</v>
      </c>
    </row>
    <row r="471" spans="1:16" x14ac:dyDescent="0.2">
      <c r="A471" s="28" t="s">
        <v>57</v>
      </c>
      <c r="E471" s="29" t="s">
        <v>5</v>
      </c>
    </row>
    <row r="472" spans="1:16" x14ac:dyDescent="0.2">
      <c r="A472" s="28" t="s">
        <v>58</v>
      </c>
      <c r="E472" s="30" t="s">
        <v>5</v>
      </c>
    </row>
    <row r="473" spans="1:16" ht="25.5" x14ac:dyDescent="0.2">
      <c r="E473" s="29" t="s">
        <v>487</v>
      </c>
    </row>
    <row r="474" spans="1:16" x14ac:dyDescent="0.2">
      <c r="A474" t="s">
        <v>51</v>
      </c>
      <c r="B474" s="5" t="s">
        <v>385</v>
      </c>
      <c r="C474" s="5" t="s">
        <v>676</v>
      </c>
      <c r="D474" t="s">
        <v>5</v>
      </c>
      <c r="E474" s="24" t="s">
        <v>677</v>
      </c>
      <c r="F474" s="25" t="s">
        <v>86</v>
      </c>
      <c r="G474" s="26">
        <v>40</v>
      </c>
      <c r="H474" s="25">
        <v>0</v>
      </c>
      <c r="I474" s="25">
        <f>ROUND(G474*H474,6)</f>
        <v>0</v>
      </c>
      <c r="L474" s="27">
        <v>0</v>
      </c>
      <c r="M474" s="22">
        <f>ROUND(ROUND(L474,2)*ROUND(G474,3),2)</f>
        <v>0</v>
      </c>
      <c r="N474" s="25" t="s">
        <v>56</v>
      </c>
      <c r="O474">
        <f>(M474*21)/100</f>
        <v>0</v>
      </c>
      <c r="P474" t="s">
        <v>27</v>
      </c>
    </row>
    <row r="475" spans="1:16" x14ac:dyDescent="0.2">
      <c r="A475" s="28" t="s">
        <v>57</v>
      </c>
      <c r="E475" s="29" t="s">
        <v>5</v>
      </c>
    </row>
    <row r="476" spans="1:16" x14ac:dyDescent="0.2">
      <c r="A476" s="28" t="s">
        <v>58</v>
      </c>
      <c r="E476" s="30" t="s">
        <v>5</v>
      </c>
    </row>
    <row r="477" spans="1:16" ht="25.5" x14ac:dyDescent="0.2">
      <c r="E477" s="29" t="s">
        <v>487</v>
      </c>
    </row>
    <row r="478" spans="1:16" x14ac:dyDescent="0.2">
      <c r="A478" t="s">
        <v>51</v>
      </c>
      <c r="B478" s="5" t="s">
        <v>388</v>
      </c>
      <c r="C478" s="5" t="s">
        <v>515</v>
      </c>
      <c r="D478" t="s">
        <v>69</v>
      </c>
      <c r="E478" s="24" t="s">
        <v>678</v>
      </c>
      <c r="F478" s="25" t="s">
        <v>679</v>
      </c>
      <c r="G478" s="26">
        <v>1</v>
      </c>
      <c r="H478" s="25">
        <v>0</v>
      </c>
      <c r="I478" s="25">
        <f>ROUND(G478*H478,6)</f>
        <v>0</v>
      </c>
      <c r="L478" s="27">
        <v>0</v>
      </c>
      <c r="M478" s="22">
        <f>ROUND(ROUND(L478,2)*ROUND(G478,3),2)</f>
        <v>0</v>
      </c>
      <c r="N478" s="25" t="s">
        <v>646</v>
      </c>
      <c r="O478">
        <f>(M478*21)/100</f>
        <v>0</v>
      </c>
      <c r="P478" t="s">
        <v>27</v>
      </c>
    </row>
    <row r="479" spans="1:16" x14ac:dyDescent="0.2">
      <c r="A479" s="28" t="s">
        <v>57</v>
      </c>
      <c r="E479" s="29" t="s">
        <v>5</v>
      </c>
    </row>
    <row r="480" spans="1:16" x14ac:dyDescent="0.2">
      <c r="A480" s="28" t="s">
        <v>58</v>
      </c>
      <c r="E480" s="30" t="s">
        <v>5</v>
      </c>
    </row>
    <row r="481" spans="1:16" ht="25.5" x14ac:dyDescent="0.2">
      <c r="E481" s="29" t="s">
        <v>487</v>
      </c>
    </row>
    <row r="482" spans="1:16" ht="25.5" x14ac:dyDescent="0.2">
      <c r="A482" t="s">
        <v>51</v>
      </c>
      <c r="B482" s="5" t="s">
        <v>391</v>
      </c>
      <c r="C482" s="5" t="s">
        <v>680</v>
      </c>
      <c r="D482" t="s">
        <v>5</v>
      </c>
      <c r="E482" s="24" t="s">
        <v>681</v>
      </c>
      <c r="F482" s="25" t="s">
        <v>73</v>
      </c>
      <c r="G482" s="26">
        <v>1</v>
      </c>
      <c r="H482" s="25">
        <v>0</v>
      </c>
      <c r="I482" s="25">
        <f>ROUND(G482*H482,6)</f>
        <v>0</v>
      </c>
      <c r="L482" s="27">
        <v>0</v>
      </c>
      <c r="M482" s="22">
        <f>ROUND(ROUND(L482,2)*ROUND(G482,3),2)</f>
        <v>0</v>
      </c>
      <c r="N482" s="25" t="s">
        <v>56</v>
      </c>
      <c r="O482">
        <f>(M482*21)/100</f>
        <v>0</v>
      </c>
      <c r="P482" t="s">
        <v>27</v>
      </c>
    </row>
    <row r="483" spans="1:16" x14ac:dyDescent="0.2">
      <c r="A483" s="28" t="s">
        <v>57</v>
      </c>
      <c r="E483" s="29" t="s">
        <v>5</v>
      </c>
    </row>
    <row r="484" spans="1:16" x14ac:dyDescent="0.2">
      <c r="A484" s="28" t="s">
        <v>58</v>
      </c>
      <c r="E484" s="30" t="s">
        <v>5</v>
      </c>
    </row>
    <row r="485" spans="1:16" ht="25.5" x14ac:dyDescent="0.2">
      <c r="E485" s="29" t="s">
        <v>487</v>
      </c>
    </row>
    <row r="486" spans="1:16" ht="25.5" x14ac:dyDescent="0.2">
      <c r="A486" t="s">
        <v>51</v>
      </c>
      <c r="B486" s="5" t="s">
        <v>394</v>
      </c>
      <c r="C486" s="5" t="s">
        <v>413</v>
      </c>
      <c r="D486" t="s">
        <v>5</v>
      </c>
      <c r="E486" s="24" t="s">
        <v>414</v>
      </c>
      <c r="F486" s="25" t="s">
        <v>73</v>
      </c>
      <c r="G486" s="26">
        <v>1</v>
      </c>
      <c r="H486" s="25">
        <v>0</v>
      </c>
      <c r="I486" s="25">
        <f>ROUND(G486*H486,6)</f>
        <v>0</v>
      </c>
      <c r="L486" s="27">
        <v>0</v>
      </c>
      <c r="M486" s="22">
        <f>ROUND(ROUND(L486,2)*ROUND(G486,3),2)</f>
        <v>0</v>
      </c>
      <c r="N486" s="25" t="s">
        <v>56</v>
      </c>
      <c r="O486">
        <f>(M486*21)/100</f>
        <v>0</v>
      </c>
      <c r="P486" t="s">
        <v>27</v>
      </c>
    </row>
    <row r="487" spans="1:16" x14ac:dyDescent="0.2">
      <c r="A487" s="28" t="s">
        <v>57</v>
      </c>
      <c r="E487" s="29" t="s">
        <v>5</v>
      </c>
    </row>
    <row r="488" spans="1:16" x14ac:dyDescent="0.2">
      <c r="A488" s="28" t="s">
        <v>58</v>
      </c>
      <c r="E488" s="30" t="s">
        <v>5</v>
      </c>
    </row>
    <row r="489" spans="1:16" ht="25.5" x14ac:dyDescent="0.2">
      <c r="E489" s="29" t="s">
        <v>487</v>
      </c>
    </row>
    <row r="490" spans="1:16" x14ac:dyDescent="0.2">
      <c r="A490" t="s">
        <v>51</v>
      </c>
      <c r="B490" s="5" t="s">
        <v>397</v>
      </c>
      <c r="C490" s="5" t="s">
        <v>682</v>
      </c>
      <c r="D490" t="s">
        <v>5</v>
      </c>
      <c r="E490" s="24" t="s">
        <v>683</v>
      </c>
      <c r="F490" s="25" t="s">
        <v>73</v>
      </c>
      <c r="G490" s="26">
        <v>1</v>
      </c>
      <c r="H490" s="25">
        <v>0</v>
      </c>
      <c r="I490" s="25">
        <f>ROUND(G490*H490,6)</f>
        <v>0</v>
      </c>
      <c r="L490" s="27">
        <v>0</v>
      </c>
      <c r="M490" s="22">
        <f>ROUND(ROUND(L490,2)*ROUND(G490,3),2)</f>
        <v>0</v>
      </c>
      <c r="N490" s="25" t="s">
        <v>56</v>
      </c>
      <c r="O490">
        <f>(M490*21)/100</f>
        <v>0</v>
      </c>
      <c r="P490" t="s">
        <v>27</v>
      </c>
    </row>
    <row r="491" spans="1:16" x14ac:dyDescent="0.2">
      <c r="A491" s="28" t="s">
        <v>57</v>
      </c>
      <c r="E491" s="29" t="s">
        <v>5</v>
      </c>
    </row>
    <row r="492" spans="1:16" x14ac:dyDescent="0.2">
      <c r="A492" s="28" t="s">
        <v>58</v>
      </c>
      <c r="E492" s="30" t="s">
        <v>5</v>
      </c>
    </row>
    <row r="493" spans="1:16" ht="25.5" x14ac:dyDescent="0.2">
      <c r="E493" s="29" t="s">
        <v>487</v>
      </c>
    </row>
    <row r="494" spans="1:16" x14ac:dyDescent="0.2">
      <c r="A494" t="s">
        <v>51</v>
      </c>
      <c r="B494" s="5" t="s">
        <v>400</v>
      </c>
      <c r="C494" s="5" t="s">
        <v>684</v>
      </c>
      <c r="D494" t="s">
        <v>5</v>
      </c>
      <c r="E494" s="24" t="s">
        <v>444</v>
      </c>
      <c r="F494" s="25" t="s">
        <v>73</v>
      </c>
      <c r="G494" s="26">
        <v>1</v>
      </c>
      <c r="H494" s="25">
        <v>0</v>
      </c>
      <c r="I494" s="25">
        <f>ROUND(G494*H494,6)</f>
        <v>0</v>
      </c>
      <c r="L494" s="27">
        <v>0</v>
      </c>
      <c r="M494" s="22">
        <f>ROUND(ROUND(L494,2)*ROUND(G494,3),2)</f>
        <v>0</v>
      </c>
      <c r="N494" s="25" t="s">
        <v>56</v>
      </c>
      <c r="O494">
        <f>(M494*21)/100</f>
        <v>0</v>
      </c>
      <c r="P494" t="s">
        <v>27</v>
      </c>
    </row>
    <row r="495" spans="1:16" x14ac:dyDescent="0.2">
      <c r="A495" s="28" t="s">
        <v>57</v>
      </c>
      <c r="E495" s="29" t="s">
        <v>5</v>
      </c>
    </row>
    <row r="496" spans="1:16" x14ac:dyDescent="0.2">
      <c r="A496" s="28" t="s">
        <v>58</v>
      </c>
      <c r="E496" s="30" t="s">
        <v>5</v>
      </c>
    </row>
    <row r="497" spans="1:16" ht="25.5" x14ac:dyDescent="0.2">
      <c r="E497" s="29" t="s">
        <v>487</v>
      </c>
    </row>
    <row r="498" spans="1:16" x14ac:dyDescent="0.2">
      <c r="A498" t="s">
        <v>51</v>
      </c>
      <c r="B498" s="5" t="s">
        <v>403</v>
      </c>
      <c r="C498" s="5" t="s">
        <v>685</v>
      </c>
      <c r="D498" t="s">
        <v>5</v>
      </c>
      <c r="E498" s="24" t="s">
        <v>686</v>
      </c>
      <c r="F498" s="25" t="s">
        <v>86</v>
      </c>
      <c r="G498" s="26">
        <v>100</v>
      </c>
      <c r="H498" s="25">
        <v>0</v>
      </c>
      <c r="I498" s="25">
        <f>ROUND(G498*H498,6)</f>
        <v>0</v>
      </c>
      <c r="L498" s="27">
        <v>0</v>
      </c>
      <c r="M498" s="22">
        <f>ROUND(ROUND(L498,2)*ROUND(G498,3),2)</f>
        <v>0</v>
      </c>
      <c r="N498" s="25" t="s">
        <v>56</v>
      </c>
      <c r="O498">
        <f>(M498*21)/100</f>
        <v>0</v>
      </c>
      <c r="P498" t="s">
        <v>27</v>
      </c>
    </row>
    <row r="499" spans="1:16" x14ac:dyDescent="0.2">
      <c r="A499" s="28" t="s">
        <v>57</v>
      </c>
      <c r="E499" s="29" t="s">
        <v>5</v>
      </c>
    </row>
    <row r="500" spans="1:16" x14ac:dyDescent="0.2">
      <c r="A500" s="28" t="s">
        <v>58</v>
      </c>
      <c r="E500" s="30" t="s">
        <v>5</v>
      </c>
    </row>
    <row r="501" spans="1:16" ht="25.5" x14ac:dyDescent="0.2">
      <c r="E501" s="29" t="s">
        <v>487</v>
      </c>
    </row>
    <row r="502" spans="1:16" ht="25.5" x14ac:dyDescent="0.2">
      <c r="A502" t="s">
        <v>51</v>
      </c>
      <c r="B502" s="5" t="s">
        <v>406</v>
      </c>
      <c r="C502" s="5" t="s">
        <v>515</v>
      </c>
      <c r="D502" t="s">
        <v>79</v>
      </c>
      <c r="E502" s="24" t="s">
        <v>687</v>
      </c>
      <c r="F502" s="25" t="s">
        <v>679</v>
      </c>
      <c r="G502" s="26">
        <v>1</v>
      </c>
      <c r="H502" s="25">
        <v>0</v>
      </c>
      <c r="I502" s="25">
        <f>ROUND(G502*H502,6)</f>
        <v>0</v>
      </c>
      <c r="L502" s="27">
        <v>0</v>
      </c>
      <c r="M502" s="22">
        <f>ROUND(ROUND(L502,2)*ROUND(G502,3),2)</f>
        <v>0</v>
      </c>
      <c r="N502" s="25" t="s">
        <v>646</v>
      </c>
      <c r="O502">
        <f>(M502*21)/100</f>
        <v>0</v>
      </c>
      <c r="P502" t="s">
        <v>27</v>
      </c>
    </row>
    <row r="503" spans="1:16" x14ac:dyDescent="0.2">
      <c r="A503" s="28" t="s">
        <v>57</v>
      </c>
      <c r="E503" s="29" t="s">
        <v>5</v>
      </c>
    </row>
    <row r="504" spans="1:16" x14ac:dyDescent="0.2">
      <c r="A504" s="28" t="s">
        <v>58</v>
      </c>
      <c r="E504" s="30" t="s">
        <v>5</v>
      </c>
    </row>
    <row r="505" spans="1:16" ht="25.5" x14ac:dyDescent="0.2">
      <c r="E505" s="29" t="s">
        <v>487</v>
      </c>
    </row>
    <row r="506" spans="1:16" x14ac:dyDescent="0.2">
      <c r="A506" t="s">
        <v>51</v>
      </c>
      <c r="B506" s="5" t="s">
        <v>409</v>
      </c>
      <c r="C506" s="5" t="s">
        <v>688</v>
      </c>
      <c r="D506" t="s">
        <v>5</v>
      </c>
      <c r="E506" s="24" t="s">
        <v>689</v>
      </c>
      <c r="F506" s="25" t="s">
        <v>73</v>
      </c>
      <c r="G506" s="26">
        <v>3</v>
      </c>
      <c r="H506" s="25">
        <v>0</v>
      </c>
      <c r="I506" s="25">
        <f>ROUND(G506*H506,6)</f>
        <v>0</v>
      </c>
      <c r="L506" s="27">
        <v>0</v>
      </c>
      <c r="M506" s="22">
        <f>ROUND(ROUND(L506,2)*ROUND(G506,3),2)</f>
        <v>0</v>
      </c>
      <c r="N506" s="25" t="s">
        <v>56</v>
      </c>
      <c r="O506">
        <f>(M506*21)/100</f>
        <v>0</v>
      </c>
      <c r="P506" t="s">
        <v>27</v>
      </c>
    </row>
    <row r="507" spans="1:16" x14ac:dyDescent="0.2">
      <c r="A507" s="28" t="s">
        <v>57</v>
      </c>
      <c r="E507" s="29" t="s">
        <v>5</v>
      </c>
    </row>
    <row r="508" spans="1:16" x14ac:dyDescent="0.2">
      <c r="A508" s="28" t="s">
        <v>58</v>
      </c>
      <c r="E508" s="30" t="s">
        <v>5</v>
      </c>
    </row>
    <row r="509" spans="1:16" ht="25.5" x14ac:dyDescent="0.2">
      <c r="E509" s="29" t="s">
        <v>487</v>
      </c>
    </row>
    <row r="510" spans="1:16" x14ac:dyDescent="0.2">
      <c r="A510" t="s">
        <v>48</v>
      </c>
      <c r="C510" s="6" t="s">
        <v>27</v>
      </c>
      <c r="E510" s="23" t="s">
        <v>690</v>
      </c>
      <c r="J510" s="22">
        <f>0</f>
        <v>0</v>
      </c>
      <c r="K510" s="22">
        <f>0</f>
        <v>0</v>
      </c>
      <c r="L510" s="22">
        <f>0+L511+L515+L519+L523+L527+L531+L535+L539+L543+L547+L551+L555+L559+L563+L567+L571+L575+L579+L583+L587+L591+L595+L599+L603+L607+L611+L615+L619+L623+L627+L631+L635+L639+L643+L647+L651+L655+L659+L663+L667+L671+L675+L679+L683+L687+L691+L695+L699+L703+L707+L711+L715+L719+L723+L727+L731+L735+L739+L743+L747+L751+L755+L759+L763+L767+L771+L775+L779+L783+L787</f>
        <v>0</v>
      </c>
      <c r="M510" s="22">
        <f>0+M511+M515+M519+M523+M527+M531+M535+M539+M543+M547+M551+M555+M559+M563+M567+M571+M575+M579+M583+M587+M591+M595+M599+M603+M607+M611+M615+M619+M623+M627+M631+M635+M639+M643+M647+M651+M655+M659+M663+M667+M671+M675+M679+M683+M687+M691+M695+M699+M703+M707+M711+M715+M719+M723+M727+M731+M735+M739+M743+M747+M751+M755+M759+M763+M767+M771+M775+M779+M783+M787</f>
        <v>0</v>
      </c>
    </row>
    <row r="511" spans="1:16" x14ac:dyDescent="0.2">
      <c r="A511" t="s">
        <v>51</v>
      </c>
      <c r="B511" s="5" t="s">
        <v>412</v>
      </c>
      <c r="C511" s="5" t="s">
        <v>347</v>
      </c>
      <c r="D511" t="s">
        <v>5</v>
      </c>
      <c r="E511" s="24" t="s">
        <v>348</v>
      </c>
      <c r="F511" s="25" t="s">
        <v>77</v>
      </c>
      <c r="G511" s="26">
        <v>170</v>
      </c>
      <c r="H511" s="25">
        <v>0</v>
      </c>
      <c r="I511" s="25">
        <f>ROUND(G511*H511,6)</f>
        <v>0</v>
      </c>
      <c r="L511" s="27">
        <v>0</v>
      </c>
      <c r="M511" s="22">
        <f>ROUND(ROUND(L511,2)*ROUND(G511,3),2)</f>
        <v>0</v>
      </c>
      <c r="N511" s="25" t="s">
        <v>56</v>
      </c>
      <c r="O511">
        <f>(M511*21)/100</f>
        <v>0</v>
      </c>
      <c r="P511" t="s">
        <v>27</v>
      </c>
    </row>
    <row r="512" spans="1:16" x14ac:dyDescent="0.2">
      <c r="A512" s="28" t="s">
        <v>57</v>
      </c>
      <c r="E512" s="29" t="s">
        <v>5</v>
      </c>
    </row>
    <row r="513" spans="1:16" x14ac:dyDescent="0.2">
      <c r="A513" s="28" t="s">
        <v>58</v>
      </c>
      <c r="E513" s="30" t="s">
        <v>5</v>
      </c>
    </row>
    <row r="514" spans="1:16" ht="25.5" x14ac:dyDescent="0.2">
      <c r="E514" s="29" t="s">
        <v>487</v>
      </c>
    </row>
    <row r="515" spans="1:16" x14ac:dyDescent="0.2">
      <c r="A515" t="s">
        <v>51</v>
      </c>
      <c r="B515" s="5" t="s">
        <v>416</v>
      </c>
      <c r="C515" s="5" t="s">
        <v>305</v>
      </c>
      <c r="D515" t="s">
        <v>5</v>
      </c>
      <c r="E515" s="24" t="s">
        <v>306</v>
      </c>
      <c r="F515" s="25" t="s">
        <v>77</v>
      </c>
      <c r="G515" s="26">
        <v>75</v>
      </c>
      <c r="H515" s="25">
        <v>0</v>
      </c>
      <c r="I515" s="25">
        <f>ROUND(G515*H515,6)</f>
        <v>0</v>
      </c>
      <c r="L515" s="27">
        <v>0</v>
      </c>
      <c r="M515" s="22">
        <f>ROUND(ROUND(L515,2)*ROUND(G515,3),2)</f>
        <v>0</v>
      </c>
      <c r="N515" s="25" t="s">
        <v>56</v>
      </c>
      <c r="O515">
        <f>(M515*21)/100</f>
        <v>0</v>
      </c>
      <c r="P515" t="s">
        <v>27</v>
      </c>
    </row>
    <row r="516" spans="1:16" x14ac:dyDescent="0.2">
      <c r="A516" s="28" t="s">
        <v>57</v>
      </c>
      <c r="E516" s="29" t="s">
        <v>5</v>
      </c>
    </row>
    <row r="517" spans="1:16" x14ac:dyDescent="0.2">
      <c r="A517" s="28" t="s">
        <v>58</v>
      </c>
      <c r="E517" s="30" t="s">
        <v>5</v>
      </c>
    </row>
    <row r="518" spans="1:16" ht="25.5" x14ac:dyDescent="0.2">
      <c r="E518" s="29" t="s">
        <v>487</v>
      </c>
    </row>
    <row r="519" spans="1:16" x14ac:dyDescent="0.2">
      <c r="A519" t="s">
        <v>51</v>
      </c>
      <c r="B519" s="5" t="s">
        <v>421</v>
      </c>
      <c r="C519" s="5" t="s">
        <v>691</v>
      </c>
      <c r="D519" t="s">
        <v>5</v>
      </c>
      <c r="E519" s="24" t="s">
        <v>692</v>
      </c>
      <c r="F519" s="25" t="s">
        <v>73</v>
      </c>
      <c r="G519" s="26">
        <v>2</v>
      </c>
      <c r="H519" s="25">
        <v>0</v>
      </c>
      <c r="I519" s="25">
        <f>ROUND(G519*H519,6)</f>
        <v>0</v>
      </c>
      <c r="L519" s="27">
        <v>0</v>
      </c>
      <c r="M519" s="22">
        <f>ROUND(ROUND(L519,2)*ROUND(G519,3),2)</f>
        <v>0</v>
      </c>
      <c r="N519" s="25" t="s">
        <v>56</v>
      </c>
      <c r="O519">
        <f>(M519*21)/100</f>
        <v>0</v>
      </c>
      <c r="P519" t="s">
        <v>27</v>
      </c>
    </row>
    <row r="520" spans="1:16" x14ac:dyDescent="0.2">
      <c r="A520" s="28" t="s">
        <v>57</v>
      </c>
      <c r="E520" s="29" t="s">
        <v>5</v>
      </c>
    </row>
    <row r="521" spans="1:16" x14ac:dyDescent="0.2">
      <c r="A521" s="28" t="s">
        <v>58</v>
      </c>
      <c r="E521" s="30" t="s">
        <v>5</v>
      </c>
    </row>
    <row r="522" spans="1:16" ht="25.5" x14ac:dyDescent="0.2">
      <c r="E522" s="29" t="s">
        <v>487</v>
      </c>
    </row>
    <row r="523" spans="1:16" x14ac:dyDescent="0.2">
      <c r="A523" t="s">
        <v>51</v>
      </c>
      <c r="B523" s="5" t="s">
        <v>422</v>
      </c>
      <c r="C523" s="5" t="s">
        <v>693</v>
      </c>
      <c r="D523" t="s">
        <v>5</v>
      </c>
      <c r="E523" s="24" t="s">
        <v>694</v>
      </c>
      <c r="F523" s="25" t="s">
        <v>77</v>
      </c>
      <c r="G523" s="26">
        <v>25</v>
      </c>
      <c r="H523" s="25">
        <v>0</v>
      </c>
      <c r="I523" s="25">
        <f>ROUND(G523*H523,6)</f>
        <v>0</v>
      </c>
      <c r="L523" s="27">
        <v>0</v>
      </c>
      <c r="M523" s="22">
        <f>ROUND(ROUND(L523,2)*ROUND(G523,3),2)</f>
        <v>0</v>
      </c>
      <c r="N523" s="25" t="s">
        <v>56</v>
      </c>
      <c r="O523">
        <f>(M523*21)/100</f>
        <v>0</v>
      </c>
      <c r="P523" t="s">
        <v>27</v>
      </c>
    </row>
    <row r="524" spans="1:16" x14ac:dyDescent="0.2">
      <c r="A524" s="28" t="s">
        <v>57</v>
      </c>
      <c r="E524" s="29" t="s">
        <v>5</v>
      </c>
    </row>
    <row r="525" spans="1:16" x14ac:dyDescent="0.2">
      <c r="A525" s="28" t="s">
        <v>58</v>
      </c>
      <c r="E525" s="30" t="s">
        <v>5</v>
      </c>
    </row>
    <row r="526" spans="1:16" ht="25.5" x14ac:dyDescent="0.2">
      <c r="E526" s="29" t="s">
        <v>487</v>
      </c>
    </row>
    <row r="527" spans="1:16" x14ac:dyDescent="0.2">
      <c r="A527" t="s">
        <v>51</v>
      </c>
      <c r="B527" s="5" t="s">
        <v>423</v>
      </c>
      <c r="C527" s="5" t="s">
        <v>259</v>
      </c>
      <c r="D527" t="s">
        <v>5</v>
      </c>
      <c r="E527" s="24" t="s">
        <v>260</v>
      </c>
      <c r="F527" s="25" t="s">
        <v>77</v>
      </c>
      <c r="G527" s="26">
        <v>100</v>
      </c>
      <c r="H527" s="25">
        <v>0</v>
      </c>
      <c r="I527" s="25">
        <f>ROUND(G527*H527,6)</f>
        <v>0</v>
      </c>
      <c r="L527" s="27">
        <v>0</v>
      </c>
      <c r="M527" s="22">
        <f>ROUND(ROUND(L527,2)*ROUND(G527,3),2)</f>
        <v>0</v>
      </c>
      <c r="N527" s="25" t="s">
        <v>56</v>
      </c>
      <c r="O527">
        <f>(M527*21)/100</f>
        <v>0</v>
      </c>
      <c r="P527" t="s">
        <v>27</v>
      </c>
    </row>
    <row r="528" spans="1:16" x14ac:dyDescent="0.2">
      <c r="A528" s="28" t="s">
        <v>57</v>
      </c>
      <c r="E528" s="29" t="s">
        <v>5</v>
      </c>
    </row>
    <row r="529" spans="1:16" x14ac:dyDescent="0.2">
      <c r="A529" s="28" t="s">
        <v>58</v>
      </c>
      <c r="E529" s="30" t="s">
        <v>5</v>
      </c>
    </row>
    <row r="530" spans="1:16" ht="25.5" x14ac:dyDescent="0.2">
      <c r="E530" s="29" t="s">
        <v>487</v>
      </c>
    </row>
    <row r="531" spans="1:16" x14ac:dyDescent="0.2">
      <c r="A531" t="s">
        <v>51</v>
      </c>
      <c r="B531" s="5" t="s">
        <v>424</v>
      </c>
      <c r="C531" s="5" t="s">
        <v>695</v>
      </c>
      <c r="D531" t="s">
        <v>5</v>
      </c>
      <c r="E531" s="24" t="s">
        <v>696</v>
      </c>
      <c r="F531" s="25" t="s">
        <v>73</v>
      </c>
      <c r="G531" s="26">
        <v>1</v>
      </c>
      <c r="H531" s="25">
        <v>0</v>
      </c>
      <c r="I531" s="25">
        <f>ROUND(G531*H531,6)</f>
        <v>0</v>
      </c>
      <c r="L531" s="27">
        <v>0</v>
      </c>
      <c r="M531" s="22">
        <f>ROUND(ROUND(L531,2)*ROUND(G531,3),2)</f>
        <v>0</v>
      </c>
      <c r="N531" s="25" t="s">
        <v>56</v>
      </c>
      <c r="O531">
        <f>(M531*21)/100</f>
        <v>0</v>
      </c>
      <c r="P531" t="s">
        <v>27</v>
      </c>
    </row>
    <row r="532" spans="1:16" x14ac:dyDescent="0.2">
      <c r="A532" s="28" t="s">
        <v>57</v>
      </c>
      <c r="E532" s="29" t="s">
        <v>5</v>
      </c>
    </row>
    <row r="533" spans="1:16" x14ac:dyDescent="0.2">
      <c r="A533" s="28" t="s">
        <v>58</v>
      </c>
      <c r="E533" s="30" t="s">
        <v>5</v>
      </c>
    </row>
    <row r="534" spans="1:16" ht="25.5" x14ac:dyDescent="0.2">
      <c r="E534" s="29" t="s">
        <v>487</v>
      </c>
    </row>
    <row r="535" spans="1:16" x14ac:dyDescent="0.2">
      <c r="A535" t="s">
        <v>51</v>
      </c>
      <c r="B535" s="5" t="s">
        <v>425</v>
      </c>
      <c r="C535" s="5" t="s">
        <v>187</v>
      </c>
      <c r="D535" t="s">
        <v>5</v>
      </c>
      <c r="E535" s="24" t="s">
        <v>188</v>
      </c>
      <c r="F535" s="25" t="s">
        <v>73</v>
      </c>
      <c r="G535" s="26">
        <v>2</v>
      </c>
      <c r="H535" s="25">
        <v>0</v>
      </c>
      <c r="I535" s="25">
        <f>ROUND(G535*H535,6)</f>
        <v>0</v>
      </c>
      <c r="L535" s="27">
        <v>0</v>
      </c>
      <c r="M535" s="22">
        <f>ROUND(ROUND(L535,2)*ROUND(G535,3),2)</f>
        <v>0</v>
      </c>
      <c r="N535" s="25" t="s">
        <v>56</v>
      </c>
      <c r="O535">
        <f>(M535*21)/100</f>
        <v>0</v>
      </c>
      <c r="P535" t="s">
        <v>27</v>
      </c>
    </row>
    <row r="536" spans="1:16" x14ac:dyDescent="0.2">
      <c r="A536" s="28" t="s">
        <v>57</v>
      </c>
      <c r="E536" s="29" t="s">
        <v>5</v>
      </c>
    </row>
    <row r="537" spans="1:16" x14ac:dyDescent="0.2">
      <c r="A537" s="28" t="s">
        <v>58</v>
      </c>
      <c r="E537" s="30" t="s">
        <v>5</v>
      </c>
    </row>
    <row r="538" spans="1:16" ht="25.5" x14ac:dyDescent="0.2">
      <c r="E538" s="29" t="s">
        <v>487</v>
      </c>
    </row>
    <row r="539" spans="1:16" x14ac:dyDescent="0.2">
      <c r="A539" t="s">
        <v>51</v>
      </c>
      <c r="B539" s="5" t="s">
        <v>426</v>
      </c>
      <c r="C539" s="5" t="s">
        <v>697</v>
      </c>
      <c r="D539" t="s">
        <v>5</v>
      </c>
      <c r="E539" s="24" t="s">
        <v>698</v>
      </c>
      <c r="F539" s="25" t="s">
        <v>73</v>
      </c>
      <c r="G539" s="26">
        <v>2</v>
      </c>
      <c r="H539" s="25">
        <v>0</v>
      </c>
      <c r="I539" s="25">
        <f>ROUND(G539*H539,6)</f>
        <v>0</v>
      </c>
      <c r="L539" s="27">
        <v>0</v>
      </c>
      <c r="M539" s="22">
        <f>ROUND(ROUND(L539,2)*ROUND(G539,3),2)</f>
        <v>0</v>
      </c>
      <c r="N539" s="25" t="s">
        <v>56</v>
      </c>
      <c r="O539">
        <f>(M539*21)/100</f>
        <v>0</v>
      </c>
      <c r="P539" t="s">
        <v>27</v>
      </c>
    </row>
    <row r="540" spans="1:16" x14ac:dyDescent="0.2">
      <c r="A540" s="28" t="s">
        <v>57</v>
      </c>
      <c r="E540" s="29" t="s">
        <v>5</v>
      </c>
    </row>
    <row r="541" spans="1:16" x14ac:dyDescent="0.2">
      <c r="A541" s="28" t="s">
        <v>58</v>
      </c>
      <c r="E541" s="30" t="s">
        <v>5</v>
      </c>
    </row>
    <row r="542" spans="1:16" ht="25.5" x14ac:dyDescent="0.2">
      <c r="E542" s="29" t="s">
        <v>487</v>
      </c>
    </row>
    <row r="543" spans="1:16" x14ac:dyDescent="0.2">
      <c r="A543" t="s">
        <v>51</v>
      </c>
      <c r="B543" s="5" t="s">
        <v>427</v>
      </c>
      <c r="C543" s="5" t="s">
        <v>699</v>
      </c>
      <c r="D543" t="s">
        <v>5</v>
      </c>
      <c r="E543" s="24" t="s">
        <v>700</v>
      </c>
      <c r="F543" s="25" t="s">
        <v>73</v>
      </c>
      <c r="G543" s="26">
        <v>12</v>
      </c>
      <c r="H543" s="25">
        <v>0</v>
      </c>
      <c r="I543" s="25">
        <f>ROUND(G543*H543,6)</f>
        <v>0</v>
      </c>
      <c r="L543" s="27">
        <v>0</v>
      </c>
      <c r="M543" s="22">
        <f>ROUND(ROUND(L543,2)*ROUND(G543,3),2)</f>
        <v>0</v>
      </c>
      <c r="N543" s="25" t="s">
        <v>56</v>
      </c>
      <c r="O543">
        <f>(M543*21)/100</f>
        <v>0</v>
      </c>
      <c r="P543" t="s">
        <v>27</v>
      </c>
    </row>
    <row r="544" spans="1:16" x14ac:dyDescent="0.2">
      <c r="A544" s="28" t="s">
        <v>57</v>
      </c>
      <c r="E544" s="29" t="s">
        <v>5</v>
      </c>
    </row>
    <row r="545" spans="1:16" x14ac:dyDescent="0.2">
      <c r="A545" s="28" t="s">
        <v>58</v>
      </c>
      <c r="E545" s="30" t="s">
        <v>5</v>
      </c>
    </row>
    <row r="546" spans="1:16" ht="25.5" x14ac:dyDescent="0.2">
      <c r="E546" s="29" t="s">
        <v>487</v>
      </c>
    </row>
    <row r="547" spans="1:16" x14ac:dyDescent="0.2">
      <c r="A547" t="s">
        <v>51</v>
      </c>
      <c r="B547" s="5" t="s">
        <v>428</v>
      </c>
      <c r="C547" s="5" t="s">
        <v>701</v>
      </c>
      <c r="D547" t="s">
        <v>5</v>
      </c>
      <c r="E547" s="24" t="s">
        <v>702</v>
      </c>
      <c r="F547" s="25" t="s">
        <v>73</v>
      </c>
      <c r="G547" s="26">
        <v>2</v>
      </c>
      <c r="H547" s="25">
        <v>0</v>
      </c>
      <c r="I547" s="25">
        <f>ROUND(G547*H547,6)</f>
        <v>0</v>
      </c>
      <c r="L547" s="27">
        <v>0</v>
      </c>
      <c r="M547" s="22">
        <f>ROUND(ROUND(L547,2)*ROUND(G547,3),2)</f>
        <v>0</v>
      </c>
      <c r="N547" s="25" t="s">
        <v>56</v>
      </c>
      <c r="O547">
        <f>(M547*21)/100</f>
        <v>0</v>
      </c>
      <c r="P547" t="s">
        <v>27</v>
      </c>
    </row>
    <row r="548" spans="1:16" x14ac:dyDescent="0.2">
      <c r="A548" s="28" t="s">
        <v>57</v>
      </c>
      <c r="E548" s="29" t="s">
        <v>5</v>
      </c>
    </row>
    <row r="549" spans="1:16" x14ac:dyDescent="0.2">
      <c r="A549" s="28" t="s">
        <v>58</v>
      </c>
      <c r="E549" s="30" t="s">
        <v>5</v>
      </c>
    </row>
    <row r="550" spans="1:16" ht="25.5" x14ac:dyDescent="0.2">
      <c r="E550" s="29" t="s">
        <v>487</v>
      </c>
    </row>
    <row r="551" spans="1:16" x14ac:dyDescent="0.2">
      <c r="A551" t="s">
        <v>51</v>
      </c>
      <c r="B551" s="5" t="s">
        <v>429</v>
      </c>
      <c r="C551" s="5" t="s">
        <v>703</v>
      </c>
      <c r="D551" t="s">
        <v>5</v>
      </c>
      <c r="E551" s="24" t="s">
        <v>704</v>
      </c>
      <c r="F551" s="25" t="s">
        <v>77</v>
      </c>
      <c r="G551" s="26">
        <v>75</v>
      </c>
      <c r="H551" s="25">
        <v>0</v>
      </c>
      <c r="I551" s="25">
        <f>ROUND(G551*H551,6)</f>
        <v>0</v>
      </c>
      <c r="L551" s="27">
        <v>0</v>
      </c>
      <c r="M551" s="22">
        <f>ROUND(ROUND(L551,2)*ROUND(G551,3),2)</f>
        <v>0</v>
      </c>
      <c r="N551" s="25" t="s">
        <v>56</v>
      </c>
      <c r="O551">
        <f>(M551*21)/100</f>
        <v>0</v>
      </c>
      <c r="P551" t="s">
        <v>27</v>
      </c>
    </row>
    <row r="552" spans="1:16" x14ac:dyDescent="0.2">
      <c r="A552" s="28" t="s">
        <v>57</v>
      </c>
      <c r="E552" s="29" t="s">
        <v>5</v>
      </c>
    </row>
    <row r="553" spans="1:16" x14ac:dyDescent="0.2">
      <c r="A553" s="28" t="s">
        <v>58</v>
      </c>
      <c r="E553" s="30" t="s">
        <v>5</v>
      </c>
    </row>
    <row r="554" spans="1:16" ht="25.5" x14ac:dyDescent="0.2">
      <c r="E554" s="29" t="s">
        <v>487</v>
      </c>
    </row>
    <row r="555" spans="1:16" ht="25.5" x14ac:dyDescent="0.2">
      <c r="A555" t="s">
        <v>51</v>
      </c>
      <c r="B555" s="5" t="s">
        <v>430</v>
      </c>
      <c r="C555" s="5" t="s">
        <v>705</v>
      </c>
      <c r="D555" t="s">
        <v>5</v>
      </c>
      <c r="E555" s="24" t="s">
        <v>706</v>
      </c>
      <c r="F555" s="25" t="s">
        <v>77</v>
      </c>
      <c r="G555" s="26">
        <v>225</v>
      </c>
      <c r="H555" s="25">
        <v>0</v>
      </c>
      <c r="I555" s="25">
        <f>ROUND(G555*H555,6)</f>
        <v>0</v>
      </c>
      <c r="L555" s="27">
        <v>0</v>
      </c>
      <c r="M555" s="22">
        <f>ROUND(ROUND(L555,2)*ROUND(G555,3),2)</f>
        <v>0</v>
      </c>
      <c r="N555" s="25" t="s">
        <v>56</v>
      </c>
      <c r="O555">
        <f>(M555*21)/100</f>
        <v>0</v>
      </c>
      <c r="P555" t="s">
        <v>27</v>
      </c>
    </row>
    <row r="556" spans="1:16" x14ac:dyDescent="0.2">
      <c r="A556" s="28" t="s">
        <v>57</v>
      </c>
      <c r="E556" s="29" t="s">
        <v>5</v>
      </c>
    </row>
    <row r="557" spans="1:16" x14ac:dyDescent="0.2">
      <c r="A557" s="28" t="s">
        <v>58</v>
      </c>
      <c r="E557" s="30" t="s">
        <v>5</v>
      </c>
    </row>
    <row r="558" spans="1:16" ht="25.5" x14ac:dyDescent="0.2">
      <c r="E558" s="29" t="s">
        <v>487</v>
      </c>
    </row>
    <row r="559" spans="1:16" x14ac:dyDescent="0.2">
      <c r="A559" t="s">
        <v>51</v>
      </c>
      <c r="B559" s="5" t="s">
        <v>432</v>
      </c>
      <c r="C559" s="5" t="s">
        <v>707</v>
      </c>
      <c r="D559" t="s">
        <v>5</v>
      </c>
      <c r="E559" s="24" t="s">
        <v>708</v>
      </c>
      <c r="F559" s="25" t="s">
        <v>73</v>
      </c>
      <c r="G559" s="26">
        <v>2</v>
      </c>
      <c r="H559" s="25">
        <v>0</v>
      </c>
      <c r="I559" s="25">
        <f>ROUND(G559*H559,6)</f>
        <v>0</v>
      </c>
      <c r="L559" s="27">
        <v>0</v>
      </c>
      <c r="M559" s="22">
        <f>ROUND(ROUND(L559,2)*ROUND(G559,3),2)</f>
        <v>0</v>
      </c>
      <c r="N559" s="25" t="s">
        <v>56</v>
      </c>
      <c r="O559">
        <f>(M559*21)/100</f>
        <v>0</v>
      </c>
      <c r="P559" t="s">
        <v>27</v>
      </c>
    </row>
    <row r="560" spans="1:16" x14ac:dyDescent="0.2">
      <c r="A560" s="28" t="s">
        <v>57</v>
      </c>
      <c r="E560" s="29" t="s">
        <v>5</v>
      </c>
    </row>
    <row r="561" spans="1:16" x14ac:dyDescent="0.2">
      <c r="A561" s="28" t="s">
        <v>58</v>
      </c>
      <c r="E561" s="30" t="s">
        <v>5</v>
      </c>
    </row>
    <row r="562" spans="1:16" ht="25.5" x14ac:dyDescent="0.2">
      <c r="E562" s="29" t="s">
        <v>487</v>
      </c>
    </row>
    <row r="563" spans="1:16" x14ac:dyDescent="0.2">
      <c r="A563" t="s">
        <v>51</v>
      </c>
      <c r="B563" s="5" t="s">
        <v>435</v>
      </c>
      <c r="C563" s="5" t="s">
        <v>709</v>
      </c>
      <c r="D563" t="s">
        <v>5</v>
      </c>
      <c r="E563" s="24" t="s">
        <v>710</v>
      </c>
      <c r="F563" s="25" t="s">
        <v>73</v>
      </c>
      <c r="G563" s="26">
        <v>11</v>
      </c>
      <c r="H563" s="25">
        <v>0</v>
      </c>
      <c r="I563" s="25">
        <f>ROUND(G563*H563,6)</f>
        <v>0</v>
      </c>
      <c r="L563" s="27">
        <v>0</v>
      </c>
      <c r="M563" s="22">
        <f>ROUND(ROUND(L563,2)*ROUND(G563,3),2)</f>
        <v>0</v>
      </c>
      <c r="N563" s="25" t="s">
        <v>56</v>
      </c>
      <c r="O563">
        <f>(M563*21)/100</f>
        <v>0</v>
      </c>
      <c r="P563" t="s">
        <v>27</v>
      </c>
    </row>
    <row r="564" spans="1:16" x14ac:dyDescent="0.2">
      <c r="A564" s="28" t="s">
        <v>57</v>
      </c>
      <c r="E564" s="29" t="s">
        <v>5</v>
      </c>
    </row>
    <row r="565" spans="1:16" x14ac:dyDescent="0.2">
      <c r="A565" s="28" t="s">
        <v>58</v>
      </c>
      <c r="E565" s="30" t="s">
        <v>5</v>
      </c>
    </row>
    <row r="566" spans="1:16" ht="25.5" x14ac:dyDescent="0.2">
      <c r="E566" s="29" t="s">
        <v>487</v>
      </c>
    </row>
    <row r="567" spans="1:16" x14ac:dyDescent="0.2">
      <c r="A567" t="s">
        <v>51</v>
      </c>
      <c r="B567" s="5" t="s">
        <v>436</v>
      </c>
      <c r="C567" s="5" t="s">
        <v>711</v>
      </c>
      <c r="D567" t="s">
        <v>5</v>
      </c>
      <c r="E567" s="24" t="s">
        <v>712</v>
      </c>
      <c r="F567" s="25" t="s">
        <v>73</v>
      </c>
      <c r="G567" s="26">
        <v>2</v>
      </c>
      <c r="H567" s="25">
        <v>0</v>
      </c>
      <c r="I567" s="25">
        <f>ROUND(G567*H567,6)</f>
        <v>0</v>
      </c>
      <c r="L567" s="27">
        <v>0</v>
      </c>
      <c r="M567" s="22">
        <f>ROUND(ROUND(L567,2)*ROUND(G567,3),2)</f>
        <v>0</v>
      </c>
      <c r="N567" s="25" t="s">
        <v>56</v>
      </c>
      <c r="O567">
        <f>(M567*21)/100</f>
        <v>0</v>
      </c>
      <c r="P567" t="s">
        <v>27</v>
      </c>
    </row>
    <row r="568" spans="1:16" x14ac:dyDescent="0.2">
      <c r="A568" s="28" t="s">
        <v>57</v>
      </c>
      <c r="E568" s="29" t="s">
        <v>5</v>
      </c>
    </row>
    <row r="569" spans="1:16" x14ac:dyDescent="0.2">
      <c r="A569" s="28" t="s">
        <v>58</v>
      </c>
      <c r="E569" s="30" t="s">
        <v>5</v>
      </c>
    </row>
    <row r="570" spans="1:16" ht="25.5" x14ac:dyDescent="0.2">
      <c r="E570" s="29" t="s">
        <v>487</v>
      </c>
    </row>
    <row r="571" spans="1:16" x14ac:dyDescent="0.2">
      <c r="A571" t="s">
        <v>51</v>
      </c>
      <c r="B571" s="5" t="s">
        <v>439</v>
      </c>
      <c r="C571" s="5" t="s">
        <v>713</v>
      </c>
      <c r="D571" t="s">
        <v>5</v>
      </c>
      <c r="E571" s="24" t="s">
        <v>714</v>
      </c>
      <c r="F571" s="25" t="s">
        <v>73</v>
      </c>
      <c r="G571" s="26">
        <v>70</v>
      </c>
      <c r="H571" s="25">
        <v>0</v>
      </c>
      <c r="I571" s="25">
        <f>ROUND(G571*H571,6)</f>
        <v>0</v>
      </c>
      <c r="L571" s="27">
        <v>0</v>
      </c>
      <c r="M571" s="22">
        <f>ROUND(ROUND(L571,2)*ROUND(G571,3),2)</f>
        <v>0</v>
      </c>
      <c r="N571" s="25" t="s">
        <v>56</v>
      </c>
      <c r="O571">
        <f>(M571*21)/100</f>
        <v>0</v>
      </c>
      <c r="P571" t="s">
        <v>27</v>
      </c>
    </row>
    <row r="572" spans="1:16" x14ac:dyDescent="0.2">
      <c r="A572" s="28" t="s">
        <v>57</v>
      </c>
      <c r="E572" s="29" t="s">
        <v>5</v>
      </c>
    </row>
    <row r="573" spans="1:16" x14ac:dyDescent="0.2">
      <c r="A573" s="28" t="s">
        <v>58</v>
      </c>
      <c r="E573" s="30" t="s">
        <v>5</v>
      </c>
    </row>
    <row r="574" spans="1:16" ht="25.5" x14ac:dyDescent="0.2">
      <c r="E574" s="29" t="s">
        <v>487</v>
      </c>
    </row>
    <row r="575" spans="1:16" x14ac:dyDescent="0.2">
      <c r="A575" t="s">
        <v>51</v>
      </c>
      <c r="B575" s="5" t="s">
        <v>442</v>
      </c>
      <c r="C575" s="5" t="s">
        <v>715</v>
      </c>
      <c r="D575" t="s">
        <v>5</v>
      </c>
      <c r="E575" s="24" t="s">
        <v>716</v>
      </c>
      <c r="F575" s="25" t="s">
        <v>73</v>
      </c>
      <c r="G575" s="26">
        <v>6</v>
      </c>
      <c r="H575" s="25">
        <v>0</v>
      </c>
      <c r="I575" s="25">
        <f>ROUND(G575*H575,6)</f>
        <v>0</v>
      </c>
      <c r="L575" s="27">
        <v>0</v>
      </c>
      <c r="M575" s="22">
        <f>ROUND(ROUND(L575,2)*ROUND(G575,3),2)</f>
        <v>0</v>
      </c>
      <c r="N575" s="25" t="s">
        <v>56</v>
      </c>
      <c r="O575">
        <f>(M575*21)/100</f>
        <v>0</v>
      </c>
      <c r="P575" t="s">
        <v>27</v>
      </c>
    </row>
    <row r="576" spans="1:16" x14ac:dyDescent="0.2">
      <c r="A576" s="28" t="s">
        <v>57</v>
      </c>
      <c r="E576" s="29" t="s">
        <v>5</v>
      </c>
    </row>
    <row r="577" spans="1:16" x14ac:dyDescent="0.2">
      <c r="A577" s="28" t="s">
        <v>58</v>
      </c>
      <c r="E577" s="30" t="s">
        <v>5</v>
      </c>
    </row>
    <row r="578" spans="1:16" ht="25.5" x14ac:dyDescent="0.2">
      <c r="E578" s="29" t="s">
        <v>487</v>
      </c>
    </row>
    <row r="579" spans="1:16" x14ac:dyDescent="0.2">
      <c r="A579" t="s">
        <v>51</v>
      </c>
      <c r="B579" s="5" t="s">
        <v>445</v>
      </c>
      <c r="C579" s="5" t="s">
        <v>717</v>
      </c>
      <c r="D579" t="s">
        <v>5</v>
      </c>
      <c r="E579" s="24" t="s">
        <v>718</v>
      </c>
      <c r="F579" s="25" t="s">
        <v>73</v>
      </c>
      <c r="G579" s="26">
        <v>6</v>
      </c>
      <c r="H579" s="25">
        <v>0</v>
      </c>
      <c r="I579" s="25">
        <f>ROUND(G579*H579,6)</f>
        <v>0</v>
      </c>
      <c r="L579" s="27">
        <v>0</v>
      </c>
      <c r="M579" s="22">
        <f>ROUND(ROUND(L579,2)*ROUND(G579,3),2)</f>
        <v>0</v>
      </c>
      <c r="N579" s="25" t="s">
        <v>56</v>
      </c>
      <c r="O579">
        <f>(M579*21)/100</f>
        <v>0</v>
      </c>
      <c r="P579" t="s">
        <v>27</v>
      </c>
    </row>
    <row r="580" spans="1:16" x14ac:dyDescent="0.2">
      <c r="A580" s="28" t="s">
        <v>57</v>
      </c>
      <c r="E580" s="29" t="s">
        <v>5</v>
      </c>
    </row>
    <row r="581" spans="1:16" x14ac:dyDescent="0.2">
      <c r="A581" s="28" t="s">
        <v>58</v>
      </c>
      <c r="E581" s="30" t="s">
        <v>5</v>
      </c>
    </row>
    <row r="582" spans="1:16" ht="25.5" x14ac:dyDescent="0.2">
      <c r="E582" s="29" t="s">
        <v>487</v>
      </c>
    </row>
    <row r="583" spans="1:16" x14ac:dyDescent="0.2">
      <c r="A583" t="s">
        <v>51</v>
      </c>
      <c r="B583" s="5" t="s">
        <v>448</v>
      </c>
      <c r="C583" s="5" t="s">
        <v>719</v>
      </c>
      <c r="D583" t="s">
        <v>5</v>
      </c>
      <c r="E583" s="24" t="s">
        <v>720</v>
      </c>
      <c r="F583" s="25" t="s">
        <v>73</v>
      </c>
      <c r="G583" s="26">
        <v>1</v>
      </c>
      <c r="H583" s="25">
        <v>0</v>
      </c>
      <c r="I583" s="25">
        <f>ROUND(G583*H583,6)</f>
        <v>0</v>
      </c>
      <c r="L583" s="27">
        <v>0</v>
      </c>
      <c r="M583" s="22">
        <f>ROUND(ROUND(L583,2)*ROUND(G583,3),2)</f>
        <v>0</v>
      </c>
      <c r="N583" s="25" t="s">
        <v>56</v>
      </c>
      <c r="O583">
        <f>(M583*21)/100</f>
        <v>0</v>
      </c>
      <c r="P583" t="s">
        <v>27</v>
      </c>
    </row>
    <row r="584" spans="1:16" x14ac:dyDescent="0.2">
      <c r="A584" s="28" t="s">
        <v>57</v>
      </c>
      <c r="E584" s="29" t="s">
        <v>5</v>
      </c>
    </row>
    <row r="585" spans="1:16" x14ac:dyDescent="0.2">
      <c r="A585" s="28" t="s">
        <v>58</v>
      </c>
      <c r="E585" s="30" t="s">
        <v>5</v>
      </c>
    </row>
    <row r="586" spans="1:16" ht="25.5" x14ac:dyDescent="0.2">
      <c r="E586" s="29" t="s">
        <v>487</v>
      </c>
    </row>
    <row r="587" spans="1:16" x14ac:dyDescent="0.2">
      <c r="A587" t="s">
        <v>51</v>
      </c>
      <c r="B587" s="5" t="s">
        <v>454</v>
      </c>
      <c r="C587" s="5" t="s">
        <v>721</v>
      </c>
      <c r="D587" t="s">
        <v>5</v>
      </c>
      <c r="E587" s="24" t="s">
        <v>722</v>
      </c>
      <c r="F587" s="25" t="s">
        <v>73</v>
      </c>
      <c r="G587" s="26">
        <v>6</v>
      </c>
      <c r="H587" s="25">
        <v>0</v>
      </c>
      <c r="I587" s="25">
        <f>ROUND(G587*H587,6)</f>
        <v>0</v>
      </c>
      <c r="L587" s="27">
        <v>0</v>
      </c>
      <c r="M587" s="22">
        <f>ROUND(ROUND(L587,2)*ROUND(G587,3),2)</f>
        <v>0</v>
      </c>
      <c r="N587" s="25" t="s">
        <v>56</v>
      </c>
      <c r="O587">
        <f>(M587*21)/100</f>
        <v>0</v>
      </c>
      <c r="P587" t="s">
        <v>27</v>
      </c>
    </row>
    <row r="588" spans="1:16" x14ac:dyDescent="0.2">
      <c r="A588" s="28" t="s">
        <v>57</v>
      </c>
      <c r="E588" s="29" t="s">
        <v>5</v>
      </c>
    </row>
    <row r="589" spans="1:16" x14ac:dyDescent="0.2">
      <c r="A589" s="28" t="s">
        <v>58</v>
      </c>
      <c r="E589" s="30" t="s">
        <v>5</v>
      </c>
    </row>
    <row r="590" spans="1:16" ht="25.5" x14ac:dyDescent="0.2">
      <c r="E590" s="29" t="s">
        <v>487</v>
      </c>
    </row>
    <row r="591" spans="1:16" x14ac:dyDescent="0.2">
      <c r="A591" t="s">
        <v>51</v>
      </c>
      <c r="B591" s="5" t="s">
        <v>458</v>
      </c>
      <c r="C591" s="5" t="s">
        <v>723</v>
      </c>
      <c r="D591" t="s">
        <v>5</v>
      </c>
      <c r="E591" s="24" t="s">
        <v>724</v>
      </c>
      <c r="F591" s="25" t="s">
        <v>73</v>
      </c>
      <c r="G591" s="26">
        <v>1</v>
      </c>
      <c r="H591" s="25">
        <v>0</v>
      </c>
      <c r="I591" s="25">
        <f>ROUND(G591*H591,6)</f>
        <v>0</v>
      </c>
      <c r="L591" s="27">
        <v>0</v>
      </c>
      <c r="M591" s="22">
        <f>ROUND(ROUND(L591,2)*ROUND(G591,3),2)</f>
        <v>0</v>
      </c>
      <c r="N591" s="25" t="s">
        <v>56</v>
      </c>
      <c r="O591">
        <f>(M591*21)/100</f>
        <v>0</v>
      </c>
      <c r="P591" t="s">
        <v>27</v>
      </c>
    </row>
    <row r="592" spans="1:16" x14ac:dyDescent="0.2">
      <c r="A592" s="28" t="s">
        <v>57</v>
      </c>
      <c r="E592" s="29" t="s">
        <v>5</v>
      </c>
    </row>
    <row r="593" spans="1:16" x14ac:dyDescent="0.2">
      <c r="A593" s="28" t="s">
        <v>58</v>
      </c>
      <c r="E593" s="30" t="s">
        <v>5</v>
      </c>
    </row>
    <row r="594" spans="1:16" ht="25.5" x14ac:dyDescent="0.2">
      <c r="E594" s="29" t="s">
        <v>487</v>
      </c>
    </row>
    <row r="595" spans="1:16" x14ac:dyDescent="0.2">
      <c r="A595" t="s">
        <v>51</v>
      </c>
      <c r="B595" s="5" t="s">
        <v>462</v>
      </c>
      <c r="C595" s="5" t="s">
        <v>725</v>
      </c>
      <c r="D595" t="s">
        <v>5</v>
      </c>
      <c r="E595" s="24" t="s">
        <v>726</v>
      </c>
      <c r="F595" s="25" t="s">
        <v>73</v>
      </c>
      <c r="G595" s="26">
        <v>3</v>
      </c>
      <c r="H595" s="25">
        <v>0</v>
      </c>
      <c r="I595" s="25">
        <f>ROUND(G595*H595,6)</f>
        <v>0</v>
      </c>
      <c r="L595" s="27">
        <v>0</v>
      </c>
      <c r="M595" s="22">
        <f>ROUND(ROUND(L595,2)*ROUND(G595,3),2)</f>
        <v>0</v>
      </c>
      <c r="N595" s="25" t="s">
        <v>56</v>
      </c>
      <c r="O595">
        <f>(M595*21)/100</f>
        <v>0</v>
      </c>
      <c r="P595" t="s">
        <v>27</v>
      </c>
    </row>
    <row r="596" spans="1:16" x14ac:dyDescent="0.2">
      <c r="A596" s="28" t="s">
        <v>57</v>
      </c>
      <c r="E596" s="29" t="s">
        <v>5</v>
      </c>
    </row>
    <row r="597" spans="1:16" x14ac:dyDescent="0.2">
      <c r="A597" s="28" t="s">
        <v>58</v>
      </c>
      <c r="E597" s="30" t="s">
        <v>5</v>
      </c>
    </row>
    <row r="598" spans="1:16" ht="25.5" x14ac:dyDescent="0.2">
      <c r="E598" s="29" t="s">
        <v>487</v>
      </c>
    </row>
    <row r="599" spans="1:16" x14ac:dyDescent="0.2">
      <c r="A599" t="s">
        <v>51</v>
      </c>
      <c r="B599" s="5" t="s">
        <v>466</v>
      </c>
      <c r="C599" s="5" t="s">
        <v>727</v>
      </c>
      <c r="D599" t="s">
        <v>5</v>
      </c>
      <c r="E599" s="24" t="s">
        <v>728</v>
      </c>
      <c r="F599" s="25" t="s">
        <v>73</v>
      </c>
      <c r="G599" s="26">
        <v>3</v>
      </c>
      <c r="H599" s="25">
        <v>0</v>
      </c>
      <c r="I599" s="25">
        <f>ROUND(G599*H599,6)</f>
        <v>0</v>
      </c>
      <c r="L599" s="27">
        <v>0</v>
      </c>
      <c r="M599" s="22">
        <f>ROUND(ROUND(L599,2)*ROUND(G599,3),2)</f>
        <v>0</v>
      </c>
      <c r="N599" s="25" t="s">
        <v>56</v>
      </c>
      <c r="O599">
        <f>(M599*21)/100</f>
        <v>0</v>
      </c>
      <c r="P599" t="s">
        <v>27</v>
      </c>
    </row>
    <row r="600" spans="1:16" x14ac:dyDescent="0.2">
      <c r="A600" s="28" t="s">
        <v>57</v>
      </c>
      <c r="E600" s="29" t="s">
        <v>5</v>
      </c>
    </row>
    <row r="601" spans="1:16" x14ac:dyDescent="0.2">
      <c r="A601" s="28" t="s">
        <v>58</v>
      </c>
      <c r="E601" s="30" t="s">
        <v>5</v>
      </c>
    </row>
    <row r="602" spans="1:16" ht="25.5" x14ac:dyDescent="0.2">
      <c r="E602" s="29" t="s">
        <v>487</v>
      </c>
    </row>
    <row r="603" spans="1:16" x14ac:dyDescent="0.2">
      <c r="A603" t="s">
        <v>51</v>
      </c>
      <c r="B603" s="5" t="s">
        <v>470</v>
      </c>
      <c r="C603" s="5" t="s">
        <v>581</v>
      </c>
      <c r="D603" t="s">
        <v>5</v>
      </c>
      <c r="E603" s="24" t="s">
        <v>582</v>
      </c>
      <c r="F603" s="25" t="s">
        <v>73</v>
      </c>
      <c r="G603" s="26">
        <v>3</v>
      </c>
      <c r="H603" s="25">
        <v>0</v>
      </c>
      <c r="I603" s="25">
        <f>ROUND(G603*H603,6)</f>
        <v>0</v>
      </c>
      <c r="L603" s="27">
        <v>0</v>
      </c>
      <c r="M603" s="22">
        <f>ROUND(ROUND(L603,2)*ROUND(G603,3),2)</f>
        <v>0</v>
      </c>
      <c r="N603" s="25" t="s">
        <v>56</v>
      </c>
      <c r="O603">
        <f>(M603*21)/100</f>
        <v>0</v>
      </c>
      <c r="P603" t="s">
        <v>27</v>
      </c>
    </row>
    <row r="604" spans="1:16" x14ac:dyDescent="0.2">
      <c r="A604" s="28" t="s">
        <v>57</v>
      </c>
      <c r="E604" s="29" t="s">
        <v>5</v>
      </c>
    </row>
    <row r="605" spans="1:16" x14ac:dyDescent="0.2">
      <c r="A605" s="28" t="s">
        <v>58</v>
      </c>
      <c r="E605" s="30" t="s">
        <v>5</v>
      </c>
    </row>
    <row r="606" spans="1:16" ht="25.5" x14ac:dyDescent="0.2">
      <c r="E606" s="29" t="s">
        <v>487</v>
      </c>
    </row>
    <row r="607" spans="1:16" x14ac:dyDescent="0.2">
      <c r="A607" t="s">
        <v>51</v>
      </c>
      <c r="B607" s="5" t="s">
        <v>474</v>
      </c>
      <c r="C607" s="5" t="s">
        <v>583</v>
      </c>
      <c r="D607" t="s">
        <v>5</v>
      </c>
      <c r="E607" s="24" t="s">
        <v>584</v>
      </c>
      <c r="F607" s="25" t="s">
        <v>73</v>
      </c>
      <c r="G607" s="26">
        <v>3</v>
      </c>
      <c r="H607" s="25">
        <v>0</v>
      </c>
      <c r="I607" s="25">
        <f>ROUND(G607*H607,6)</f>
        <v>0</v>
      </c>
      <c r="L607" s="27">
        <v>0</v>
      </c>
      <c r="M607" s="22">
        <f>ROUND(ROUND(L607,2)*ROUND(G607,3),2)</f>
        <v>0</v>
      </c>
      <c r="N607" s="25" t="s">
        <v>56</v>
      </c>
      <c r="O607">
        <f>(M607*21)/100</f>
        <v>0</v>
      </c>
      <c r="P607" t="s">
        <v>27</v>
      </c>
    </row>
    <row r="608" spans="1:16" x14ac:dyDescent="0.2">
      <c r="A608" s="28" t="s">
        <v>57</v>
      </c>
      <c r="E608" s="29" t="s">
        <v>5</v>
      </c>
    </row>
    <row r="609" spans="1:16" x14ac:dyDescent="0.2">
      <c r="A609" s="28" t="s">
        <v>58</v>
      </c>
      <c r="E609" s="30" t="s">
        <v>5</v>
      </c>
    </row>
    <row r="610" spans="1:16" ht="25.5" x14ac:dyDescent="0.2">
      <c r="E610" s="29" t="s">
        <v>487</v>
      </c>
    </row>
    <row r="611" spans="1:16" x14ac:dyDescent="0.2">
      <c r="A611" t="s">
        <v>51</v>
      </c>
      <c r="B611" s="5" t="s">
        <v>478</v>
      </c>
      <c r="C611" s="5" t="s">
        <v>585</v>
      </c>
      <c r="D611" t="s">
        <v>5</v>
      </c>
      <c r="E611" s="24" t="s">
        <v>586</v>
      </c>
      <c r="F611" s="25" t="s">
        <v>73</v>
      </c>
      <c r="G611" s="26">
        <v>3</v>
      </c>
      <c r="H611" s="25">
        <v>0</v>
      </c>
      <c r="I611" s="25">
        <f>ROUND(G611*H611,6)</f>
        <v>0</v>
      </c>
      <c r="L611" s="27">
        <v>0</v>
      </c>
      <c r="M611" s="22">
        <f>ROUND(ROUND(L611,2)*ROUND(G611,3),2)</f>
        <v>0</v>
      </c>
      <c r="N611" s="25" t="s">
        <v>56</v>
      </c>
      <c r="O611">
        <f>(M611*21)/100</f>
        <v>0</v>
      </c>
      <c r="P611" t="s">
        <v>27</v>
      </c>
    </row>
    <row r="612" spans="1:16" x14ac:dyDescent="0.2">
      <c r="A612" s="28" t="s">
        <v>57</v>
      </c>
      <c r="E612" s="29" t="s">
        <v>5</v>
      </c>
    </row>
    <row r="613" spans="1:16" x14ac:dyDescent="0.2">
      <c r="A613" s="28" t="s">
        <v>58</v>
      </c>
      <c r="E613" s="30" t="s">
        <v>5</v>
      </c>
    </row>
    <row r="614" spans="1:16" ht="25.5" x14ac:dyDescent="0.2">
      <c r="E614" s="29" t="s">
        <v>487</v>
      </c>
    </row>
    <row r="615" spans="1:16" x14ac:dyDescent="0.2">
      <c r="A615" t="s">
        <v>51</v>
      </c>
      <c r="B615" s="5" t="s">
        <v>729</v>
      </c>
      <c r="C615" s="5" t="s">
        <v>587</v>
      </c>
      <c r="D615" t="s">
        <v>5</v>
      </c>
      <c r="E615" s="24" t="s">
        <v>588</v>
      </c>
      <c r="F615" s="25" t="s">
        <v>73</v>
      </c>
      <c r="G615" s="26">
        <v>3</v>
      </c>
      <c r="H615" s="25">
        <v>0</v>
      </c>
      <c r="I615" s="25">
        <f>ROUND(G615*H615,6)</f>
        <v>0</v>
      </c>
      <c r="L615" s="27">
        <v>0</v>
      </c>
      <c r="M615" s="22">
        <f>ROUND(ROUND(L615,2)*ROUND(G615,3),2)</f>
        <v>0</v>
      </c>
      <c r="N615" s="25" t="s">
        <v>56</v>
      </c>
      <c r="O615">
        <f>(M615*21)/100</f>
        <v>0</v>
      </c>
      <c r="P615" t="s">
        <v>27</v>
      </c>
    </row>
    <row r="616" spans="1:16" x14ac:dyDescent="0.2">
      <c r="A616" s="28" t="s">
        <v>57</v>
      </c>
      <c r="E616" s="29" t="s">
        <v>5</v>
      </c>
    </row>
    <row r="617" spans="1:16" x14ac:dyDescent="0.2">
      <c r="A617" s="28" t="s">
        <v>58</v>
      </c>
      <c r="E617" s="30" t="s">
        <v>5</v>
      </c>
    </row>
    <row r="618" spans="1:16" ht="25.5" x14ac:dyDescent="0.2">
      <c r="E618" s="29" t="s">
        <v>487</v>
      </c>
    </row>
    <row r="619" spans="1:16" x14ac:dyDescent="0.2">
      <c r="A619" t="s">
        <v>51</v>
      </c>
      <c r="B619" s="5" t="s">
        <v>730</v>
      </c>
      <c r="C619" s="5" t="s">
        <v>590</v>
      </c>
      <c r="D619" t="s">
        <v>5</v>
      </c>
      <c r="E619" s="24" t="s">
        <v>591</v>
      </c>
      <c r="F619" s="25" t="s">
        <v>77</v>
      </c>
      <c r="G619" s="26">
        <v>25</v>
      </c>
      <c r="H619" s="25">
        <v>0</v>
      </c>
      <c r="I619" s="25">
        <f>ROUND(G619*H619,6)</f>
        <v>0</v>
      </c>
      <c r="L619" s="27">
        <v>0</v>
      </c>
      <c r="M619" s="22">
        <f>ROUND(ROUND(L619,2)*ROUND(G619,3),2)</f>
        <v>0</v>
      </c>
      <c r="N619" s="25" t="s">
        <v>56</v>
      </c>
      <c r="O619">
        <f>(M619*21)/100</f>
        <v>0</v>
      </c>
      <c r="P619" t="s">
        <v>27</v>
      </c>
    </row>
    <row r="620" spans="1:16" x14ac:dyDescent="0.2">
      <c r="A620" s="28" t="s">
        <v>57</v>
      </c>
      <c r="E620" s="29" t="s">
        <v>5</v>
      </c>
    </row>
    <row r="621" spans="1:16" x14ac:dyDescent="0.2">
      <c r="A621" s="28" t="s">
        <v>58</v>
      </c>
      <c r="E621" s="30" t="s">
        <v>5</v>
      </c>
    </row>
    <row r="622" spans="1:16" ht="25.5" x14ac:dyDescent="0.2">
      <c r="E622" s="29" t="s">
        <v>487</v>
      </c>
    </row>
    <row r="623" spans="1:16" x14ac:dyDescent="0.2">
      <c r="A623" t="s">
        <v>51</v>
      </c>
      <c r="B623" s="5" t="s">
        <v>731</v>
      </c>
      <c r="C623" s="5" t="s">
        <v>592</v>
      </c>
      <c r="D623" t="s">
        <v>5</v>
      </c>
      <c r="E623" s="24" t="s">
        <v>593</v>
      </c>
      <c r="F623" s="25" t="s">
        <v>77</v>
      </c>
      <c r="G623" s="26">
        <v>25</v>
      </c>
      <c r="H623" s="25">
        <v>0</v>
      </c>
      <c r="I623" s="25">
        <f>ROUND(G623*H623,6)</f>
        <v>0</v>
      </c>
      <c r="L623" s="27">
        <v>0</v>
      </c>
      <c r="M623" s="22">
        <f>ROUND(ROUND(L623,2)*ROUND(G623,3),2)</f>
        <v>0</v>
      </c>
      <c r="N623" s="25" t="s">
        <v>56</v>
      </c>
      <c r="O623">
        <f>(M623*21)/100</f>
        <v>0</v>
      </c>
      <c r="P623" t="s">
        <v>27</v>
      </c>
    </row>
    <row r="624" spans="1:16" x14ac:dyDescent="0.2">
      <c r="A624" s="28" t="s">
        <v>57</v>
      </c>
      <c r="E624" s="29" t="s">
        <v>5</v>
      </c>
    </row>
    <row r="625" spans="1:16" x14ac:dyDescent="0.2">
      <c r="A625" s="28" t="s">
        <v>58</v>
      </c>
      <c r="E625" s="30" t="s">
        <v>5</v>
      </c>
    </row>
    <row r="626" spans="1:16" ht="25.5" x14ac:dyDescent="0.2">
      <c r="E626" s="29" t="s">
        <v>487</v>
      </c>
    </row>
    <row r="627" spans="1:16" ht="25.5" x14ac:dyDescent="0.2">
      <c r="A627" t="s">
        <v>51</v>
      </c>
      <c r="B627" s="5" t="s">
        <v>732</v>
      </c>
      <c r="C627" s="5" t="s">
        <v>594</v>
      </c>
      <c r="D627" t="s">
        <v>5</v>
      </c>
      <c r="E627" s="24" t="s">
        <v>595</v>
      </c>
      <c r="F627" s="25" t="s">
        <v>73</v>
      </c>
      <c r="G627" s="26">
        <v>1</v>
      </c>
      <c r="H627" s="25">
        <v>0</v>
      </c>
      <c r="I627" s="25">
        <f>ROUND(G627*H627,6)</f>
        <v>0</v>
      </c>
      <c r="L627" s="27">
        <v>0</v>
      </c>
      <c r="M627" s="22">
        <f>ROUND(ROUND(L627,2)*ROUND(G627,3),2)</f>
        <v>0</v>
      </c>
      <c r="N627" s="25" t="s">
        <v>56</v>
      </c>
      <c r="O627">
        <f>(M627*21)/100</f>
        <v>0</v>
      </c>
      <c r="P627" t="s">
        <v>27</v>
      </c>
    </row>
    <row r="628" spans="1:16" x14ac:dyDescent="0.2">
      <c r="A628" s="28" t="s">
        <v>57</v>
      </c>
      <c r="E628" s="29" t="s">
        <v>5</v>
      </c>
    </row>
    <row r="629" spans="1:16" x14ac:dyDescent="0.2">
      <c r="A629" s="28" t="s">
        <v>58</v>
      </c>
      <c r="E629" s="30" t="s">
        <v>5</v>
      </c>
    </row>
    <row r="630" spans="1:16" ht="25.5" x14ac:dyDescent="0.2">
      <c r="E630" s="29" t="s">
        <v>596</v>
      </c>
    </row>
    <row r="631" spans="1:16" x14ac:dyDescent="0.2">
      <c r="A631" t="s">
        <v>51</v>
      </c>
      <c r="B631" s="5" t="s">
        <v>733</v>
      </c>
      <c r="C631" s="5" t="s">
        <v>597</v>
      </c>
      <c r="D631" t="s">
        <v>5</v>
      </c>
      <c r="E631" s="24" t="s">
        <v>598</v>
      </c>
      <c r="F631" s="25" t="s">
        <v>73</v>
      </c>
      <c r="G631" s="26">
        <v>1</v>
      </c>
      <c r="H631" s="25">
        <v>0</v>
      </c>
      <c r="I631" s="25">
        <f>ROUND(G631*H631,6)</f>
        <v>0</v>
      </c>
      <c r="L631" s="27">
        <v>0</v>
      </c>
      <c r="M631" s="22">
        <f>ROUND(ROUND(L631,2)*ROUND(G631,3),2)</f>
        <v>0</v>
      </c>
      <c r="N631" s="25" t="s">
        <v>56</v>
      </c>
      <c r="O631">
        <f>(M631*21)/100</f>
        <v>0</v>
      </c>
      <c r="P631" t="s">
        <v>27</v>
      </c>
    </row>
    <row r="632" spans="1:16" x14ac:dyDescent="0.2">
      <c r="A632" s="28" t="s">
        <v>57</v>
      </c>
      <c r="E632" s="29" t="s">
        <v>5</v>
      </c>
    </row>
    <row r="633" spans="1:16" x14ac:dyDescent="0.2">
      <c r="A633" s="28" t="s">
        <v>58</v>
      </c>
      <c r="E633" s="30" t="s">
        <v>5</v>
      </c>
    </row>
    <row r="634" spans="1:16" ht="25.5" x14ac:dyDescent="0.2">
      <c r="E634" s="29" t="s">
        <v>487</v>
      </c>
    </row>
    <row r="635" spans="1:16" ht="25.5" x14ac:dyDescent="0.2">
      <c r="A635" t="s">
        <v>51</v>
      </c>
      <c r="B635" s="5" t="s">
        <v>734</v>
      </c>
      <c r="C635" s="5" t="s">
        <v>599</v>
      </c>
      <c r="D635" t="s">
        <v>5</v>
      </c>
      <c r="E635" s="24" t="s">
        <v>600</v>
      </c>
      <c r="F635" s="25" t="s">
        <v>73</v>
      </c>
      <c r="G635" s="26">
        <v>9</v>
      </c>
      <c r="H635" s="25">
        <v>0</v>
      </c>
      <c r="I635" s="25">
        <f>ROUND(G635*H635,6)</f>
        <v>0</v>
      </c>
      <c r="L635" s="27">
        <v>0</v>
      </c>
      <c r="M635" s="22">
        <f>ROUND(ROUND(L635,2)*ROUND(G635,3),2)</f>
        <v>0</v>
      </c>
      <c r="N635" s="25" t="s">
        <v>56</v>
      </c>
      <c r="O635">
        <f>(M635*21)/100</f>
        <v>0</v>
      </c>
      <c r="P635" t="s">
        <v>27</v>
      </c>
    </row>
    <row r="636" spans="1:16" x14ac:dyDescent="0.2">
      <c r="A636" s="28" t="s">
        <v>57</v>
      </c>
      <c r="E636" s="29" t="s">
        <v>5</v>
      </c>
    </row>
    <row r="637" spans="1:16" x14ac:dyDescent="0.2">
      <c r="A637" s="28" t="s">
        <v>58</v>
      </c>
      <c r="E637" s="30" t="s">
        <v>5</v>
      </c>
    </row>
    <row r="638" spans="1:16" ht="25.5" x14ac:dyDescent="0.2">
      <c r="E638" s="29" t="s">
        <v>596</v>
      </c>
    </row>
    <row r="639" spans="1:16" ht="25.5" x14ac:dyDescent="0.2">
      <c r="A639" t="s">
        <v>51</v>
      </c>
      <c r="B639" s="5" t="s">
        <v>735</v>
      </c>
      <c r="C639" s="5" t="s">
        <v>601</v>
      </c>
      <c r="D639" t="s">
        <v>5</v>
      </c>
      <c r="E639" s="24" t="s">
        <v>602</v>
      </c>
      <c r="F639" s="25" t="s">
        <v>73</v>
      </c>
      <c r="G639" s="26">
        <v>9</v>
      </c>
      <c r="H639" s="25">
        <v>0</v>
      </c>
      <c r="I639" s="25">
        <f>ROUND(G639*H639,6)</f>
        <v>0</v>
      </c>
      <c r="L639" s="27">
        <v>0</v>
      </c>
      <c r="M639" s="22">
        <f>ROUND(ROUND(L639,2)*ROUND(G639,3),2)</f>
        <v>0</v>
      </c>
      <c r="N639" s="25" t="s">
        <v>56</v>
      </c>
      <c r="O639">
        <f>(M639*21)/100</f>
        <v>0</v>
      </c>
      <c r="P639" t="s">
        <v>27</v>
      </c>
    </row>
    <row r="640" spans="1:16" x14ac:dyDescent="0.2">
      <c r="A640" s="28" t="s">
        <v>57</v>
      </c>
      <c r="E640" s="29" t="s">
        <v>5</v>
      </c>
    </row>
    <row r="641" spans="1:16" x14ac:dyDescent="0.2">
      <c r="A641" s="28" t="s">
        <v>58</v>
      </c>
      <c r="E641" s="30" t="s">
        <v>5</v>
      </c>
    </row>
    <row r="642" spans="1:16" ht="25.5" x14ac:dyDescent="0.2">
      <c r="E642" s="29" t="s">
        <v>596</v>
      </c>
    </row>
    <row r="643" spans="1:16" x14ac:dyDescent="0.2">
      <c r="A643" t="s">
        <v>51</v>
      </c>
      <c r="B643" s="5" t="s">
        <v>736</v>
      </c>
      <c r="C643" s="5" t="s">
        <v>603</v>
      </c>
      <c r="D643" t="s">
        <v>5</v>
      </c>
      <c r="E643" s="24" t="s">
        <v>604</v>
      </c>
      <c r="F643" s="25" t="s">
        <v>73</v>
      </c>
      <c r="G643" s="26">
        <v>7</v>
      </c>
      <c r="H643" s="25">
        <v>0</v>
      </c>
      <c r="I643" s="25">
        <f>ROUND(G643*H643,6)</f>
        <v>0</v>
      </c>
      <c r="L643" s="27">
        <v>0</v>
      </c>
      <c r="M643" s="22">
        <f>ROUND(ROUND(L643,2)*ROUND(G643,3),2)</f>
        <v>0</v>
      </c>
      <c r="N643" s="25" t="s">
        <v>56</v>
      </c>
      <c r="O643">
        <f>(M643*21)/100</f>
        <v>0</v>
      </c>
      <c r="P643" t="s">
        <v>27</v>
      </c>
    </row>
    <row r="644" spans="1:16" x14ac:dyDescent="0.2">
      <c r="A644" s="28" t="s">
        <v>57</v>
      </c>
      <c r="E644" s="29" t="s">
        <v>5</v>
      </c>
    </row>
    <row r="645" spans="1:16" x14ac:dyDescent="0.2">
      <c r="A645" s="28" t="s">
        <v>58</v>
      </c>
      <c r="E645" s="30" t="s">
        <v>5</v>
      </c>
    </row>
    <row r="646" spans="1:16" ht="25.5" x14ac:dyDescent="0.2">
      <c r="E646" s="29" t="s">
        <v>487</v>
      </c>
    </row>
    <row r="647" spans="1:16" x14ac:dyDescent="0.2">
      <c r="A647" t="s">
        <v>51</v>
      </c>
      <c r="B647" s="5" t="s">
        <v>737</v>
      </c>
      <c r="C647" s="5" t="s">
        <v>605</v>
      </c>
      <c r="D647" t="s">
        <v>5</v>
      </c>
      <c r="E647" s="24" t="s">
        <v>606</v>
      </c>
      <c r="F647" s="25" t="s">
        <v>73</v>
      </c>
      <c r="G647" s="26">
        <v>7</v>
      </c>
      <c r="H647" s="25">
        <v>0</v>
      </c>
      <c r="I647" s="25">
        <f>ROUND(G647*H647,6)</f>
        <v>0</v>
      </c>
      <c r="L647" s="27">
        <v>0</v>
      </c>
      <c r="M647" s="22">
        <f>ROUND(ROUND(L647,2)*ROUND(G647,3),2)</f>
        <v>0</v>
      </c>
      <c r="N647" s="25" t="s">
        <v>56</v>
      </c>
      <c r="O647">
        <f>(M647*21)/100</f>
        <v>0</v>
      </c>
      <c r="P647" t="s">
        <v>27</v>
      </c>
    </row>
    <row r="648" spans="1:16" x14ac:dyDescent="0.2">
      <c r="A648" s="28" t="s">
        <v>57</v>
      </c>
      <c r="E648" s="29" t="s">
        <v>5</v>
      </c>
    </row>
    <row r="649" spans="1:16" x14ac:dyDescent="0.2">
      <c r="A649" s="28" t="s">
        <v>58</v>
      </c>
      <c r="E649" s="30" t="s">
        <v>5</v>
      </c>
    </row>
    <row r="650" spans="1:16" ht="25.5" x14ac:dyDescent="0.2">
      <c r="E650" s="29" t="s">
        <v>487</v>
      </c>
    </row>
    <row r="651" spans="1:16" ht="25.5" x14ac:dyDescent="0.2">
      <c r="A651" t="s">
        <v>51</v>
      </c>
      <c r="B651" s="5" t="s">
        <v>738</v>
      </c>
      <c r="C651" s="5" t="s">
        <v>607</v>
      </c>
      <c r="D651" t="s">
        <v>5</v>
      </c>
      <c r="E651" s="24" t="s">
        <v>608</v>
      </c>
      <c r="F651" s="25" t="s">
        <v>73</v>
      </c>
      <c r="G651" s="26">
        <v>1</v>
      </c>
      <c r="H651" s="25">
        <v>0</v>
      </c>
      <c r="I651" s="25">
        <f>ROUND(G651*H651,6)</f>
        <v>0</v>
      </c>
      <c r="L651" s="27">
        <v>0</v>
      </c>
      <c r="M651" s="22">
        <f>ROUND(ROUND(L651,2)*ROUND(G651,3),2)</f>
        <v>0</v>
      </c>
      <c r="N651" s="25" t="s">
        <v>56</v>
      </c>
      <c r="O651">
        <f>(M651*21)/100</f>
        <v>0</v>
      </c>
      <c r="P651" t="s">
        <v>27</v>
      </c>
    </row>
    <row r="652" spans="1:16" x14ac:dyDescent="0.2">
      <c r="A652" s="28" t="s">
        <v>57</v>
      </c>
      <c r="E652" s="29" t="s">
        <v>5</v>
      </c>
    </row>
    <row r="653" spans="1:16" x14ac:dyDescent="0.2">
      <c r="A653" s="28" t="s">
        <v>58</v>
      </c>
      <c r="E653" s="30" t="s">
        <v>5</v>
      </c>
    </row>
    <row r="654" spans="1:16" ht="25.5" x14ac:dyDescent="0.2">
      <c r="E654" s="29" t="s">
        <v>487</v>
      </c>
    </row>
    <row r="655" spans="1:16" ht="25.5" x14ac:dyDescent="0.2">
      <c r="A655" t="s">
        <v>51</v>
      </c>
      <c r="B655" s="5" t="s">
        <v>739</v>
      </c>
      <c r="C655" s="5" t="s">
        <v>609</v>
      </c>
      <c r="D655" t="s">
        <v>5</v>
      </c>
      <c r="E655" s="24" t="s">
        <v>610</v>
      </c>
      <c r="F655" s="25" t="s">
        <v>73</v>
      </c>
      <c r="G655" s="26">
        <v>1</v>
      </c>
      <c r="H655" s="25">
        <v>0</v>
      </c>
      <c r="I655" s="25">
        <f>ROUND(G655*H655,6)</f>
        <v>0</v>
      </c>
      <c r="L655" s="27">
        <v>0</v>
      </c>
      <c r="M655" s="22">
        <f>ROUND(ROUND(L655,2)*ROUND(G655,3),2)</f>
        <v>0</v>
      </c>
      <c r="N655" s="25" t="s">
        <v>56</v>
      </c>
      <c r="O655">
        <f>(M655*21)/100</f>
        <v>0</v>
      </c>
      <c r="P655" t="s">
        <v>27</v>
      </c>
    </row>
    <row r="656" spans="1:16" x14ac:dyDescent="0.2">
      <c r="A656" s="28" t="s">
        <v>57</v>
      </c>
      <c r="E656" s="29" t="s">
        <v>5</v>
      </c>
    </row>
    <row r="657" spans="1:16" x14ac:dyDescent="0.2">
      <c r="A657" s="28" t="s">
        <v>58</v>
      </c>
      <c r="E657" s="30" t="s">
        <v>5</v>
      </c>
    </row>
    <row r="658" spans="1:16" ht="25.5" x14ac:dyDescent="0.2">
      <c r="E658" s="29" t="s">
        <v>487</v>
      </c>
    </row>
    <row r="659" spans="1:16" x14ac:dyDescent="0.2">
      <c r="A659" t="s">
        <v>51</v>
      </c>
      <c r="B659" s="5" t="s">
        <v>740</v>
      </c>
      <c r="C659" s="5" t="s">
        <v>611</v>
      </c>
      <c r="D659" t="s">
        <v>5</v>
      </c>
      <c r="E659" s="24" t="s">
        <v>612</v>
      </c>
      <c r="F659" s="25" t="s">
        <v>73</v>
      </c>
      <c r="G659" s="26">
        <v>7</v>
      </c>
      <c r="H659" s="25">
        <v>0</v>
      </c>
      <c r="I659" s="25">
        <f>ROUND(G659*H659,6)</f>
        <v>0</v>
      </c>
      <c r="L659" s="27">
        <v>0</v>
      </c>
      <c r="M659" s="22">
        <f>ROUND(ROUND(L659,2)*ROUND(G659,3),2)</f>
        <v>0</v>
      </c>
      <c r="N659" s="25" t="s">
        <v>56</v>
      </c>
      <c r="O659">
        <f>(M659*21)/100</f>
        <v>0</v>
      </c>
      <c r="P659" t="s">
        <v>27</v>
      </c>
    </row>
    <row r="660" spans="1:16" x14ac:dyDescent="0.2">
      <c r="A660" s="28" t="s">
        <v>57</v>
      </c>
      <c r="E660" s="29" t="s">
        <v>5</v>
      </c>
    </row>
    <row r="661" spans="1:16" x14ac:dyDescent="0.2">
      <c r="A661" s="28" t="s">
        <v>58</v>
      </c>
      <c r="E661" s="30" t="s">
        <v>5</v>
      </c>
    </row>
    <row r="662" spans="1:16" ht="25.5" x14ac:dyDescent="0.2">
      <c r="E662" s="29" t="s">
        <v>487</v>
      </c>
    </row>
    <row r="663" spans="1:16" x14ac:dyDescent="0.2">
      <c r="A663" t="s">
        <v>51</v>
      </c>
      <c r="B663" s="5" t="s">
        <v>741</v>
      </c>
      <c r="C663" s="5" t="s">
        <v>613</v>
      </c>
      <c r="D663" t="s">
        <v>5</v>
      </c>
      <c r="E663" s="24" t="s">
        <v>614</v>
      </c>
      <c r="F663" s="25" t="s">
        <v>73</v>
      </c>
      <c r="G663" s="26">
        <v>7</v>
      </c>
      <c r="H663" s="25">
        <v>0</v>
      </c>
      <c r="I663" s="25">
        <f>ROUND(G663*H663,6)</f>
        <v>0</v>
      </c>
      <c r="L663" s="27">
        <v>0</v>
      </c>
      <c r="M663" s="22">
        <f>ROUND(ROUND(L663,2)*ROUND(G663,3),2)</f>
        <v>0</v>
      </c>
      <c r="N663" s="25" t="s">
        <v>56</v>
      </c>
      <c r="O663">
        <f>(M663*21)/100</f>
        <v>0</v>
      </c>
      <c r="P663" t="s">
        <v>27</v>
      </c>
    </row>
    <row r="664" spans="1:16" x14ac:dyDescent="0.2">
      <c r="A664" s="28" t="s">
        <v>57</v>
      </c>
      <c r="E664" s="29" t="s">
        <v>5</v>
      </c>
    </row>
    <row r="665" spans="1:16" x14ac:dyDescent="0.2">
      <c r="A665" s="28" t="s">
        <v>58</v>
      </c>
      <c r="E665" s="30" t="s">
        <v>5</v>
      </c>
    </row>
    <row r="666" spans="1:16" ht="25.5" x14ac:dyDescent="0.2">
      <c r="E666" s="29" t="s">
        <v>487</v>
      </c>
    </row>
    <row r="667" spans="1:16" x14ac:dyDescent="0.2">
      <c r="A667" t="s">
        <v>51</v>
      </c>
      <c r="B667" s="5" t="s">
        <v>742</v>
      </c>
      <c r="C667" s="5" t="s">
        <v>615</v>
      </c>
      <c r="D667" t="s">
        <v>5</v>
      </c>
      <c r="E667" s="24" t="s">
        <v>616</v>
      </c>
      <c r="F667" s="25" t="s">
        <v>73</v>
      </c>
      <c r="G667" s="26">
        <v>6</v>
      </c>
      <c r="H667" s="25">
        <v>0</v>
      </c>
      <c r="I667" s="25">
        <f>ROUND(G667*H667,6)</f>
        <v>0</v>
      </c>
      <c r="L667" s="27">
        <v>0</v>
      </c>
      <c r="M667" s="22">
        <f>ROUND(ROUND(L667,2)*ROUND(G667,3),2)</f>
        <v>0</v>
      </c>
      <c r="N667" s="25" t="s">
        <v>56</v>
      </c>
      <c r="O667">
        <f>(M667*21)/100</f>
        <v>0</v>
      </c>
      <c r="P667" t="s">
        <v>27</v>
      </c>
    </row>
    <row r="668" spans="1:16" x14ac:dyDescent="0.2">
      <c r="A668" s="28" t="s">
        <v>57</v>
      </c>
      <c r="E668" s="29" t="s">
        <v>5</v>
      </c>
    </row>
    <row r="669" spans="1:16" x14ac:dyDescent="0.2">
      <c r="A669" s="28" t="s">
        <v>58</v>
      </c>
      <c r="E669" s="30" t="s">
        <v>5</v>
      </c>
    </row>
    <row r="670" spans="1:16" ht="25.5" x14ac:dyDescent="0.2">
      <c r="E670" s="29" t="s">
        <v>487</v>
      </c>
    </row>
    <row r="671" spans="1:16" x14ac:dyDescent="0.2">
      <c r="A671" t="s">
        <v>51</v>
      </c>
      <c r="B671" s="5" t="s">
        <v>743</v>
      </c>
      <c r="C671" s="5" t="s">
        <v>617</v>
      </c>
      <c r="D671" t="s">
        <v>5</v>
      </c>
      <c r="E671" s="24" t="s">
        <v>618</v>
      </c>
      <c r="F671" s="25" t="s">
        <v>73</v>
      </c>
      <c r="G671" s="26">
        <v>6</v>
      </c>
      <c r="H671" s="25">
        <v>0</v>
      </c>
      <c r="I671" s="25">
        <f>ROUND(G671*H671,6)</f>
        <v>0</v>
      </c>
      <c r="L671" s="27">
        <v>0</v>
      </c>
      <c r="M671" s="22">
        <f>ROUND(ROUND(L671,2)*ROUND(G671,3),2)</f>
        <v>0</v>
      </c>
      <c r="N671" s="25" t="s">
        <v>56</v>
      </c>
      <c r="O671">
        <f>(M671*21)/100</f>
        <v>0</v>
      </c>
      <c r="P671" t="s">
        <v>27</v>
      </c>
    </row>
    <row r="672" spans="1:16" x14ac:dyDescent="0.2">
      <c r="A672" s="28" t="s">
        <v>57</v>
      </c>
      <c r="E672" s="29" t="s">
        <v>5</v>
      </c>
    </row>
    <row r="673" spans="1:16" x14ac:dyDescent="0.2">
      <c r="A673" s="28" t="s">
        <v>58</v>
      </c>
      <c r="E673" s="30" t="s">
        <v>5</v>
      </c>
    </row>
    <row r="674" spans="1:16" ht="25.5" x14ac:dyDescent="0.2">
      <c r="E674" s="29" t="s">
        <v>487</v>
      </c>
    </row>
    <row r="675" spans="1:16" x14ac:dyDescent="0.2">
      <c r="A675" t="s">
        <v>51</v>
      </c>
      <c r="B675" s="5" t="s">
        <v>744</v>
      </c>
      <c r="C675" s="5" t="s">
        <v>619</v>
      </c>
      <c r="D675" t="s">
        <v>5</v>
      </c>
      <c r="E675" s="24" t="s">
        <v>620</v>
      </c>
      <c r="F675" s="25" t="s">
        <v>73</v>
      </c>
      <c r="G675" s="26">
        <v>1</v>
      </c>
      <c r="H675" s="25">
        <v>0</v>
      </c>
      <c r="I675" s="25">
        <f>ROUND(G675*H675,6)</f>
        <v>0</v>
      </c>
      <c r="L675" s="27">
        <v>0</v>
      </c>
      <c r="M675" s="22">
        <f>ROUND(ROUND(L675,2)*ROUND(G675,3),2)</f>
        <v>0</v>
      </c>
      <c r="N675" s="25" t="s">
        <v>56</v>
      </c>
      <c r="O675">
        <f>(M675*21)/100</f>
        <v>0</v>
      </c>
      <c r="P675" t="s">
        <v>27</v>
      </c>
    </row>
    <row r="676" spans="1:16" x14ac:dyDescent="0.2">
      <c r="A676" s="28" t="s">
        <v>57</v>
      </c>
      <c r="E676" s="29" t="s">
        <v>5</v>
      </c>
    </row>
    <row r="677" spans="1:16" x14ac:dyDescent="0.2">
      <c r="A677" s="28" t="s">
        <v>58</v>
      </c>
      <c r="E677" s="30" t="s">
        <v>5</v>
      </c>
    </row>
    <row r="678" spans="1:16" ht="25.5" x14ac:dyDescent="0.2">
      <c r="E678" s="29" t="s">
        <v>487</v>
      </c>
    </row>
    <row r="679" spans="1:16" x14ac:dyDescent="0.2">
      <c r="A679" t="s">
        <v>51</v>
      </c>
      <c r="B679" s="5" t="s">
        <v>745</v>
      </c>
      <c r="C679" s="5" t="s">
        <v>621</v>
      </c>
      <c r="D679" t="s">
        <v>5</v>
      </c>
      <c r="E679" s="24" t="s">
        <v>622</v>
      </c>
      <c r="F679" s="25" t="s">
        <v>73</v>
      </c>
      <c r="G679" s="26">
        <v>1</v>
      </c>
      <c r="H679" s="25">
        <v>0</v>
      </c>
      <c r="I679" s="25">
        <f>ROUND(G679*H679,6)</f>
        <v>0</v>
      </c>
      <c r="L679" s="27">
        <v>0</v>
      </c>
      <c r="M679" s="22">
        <f>ROUND(ROUND(L679,2)*ROUND(G679,3),2)</f>
        <v>0</v>
      </c>
      <c r="N679" s="25" t="s">
        <v>56</v>
      </c>
      <c r="O679">
        <f>(M679*21)/100</f>
        <v>0</v>
      </c>
      <c r="P679" t="s">
        <v>27</v>
      </c>
    </row>
    <row r="680" spans="1:16" x14ac:dyDescent="0.2">
      <c r="A680" s="28" t="s">
        <v>57</v>
      </c>
      <c r="E680" s="29" t="s">
        <v>5</v>
      </c>
    </row>
    <row r="681" spans="1:16" x14ac:dyDescent="0.2">
      <c r="A681" s="28" t="s">
        <v>58</v>
      </c>
      <c r="E681" s="30" t="s">
        <v>5</v>
      </c>
    </row>
    <row r="682" spans="1:16" ht="25.5" x14ac:dyDescent="0.2">
      <c r="E682" s="29" t="s">
        <v>487</v>
      </c>
    </row>
    <row r="683" spans="1:16" x14ac:dyDescent="0.2">
      <c r="A683" t="s">
        <v>51</v>
      </c>
      <c r="B683" s="5" t="s">
        <v>746</v>
      </c>
      <c r="C683" s="5" t="s">
        <v>747</v>
      </c>
      <c r="D683" t="s">
        <v>5</v>
      </c>
      <c r="E683" s="24" t="s">
        <v>748</v>
      </c>
      <c r="F683" s="25" t="s">
        <v>73</v>
      </c>
      <c r="G683" s="26">
        <v>1</v>
      </c>
      <c r="H683" s="25">
        <v>0</v>
      </c>
      <c r="I683" s="25">
        <f>ROUND(G683*H683,6)</f>
        <v>0</v>
      </c>
      <c r="L683" s="27">
        <v>0</v>
      </c>
      <c r="M683" s="22">
        <f>ROUND(ROUND(L683,2)*ROUND(G683,3),2)</f>
        <v>0</v>
      </c>
      <c r="N683" s="25" t="s">
        <v>56</v>
      </c>
      <c r="O683">
        <f>(M683*21)/100</f>
        <v>0</v>
      </c>
      <c r="P683" t="s">
        <v>27</v>
      </c>
    </row>
    <row r="684" spans="1:16" x14ac:dyDescent="0.2">
      <c r="A684" s="28" t="s">
        <v>57</v>
      </c>
      <c r="E684" s="29" t="s">
        <v>5</v>
      </c>
    </row>
    <row r="685" spans="1:16" x14ac:dyDescent="0.2">
      <c r="A685" s="28" t="s">
        <v>58</v>
      </c>
      <c r="E685" s="30" t="s">
        <v>5</v>
      </c>
    </row>
    <row r="686" spans="1:16" ht="25.5" x14ac:dyDescent="0.2">
      <c r="E686" s="29" t="s">
        <v>487</v>
      </c>
    </row>
    <row r="687" spans="1:16" x14ac:dyDescent="0.2">
      <c r="A687" t="s">
        <v>51</v>
      </c>
      <c r="B687" s="5" t="s">
        <v>749</v>
      </c>
      <c r="C687" s="5" t="s">
        <v>625</v>
      </c>
      <c r="D687" t="s">
        <v>5</v>
      </c>
      <c r="E687" s="24" t="s">
        <v>626</v>
      </c>
      <c r="F687" s="25" t="s">
        <v>73</v>
      </c>
      <c r="G687" s="26">
        <v>1</v>
      </c>
      <c r="H687" s="25">
        <v>0</v>
      </c>
      <c r="I687" s="25">
        <f>ROUND(G687*H687,6)</f>
        <v>0</v>
      </c>
      <c r="L687" s="27">
        <v>0</v>
      </c>
      <c r="M687" s="22">
        <f>ROUND(ROUND(L687,2)*ROUND(G687,3),2)</f>
        <v>0</v>
      </c>
      <c r="N687" s="25" t="s">
        <v>56</v>
      </c>
      <c r="O687">
        <f>(M687*21)/100</f>
        <v>0</v>
      </c>
      <c r="P687" t="s">
        <v>27</v>
      </c>
    </row>
    <row r="688" spans="1:16" x14ac:dyDescent="0.2">
      <c r="A688" s="28" t="s">
        <v>57</v>
      </c>
      <c r="E688" s="29" t="s">
        <v>5</v>
      </c>
    </row>
    <row r="689" spans="1:16" x14ac:dyDescent="0.2">
      <c r="A689" s="28" t="s">
        <v>58</v>
      </c>
      <c r="E689" s="30" t="s">
        <v>5</v>
      </c>
    </row>
    <row r="690" spans="1:16" ht="25.5" x14ac:dyDescent="0.2">
      <c r="E690" s="29" t="s">
        <v>487</v>
      </c>
    </row>
    <row r="691" spans="1:16" x14ac:dyDescent="0.2">
      <c r="A691" t="s">
        <v>51</v>
      </c>
      <c r="B691" s="5" t="s">
        <v>750</v>
      </c>
      <c r="C691" s="5" t="s">
        <v>751</v>
      </c>
      <c r="D691" t="s">
        <v>5</v>
      </c>
      <c r="E691" s="24" t="s">
        <v>752</v>
      </c>
      <c r="F691" s="25" t="s">
        <v>73</v>
      </c>
      <c r="G691" s="26">
        <v>2</v>
      </c>
      <c r="H691" s="25">
        <v>0</v>
      </c>
      <c r="I691" s="25">
        <f>ROUND(G691*H691,6)</f>
        <v>0</v>
      </c>
      <c r="L691" s="27">
        <v>0</v>
      </c>
      <c r="M691" s="22">
        <f>ROUND(ROUND(L691,2)*ROUND(G691,3),2)</f>
        <v>0</v>
      </c>
      <c r="N691" s="25" t="s">
        <v>56</v>
      </c>
      <c r="O691">
        <f>(M691*21)/100</f>
        <v>0</v>
      </c>
      <c r="P691" t="s">
        <v>27</v>
      </c>
    </row>
    <row r="692" spans="1:16" x14ac:dyDescent="0.2">
      <c r="A692" s="28" t="s">
        <v>57</v>
      </c>
      <c r="E692" s="29" t="s">
        <v>5</v>
      </c>
    </row>
    <row r="693" spans="1:16" x14ac:dyDescent="0.2">
      <c r="A693" s="28" t="s">
        <v>58</v>
      </c>
      <c r="E693" s="30" t="s">
        <v>5</v>
      </c>
    </row>
    <row r="694" spans="1:16" ht="25.5" x14ac:dyDescent="0.2">
      <c r="E694" s="29" t="s">
        <v>487</v>
      </c>
    </row>
    <row r="695" spans="1:16" x14ac:dyDescent="0.2">
      <c r="A695" t="s">
        <v>51</v>
      </c>
      <c r="B695" s="5" t="s">
        <v>753</v>
      </c>
      <c r="C695" s="5" t="s">
        <v>629</v>
      </c>
      <c r="D695" t="s">
        <v>5</v>
      </c>
      <c r="E695" s="24" t="s">
        <v>630</v>
      </c>
      <c r="F695" s="25" t="s">
        <v>73</v>
      </c>
      <c r="G695" s="26">
        <v>2</v>
      </c>
      <c r="H695" s="25">
        <v>0</v>
      </c>
      <c r="I695" s="25">
        <f>ROUND(G695*H695,6)</f>
        <v>0</v>
      </c>
      <c r="L695" s="27">
        <v>0</v>
      </c>
      <c r="M695" s="22">
        <f>ROUND(ROUND(L695,2)*ROUND(G695,3),2)</f>
        <v>0</v>
      </c>
      <c r="N695" s="25" t="s">
        <v>56</v>
      </c>
      <c r="O695">
        <f>(M695*21)/100</f>
        <v>0</v>
      </c>
      <c r="P695" t="s">
        <v>27</v>
      </c>
    </row>
    <row r="696" spans="1:16" x14ac:dyDescent="0.2">
      <c r="A696" s="28" t="s">
        <v>57</v>
      </c>
      <c r="E696" s="29" t="s">
        <v>5</v>
      </c>
    </row>
    <row r="697" spans="1:16" x14ac:dyDescent="0.2">
      <c r="A697" s="28" t="s">
        <v>58</v>
      </c>
      <c r="E697" s="30" t="s">
        <v>5</v>
      </c>
    </row>
    <row r="698" spans="1:16" ht="25.5" x14ac:dyDescent="0.2">
      <c r="E698" s="29" t="s">
        <v>487</v>
      </c>
    </row>
    <row r="699" spans="1:16" x14ac:dyDescent="0.2">
      <c r="A699" t="s">
        <v>51</v>
      </c>
      <c r="B699" s="5" t="s">
        <v>754</v>
      </c>
      <c r="C699" s="5" t="s">
        <v>635</v>
      </c>
      <c r="D699" t="s">
        <v>5</v>
      </c>
      <c r="E699" s="24" t="s">
        <v>636</v>
      </c>
      <c r="F699" s="25" t="s">
        <v>73</v>
      </c>
      <c r="G699" s="26">
        <v>3</v>
      </c>
      <c r="H699" s="25">
        <v>0</v>
      </c>
      <c r="I699" s="25">
        <f>ROUND(G699*H699,6)</f>
        <v>0</v>
      </c>
      <c r="L699" s="27">
        <v>0</v>
      </c>
      <c r="M699" s="22">
        <f>ROUND(ROUND(L699,2)*ROUND(G699,3),2)</f>
        <v>0</v>
      </c>
      <c r="N699" s="25" t="s">
        <v>56</v>
      </c>
      <c r="O699">
        <f>(M699*21)/100</f>
        <v>0</v>
      </c>
      <c r="P699" t="s">
        <v>27</v>
      </c>
    </row>
    <row r="700" spans="1:16" x14ac:dyDescent="0.2">
      <c r="A700" s="28" t="s">
        <v>57</v>
      </c>
      <c r="E700" s="29" t="s">
        <v>5</v>
      </c>
    </row>
    <row r="701" spans="1:16" x14ac:dyDescent="0.2">
      <c r="A701" s="28" t="s">
        <v>58</v>
      </c>
      <c r="E701" s="30" t="s">
        <v>5</v>
      </c>
    </row>
    <row r="702" spans="1:16" ht="25.5" x14ac:dyDescent="0.2">
      <c r="E702" s="29" t="s">
        <v>487</v>
      </c>
    </row>
    <row r="703" spans="1:16" x14ac:dyDescent="0.2">
      <c r="A703" t="s">
        <v>51</v>
      </c>
      <c r="B703" s="5" t="s">
        <v>755</v>
      </c>
      <c r="C703" s="5" t="s">
        <v>637</v>
      </c>
      <c r="D703" t="s">
        <v>5</v>
      </c>
      <c r="E703" s="24" t="s">
        <v>638</v>
      </c>
      <c r="F703" s="25" t="s">
        <v>73</v>
      </c>
      <c r="G703" s="26">
        <v>3</v>
      </c>
      <c r="H703" s="25">
        <v>0</v>
      </c>
      <c r="I703" s="25">
        <f>ROUND(G703*H703,6)</f>
        <v>0</v>
      </c>
      <c r="L703" s="27">
        <v>0</v>
      </c>
      <c r="M703" s="22">
        <f>ROUND(ROUND(L703,2)*ROUND(G703,3),2)</f>
        <v>0</v>
      </c>
      <c r="N703" s="25" t="s">
        <v>56</v>
      </c>
      <c r="O703">
        <f>(M703*21)/100</f>
        <v>0</v>
      </c>
      <c r="P703" t="s">
        <v>27</v>
      </c>
    </row>
    <row r="704" spans="1:16" x14ac:dyDescent="0.2">
      <c r="A704" s="28" t="s">
        <v>57</v>
      </c>
      <c r="E704" s="29" t="s">
        <v>5</v>
      </c>
    </row>
    <row r="705" spans="1:16" x14ac:dyDescent="0.2">
      <c r="A705" s="28" t="s">
        <v>58</v>
      </c>
      <c r="E705" s="30" t="s">
        <v>5</v>
      </c>
    </row>
    <row r="706" spans="1:16" ht="25.5" x14ac:dyDescent="0.2">
      <c r="E706" s="29" t="s">
        <v>487</v>
      </c>
    </row>
    <row r="707" spans="1:16" x14ac:dyDescent="0.2">
      <c r="A707" t="s">
        <v>51</v>
      </c>
      <c r="B707" s="5" t="s">
        <v>756</v>
      </c>
      <c r="C707" s="5" t="s">
        <v>757</v>
      </c>
      <c r="D707" t="s">
        <v>5</v>
      </c>
      <c r="E707" s="24" t="s">
        <v>758</v>
      </c>
      <c r="F707" s="25" t="s">
        <v>73</v>
      </c>
      <c r="G707" s="26">
        <v>1</v>
      </c>
      <c r="H707" s="25">
        <v>0</v>
      </c>
      <c r="I707" s="25">
        <f>ROUND(G707*H707,6)</f>
        <v>0</v>
      </c>
      <c r="L707" s="27">
        <v>0</v>
      </c>
      <c r="M707" s="22">
        <f>ROUND(ROUND(L707,2)*ROUND(G707,3),2)</f>
        <v>0</v>
      </c>
      <c r="N707" s="25" t="s">
        <v>56</v>
      </c>
      <c r="O707">
        <f>(M707*21)/100</f>
        <v>0</v>
      </c>
      <c r="P707" t="s">
        <v>27</v>
      </c>
    </row>
    <row r="708" spans="1:16" x14ac:dyDescent="0.2">
      <c r="A708" s="28" t="s">
        <v>57</v>
      </c>
      <c r="E708" s="29" t="s">
        <v>5</v>
      </c>
    </row>
    <row r="709" spans="1:16" x14ac:dyDescent="0.2">
      <c r="A709" s="28" t="s">
        <v>58</v>
      </c>
      <c r="E709" s="30" t="s">
        <v>5</v>
      </c>
    </row>
    <row r="710" spans="1:16" ht="25.5" x14ac:dyDescent="0.2">
      <c r="E710" s="29" t="s">
        <v>487</v>
      </c>
    </row>
    <row r="711" spans="1:16" x14ac:dyDescent="0.2">
      <c r="A711" t="s">
        <v>51</v>
      </c>
      <c r="B711" s="5" t="s">
        <v>759</v>
      </c>
      <c r="C711" s="5" t="s">
        <v>643</v>
      </c>
      <c r="D711" t="s">
        <v>5</v>
      </c>
      <c r="E711" s="24" t="s">
        <v>644</v>
      </c>
      <c r="F711" s="25" t="s">
        <v>73</v>
      </c>
      <c r="G711" s="26">
        <v>1</v>
      </c>
      <c r="H711" s="25">
        <v>0</v>
      </c>
      <c r="I711" s="25">
        <f>ROUND(G711*H711,6)</f>
        <v>0</v>
      </c>
      <c r="L711" s="27">
        <v>0</v>
      </c>
      <c r="M711" s="22">
        <f>ROUND(ROUND(L711,2)*ROUND(G711,3),2)</f>
        <v>0</v>
      </c>
      <c r="N711" s="25" t="s">
        <v>56</v>
      </c>
      <c r="O711">
        <f>(M711*21)/100</f>
        <v>0</v>
      </c>
      <c r="P711" t="s">
        <v>27</v>
      </c>
    </row>
    <row r="712" spans="1:16" x14ac:dyDescent="0.2">
      <c r="A712" s="28" t="s">
        <v>57</v>
      </c>
      <c r="E712" s="29" t="s">
        <v>5</v>
      </c>
    </row>
    <row r="713" spans="1:16" x14ac:dyDescent="0.2">
      <c r="A713" s="28" t="s">
        <v>58</v>
      </c>
      <c r="E713" s="30" t="s">
        <v>5</v>
      </c>
    </row>
    <row r="714" spans="1:16" ht="25.5" x14ac:dyDescent="0.2">
      <c r="E714" s="29" t="s">
        <v>487</v>
      </c>
    </row>
    <row r="715" spans="1:16" x14ac:dyDescent="0.2">
      <c r="A715" t="s">
        <v>51</v>
      </c>
      <c r="B715" s="5" t="s">
        <v>760</v>
      </c>
      <c r="C715" s="5" t="s">
        <v>515</v>
      </c>
      <c r="D715" t="s">
        <v>5</v>
      </c>
      <c r="E715" s="24" t="s">
        <v>761</v>
      </c>
      <c r="F715" s="25" t="s">
        <v>73</v>
      </c>
      <c r="G715" s="26">
        <v>1</v>
      </c>
      <c r="H715" s="25">
        <v>0</v>
      </c>
      <c r="I715" s="25">
        <f>ROUND(G715*H715,6)</f>
        <v>0</v>
      </c>
      <c r="L715" s="27">
        <v>0</v>
      </c>
      <c r="M715" s="22">
        <f>ROUND(ROUND(L715,2)*ROUND(G715,3),2)</f>
        <v>0</v>
      </c>
      <c r="N715" s="25" t="s">
        <v>646</v>
      </c>
      <c r="O715">
        <f>(M715*21)/100</f>
        <v>0</v>
      </c>
      <c r="P715" t="s">
        <v>27</v>
      </c>
    </row>
    <row r="716" spans="1:16" x14ac:dyDescent="0.2">
      <c r="A716" s="28" t="s">
        <v>57</v>
      </c>
      <c r="E716" s="29" t="s">
        <v>5</v>
      </c>
    </row>
    <row r="717" spans="1:16" x14ac:dyDescent="0.2">
      <c r="A717" s="28" t="s">
        <v>58</v>
      </c>
      <c r="E717" s="30" t="s">
        <v>5</v>
      </c>
    </row>
    <row r="718" spans="1:16" ht="25.5" x14ac:dyDescent="0.2">
      <c r="E718" s="29" t="s">
        <v>487</v>
      </c>
    </row>
    <row r="719" spans="1:16" ht="25.5" x14ac:dyDescent="0.2">
      <c r="A719" t="s">
        <v>51</v>
      </c>
      <c r="B719" s="5" t="s">
        <v>762</v>
      </c>
      <c r="C719" s="5" t="s">
        <v>515</v>
      </c>
      <c r="D719" t="s">
        <v>52</v>
      </c>
      <c r="E719" s="24" t="s">
        <v>648</v>
      </c>
      <c r="F719" s="25" t="s">
        <v>73</v>
      </c>
      <c r="G719" s="26">
        <v>3</v>
      </c>
      <c r="H719" s="25">
        <v>0</v>
      </c>
      <c r="I719" s="25">
        <f>ROUND(G719*H719,6)</f>
        <v>0</v>
      </c>
      <c r="L719" s="27">
        <v>0</v>
      </c>
      <c r="M719" s="22">
        <f>ROUND(ROUND(L719,2)*ROUND(G719,3),2)</f>
        <v>0</v>
      </c>
      <c r="N719" s="25" t="s">
        <v>642</v>
      </c>
      <c r="O719">
        <f>(M719*21)/100</f>
        <v>0</v>
      </c>
      <c r="P719" t="s">
        <v>27</v>
      </c>
    </row>
    <row r="720" spans="1:16" x14ac:dyDescent="0.2">
      <c r="A720" s="28" t="s">
        <v>57</v>
      </c>
      <c r="E720" s="29" t="s">
        <v>5</v>
      </c>
    </row>
    <row r="721" spans="1:16" x14ac:dyDescent="0.2">
      <c r="A721" s="28" t="s">
        <v>58</v>
      </c>
      <c r="E721" s="30" t="s">
        <v>5</v>
      </c>
    </row>
    <row r="722" spans="1:16" ht="25.5" x14ac:dyDescent="0.2">
      <c r="E722" s="29" t="s">
        <v>487</v>
      </c>
    </row>
    <row r="723" spans="1:16" x14ac:dyDescent="0.2">
      <c r="A723" t="s">
        <v>51</v>
      </c>
      <c r="B723" s="5" t="s">
        <v>763</v>
      </c>
      <c r="C723" s="5" t="s">
        <v>764</v>
      </c>
      <c r="D723" t="s">
        <v>5</v>
      </c>
      <c r="E723" s="24" t="s">
        <v>765</v>
      </c>
      <c r="F723" s="25" t="s">
        <v>73</v>
      </c>
      <c r="G723" s="26">
        <v>56</v>
      </c>
      <c r="H723" s="25">
        <v>0</v>
      </c>
      <c r="I723" s="25">
        <f>ROUND(G723*H723,6)</f>
        <v>0</v>
      </c>
      <c r="L723" s="27">
        <v>0</v>
      </c>
      <c r="M723" s="22">
        <f>ROUND(ROUND(L723,2)*ROUND(G723,3),2)</f>
        <v>0</v>
      </c>
      <c r="N723" s="25" t="s">
        <v>56</v>
      </c>
      <c r="O723">
        <f>(M723*21)/100</f>
        <v>0</v>
      </c>
      <c r="P723" t="s">
        <v>27</v>
      </c>
    </row>
    <row r="724" spans="1:16" x14ac:dyDescent="0.2">
      <c r="A724" s="28" t="s">
        <v>57</v>
      </c>
      <c r="E724" s="29" t="s">
        <v>5</v>
      </c>
    </row>
    <row r="725" spans="1:16" x14ac:dyDescent="0.2">
      <c r="A725" s="28" t="s">
        <v>58</v>
      </c>
      <c r="E725" s="30" t="s">
        <v>5</v>
      </c>
    </row>
    <row r="726" spans="1:16" ht="25.5" x14ac:dyDescent="0.2">
      <c r="E726" s="29" t="s">
        <v>487</v>
      </c>
    </row>
    <row r="727" spans="1:16" x14ac:dyDescent="0.2">
      <c r="A727" t="s">
        <v>51</v>
      </c>
      <c r="B727" s="5" t="s">
        <v>766</v>
      </c>
      <c r="C727" s="5" t="s">
        <v>767</v>
      </c>
      <c r="D727" t="s">
        <v>5</v>
      </c>
      <c r="E727" s="24" t="s">
        <v>768</v>
      </c>
      <c r="F727" s="25" t="s">
        <v>73</v>
      </c>
      <c r="G727" s="26">
        <v>3</v>
      </c>
      <c r="H727" s="25">
        <v>0</v>
      </c>
      <c r="I727" s="25">
        <f>ROUND(G727*H727,6)</f>
        <v>0</v>
      </c>
      <c r="L727" s="27">
        <v>0</v>
      </c>
      <c r="M727" s="22">
        <f>ROUND(ROUND(L727,2)*ROUND(G727,3),2)</f>
        <v>0</v>
      </c>
      <c r="N727" s="25" t="s">
        <v>56</v>
      </c>
      <c r="O727">
        <f>(M727*21)/100</f>
        <v>0</v>
      </c>
      <c r="P727" t="s">
        <v>27</v>
      </c>
    </row>
    <row r="728" spans="1:16" x14ac:dyDescent="0.2">
      <c r="A728" s="28" t="s">
        <v>57</v>
      </c>
      <c r="E728" s="29" t="s">
        <v>5</v>
      </c>
    </row>
    <row r="729" spans="1:16" x14ac:dyDescent="0.2">
      <c r="A729" s="28" t="s">
        <v>58</v>
      </c>
      <c r="E729" s="30" t="s">
        <v>5</v>
      </c>
    </row>
    <row r="730" spans="1:16" ht="25.5" x14ac:dyDescent="0.2">
      <c r="E730" s="29" t="s">
        <v>487</v>
      </c>
    </row>
    <row r="731" spans="1:16" x14ac:dyDescent="0.2">
      <c r="A731" t="s">
        <v>51</v>
      </c>
      <c r="B731" s="5" t="s">
        <v>769</v>
      </c>
      <c r="C731" s="5" t="s">
        <v>657</v>
      </c>
      <c r="D731" t="s">
        <v>5</v>
      </c>
      <c r="E731" s="24" t="s">
        <v>658</v>
      </c>
      <c r="F731" s="25" t="s">
        <v>73</v>
      </c>
      <c r="G731" s="26">
        <v>3</v>
      </c>
      <c r="H731" s="25">
        <v>0</v>
      </c>
      <c r="I731" s="25">
        <f>ROUND(G731*H731,6)</f>
        <v>0</v>
      </c>
      <c r="L731" s="27">
        <v>0</v>
      </c>
      <c r="M731" s="22">
        <f>ROUND(ROUND(L731,2)*ROUND(G731,3),2)</f>
        <v>0</v>
      </c>
      <c r="N731" s="25" t="s">
        <v>56</v>
      </c>
      <c r="O731">
        <f>(M731*21)/100</f>
        <v>0</v>
      </c>
      <c r="P731" t="s">
        <v>27</v>
      </c>
    </row>
    <row r="732" spans="1:16" x14ac:dyDescent="0.2">
      <c r="A732" s="28" t="s">
        <v>57</v>
      </c>
      <c r="E732" s="29" t="s">
        <v>5</v>
      </c>
    </row>
    <row r="733" spans="1:16" x14ac:dyDescent="0.2">
      <c r="A733" s="28" t="s">
        <v>58</v>
      </c>
      <c r="E733" s="30" t="s">
        <v>5</v>
      </c>
    </row>
    <row r="734" spans="1:16" ht="25.5" x14ac:dyDescent="0.2">
      <c r="E734" s="29" t="s">
        <v>487</v>
      </c>
    </row>
    <row r="735" spans="1:16" x14ac:dyDescent="0.2">
      <c r="A735" t="s">
        <v>51</v>
      </c>
      <c r="B735" s="5" t="s">
        <v>770</v>
      </c>
      <c r="C735" s="5" t="s">
        <v>771</v>
      </c>
      <c r="D735" t="s">
        <v>5</v>
      </c>
      <c r="E735" s="24" t="s">
        <v>772</v>
      </c>
      <c r="F735" s="25" t="s">
        <v>73</v>
      </c>
      <c r="G735" s="26">
        <v>4</v>
      </c>
      <c r="H735" s="25">
        <v>0</v>
      </c>
      <c r="I735" s="25">
        <f>ROUND(G735*H735,6)</f>
        <v>0</v>
      </c>
      <c r="L735" s="27">
        <v>0</v>
      </c>
      <c r="M735" s="22">
        <f>ROUND(ROUND(L735,2)*ROUND(G735,3),2)</f>
        <v>0</v>
      </c>
      <c r="N735" s="25" t="s">
        <v>56</v>
      </c>
      <c r="O735">
        <f>(M735*21)/100</f>
        <v>0</v>
      </c>
      <c r="P735" t="s">
        <v>27</v>
      </c>
    </row>
    <row r="736" spans="1:16" x14ac:dyDescent="0.2">
      <c r="A736" s="28" t="s">
        <v>57</v>
      </c>
      <c r="E736" s="29" t="s">
        <v>5</v>
      </c>
    </row>
    <row r="737" spans="1:16" x14ac:dyDescent="0.2">
      <c r="A737" s="28" t="s">
        <v>58</v>
      </c>
      <c r="E737" s="30" t="s">
        <v>5</v>
      </c>
    </row>
    <row r="738" spans="1:16" ht="25.5" x14ac:dyDescent="0.2">
      <c r="E738" s="29" t="s">
        <v>487</v>
      </c>
    </row>
    <row r="739" spans="1:16" x14ac:dyDescent="0.2">
      <c r="A739" t="s">
        <v>51</v>
      </c>
      <c r="B739" s="5" t="s">
        <v>773</v>
      </c>
      <c r="C739" s="5" t="s">
        <v>661</v>
      </c>
      <c r="D739" t="s">
        <v>5</v>
      </c>
      <c r="E739" s="24" t="s">
        <v>662</v>
      </c>
      <c r="F739" s="25" t="s">
        <v>73</v>
      </c>
      <c r="G739" s="26">
        <v>4</v>
      </c>
      <c r="H739" s="25">
        <v>0</v>
      </c>
      <c r="I739" s="25">
        <f>ROUND(G739*H739,6)</f>
        <v>0</v>
      </c>
      <c r="L739" s="27">
        <v>0</v>
      </c>
      <c r="M739" s="22">
        <f>ROUND(ROUND(L739,2)*ROUND(G739,3),2)</f>
        <v>0</v>
      </c>
      <c r="N739" s="25" t="s">
        <v>56</v>
      </c>
      <c r="O739">
        <f>(M739*21)/100</f>
        <v>0</v>
      </c>
      <c r="P739" t="s">
        <v>27</v>
      </c>
    </row>
    <row r="740" spans="1:16" x14ac:dyDescent="0.2">
      <c r="A740" s="28" t="s">
        <v>57</v>
      </c>
      <c r="E740" s="29" t="s">
        <v>5</v>
      </c>
    </row>
    <row r="741" spans="1:16" x14ac:dyDescent="0.2">
      <c r="A741" s="28" t="s">
        <v>58</v>
      </c>
      <c r="E741" s="30" t="s">
        <v>5</v>
      </c>
    </row>
    <row r="742" spans="1:16" ht="25.5" x14ac:dyDescent="0.2">
      <c r="E742" s="29" t="s">
        <v>487</v>
      </c>
    </row>
    <row r="743" spans="1:16" ht="25.5" x14ac:dyDescent="0.2">
      <c r="A743" t="s">
        <v>51</v>
      </c>
      <c r="B743" s="5" t="s">
        <v>774</v>
      </c>
      <c r="C743" s="5" t="s">
        <v>775</v>
      </c>
      <c r="D743" t="s">
        <v>5</v>
      </c>
      <c r="E743" s="24" t="s">
        <v>776</v>
      </c>
      <c r="F743" s="25" t="s">
        <v>131</v>
      </c>
      <c r="G743" s="26">
        <v>4</v>
      </c>
      <c r="H743" s="25">
        <v>0</v>
      </c>
      <c r="I743" s="25">
        <f>ROUND(G743*H743,6)</f>
        <v>0</v>
      </c>
      <c r="L743" s="27">
        <v>0</v>
      </c>
      <c r="M743" s="22">
        <f>ROUND(ROUND(L743,2)*ROUND(G743,3),2)</f>
        <v>0</v>
      </c>
      <c r="N743" s="25" t="s">
        <v>56</v>
      </c>
      <c r="O743">
        <f>(M743*21)/100</f>
        <v>0</v>
      </c>
      <c r="P743" t="s">
        <v>27</v>
      </c>
    </row>
    <row r="744" spans="1:16" x14ac:dyDescent="0.2">
      <c r="A744" s="28" t="s">
        <v>57</v>
      </c>
      <c r="E744" s="29" t="s">
        <v>5</v>
      </c>
    </row>
    <row r="745" spans="1:16" x14ac:dyDescent="0.2">
      <c r="A745" s="28" t="s">
        <v>58</v>
      </c>
      <c r="E745" s="30" t="s">
        <v>5</v>
      </c>
    </row>
    <row r="746" spans="1:16" ht="25.5" x14ac:dyDescent="0.2">
      <c r="E746" s="29" t="s">
        <v>487</v>
      </c>
    </row>
    <row r="747" spans="1:16" x14ac:dyDescent="0.2">
      <c r="A747" t="s">
        <v>51</v>
      </c>
      <c r="B747" s="5" t="s">
        <v>777</v>
      </c>
      <c r="C747" s="5" t="s">
        <v>515</v>
      </c>
      <c r="D747" t="s">
        <v>27</v>
      </c>
      <c r="E747" s="24" t="s">
        <v>778</v>
      </c>
      <c r="F747" s="25" t="s">
        <v>73</v>
      </c>
      <c r="G747" s="26">
        <v>75</v>
      </c>
      <c r="H747" s="25">
        <v>0</v>
      </c>
      <c r="I747" s="25">
        <f>ROUND(G747*H747,6)</f>
        <v>0</v>
      </c>
      <c r="L747" s="27">
        <v>0</v>
      </c>
      <c r="M747" s="22">
        <f>ROUND(ROUND(L747,2)*ROUND(G747,3),2)</f>
        <v>0</v>
      </c>
      <c r="N747" s="25" t="s">
        <v>642</v>
      </c>
      <c r="O747">
        <f>(M747*21)/100</f>
        <v>0</v>
      </c>
      <c r="P747" t="s">
        <v>27</v>
      </c>
    </row>
    <row r="748" spans="1:16" x14ac:dyDescent="0.2">
      <c r="A748" s="28" t="s">
        <v>57</v>
      </c>
      <c r="E748" s="29" t="s">
        <v>5</v>
      </c>
    </row>
    <row r="749" spans="1:16" x14ac:dyDescent="0.2">
      <c r="A749" s="28" t="s">
        <v>58</v>
      </c>
      <c r="E749" s="30" t="s">
        <v>5</v>
      </c>
    </row>
    <row r="750" spans="1:16" ht="25.5" x14ac:dyDescent="0.2">
      <c r="E750" s="29" t="s">
        <v>487</v>
      </c>
    </row>
    <row r="751" spans="1:16" x14ac:dyDescent="0.2">
      <c r="A751" t="s">
        <v>51</v>
      </c>
      <c r="B751" s="5" t="s">
        <v>779</v>
      </c>
      <c r="C751" s="5" t="s">
        <v>780</v>
      </c>
      <c r="D751" t="s">
        <v>5</v>
      </c>
      <c r="E751" s="24" t="s">
        <v>781</v>
      </c>
      <c r="F751" s="25" t="s">
        <v>77</v>
      </c>
      <c r="G751" s="26">
        <v>250</v>
      </c>
      <c r="H751" s="25">
        <v>0</v>
      </c>
      <c r="I751" s="25">
        <f>ROUND(G751*H751,6)</f>
        <v>0</v>
      </c>
      <c r="L751" s="27">
        <v>0</v>
      </c>
      <c r="M751" s="22">
        <f>ROUND(ROUND(L751,2)*ROUND(G751,3),2)</f>
        <v>0</v>
      </c>
      <c r="N751" s="25" t="s">
        <v>56</v>
      </c>
      <c r="O751">
        <f>(M751*21)/100</f>
        <v>0</v>
      </c>
      <c r="P751" t="s">
        <v>27</v>
      </c>
    </row>
    <row r="752" spans="1:16" x14ac:dyDescent="0.2">
      <c r="A752" s="28" t="s">
        <v>57</v>
      </c>
      <c r="E752" s="29" t="s">
        <v>5</v>
      </c>
    </row>
    <row r="753" spans="1:16" x14ac:dyDescent="0.2">
      <c r="A753" s="28" t="s">
        <v>58</v>
      </c>
      <c r="E753" s="30" t="s">
        <v>5</v>
      </c>
    </row>
    <row r="754" spans="1:16" ht="25.5" x14ac:dyDescent="0.2">
      <c r="E754" s="29" t="s">
        <v>487</v>
      </c>
    </row>
    <row r="755" spans="1:16" x14ac:dyDescent="0.2">
      <c r="A755" t="s">
        <v>51</v>
      </c>
      <c r="B755" s="5" t="s">
        <v>782</v>
      </c>
      <c r="C755" s="5" t="s">
        <v>674</v>
      </c>
      <c r="D755" t="s">
        <v>5</v>
      </c>
      <c r="E755" s="24" t="s">
        <v>675</v>
      </c>
      <c r="F755" s="25" t="s">
        <v>86</v>
      </c>
      <c r="G755" s="26">
        <v>16</v>
      </c>
      <c r="H755" s="25">
        <v>0</v>
      </c>
      <c r="I755" s="25">
        <f>ROUND(G755*H755,6)</f>
        <v>0</v>
      </c>
      <c r="L755" s="27">
        <v>0</v>
      </c>
      <c r="M755" s="22">
        <f>ROUND(ROUND(L755,2)*ROUND(G755,3),2)</f>
        <v>0</v>
      </c>
      <c r="N755" s="25" t="s">
        <v>56</v>
      </c>
      <c r="O755">
        <f>(M755*21)/100</f>
        <v>0</v>
      </c>
      <c r="P755" t="s">
        <v>27</v>
      </c>
    </row>
    <row r="756" spans="1:16" x14ac:dyDescent="0.2">
      <c r="A756" s="28" t="s">
        <v>57</v>
      </c>
      <c r="E756" s="29" t="s">
        <v>5</v>
      </c>
    </row>
    <row r="757" spans="1:16" x14ac:dyDescent="0.2">
      <c r="A757" s="28" t="s">
        <v>58</v>
      </c>
      <c r="E757" s="30" t="s">
        <v>5</v>
      </c>
    </row>
    <row r="758" spans="1:16" ht="25.5" x14ac:dyDescent="0.2">
      <c r="E758" s="29" t="s">
        <v>487</v>
      </c>
    </row>
    <row r="759" spans="1:16" x14ac:dyDescent="0.2">
      <c r="A759" t="s">
        <v>51</v>
      </c>
      <c r="B759" s="5" t="s">
        <v>783</v>
      </c>
      <c r="C759" s="5" t="s">
        <v>676</v>
      </c>
      <c r="D759" t="s">
        <v>5</v>
      </c>
      <c r="E759" s="24" t="s">
        <v>677</v>
      </c>
      <c r="F759" s="25" t="s">
        <v>86</v>
      </c>
      <c r="G759" s="26">
        <v>8</v>
      </c>
      <c r="H759" s="25">
        <v>0</v>
      </c>
      <c r="I759" s="25">
        <f>ROUND(G759*H759,6)</f>
        <v>0</v>
      </c>
      <c r="L759" s="27">
        <v>0</v>
      </c>
      <c r="M759" s="22">
        <f>ROUND(ROUND(L759,2)*ROUND(G759,3),2)</f>
        <v>0</v>
      </c>
      <c r="N759" s="25" t="s">
        <v>56</v>
      </c>
      <c r="O759">
        <f>(M759*21)/100</f>
        <v>0</v>
      </c>
      <c r="P759" t="s">
        <v>27</v>
      </c>
    </row>
    <row r="760" spans="1:16" x14ac:dyDescent="0.2">
      <c r="A760" s="28" t="s">
        <v>57</v>
      </c>
      <c r="E760" s="29" t="s">
        <v>5</v>
      </c>
    </row>
    <row r="761" spans="1:16" x14ac:dyDescent="0.2">
      <c r="A761" s="28" t="s">
        <v>58</v>
      </c>
      <c r="E761" s="30" t="s">
        <v>5</v>
      </c>
    </row>
    <row r="762" spans="1:16" ht="25.5" x14ac:dyDescent="0.2">
      <c r="E762" s="29" t="s">
        <v>487</v>
      </c>
    </row>
    <row r="763" spans="1:16" ht="25.5" x14ac:dyDescent="0.2">
      <c r="A763" t="s">
        <v>51</v>
      </c>
      <c r="B763" s="5" t="s">
        <v>784</v>
      </c>
      <c r="C763" s="5" t="s">
        <v>680</v>
      </c>
      <c r="D763" t="s">
        <v>5</v>
      </c>
      <c r="E763" s="24" t="s">
        <v>681</v>
      </c>
      <c r="F763" s="25" t="s">
        <v>73</v>
      </c>
      <c r="G763" s="26">
        <v>1</v>
      </c>
      <c r="H763" s="25">
        <v>0</v>
      </c>
      <c r="I763" s="25">
        <f>ROUND(G763*H763,6)</f>
        <v>0</v>
      </c>
      <c r="L763" s="27">
        <v>0</v>
      </c>
      <c r="M763" s="22">
        <f>ROUND(ROUND(L763,2)*ROUND(G763,3),2)</f>
        <v>0</v>
      </c>
      <c r="N763" s="25" t="s">
        <v>56</v>
      </c>
      <c r="O763">
        <f>(M763*21)/100</f>
        <v>0</v>
      </c>
      <c r="P763" t="s">
        <v>27</v>
      </c>
    </row>
    <row r="764" spans="1:16" x14ac:dyDescent="0.2">
      <c r="A764" s="28" t="s">
        <v>57</v>
      </c>
      <c r="E764" s="29" t="s">
        <v>5</v>
      </c>
    </row>
    <row r="765" spans="1:16" x14ac:dyDescent="0.2">
      <c r="A765" s="28" t="s">
        <v>58</v>
      </c>
      <c r="E765" s="30" t="s">
        <v>5</v>
      </c>
    </row>
    <row r="766" spans="1:16" ht="25.5" x14ac:dyDescent="0.2">
      <c r="E766" s="29" t="s">
        <v>487</v>
      </c>
    </row>
    <row r="767" spans="1:16" ht="25.5" x14ac:dyDescent="0.2">
      <c r="A767" t="s">
        <v>51</v>
      </c>
      <c r="B767" s="5" t="s">
        <v>785</v>
      </c>
      <c r="C767" s="5" t="s">
        <v>413</v>
      </c>
      <c r="D767" t="s">
        <v>5</v>
      </c>
      <c r="E767" s="24" t="s">
        <v>414</v>
      </c>
      <c r="F767" s="25" t="s">
        <v>73</v>
      </c>
      <c r="G767" s="26">
        <v>1</v>
      </c>
      <c r="H767" s="25">
        <v>0</v>
      </c>
      <c r="I767" s="25">
        <f>ROUND(G767*H767,6)</f>
        <v>0</v>
      </c>
      <c r="L767" s="27">
        <v>0</v>
      </c>
      <c r="M767" s="22">
        <f>ROUND(ROUND(L767,2)*ROUND(G767,3),2)</f>
        <v>0</v>
      </c>
      <c r="N767" s="25" t="s">
        <v>56</v>
      </c>
      <c r="O767">
        <f>(M767*21)/100</f>
        <v>0</v>
      </c>
      <c r="P767" t="s">
        <v>27</v>
      </c>
    </row>
    <row r="768" spans="1:16" x14ac:dyDescent="0.2">
      <c r="A768" s="28" t="s">
        <v>57</v>
      </c>
      <c r="E768" s="29" t="s">
        <v>5</v>
      </c>
    </row>
    <row r="769" spans="1:16" x14ac:dyDescent="0.2">
      <c r="A769" s="28" t="s">
        <v>58</v>
      </c>
      <c r="E769" s="30" t="s">
        <v>5</v>
      </c>
    </row>
    <row r="770" spans="1:16" ht="25.5" x14ac:dyDescent="0.2">
      <c r="E770" s="29" t="s">
        <v>487</v>
      </c>
    </row>
    <row r="771" spans="1:16" x14ac:dyDescent="0.2">
      <c r="A771" t="s">
        <v>51</v>
      </c>
      <c r="B771" s="5" t="s">
        <v>786</v>
      </c>
      <c r="C771" s="5" t="s">
        <v>682</v>
      </c>
      <c r="D771" t="s">
        <v>5</v>
      </c>
      <c r="E771" s="24" t="s">
        <v>683</v>
      </c>
      <c r="F771" s="25" t="s">
        <v>73</v>
      </c>
      <c r="G771" s="26">
        <v>1</v>
      </c>
      <c r="H771" s="25">
        <v>0</v>
      </c>
      <c r="I771" s="25">
        <f>ROUND(G771*H771,6)</f>
        <v>0</v>
      </c>
      <c r="L771" s="27">
        <v>0</v>
      </c>
      <c r="M771" s="22">
        <f>ROUND(ROUND(L771,2)*ROUND(G771,3),2)</f>
        <v>0</v>
      </c>
      <c r="N771" s="25" t="s">
        <v>56</v>
      </c>
      <c r="O771">
        <f>(M771*21)/100</f>
        <v>0</v>
      </c>
      <c r="P771" t="s">
        <v>27</v>
      </c>
    </row>
    <row r="772" spans="1:16" x14ac:dyDescent="0.2">
      <c r="A772" s="28" t="s">
        <v>57</v>
      </c>
      <c r="E772" s="29" t="s">
        <v>5</v>
      </c>
    </row>
    <row r="773" spans="1:16" x14ac:dyDescent="0.2">
      <c r="A773" s="28" t="s">
        <v>58</v>
      </c>
      <c r="E773" s="30" t="s">
        <v>5</v>
      </c>
    </row>
    <row r="774" spans="1:16" ht="25.5" x14ac:dyDescent="0.2">
      <c r="E774" s="29" t="s">
        <v>487</v>
      </c>
    </row>
    <row r="775" spans="1:16" x14ac:dyDescent="0.2">
      <c r="A775" t="s">
        <v>51</v>
      </c>
      <c r="B775" s="5" t="s">
        <v>787</v>
      </c>
      <c r="C775" s="5" t="s">
        <v>684</v>
      </c>
      <c r="D775" t="s">
        <v>5</v>
      </c>
      <c r="E775" s="24" t="s">
        <v>444</v>
      </c>
      <c r="F775" s="25" t="s">
        <v>73</v>
      </c>
      <c r="G775" s="26">
        <v>1</v>
      </c>
      <c r="H775" s="25">
        <v>0</v>
      </c>
      <c r="I775" s="25">
        <f>ROUND(G775*H775,6)</f>
        <v>0</v>
      </c>
      <c r="L775" s="27">
        <v>0</v>
      </c>
      <c r="M775" s="22">
        <f>ROUND(ROUND(L775,2)*ROUND(G775,3),2)</f>
        <v>0</v>
      </c>
      <c r="N775" s="25" t="s">
        <v>56</v>
      </c>
      <c r="O775">
        <f>(M775*21)/100</f>
        <v>0</v>
      </c>
      <c r="P775" t="s">
        <v>27</v>
      </c>
    </row>
    <row r="776" spans="1:16" x14ac:dyDescent="0.2">
      <c r="A776" s="28" t="s">
        <v>57</v>
      </c>
      <c r="E776" s="29" t="s">
        <v>5</v>
      </c>
    </row>
    <row r="777" spans="1:16" x14ac:dyDescent="0.2">
      <c r="A777" s="28" t="s">
        <v>58</v>
      </c>
      <c r="E777" s="30" t="s">
        <v>5</v>
      </c>
    </row>
    <row r="778" spans="1:16" ht="25.5" x14ac:dyDescent="0.2">
      <c r="E778" s="29" t="s">
        <v>487</v>
      </c>
    </row>
    <row r="779" spans="1:16" x14ac:dyDescent="0.2">
      <c r="A779" t="s">
        <v>51</v>
      </c>
      <c r="B779" s="5" t="s">
        <v>788</v>
      </c>
      <c r="C779" s="5" t="s">
        <v>685</v>
      </c>
      <c r="D779" t="s">
        <v>5</v>
      </c>
      <c r="E779" s="24" t="s">
        <v>686</v>
      </c>
      <c r="F779" s="25" t="s">
        <v>86</v>
      </c>
      <c r="G779" s="26">
        <v>100</v>
      </c>
      <c r="H779" s="25">
        <v>0</v>
      </c>
      <c r="I779" s="25">
        <f>ROUND(G779*H779,6)</f>
        <v>0</v>
      </c>
      <c r="L779" s="27">
        <v>0</v>
      </c>
      <c r="M779" s="22">
        <f>ROUND(ROUND(L779,2)*ROUND(G779,3),2)</f>
        <v>0</v>
      </c>
      <c r="N779" s="25" t="s">
        <v>56</v>
      </c>
      <c r="O779">
        <f>(M779*21)/100</f>
        <v>0</v>
      </c>
      <c r="P779" t="s">
        <v>27</v>
      </c>
    </row>
    <row r="780" spans="1:16" x14ac:dyDescent="0.2">
      <c r="A780" s="28" t="s">
        <v>57</v>
      </c>
      <c r="E780" s="29" t="s">
        <v>5</v>
      </c>
    </row>
    <row r="781" spans="1:16" x14ac:dyDescent="0.2">
      <c r="A781" s="28" t="s">
        <v>58</v>
      </c>
      <c r="E781" s="30" t="s">
        <v>5</v>
      </c>
    </row>
    <row r="782" spans="1:16" ht="25.5" x14ac:dyDescent="0.2">
      <c r="E782" s="29" t="s">
        <v>487</v>
      </c>
    </row>
    <row r="783" spans="1:16" ht="25.5" x14ac:dyDescent="0.2">
      <c r="A783" t="s">
        <v>51</v>
      </c>
      <c r="B783" s="5" t="s">
        <v>789</v>
      </c>
      <c r="C783" s="5" t="s">
        <v>515</v>
      </c>
      <c r="D783" t="s">
        <v>26</v>
      </c>
      <c r="E783" s="24" t="s">
        <v>687</v>
      </c>
      <c r="F783" s="25" t="s">
        <v>679</v>
      </c>
      <c r="G783" s="26">
        <v>1</v>
      </c>
      <c r="H783" s="25">
        <v>0</v>
      </c>
      <c r="I783" s="25">
        <f>ROUND(G783*H783,6)</f>
        <v>0</v>
      </c>
      <c r="L783" s="27">
        <v>0</v>
      </c>
      <c r="M783" s="22">
        <f>ROUND(ROUND(L783,2)*ROUND(G783,3),2)</f>
        <v>0</v>
      </c>
      <c r="N783" s="25" t="s">
        <v>646</v>
      </c>
      <c r="O783">
        <f>(M783*21)/100</f>
        <v>0</v>
      </c>
      <c r="P783" t="s">
        <v>27</v>
      </c>
    </row>
    <row r="784" spans="1:16" x14ac:dyDescent="0.2">
      <c r="A784" s="28" t="s">
        <v>57</v>
      </c>
      <c r="E784" s="29" t="s">
        <v>5</v>
      </c>
    </row>
    <row r="785" spans="1:16" x14ac:dyDescent="0.2">
      <c r="A785" s="28" t="s">
        <v>58</v>
      </c>
      <c r="E785" s="30" t="s">
        <v>5</v>
      </c>
    </row>
    <row r="786" spans="1:16" ht="25.5" x14ac:dyDescent="0.2">
      <c r="E786" s="29" t="s">
        <v>487</v>
      </c>
    </row>
    <row r="787" spans="1:16" x14ac:dyDescent="0.2">
      <c r="A787" t="s">
        <v>51</v>
      </c>
      <c r="B787" s="5" t="s">
        <v>790</v>
      </c>
      <c r="C787" s="5" t="s">
        <v>688</v>
      </c>
      <c r="D787" t="s">
        <v>5</v>
      </c>
      <c r="E787" s="24" t="s">
        <v>689</v>
      </c>
      <c r="F787" s="25" t="s">
        <v>73</v>
      </c>
      <c r="G787" s="26">
        <v>2</v>
      </c>
      <c r="H787" s="25">
        <v>0</v>
      </c>
      <c r="I787" s="25">
        <f>ROUND(G787*H787,6)</f>
        <v>0</v>
      </c>
      <c r="L787" s="27">
        <v>0</v>
      </c>
      <c r="M787" s="22">
        <f>ROUND(ROUND(L787,2)*ROUND(G787,3),2)</f>
        <v>0</v>
      </c>
      <c r="N787" s="25" t="s">
        <v>56</v>
      </c>
      <c r="O787">
        <f>(M787*21)/100</f>
        <v>0</v>
      </c>
      <c r="P787" t="s">
        <v>27</v>
      </c>
    </row>
    <row r="788" spans="1:16" x14ac:dyDescent="0.2">
      <c r="A788" s="28" t="s">
        <v>57</v>
      </c>
      <c r="E788" s="29" t="s">
        <v>5</v>
      </c>
    </row>
    <row r="789" spans="1:16" x14ac:dyDescent="0.2">
      <c r="A789" s="28" t="s">
        <v>58</v>
      </c>
      <c r="E789" s="30" t="s">
        <v>5</v>
      </c>
    </row>
    <row r="790" spans="1:16" ht="25.5" x14ac:dyDescent="0.2">
      <c r="E790" s="29" t="s">
        <v>487</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T45"/>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149</v>
      </c>
      <c r="M3" s="31">
        <f>Rekapitulace!C13</f>
        <v>0</v>
      </c>
      <c r="N3" s="14" t="s">
        <v>15</v>
      </c>
      <c r="O3" t="s">
        <v>23</v>
      </c>
      <c r="P3" t="s">
        <v>27</v>
      </c>
    </row>
    <row r="4" spans="1:20" ht="15" x14ac:dyDescent="0.25">
      <c r="A4" s="17" t="s">
        <v>20</v>
      </c>
      <c r="B4" s="18" t="s">
        <v>28</v>
      </c>
      <c r="C4" s="36" t="s">
        <v>149</v>
      </c>
      <c r="D4" s="32"/>
      <c r="E4" s="18" t="s">
        <v>150</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COUNTIFS(L8:L42,"=0",A8:A42,"P")+COUNTIFS(L8:L42,"",A8:A42,"P")+SUM(Q8:Q42)</f>
        <v>9</v>
      </c>
    </row>
    <row r="8" spans="1:20" x14ac:dyDescent="0.2">
      <c r="A8" t="s">
        <v>45</v>
      </c>
      <c r="C8" s="19" t="s">
        <v>793</v>
      </c>
      <c r="E8" s="21" t="s">
        <v>794</v>
      </c>
      <c r="J8" s="20">
        <f>0+J9</f>
        <v>0</v>
      </c>
      <c r="K8" s="20">
        <f>0+K9</f>
        <v>0</v>
      </c>
      <c r="L8" s="20">
        <f>0+L9</f>
        <v>0</v>
      </c>
      <c r="M8" s="20">
        <f>0+M9</f>
        <v>0</v>
      </c>
    </row>
    <row r="9" spans="1:20" x14ac:dyDescent="0.2">
      <c r="A9" t="s">
        <v>48</v>
      </c>
      <c r="C9" s="6" t="s">
        <v>52</v>
      </c>
      <c r="E9" s="23" t="s">
        <v>453</v>
      </c>
      <c r="J9" s="22">
        <f>0</f>
        <v>0</v>
      </c>
      <c r="K9" s="22">
        <f>0</f>
        <v>0</v>
      </c>
      <c r="L9" s="22">
        <f>0+L10+L14+L18+L22+L26+L30+L34+L38+L42</f>
        <v>0</v>
      </c>
      <c r="M9" s="22">
        <f>0+M10+M14+M18+M22+M26+M30+M34+M38+M42</f>
        <v>0</v>
      </c>
    </row>
    <row r="10" spans="1:20" x14ac:dyDescent="0.2">
      <c r="A10" t="s">
        <v>51</v>
      </c>
      <c r="B10" s="5" t="s">
        <v>52</v>
      </c>
      <c r="C10" s="5" t="s">
        <v>463</v>
      </c>
      <c r="D10" t="s">
        <v>5</v>
      </c>
      <c r="E10" s="24" t="s">
        <v>464</v>
      </c>
      <c r="F10" s="25" t="s">
        <v>73</v>
      </c>
      <c r="G10" s="26">
        <v>1</v>
      </c>
      <c r="H10" s="25">
        <v>0</v>
      </c>
      <c r="I10" s="25">
        <f>ROUND(G10*H10,6)</f>
        <v>0</v>
      </c>
      <c r="L10" s="27">
        <v>0</v>
      </c>
      <c r="M10" s="22">
        <f>ROUND(ROUND(L10,2)*ROUND(G10,3),2)</f>
        <v>0</v>
      </c>
      <c r="N10" s="25" t="s">
        <v>56</v>
      </c>
      <c r="O10">
        <f>(M10*21)/100</f>
        <v>0</v>
      </c>
      <c r="P10" t="s">
        <v>27</v>
      </c>
    </row>
    <row r="11" spans="1:20" x14ac:dyDescent="0.2">
      <c r="A11" s="28" t="s">
        <v>57</v>
      </c>
      <c r="E11" s="29" t="s">
        <v>5</v>
      </c>
    </row>
    <row r="12" spans="1:20" x14ac:dyDescent="0.2">
      <c r="A12" s="28" t="s">
        <v>58</v>
      </c>
      <c r="E12" s="30" t="s">
        <v>5</v>
      </c>
    </row>
    <row r="13" spans="1:20" ht="114.75" x14ac:dyDescent="0.2">
      <c r="E13" s="29" t="s">
        <v>795</v>
      </c>
    </row>
    <row r="14" spans="1:20" x14ac:dyDescent="0.2">
      <c r="A14" t="s">
        <v>51</v>
      </c>
      <c r="B14" s="5" t="s">
        <v>27</v>
      </c>
      <c r="C14" s="5" t="s">
        <v>467</v>
      </c>
      <c r="D14" t="s">
        <v>5</v>
      </c>
      <c r="E14" s="24" t="s">
        <v>468</v>
      </c>
      <c r="F14" s="25" t="s">
        <v>73</v>
      </c>
      <c r="G14" s="26">
        <v>1</v>
      </c>
      <c r="H14" s="25">
        <v>0</v>
      </c>
      <c r="I14" s="25">
        <f>ROUND(G14*H14,6)</f>
        <v>0</v>
      </c>
      <c r="L14" s="27">
        <v>0</v>
      </c>
      <c r="M14" s="22">
        <f>ROUND(ROUND(L14,2)*ROUND(G14,3),2)</f>
        <v>0</v>
      </c>
      <c r="N14" s="25" t="s">
        <v>56</v>
      </c>
      <c r="O14">
        <f>(M14*21)/100</f>
        <v>0</v>
      </c>
      <c r="P14" t="s">
        <v>27</v>
      </c>
    </row>
    <row r="15" spans="1:20" x14ac:dyDescent="0.2">
      <c r="A15" s="28" t="s">
        <v>57</v>
      </c>
      <c r="E15" s="29" t="s">
        <v>5</v>
      </c>
    </row>
    <row r="16" spans="1:20" x14ac:dyDescent="0.2">
      <c r="A16" s="28" t="s">
        <v>58</v>
      </c>
      <c r="E16" s="30" t="s">
        <v>5</v>
      </c>
    </row>
    <row r="17" spans="1:16" ht="102" x14ac:dyDescent="0.2">
      <c r="E17" s="29" t="s">
        <v>796</v>
      </c>
    </row>
    <row r="18" spans="1:16" x14ac:dyDescent="0.2">
      <c r="A18" t="s">
        <v>51</v>
      </c>
      <c r="B18" s="5" t="s">
        <v>26</v>
      </c>
      <c r="C18" s="5" t="s">
        <v>797</v>
      </c>
      <c r="D18" t="s">
        <v>5</v>
      </c>
      <c r="E18" s="24" t="s">
        <v>798</v>
      </c>
      <c r="F18" s="25" t="s">
        <v>73</v>
      </c>
      <c r="G18" s="26">
        <v>1</v>
      </c>
      <c r="H18" s="25">
        <v>0</v>
      </c>
      <c r="I18" s="25">
        <f>ROUND(G18*H18,6)</f>
        <v>0</v>
      </c>
      <c r="L18" s="27">
        <v>0</v>
      </c>
      <c r="M18" s="22">
        <f>ROUND(ROUND(L18,2)*ROUND(G18,3),2)</f>
        <v>0</v>
      </c>
      <c r="N18" s="25" t="s">
        <v>56</v>
      </c>
      <c r="O18">
        <f>(M18*21)/100</f>
        <v>0</v>
      </c>
      <c r="P18" t="s">
        <v>27</v>
      </c>
    </row>
    <row r="19" spans="1:16" x14ac:dyDescent="0.2">
      <c r="A19" s="28" t="s">
        <v>57</v>
      </c>
      <c r="E19" s="29" t="s">
        <v>5</v>
      </c>
    </row>
    <row r="20" spans="1:16" x14ac:dyDescent="0.2">
      <c r="A20" s="28" t="s">
        <v>58</v>
      </c>
      <c r="E20" s="30" t="s">
        <v>5</v>
      </c>
    </row>
    <row r="21" spans="1:16" ht="89.25" x14ac:dyDescent="0.2">
      <c r="E21" s="29" t="s">
        <v>799</v>
      </c>
    </row>
    <row r="22" spans="1:16" x14ac:dyDescent="0.2">
      <c r="A22" t="s">
        <v>51</v>
      </c>
      <c r="B22" s="5" t="s">
        <v>144</v>
      </c>
      <c r="C22" s="5" t="s">
        <v>800</v>
      </c>
      <c r="D22" t="s">
        <v>5</v>
      </c>
      <c r="E22" s="24" t="s">
        <v>801</v>
      </c>
      <c r="F22" s="25" t="s">
        <v>73</v>
      </c>
      <c r="G22" s="26">
        <v>2</v>
      </c>
      <c r="H22" s="25">
        <v>0</v>
      </c>
      <c r="I22" s="25">
        <f>ROUND(G22*H22,6)</f>
        <v>0</v>
      </c>
      <c r="L22" s="27">
        <v>0</v>
      </c>
      <c r="M22" s="22">
        <f>ROUND(ROUND(L22,2)*ROUND(G22,3),2)</f>
        <v>0</v>
      </c>
      <c r="N22" s="25" t="s">
        <v>56</v>
      </c>
      <c r="O22">
        <f>(M22*21)/100</f>
        <v>0</v>
      </c>
      <c r="P22" t="s">
        <v>27</v>
      </c>
    </row>
    <row r="23" spans="1:16" x14ac:dyDescent="0.2">
      <c r="A23" s="28" t="s">
        <v>57</v>
      </c>
      <c r="E23" s="29" t="s">
        <v>5</v>
      </c>
    </row>
    <row r="24" spans="1:16" x14ac:dyDescent="0.2">
      <c r="A24" s="28" t="s">
        <v>58</v>
      </c>
      <c r="E24" s="30" t="s">
        <v>5</v>
      </c>
    </row>
    <row r="25" spans="1:16" ht="89.25" x14ac:dyDescent="0.2">
      <c r="E25" s="29" t="s">
        <v>802</v>
      </c>
    </row>
    <row r="26" spans="1:16" x14ac:dyDescent="0.2">
      <c r="A26" t="s">
        <v>51</v>
      </c>
      <c r="B26" s="5" t="s">
        <v>64</v>
      </c>
      <c r="C26" s="5" t="s">
        <v>471</v>
      </c>
      <c r="D26" t="s">
        <v>5</v>
      </c>
      <c r="E26" s="24" t="s">
        <v>472</v>
      </c>
      <c r="F26" s="25" t="s">
        <v>73</v>
      </c>
      <c r="G26" s="26">
        <v>2</v>
      </c>
      <c r="H26" s="25">
        <v>0</v>
      </c>
      <c r="I26" s="25">
        <f>ROUND(G26*H26,6)</f>
        <v>0</v>
      </c>
      <c r="L26" s="27">
        <v>0</v>
      </c>
      <c r="M26" s="22">
        <f>ROUND(ROUND(L26,2)*ROUND(G26,3),2)</f>
        <v>0</v>
      </c>
      <c r="N26" s="25" t="s">
        <v>56</v>
      </c>
      <c r="O26">
        <f>(M26*21)/100</f>
        <v>0</v>
      </c>
      <c r="P26" t="s">
        <v>27</v>
      </c>
    </row>
    <row r="27" spans="1:16" x14ac:dyDescent="0.2">
      <c r="A27" s="28" t="s">
        <v>57</v>
      </c>
      <c r="E27" s="29" t="s">
        <v>5</v>
      </c>
    </row>
    <row r="28" spans="1:16" x14ac:dyDescent="0.2">
      <c r="A28" s="28" t="s">
        <v>58</v>
      </c>
      <c r="E28" s="30" t="s">
        <v>5</v>
      </c>
    </row>
    <row r="29" spans="1:16" ht="63.75" x14ac:dyDescent="0.2">
      <c r="E29" s="29" t="s">
        <v>803</v>
      </c>
    </row>
    <row r="30" spans="1:16" x14ac:dyDescent="0.2">
      <c r="A30" t="s">
        <v>51</v>
      </c>
      <c r="B30" s="5" t="s">
        <v>62</v>
      </c>
      <c r="C30" s="5" t="s">
        <v>475</v>
      </c>
      <c r="D30" t="s">
        <v>5</v>
      </c>
      <c r="E30" s="24" t="s">
        <v>476</v>
      </c>
      <c r="F30" s="25" t="s">
        <v>73</v>
      </c>
      <c r="G30" s="26">
        <v>4</v>
      </c>
      <c r="H30" s="25">
        <v>0</v>
      </c>
      <c r="I30" s="25">
        <f>ROUND(G30*H30,6)</f>
        <v>0</v>
      </c>
      <c r="L30" s="27">
        <v>0</v>
      </c>
      <c r="M30" s="22">
        <f>ROUND(ROUND(L30,2)*ROUND(G30,3),2)</f>
        <v>0</v>
      </c>
      <c r="N30" s="25" t="s">
        <v>56</v>
      </c>
      <c r="O30">
        <f>(M30*21)/100</f>
        <v>0</v>
      </c>
      <c r="P30" t="s">
        <v>27</v>
      </c>
    </row>
    <row r="31" spans="1:16" x14ac:dyDescent="0.2">
      <c r="A31" s="28" t="s">
        <v>57</v>
      </c>
      <c r="E31" s="29" t="s">
        <v>5</v>
      </c>
    </row>
    <row r="32" spans="1:16" x14ac:dyDescent="0.2">
      <c r="A32" s="28" t="s">
        <v>58</v>
      </c>
      <c r="E32" s="30" t="s">
        <v>5</v>
      </c>
    </row>
    <row r="33" spans="1:16" ht="63.75" x14ac:dyDescent="0.2">
      <c r="E33" s="29" t="s">
        <v>804</v>
      </c>
    </row>
    <row r="34" spans="1:16" x14ac:dyDescent="0.2">
      <c r="A34" t="s">
        <v>51</v>
      </c>
      <c r="B34" s="5" t="s">
        <v>69</v>
      </c>
      <c r="C34" s="5" t="s">
        <v>479</v>
      </c>
      <c r="D34" t="s">
        <v>5</v>
      </c>
      <c r="E34" s="24" t="s">
        <v>480</v>
      </c>
      <c r="F34" s="25" t="s">
        <v>73</v>
      </c>
      <c r="G34" s="26">
        <v>1</v>
      </c>
      <c r="H34" s="25">
        <v>0</v>
      </c>
      <c r="I34" s="25">
        <f>ROUND(G34*H34,6)</f>
        <v>0</v>
      </c>
      <c r="L34" s="27">
        <v>0</v>
      </c>
      <c r="M34" s="22">
        <f>ROUND(ROUND(L34,2)*ROUND(G34,3),2)</f>
        <v>0</v>
      </c>
      <c r="N34" s="25" t="s">
        <v>56</v>
      </c>
      <c r="O34">
        <f>(M34*21)/100</f>
        <v>0</v>
      </c>
      <c r="P34" t="s">
        <v>27</v>
      </c>
    </row>
    <row r="35" spans="1:16" x14ac:dyDescent="0.2">
      <c r="A35" s="28" t="s">
        <v>57</v>
      </c>
      <c r="E35" s="29" t="s">
        <v>5</v>
      </c>
    </row>
    <row r="36" spans="1:16" x14ac:dyDescent="0.2">
      <c r="A36" s="28" t="s">
        <v>58</v>
      </c>
      <c r="E36" s="30" t="s">
        <v>5</v>
      </c>
    </row>
    <row r="37" spans="1:16" ht="51" x14ac:dyDescent="0.2">
      <c r="E37" s="29" t="s">
        <v>805</v>
      </c>
    </row>
    <row r="38" spans="1:16" x14ac:dyDescent="0.2">
      <c r="A38" t="s">
        <v>51</v>
      </c>
      <c r="B38" s="5" t="s">
        <v>79</v>
      </c>
      <c r="C38" s="5" t="s">
        <v>455</v>
      </c>
      <c r="D38" t="s">
        <v>5</v>
      </c>
      <c r="E38" s="24" t="s">
        <v>456</v>
      </c>
      <c r="F38" s="25" t="s">
        <v>73</v>
      </c>
      <c r="G38" s="26">
        <v>1</v>
      </c>
      <c r="H38" s="25">
        <v>0</v>
      </c>
      <c r="I38" s="25">
        <f>ROUND(G38*H38,6)</f>
        <v>0</v>
      </c>
      <c r="L38" s="27">
        <v>0</v>
      </c>
      <c r="M38" s="22">
        <f>ROUND(ROUND(L38,2)*ROUND(G38,3),2)</f>
        <v>0</v>
      </c>
      <c r="N38" s="25" t="s">
        <v>56</v>
      </c>
      <c r="O38">
        <f>(M38*21)/100</f>
        <v>0</v>
      </c>
      <c r="P38" t="s">
        <v>27</v>
      </c>
    </row>
    <row r="39" spans="1:16" x14ac:dyDescent="0.2">
      <c r="A39" s="28" t="s">
        <v>57</v>
      </c>
      <c r="E39" s="29" t="s">
        <v>5</v>
      </c>
    </row>
    <row r="40" spans="1:16" x14ac:dyDescent="0.2">
      <c r="A40" s="28" t="s">
        <v>58</v>
      </c>
      <c r="E40" s="30" t="s">
        <v>5</v>
      </c>
    </row>
    <row r="41" spans="1:16" ht="114.75" x14ac:dyDescent="0.2">
      <c r="E41" s="29" t="s">
        <v>806</v>
      </c>
    </row>
    <row r="42" spans="1:16" x14ac:dyDescent="0.2">
      <c r="A42" t="s">
        <v>51</v>
      </c>
      <c r="B42" s="5" t="s">
        <v>83</v>
      </c>
      <c r="C42" s="5" t="s">
        <v>459</v>
      </c>
      <c r="D42" t="s">
        <v>5</v>
      </c>
      <c r="E42" s="24" t="s">
        <v>460</v>
      </c>
      <c r="F42" s="25" t="s">
        <v>73</v>
      </c>
      <c r="G42" s="26">
        <v>1</v>
      </c>
      <c r="H42" s="25">
        <v>0</v>
      </c>
      <c r="I42" s="25">
        <f>ROUND(G42*H42,6)</f>
        <v>0</v>
      </c>
      <c r="L42" s="27">
        <v>0</v>
      </c>
      <c r="M42" s="22">
        <f>ROUND(ROUND(L42,2)*ROUND(G42,3),2)</f>
        <v>0</v>
      </c>
      <c r="N42" s="25" t="s">
        <v>56</v>
      </c>
      <c r="O42">
        <f>(M42*21)/100</f>
        <v>0</v>
      </c>
      <c r="P42" t="s">
        <v>27</v>
      </c>
    </row>
    <row r="43" spans="1:16" x14ac:dyDescent="0.2">
      <c r="A43" s="28" t="s">
        <v>57</v>
      </c>
      <c r="E43" s="29" t="s">
        <v>5</v>
      </c>
    </row>
    <row r="44" spans="1:16" x14ac:dyDescent="0.2">
      <c r="A44" s="28" t="s">
        <v>58</v>
      </c>
      <c r="E44" s="30" t="s">
        <v>5</v>
      </c>
    </row>
    <row r="45" spans="1:16" ht="76.5" x14ac:dyDescent="0.2">
      <c r="E45" s="29" t="s">
        <v>807</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T21"/>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149</v>
      </c>
      <c r="M3" s="31">
        <f>Rekapitulace!C13</f>
        <v>0</v>
      </c>
      <c r="N3" s="14" t="s">
        <v>15</v>
      </c>
      <c r="O3" t="s">
        <v>23</v>
      </c>
      <c r="P3" t="s">
        <v>27</v>
      </c>
    </row>
    <row r="4" spans="1:20" ht="15" x14ac:dyDescent="0.25">
      <c r="A4" s="17" t="s">
        <v>20</v>
      </c>
      <c r="B4" s="18" t="s">
        <v>28</v>
      </c>
      <c r="C4" s="36" t="s">
        <v>149</v>
      </c>
      <c r="D4" s="32"/>
      <c r="E4" s="18" t="s">
        <v>150</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COUNTIFS(L8:L18,"=0",A8:A18,"P")+COUNTIFS(L8:L18,"",A8:A18,"P")+SUM(Q8:Q18)</f>
        <v>3</v>
      </c>
    </row>
    <row r="8" spans="1:20" x14ac:dyDescent="0.2">
      <c r="A8" t="s">
        <v>45</v>
      </c>
      <c r="C8" s="19" t="s">
        <v>810</v>
      </c>
      <c r="E8" s="21" t="s">
        <v>811</v>
      </c>
      <c r="J8" s="20">
        <f>0+J9</f>
        <v>0</v>
      </c>
      <c r="K8" s="20">
        <f>0+K9</f>
        <v>0</v>
      </c>
      <c r="L8" s="20">
        <f>0+L9</f>
        <v>0</v>
      </c>
      <c r="M8" s="20">
        <f>0+M9</f>
        <v>0</v>
      </c>
    </row>
    <row r="9" spans="1:20" x14ac:dyDescent="0.2">
      <c r="A9" t="s">
        <v>48</v>
      </c>
      <c r="C9" s="6" t="s">
        <v>812</v>
      </c>
      <c r="E9" s="23" t="s">
        <v>813</v>
      </c>
      <c r="J9" s="22">
        <f>0</f>
        <v>0</v>
      </c>
      <c r="K9" s="22">
        <f>0</f>
        <v>0</v>
      </c>
      <c r="L9" s="22">
        <f>0+L10+L14+L18</f>
        <v>0</v>
      </c>
      <c r="M9" s="22">
        <f>0+M10+M14+M18</f>
        <v>0</v>
      </c>
    </row>
    <row r="10" spans="1:20" ht="25.5" x14ac:dyDescent="0.2">
      <c r="A10" t="s">
        <v>51</v>
      </c>
      <c r="B10" s="5" t="s">
        <v>52</v>
      </c>
      <c r="C10" s="5" t="s">
        <v>814</v>
      </c>
      <c r="D10" t="s">
        <v>5</v>
      </c>
      <c r="E10" s="24" t="s">
        <v>815</v>
      </c>
      <c r="F10" s="25" t="s">
        <v>73</v>
      </c>
      <c r="G10" s="26">
        <v>1</v>
      </c>
      <c r="H10" s="25">
        <v>0</v>
      </c>
      <c r="I10" s="25">
        <f>ROUND(G10*H10,6)</f>
        <v>0</v>
      </c>
      <c r="L10" s="27">
        <v>0</v>
      </c>
      <c r="M10" s="22">
        <f>ROUND(ROUND(L10,2)*ROUND(G10,3),2)</f>
        <v>0</v>
      </c>
      <c r="N10" s="25" t="s">
        <v>126</v>
      </c>
      <c r="O10">
        <f>(M10*21)/100</f>
        <v>0</v>
      </c>
      <c r="P10" t="s">
        <v>27</v>
      </c>
    </row>
    <row r="11" spans="1:20" ht="25.5" x14ac:dyDescent="0.2">
      <c r="A11" s="28" t="s">
        <v>57</v>
      </c>
      <c r="E11" s="29" t="s">
        <v>816</v>
      </c>
    </row>
    <row r="12" spans="1:20" x14ac:dyDescent="0.2">
      <c r="A12" s="28" t="s">
        <v>58</v>
      </c>
      <c r="E12" s="30" t="s">
        <v>5</v>
      </c>
    </row>
    <row r="13" spans="1:20" x14ac:dyDescent="0.2">
      <c r="E13" s="29" t="s">
        <v>5</v>
      </c>
    </row>
    <row r="14" spans="1:20" ht="25.5" x14ac:dyDescent="0.2">
      <c r="A14" t="s">
        <v>51</v>
      </c>
      <c r="B14" s="5" t="s">
        <v>27</v>
      </c>
      <c r="C14" s="5" t="s">
        <v>817</v>
      </c>
      <c r="D14" t="s">
        <v>5</v>
      </c>
      <c r="E14" s="24" t="s">
        <v>818</v>
      </c>
      <c r="F14" s="25" t="s">
        <v>819</v>
      </c>
      <c r="G14" s="26">
        <v>16</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x14ac:dyDescent="0.2">
      <c r="E17" s="29" t="s">
        <v>5</v>
      </c>
    </row>
    <row r="18" spans="1:16" ht="25.5" x14ac:dyDescent="0.2">
      <c r="A18" t="s">
        <v>51</v>
      </c>
      <c r="B18" s="5" t="s">
        <v>26</v>
      </c>
      <c r="C18" s="5" t="s">
        <v>820</v>
      </c>
      <c r="D18" t="s">
        <v>5</v>
      </c>
      <c r="E18" s="24" t="s">
        <v>815</v>
      </c>
      <c r="F18" s="25" t="s">
        <v>73</v>
      </c>
      <c r="G18" s="26">
        <v>1</v>
      </c>
      <c r="H18" s="25">
        <v>0</v>
      </c>
      <c r="I18" s="25">
        <f>ROUND(G18*H18,6)</f>
        <v>0</v>
      </c>
      <c r="L18" s="27">
        <v>0</v>
      </c>
      <c r="M18" s="22">
        <f>ROUND(ROUND(L18,2)*ROUND(G18,3),2)</f>
        <v>0</v>
      </c>
      <c r="N18" s="25" t="s">
        <v>126</v>
      </c>
      <c r="O18">
        <f>(M18*21)/100</f>
        <v>0</v>
      </c>
      <c r="P18" t="s">
        <v>27</v>
      </c>
    </row>
    <row r="19" spans="1:16" ht="25.5" x14ac:dyDescent="0.2">
      <c r="A19" s="28" t="s">
        <v>57</v>
      </c>
      <c r="E19" s="29" t="s">
        <v>821</v>
      </c>
    </row>
    <row r="20" spans="1:16" x14ac:dyDescent="0.2">
      <c r="A20" s="28" t="s">
        <v>58</v>
      </c>
      <c r="E20" s="30" t="s">
        <v>5</v>
      </c>
    </row>
    <row r="21" spans="1:16" x14ac:dyDescent="0.2">
      <c r="E21"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T179"/>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149</v>
      </c>
      <c r="M3" s="31">
        <f>Rekapitulace!C13</f>
        <v>0</v>
      </c>
      <c r="N3" s="14" t="s">
        <v>15</v>
      </c>
      <c r="O3" t="s">
        <v>23</v>
      </c>
      <c r="P3" t="s">
        <v>27</v>
      </c>
    </row>
    <row r="4" spans="1:20" ht="15" x14ac:dyDescent="0.25">
      <c r="A4" s="17" t="s">
        <v>20</v>
      </c>
      <c r="B4" s="18" t="s">
        <v>28</v>
      </c>
      <c r="C4" s="36" t="s">
        <v>149</v>
      </c>
      <c r="D4" s="32"/>
      <c r="E4" s="18" t="s">
        <v>150</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COUNTIFS(L8:L176,"=0",A8:A176,"P")+COUNTIFS(L8:L176,"",A8:A176,"P")+SUM(Q8:Q176)</f>
        <v>40</v>
      </c>
    </row>
    <row r="8" spans="1:20" x14ac:dyDescent="0.2">
      <c r="A8" t="s">
        <v>45</v>
      </c>
      <c r="C8" s="19" t="s">
        <v>824</v>
      </c>
      <c r="E8" s="21" t="s">
        <v>825</v>
      </c>
      <c r="J8" s="20">
        <f>0+J9+J30+J39+J48+J53+J74+J87+J112+J137+J154+J167</f>
        <v>0</v>
      </c>
      <c r="K8" s="20">
        <f>0+K9+K30+K39+K48+K53+K74+K87+K112+K137+K154+K167</f>
        <v>0</v>
      </c>
      <c r="L8" s="20">
        <f>0+L9+L30+L39+L48+L53+L74+L87+L112+L137+L154+L167</f>
        <v>0</v>
      </c>
      <c r="M8" s="20">
        <f>0+M9+M30+M39+M48+M53+M74+M87+M112+M137+M154+M167</f>
        <v>0</v>
      </c>
    </row>
    <row r="9" spans="1:20" x14ac:dyDescent="0.2">
      <c r="A9" t="s">
        <v>48</v>
      </c>
      <c r="C9" s="6" t="s">
        <v>826</v>
      </c>
      <c r="E9" s="23" t="s">
        <v>827</v>
      </c>
      <c r="J9" s="22">
        <f>0</f>
        <v>0</v>
      </c>
      <c r="K9" s="22">
        <f>0</f>
        <v>0</v>
      </c>
      <c r="L9" s="22">
        <f>0+L10+L14+L18+L22+L26</f>
        <v>0</v>
      </c>
      <c r="M9" s="22">
        <f>0+M10+M14+M18+M22+M26</f>
        <v>0</v>
      </c>
    </row>
    <row r="10" spans="1:20" ht="25.5" x14ac:dyDescent="0.2">
      <c r="A10" t="s">
        <v>51</v>
      </c>
      <c r="B10" s="5" t="s">
        <v>52</v>
      </c>
      <c r="C10" s="5" t="s">
        <v>828</v>
      </c>
      <c r="D10" t="s">
        <v>5</v>
      </c>
      <c r="E10" s="24" t="s">
        <v>829</v>
      </c>
      <c r="F10" s="25" t="s">
        <v>73</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63.75" x14ac:dyDescent="0.2">
      <c r="E13" s="29" t="s">
        <v>830</v>
      </c>
    </row>
    <row r="14" spans="1:20" ht="38.25" x14ac:dyDescent="0.2">
      <c r="A14" t="s">
        <v>51</v>
      </c>
      <c r="B14" s="5" t="s">
        <v>27</v>
      </c>
      <c r="C14" s="5" t="s">
        <v>831</v>
      </c>
      <c r="D14" t="s">
        <v>5</v>
      </c>
      <c r="E14" s="24" t="s">
        <v>832</v>
      </c>
      <c r="F14" s="25" t="s">
        <v>73</v>
      </c>
      <c r="G14" s="26">
        <v>1</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63.75" x14ac:dyDescent="0.2">
      <c r="E17" s="29" t="s">
        <v>830</v>
      </c>
    </row>
    <row r="18" spans="1:16" ht="38.25" x14ac:dyDescent="0.2">
      <c r="A18" t="s">
        <v>51</v>
      </c>
      <c r="B18" s="5" t="s">
        <v>26</v>
      </c>
      <c r="C18" s="5" t="s">
        <v>833</v>
      </c>
      <c r="D18" t="s">
        <v>5</v>
      </c>
      <c r="E18" s="24" t="s">
        <v>834</v>
      </c>
      <c r="F18" s="25" t="s">
        <v>73</v>
      </c>
      <c r="G18" s="26">
        <v>4</v>
      </c>
      <c r="H18" s="25">
        <v>0</v>
      </c>
      <c r="I18" s="25">
        <f>ROUND(G18*H18,6)</f>
        <v>0</v>
      </c>
      <c r="L18" s="27">
        <v>0</v>
      </c>
      <c r="M18" s="22">
        <f>ROUND(ROUND(L18,2)*ROUND(G18,3),2)</f>
        <v>0</v>
      </c>
      <c r="N18" s="25" t="s">
        <v>126</v>
      </c>
      <c r="O18">
        <f>(M18*21)/100</f>
        <v>0</v>
      </c>
      <c r="P18" t="s">
        <v>27</v>
      </c>
    </row>
    <row r="19" spans="1:16" ht="25.5" x14ac:dyDescent="0.2">
      <c r="A19" s="28" t="s">
        <v>57</v>
      </c>
      <c r="E19" s="29" t="s">
        <v>835</v>
      </c>
    </row>
    <row r="20" spans="1:16" x14ac:dyDescent="0.2">
      <c r="A20" s="28" t="s">
        <v>58</v>
      </c>
      <c r="E20" s="30" t="s">
        <v>5</v>
      </c>
    </row>
    <row r="21" spans="1:16" ht="63.75" x14ac:dyDescent="0.2">
      <c r="E21" s="29" t="s">
        <v>830</v>
      </c>
    </row>
    <row r="22" spans="1:16" ht="38.25" x14ac:dyDescent="0.2">
      <c r="A22" t="s">
        <v>51</v>
      </c>
      <c r="B22" s="5" t="s">
        <v>144</v>
      </c>
      <c r="C22" s="5" t="s">
        <v>836</v>
      </c>
      <c r="D22" t="s">
        <v>5</v>
      </c>
      <c r="E22" s="24" t="s">
        <v>837</v>
      </c>
      <c r="F22" s="25" t="s">
        <v>73</v>
      </c>
      <c r="G22" s="26">
        <v>1</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63.75" x14ac:dyDescent="0.2">
      <c r="E25" s="29" t="s">
        <v>830</v>
      </c>
    </row>
    <row r="26" spans="1:16" ht="25.5" x14ac:dyDescent="0.2">
      <c r="A26" t="s">
        <v>51</v>
      </c>
      <c r="B26" s="5" t="s">
        <v>64</v>
      </c>
      <c r="C26" s="5" t="s">
        <v>838</v>
      </c>
      <c r="D26" t="s">
        <v>5</v>
      </c>
      <c r="E26" s="24" t="s">
        <v>839</v>
      </c>
      <c r="F26" s="25" t="s">
        <v>73</v>
      </c>
      <c r="G26" s="26">
        <v>4</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ht="140.25" x14ac:dyDescent="0.2">
      <c r="E29" s="29" t="s">
        <v>840</v>
      </c>
    </row>
    <row r="30" spans="1:16" x14ac:dyDescent="0.2">
      <c r="A30" t="s">
        <v>48</v>
      </c>
      <c r="C30" s="6" t="s">
        <v>841</v>
      </c>
      <c r="E30" s="23" t="s">
        <v>842</v>
      </c>
      <c r="J30" s="22">
        <f>0</f>
        <v>0</v>
      </c>
      <c r="K30" s="22">
        <f>0</f>
        <v>0</v>
      </c>
      <c r="L30" s="22">
        <f>0+L31+L35</f>
        <v>0</v>
      </c>
      <c r="M30" s="22">
        <f>0+M31+M35</f>
        <v>0</v>
      </c>
    </row>
    <row r="31" spans="1:16" ht="25.5" x14ac:dyDescent="0.2">
      <c r="A31" t="s">
        <v>51</v>
      </c>
      <c r="B31" s="5" t="s">
        <v>62</v>
      </c>
      <c r="C31" s="5" t="s">
        <v>843</v>
      </c>
      <c r="D31" t="s">
        <v>5</v>
      </c>
      <c r="E31" s="24" t="s">
        <v>844</v>
      </c>
      <c r="F31" s="25" t="s">
        <v>73</v>
      </c>
      <c r="G31" s="26">
        <v>2</v>
      </c>
      <c r="H31" s="25">
        <v>0</v>
      </c>
      <c r="I31" s="25">
        <f>ROUND(G31*H31,6)</f>
        <v>0</v>
      </c>
      <c r="L31" s="27">
        <v>0</v>
      </c>
      <c r="M31" s="22">
        <f>ROUND(ROUND(L31,2)*ROUND(G31,3),2)</f>
        <v>0</v>
      </c>
      <c r="N31" s="25" t="s">
        <v>56</v>
      </c>
      <c r="O31">
        <f>(M31*21)/100</f>
        <v>0</v>
      </c>
      <c r="P31" t="s">
        <v>27</v>
      </c>
    </row>
    <row r="32" spans="1:16" x14ac:dyDescent="0.2">
      <c r="A32" s="28" t="s">
        <v>57</v>
      </c>
      <c r="E32" s="29" t="s">
        <v>5</v>
      </c>
    </row>
    <row r="33" spans="1:16" x14ac:dyDescent="0.2">
      <c r="A33" s="28" t="s">
        <v>58</v>
      </c>
      <c r="E33" s="30" t="s">
        <v>5</v>
      </c>
    </row>
    <row r="34" spans="1:16" ht="63.75" x14ac:dyDescent="0.2">
      <c r="E34" s="29" t="s">
        <v>845</v>
      </c>
    </row>
    <row r="35" spans="1:16" ht="25.5" x14ac:dyDescent="0.2">
      <c r="A35" t="s">
        <v>51</v>
      </c>
      <c r="B35" s="5" t="s">
        <v>69</v>
      </c>
      <c r="C35" s="5" t="s">
        <v>846</v>
      </c>
      <c r="D35" t="s">
        <v>5</v>
      </c>
      <c r="E35" s="24" t="s">
        <v>847</v>
      </c>
      <c r="F35" s="25" t="s">
        <v>73</v>
      </c>
      <c r="G35" s="26">
        <v>2</v>
      </c>
      <c r="H35" s="25">
        <v>0</v>
      </c>
      <c r="I35" s="25">
        <f>ROUND(G35*H35,6)</f>
        <v>0</v>
      </c>
      <c r="L35" s="27">
        <v>0</v>
      </c>
      <c r="M35" s="22">
        <f>ROUND(ROUND(L35,2)*ROUND(G35,3),2)</f>
        <v>0</v>
      </c>
      <c r="N35" s="25" t="s">
        <v>126</v>
      </c>
      <c r="O35">
        <f>(M35*21)/100</f>
        <v>0</v>
      </c>
      <c r="P35" t="s">
        <v>27</v>
      </c>
    </row>
    <row r="36" spans="1:16" x14ac:dyDescent="0.2">
      <c r="A36" s="28" t="s">
        <v>57</v>
      </c>
      <c r="E36" s="29" t="s">
        <v>5</v>
      </c>
    </row>
    <row r="37" spans="1:16" x14ac:dyDescent="0.2">
      <c r="A37" s="28" t="s">
        <v>58</v>
      </c>
      <c r="E37" s="30" t="s">
        <v>5</v>
      </c>
    </row>
    <row r="38" spans="1:16" ht="63.75" x14ac:dyDescent="0.2">
      <c r="E38" s="29" t="s">
        <v>830</v>
      </c>
    </row>
    <row r="39" spans="1:16" x14ac:dyDescent="0.2">
      <c r="A39" t="s">
        <v>48</v>
      </c>
      <c r="C39" s="6" t="s">
        <v>848</v>
      </c>
      <c r="E39" s="23" t="s">
        <v>849</v>
      </c>
      <c r="J39" s="22">
        <f>0</f>
        <v>0</v>
      </c>
      <c r="K39" s="22">
        <f>0</f>
        <v>0</v>
      </c>
      <c r="L39" s="22">
        <f>0+L40+L44</f>
        <v>0</v>
      </c>
      <c r="M39" s="22">
        <f>0+M40+M44</f>
        <v>0</v>
      </c>
    </row>
    <row r="40" spans="1:16" ht="25.5" x14ac:dyDescent="0.2">
      <c r="A40" t="s">
        <v>51</v>
      </c>
      <c r="B40" s="5" t="s">
        <v>79</v>
      </c>
      <c r="C40" s="5" t="s">
        <v>850</v>
      </c>
      <c r="D40" t="s">
        <v>5</v>
      </c>
      <c r="E40" s="24" t="s">
        <v>851</v>
      </c>
      <c r="F40" s="25" t="s">
        <v>73</v>
      </c>
      <c r="G40" s="26">
        <v>1</v>
      </c>
      <c r="H40" s="25">
        <v>0</v>
      </c>
      <c r="I40" s="25">
        <f>ROUND(G40*H40,6)</f>
        <v>0</v>
      </c>
      <c r="L40" s="27">
        <v>0</v>
      </c>
      <c r="M40" s="22">
        <f>ROUND(ROUND(L40,2)*ROUND(G40,3),2)</f>
        <v>0</v>
      </c>
      <c r="N40" s="25" t="s">
        <v>126</v>
      </c>
      <c r="O40">
        <f>(M40*21)/100</f>
        <v>0</v>
      </c>
      <c r="P40" t="s">
        <v>27</v>
      </c>
    </row>
    <row r="41" spans="1:16" x14ac:dyDescent="0.2">
      <c r="A41" s="28" t="s">
        <v>57</v>
      </c>
      <c r="E41" s="29" t="s">
        <v>5</v>
      </c>
    </row>
    <row r="42" spans="1:16" x14ac:dyDescent="0.2">
      <c r="A42" s="28" t="s">
        <v>58</v>
      </c>
      <c r="E42" s="30" t="s">
        <v>5</v>
      </c>
    </row>
    <row r="43" spans="1:16" ht="102" x14ac:dyDescent="0.2">
      <c r="E43" s="29" t="s">
        <v>852</v>
      </c>
    </row>
    <row r="44" spans="1:16" x14ac:dyDescent="0.2">
      <c r="A44" t="s">
        <v>51</v>
      </c>
      <c r="B44" s="5" t="s">
        <v>83</v>
      </c>
      <c r="C44" s="5" t="s">
        <v>853</v>
      </c>
      <c r="D44" t="s">
        <v>5</v>
      </c>
      <c r="E44" s="24" t="s">
        <v>854</v>
      </c>
      <c r="F44" s="25" t="s">
        <v>812</v>
      </c>
      <c r="G44" s="26">
        <v>1</v>
      </c>
      <c r="H44" s="25">
        <v>0</v>
      </c>
      <c r="I44" s="25">
        <f>ROUND(G44*H44,6)</f>
        <v>0</v>
      </c>
      <c r="L44" s="27">
        <v>0</v>
      </c>
      <c r="M44" s="22">
        <f>ROUND(ROUND(L44,2)*ROUND(G44,3),2)</f>
        <v>0</v>
      </c>
      <c r="N44" s="25" t="s">
        <v>126</v>
      </c>
      <c r="O44">
        <f>(M44*21)/100</f>
        <v>0</v>
      </c>
      <c r="P44" t="s">
        <v>27</v>
      </c>
    </row>
    <row r="45" spans="1:16" x14ac:dyDescent="0.2">
      <c r="A45" s="28" t="s">
        <v>57</v>
      </c>
      <c r="E45" s="29" t="s">
        <v>5</v>
      </c>
    </row>
    <row r="46" spans="1:16" x14ac:dyDescent="0.2">
      <c r="A46" s="28" t="s">
        <v>58</v>
      </c>
      <c r="E46" s="30" t="s">
        <v>5</v>
      </c>
    </row>
    <row r="47" spans="1:16" ht="89.25" x14ac:dyDescent="0.2">
      <c r="E47" s="29" t="s">
        <v>855</v>
      </c>
    </row>
    <row r="48" spans="1:16" x14ac:dyDescent="0.2">
      <c r="A48" t="s">
        <v>48</v>
      </c>
      <c r="C48" s="6" t="s">
        <v>856</v>
      </c>
      <c r="E48" s="23" t="s">
        <v>857</v>
      </c>
      <c r="J48" s="22">
        <f>0</f>
        <v>0</v>
      </c>
      <c r="K48" s="22">
        <f>0</f>
        <v>0</v>
      </c>
      <c r="L48" s="22">
        <f>0+L49</f>
        <v>0</v>
      </c>
      <c r="M48" s="22">
        <f>0+M49</f>
        <v>0</v>
      </c>
    </row>
    <row r="49" spans="1:16" x14ac:dyDescent="0.2">
      <c r="A49" t="s">
        <v>51</v>
      </c>
      <c r="B49" s="5" t="s">
        <v>88</v>
      </c>
      <c r="C49" s="5" t="s">
        <v>858</v>
      </c>
      <c r="D49" t="s">
        <v>5</v>
      </c>
      <c r="E49" s="24" t="s">
        <v>859</v>
      </c>
      <c r="F49" s="25" t="s">
        <v>860</v>
      </c>
      <c r="G49" s="26">
        <v>1</v>
      </c>
      <c r="H49" s="25">
        <v>0</v>
      </c>
      <c r="I49" s="25">
        <f>ROUND(G49*H49,6)</f>
        <v>0</v>
      </c>
      <c r="L49" s="27">
        <v>0</v>
      </c>
      <c r="M49" s="22">
        <f>ROUND(ROUND(L49,2)*ROUND(G49,3),2)</f>
        <v>0</v>
      </c>
      <c r="N49" s="25" t="s">
        <v>126</v>
      </c>
      <c r="O49">
        <f>(M49*21)/100</f>
        <v>0</v>
      </c>
      <c r="P49" t="s">
        <v>27</v>
      </c>
    </row>
    <row r="50" spans="1:16" x14ac:dyDescent="0.2">
      <c r="A50" s="28" t="s">
        <v>57</v>
      </c>
      <c r="E50" s="29" t="s">
        <v>5</v>
      </c>
    </row>
    <row r="51" spans="1:16" ht="89.25" x14ac:dyDescent="0.2">
      <c r="A51" s="28" t="s">
        <v>58</v>
      </c>
      <c r="E51" s="30" t="s">
        <v>861</v>
      </c>
    </row>
    <row r="52" spans="1:16" ht="114.75" x14ac:dyDescent="0.2">
      <c r="E52" s="29" t="s">
        <v>862</v>
      </c>
    </row>
    <row r="53" spans="1:16" x14ac:dyDescent="0.2">
      <c r="A53" t="s">
        <v>48</v>
      </c>
      <c r="C53" s="6" t="s">
        <v>863</v>
      </c>
      <c r="E53" s="23" t="s">
        <v>864</v>
      </c>
      <c r="J53" s="22">
        <f>0</f>
        <v>0</v>
      </c>
      <c r="K53" s="22">
        <f>0</f>
        <v>0</v>
      </c>
      <c r="L53" s="22">
        <f>0+L54+L58+L62+L66+L70</f>
        <v>0</v>
      </c>
      <c r="M53" s="22">
        <f>0+M54+M58+M62+M66+M70</f>
        <v>0</v>
      </c>
    </row>
    <row r="54" spans="1:16" x14ac:dyDescent="0.2">
      <c r="A54" t="s">
        <v>51</v>
      </c>
      <c r="B54" s="5" t="s">
        <v>178</v>
      </c>
      <c r="C54" s="5" t="s">
        <v>865</v>
      </c>
      <c r="D54" t="s">
        <v>5</v>
      </c>
      <c r="E54" s="24" t="s">
        <v>866</v>
      </c>
      <c r="F54" s="25" t="s">
        <v>77</v>
      </c>
      <c r="G54" s="26">
        <v>200</v>
      </c>
      <c r="H54" s="25">
        <v>0</v>
      </c>
      <c r="I54" s="25">
        <f>ROUND(G54*H54,6)</f>
        <v>0</v>
      </c>
      <c r="L54" s="27">
        <v>0</v>
      </c>
      <c r="M54" s="22">
        <f>ROUND(ROUND(L54,2)*ROUND(G54,3),2)</f>
        <v>0</v>
      </c>
      <c r="N54" s="25" t="s">
        <v>56</v>
      </c>
      <c r="O54">
        <f>(M54*21)/100</f>
        <v>0</v>
      </c>
      <c r="P54" t="s">
        <v>27</v>
      </c>
    </row>
    <row r="55" spans="1:16" x14ac:dyDescent="0.2">
      <c r="A55" s="28" t="s">
        <v>57</v>
      </c>
      <c r="E55" s="29" t="s">
        <v>5</v>
      </c>
    </row>
    <row r="56" spans="1:16" x14ac:dyDescent="0.2">
      <c r="A56" s="28" t="s">
        <v>58</v>
      </c>
      <c r="E56" s="30" t="s">
        <v>5</v>
      </c>
    </row>
    <row r="57" spans="1:16" ht="51" x14ac:dyDescent="0.2">
      <c r="E57" s="29" t="s">
        <v>82</v>
      </c>
    </row>
    <row r="58" spans="1:16" x14ac:dyDescent="0.2">
      <c r="A58" t="s">
        <v>51</v>
      </c>
      <c r="B58" s="5" t="s">
        <v>92</v>
      </c>
      <c r="C58" s="5" t="s">
        <v>867</v>
      </c>
      <c r="D58" t="s">
        <v>5</v>
      </c>
      <c r="E58" s="24" t="s">
        <v>868</v>
      </c>
      <c r="F58" s="25" t="s">
        <v>77</v>
      </c>
      <c r="G58" s="26">
        <v>150</v>
      </c>
      <c r="H58" s="25">
        <v>0</v>
      </c>
      <c r="I58" s="25">
        <f>ROUND(G58*H58,6)</f>
        <v>0</v>
      </c>
      <c r="L58" s="27">
        <v>0</v>
      </c>
      <c r="M58" s="22">
        <f>ROUND(ROUND(L58,2)*ROUND(G58,3),2)</f>
        <v>0</v>
      </c>
      <c r="N58" s="25" t="s">
        <v>126</v>
      </c>
      <c r="O58">
        <f>(M58*21)/100</f>
        <v>0</v>
      </c>
      <c r="P58" t="s">
        <v>27</v>
      </c>
    </row>
    <row r="59" spans="1:16" x14ac:dyDescent="0.2">
      <c r="A59" s="28" t="s">
        <v>57</v>
      </c>
      <c r="E59" s="29" t="s">
        <v>5</v>
      </c>
    </row>
    <row r="60" spans="1:16" x14ac:dyDescent="0.2">
      <c r="A60" s="28" t="s">
        <v>58</v>
      </c>
      <c r="E60" s="30" t="s">
        <v>5</v>
      </c>
    </row>
    <row r="61" spans="1:16" ht="51" x14ac:dyDescent="0.2">
      <c r="E61" s="29" t="s">
        <v>869</v>
      </c>
    </row>
    <row r="62" spans="1:16" ht="25.5" x14ac:dyDescent="0.2">
      <c r="A62" t="s">
        <v>51</v>
      </c>
      <c r="B62" s="5" t="s">
        <v>96</v>
      </c>
      <c r="C62" s="5" t="s">
        <v>870</v>
      </c>
      <c r="D62" t="s">
        <v>5</v>
      </c>
      <c r="E62" s="24" t="s">
        <v>871</v>
      </c>
      <c r="F62" s="25" t="s">
        <v>73</v>
      </c>
      <c r="G62" s="26">
        <v>3</v>
      </c>
      <c r="H62" s="25">
        <v>0</v>
      </c>
      <c r="I62" s="25">
        <f>ROUND(G62*H62,6)</f>
        <v>0</v>
      </c>
      <c r="L62" s="27">
        <v>0</v>
      </c>
      <c r="M62" s="22">
        <f>ROUND(ROUND(L62,2)*ROUND(G62,3),2)</f>
        <v>0</v>
      </c>
      <c r="N62" s="25" t="s">
        <v>56</v>
      </c>
      <c r="O62">
        <f>(M62*21)/100</f>
        <v>0</v>
      </c>
      <c r="P62" t="s">
        <v>27</v>
      </c>
    </row>
    <row r="63" spans="1:16" x14ac:dyDescent="0.2">
      <c r="A63" s="28" t="s">
        <v>57</v>
      </c>
      <c r="E63" s="29" t="s">
        <v>5</v>
      </c>
    </row>
    <row r="64" spans="1:16" x14ac:dyDescent="0.2">
      <c r="A64" s="28" t="s">
        <v>58</v>
      </c>
      <c r="E64" s="30" t="s">
        <v>5</v>
      </c>
    </row>
    <row r="65" spans="1:16" ht="51" x14ac:dyDescent="0.2">
      <c r="E65" s="29" t="s">
        <v>872</v>
      </c>
    </row>
    <row r="66" spans="1:16" ht="25.5" x14ac:dyDescent="0.2">
      <c r="A66" t="s">
        <v>51</v>
      </c>
      <c r="B66" s="5" t="s">
        <v>100</v>
      </c>
      <c r="C66" s="5" t="s">
        <v>873</v>
      </c>
      <c r="D66" t="s">
        <v>5</v>
      </c>
      <c r="E66" s="24" t="s">
        <v>874</v>
      </c>
      <c r="F66" s="25" t="s">
        <v>73</v>
      </c>
      <c r="G66" s="26">
        <v>18</v>
      </c>
      <c r="H66" s="25">
        <v>0</v>
      </c>
      <c r="I66" s="25">
        <f>ROUND(G66*H66,6)</f>
        <v>0</v>
      </c>
      <c r="L66" s="27">
        <v>0</v>
      </c>
      <c r="M66" s="22">
        <f>ROUND(ROUND(L66,2)*ROUND(G66,3),2)</f>
        <v>0</v>
      </c>
      <c r="N66" s="25" t="s">
        <v>56</v>
      </c>
      <c r="O66">
        <f>(M66*21)/100</f>
        <v>0</v>
      </c>
      <c r="P66" t="s">
        <v>27</v>
      </c>
    </row>
    <row r="67" spans="1:16" x14ac:dyDescent="0.2">
      <c r="A67" s="28" t="s">
        <v>57</v>
      </c>
      <c r="E67" s="29" t="s">
        <v>5</v>
      </c>
    </row>
    <row r="68" spans="1:16" x14ac:dyDescent="0.2">
      <c r="A68" s="28" t="s">
        <v>58</v>
      </c>
      <c r="E68" s="30" t="s">
        <v>5</v>
      </c>
    </row>
    <row r="69" spans="1:16" ht="51" x14ac:dyDescent="0.2">
      <c r="E69" s="29" t="s">
        <v>869</v>
      </c>
    </row>
    <row r="70" spans="1:16" x14ac:dyDescent="0.2">
      <c r="A70" t="s">
        <v>51</v>
      </c>
      <c r="B70" s="5" t="s">
        <v>105</v>
      </c>
      <c r="C70" s="5" t="s">
        <v>875</v>
      </c>
      <c r="D70" t="s">
        <v>5</v>
      </c>
      <c r="E70" s="24" t="s">
        <v>876</v>
      </c>
      <c r="F70" s="25" t="s">
        <v>77</v>
      </c>
      <c r="G70" s="26">
        <v>150</v>
      </c>
      <c r="H70" s="25">
        <v>0</v>
      </c>
      <c r="I70" s="25">
        <f>ROUND(G70*H70,6)</f>
        <v>0</v>
      </c>
      <c r="L70" s="27">
        <v>0</v>
      </c>
      <c r="M70" s="22">
        <f>ROUND(ROUND(L70,2)*ROUND(G70,3),2)</f>
        <v>0</v>
      </c>
      <c r="N70" s="25" t="s">
        <v>126</v>
      </c>
      <c r="O70">
        <f>(M70*21)/100</f>
        <v>0</v>
      </c>
      <c r="P70" t="s">
        <v>27</v>
      </c>
    </row>
    <row r="71" spans="1:16" x14ac:dyDescent="0.2">
      <c r="A71" s="28" t="s">
        <v>57</v>
      </c>
      <c r="E71" s="29" t="s">
        <v>5</v>
      </c>
    </row>
    <row r="72" spans="1:16" x14ac:dyDescent="0.2">
      <c r="A72" s="28" t="s">
        <v>58</v>
      </c>
      <c r="E72" s="30" t="s">
        <v>5</v>
      </c>
    </row>
    <row r="73" spans="1:16" ht="51" x14ac:dyDescent="0.2">
      <c r="E73" s="29" t="s">
        <v>872</v>
      </c>
    </row>
    <row r="74" spans="1:16" x14ac:dyDescent="0.2">
      <c r="A74" t="s">
        <v>48</v>
      </c>
      <c r="C74" s="6" t="s">
        <v>877</v>
      </c>
      <c r="E74" s="23" t="s">
        <v>143</v>
      </c>
      <c r="J74" s="22">
        <f>0</f>
        <v>0</v>
      </c>
      <c r="K74" s="22">
        <f>0</f>
        <v>0</v>
      </c>
      <c r="L74" s="22">
        <f>0+L75+L79+L83</f>
        <v>0</v>
      </c>
      <c r="M74" s="22">
        <f>0+M75+M79+M83</f>
        <v>0</v>
      </c>
    </row>
    <row r="75" spans="1:16" ht="25.5" x14ac:dyDescent="0.2">
      <c r="A75" t="s">
        <v>51</v>
      </c>
      <c r="B75" s="5" t="s">
        <v>110</v>
      </c>
      <c r="C75" s="5" t="s">
        <v>878</v>
      </c>
      <c r="D75" t="s">
        <v>5</v>
      </c>
      <c r="E75" s="24" t="s">
        <v>879</v>
      </c>
      <c r="F75" s="25" t="s">
        <v>77</v>
      </c>
      <c r="G75" s="26">
        <v>30</v>
      </c>
      <c r="H75" s="25">
        <v>0</v>
      </c>
      <c r="I75" s="25">
        <f>ROUND(G75*H75,6)</f>
        <v>0</v>
      </c>
      <c r="L75" s="27">
        <v>0</v>
      </c>
      <c r="M75" s="22">
        <f>ROUND(ROUND(L75,2)*ROUND(G75,3),2)</f>
        <v>0</v>
      </c>
      <c r="N75" s="25" t="s">
        <v>56</v>
      </c>
      <c r="O75">
        <f>(M75*21)/100</f>
        <v>0</v>
      </c>
      <c r="P75" t="s">
        <v>27</v>
      </c>
    </row>
    <row r="76" spans="1:16" x14ac:dyDescent="0.2">
      <c r="A76" s="28" t="s">
        <v>57</v>
      </c>
      <c r="E76" s="29" t="s">
        <v>5</v>
      </c>
    </row>
    <row r="77" spans="1:16" x14ac:dyDescent="0.2">
      <c r="A77" s="28" t="s">
        <v>58</v>
      </c>
      <c r="E77" s="30" t="s">
        <v>5</v>
      </c>
    </row>
    <row r="78" spans="1:16" ht="76.5" x14ac:dyDescent="0.2">
      <c r="E78" s="29" t="s">
        <v>880</v>
      </c>
    </row>
    <row r="79" spans="1:16" ht="25.5" x14ac:dyDescent="0.2">
      <c r="A79" t="s">
        <v>51</v>
      </c>
      <c r="B79" s="5" t="s">
        <v>114</v>
      </c>
      <c r="C79" s="5" t="s">
        <v>878</v>
      </c>
      <c r="D79" t="s">
        <v>52</v>
      </c>
      <c r="E79" s="24" t="s">
        <v>879</v>
      </c>
      <c r="F79" s="25" t="s">
        <v>77</v>
      </c>
      <c r="G79" s="26">
        <v>30</v>
      </c>
      <c r="H79" s="25">
        <v>0</v>
      </c>
      <c r="I79" s="25">
        <f>ROUND(G79*H79,6)</f>
        <v>0</v>
      </c>
      <c r="L79" s="27">
        <v>0</v>
      </c>
      <c r="M79" s="22">
        <f>ROUND(ROUND(L79,2)*ROUND(G79,3),2)</f>
        <v>0</v>
      </c>
      <c r="N79" s="25" t="s">
        <v>56</v>
      </c>
      <c r="O79">
        <f>(M79*21)/100</f>
        <v>0</v>
      </c>
      <c r="P79" t="s">
        <v>27</v>
      </c>
    </row>
    <row r="80" spans="1:16" x14ac:dyDescent="0.2">
      <c r="A80" s="28" t="s">
        <v>57</v>
      </c>
      <c r="E80" s="29" t="s">
        <v>5</v>
      </c>
    </row>
    <row r="81" spans="1:16" x14ac:dyDescent="0.2">
      <c r="A81" s="28" t="s">
        <v>58</v>
      </c>
      <c r="E81" s="30" t="s">
        <v>5</v>
      </c>
    </row>
    <row r="82" spans="1:16" ht="76.5" x14ac:dyDescent="0.2">
      <c r="E82" s="29" t="s">
        <v>881</v>
      </c>
    </row>
    <row r="83" spans="1:16" x14ac:dyDescent="0.2">
      <c r="A83" t="s">
        <v>51</v>
      </c>
      <c r="B83" s="5" t="s">
        <v>118</v>
      </c>
      <c r="C83" s="5" t="s">
        <v>882</v>
      </c>
      <c r="D83" t="s">
        <v>5</v>
      </c>
      <c r="E83" s="24" t="s">
        <v>883</v>
      </c>
      <c r="F83" s="25" t="s">
        <v>884</v>
      </c>
      <c r="G83" s="26">
        <v>75</v>
      </c>
      <c r="H83" s="25">
        <v>0</v>
      </c>
      <c r="I83" s="25">
        <f>ROUND(G83*H83,6)</f>
        <v>0</v>
      </c>
      <c r="L83" s="27">
        <v>0</v>
      </c>
      <c r="M83" s="22">
        <f>ROUND(ROUND(L83,2)*ROUND(G83,3),2)</f>
        <v>0</v>
      </c>
      <c r="N83" s="25" t="s">
        <v>126</v>
      </c>
      <c r="O83">
        <f>(M83*21)/100</f>
        <v>0</v>
      </c>
      <c r="P83" t="s">
        <v>27</v>
      </c>
    </row>
    <row r="84" spans="1:16" x14ac:dyDescent="0.2">
      <c r="A84" s="28" t="s">
        <v>57</v>
      </c>
      <c r="E84" s="29" t="s">
        <v>5</v>
      </c>
    </row>
    <row r="85" spans="1:16" x14ac:dyDescent="0.2">
      <c r="A85" s="28" t="s">
        <v>58</v>
      </c>
      <c r="E85" s="30" t="s">
        <v>5</v>
      </c>
    </row>
    <row r="86" spans="1:16" ht="51" x14ac:dyDescent="0.2">
      <c r="E86" s="29" t="s">
        <v>885</v>
      </c>
    </row>
    <row r="87" spans="1:16" x14ac:dyDescent="0.2">
      <c r="A87" t="s">
        <v>48</v>
      </c>
      <c r="C87" s="6" t="s">
        <v>886</v>
      </c>
      <c r="E87" s="23" t="s">
        <v>887</v>
      </c>
      <c r="J87" s="22">
        <f>0</f>
        <v>0</v>
      </c>
      <c r="K87" s="22">
        <f>0</f>
        <v>0</v>
      </c>
      <c r="L87" s="22">
        <f>0+L88+L92+L96+L100+L104+L108</f>
        <v>0</v>
      </c>
      <c r="M87" s="22">
        <f>0+M88+M92+M96+M100+M104+M108</f>
        <v>0</v>
      </c>
    </row>
    <row r="88" spans="1:16" ht="25.5" x14ac:dyDescent="0.2">
      <c r="A88" t="s">
        <v>51</v>
      </c>
      <c r="B88" s="5" t="s">
        <v>123</v>
      </c>
      <c r="C88" s="5" t="s">
        <v>888</v>
      </c>
      <c r="D88" t="s">
        <v>5</v>
      </c>
      <c r="E88" s="24" t="s">
        <v>889</v>
      </c>
      <c r="F88" s="25" t="s">
        <v>73</v>
      </c>
      <c r="G88" s="26">
        <v>1</v>
      </c>
      <c r="H88" s="25">
        <v>0</v>
      </c>
      <c r="I88" s="25">
        <f>ROUND(G88*H88,6)</f>
        <v>0</v>
      </c>
      <c r="L88" s="27">
        <v>0</v>
      </c>
      <c r="M88" s="22">
        <f>ROUND(ROUND(L88,2)*ROUND(G88,3),2)</f>
        <v>0</v>
      </c>
      <c r="N88" s="25" t="s">
        <v>126</v>
      </c>
      <c r="O88">
        <f>(M88*21)/100</f>
        <v>0</v>
      </c>
      <c r="P88" t="s">
        <v>27</v>
      </c>
    </row>
    <row r="89" spans="1:16" x14ac:dyDescent="0.2">
      <c r="A89" s="28" t="s">
        <v>57</v>
      </c>
      <c r="E89" s="29" t="s">
        <v>5</v>
      </c>
    </row>
    <row r="90" spans="1:16" x14ac:dyDescent="0.2">
      <c r="A90" s="28" t="s">
        <v>58</v>
      </c>
      <c r="E90" s="30" t="s">
        <v>5</v>
      </c>
    </row>
    <row r="91" spans="1:16" ht="25.5" x14ac:dyDescent="0.2">
      <c r="E91" s="29" t="s">
        <v>890</v>
      </c>
    </row>
    <row r="92" spans="1:16" x14ac:dyDescent="0.2">
      <c r="A92" t="s">
        <v>51</v>
      </c>
      <c r="B92" s="5" t="s">
        <v>128</v>
      </c>
      <c r="C92" s="5" t="s">
        <v>891</v>
      </c>
      <c r="D92" t="s">
        <v>5</v>
      </c>
      <c r="E92" s="24" t="s">
        <v>892</v>
      </c>
      <c r="F92" s="25" t="s">
        <v>67</v>
      </c>
      <c r="G92" s="26">
        <v>10</v>
      </c>
      <c r="H92" s="25">
        <v>0</v>
      </c>
      <c r="I92" s="25">
        <f>ROUND(G92*H92,6)</f>
        <v>0</v>
      </c>
      <c r="L92" s="27">
        <v>0</v>
      </c>
      <c r="M92" s="22">
        <f>ROUND(ROUND(L92,2)*ROUND(G92,3),2)</f>
        <v>0</v>
      </c>
      <c r="N92" s="25" t="s">
        <v>126</v>
      </c>
      <c r="O92">
        <f>(M92*21)/100</f>
        <v>0</v>
      </c>
      <c r="P92" t="s">
        <v>27</v>
      </c>
    </row>
    <row r="93" spans="1:16" x14ac:dyDescent="0.2">
      <c r="A93" s="28" t="s">
        <v>57</v>
      </c>
      <c r="E93" s="29" t="s">
        <v>5</v>
      </c>
    </row>
    <row r="94" spans="1:16" x14ac:dyDescent="0.2">
      <c r="A94" s="28" t="s">
        <v>58</v>
      </c>
      <c r="E94" s="30" t="s">
        <v>5</v>
      </c>
    </row>
    <row r="95" spans="1:16" ht="76.5" x14ac:dyDescent="0.2">
      <c r="E95" s="29" t="s">
        <v>893</v>
      </c>
    </row>
    <row r="96" spans="1:16" ht="25.5" x14ac:dyDescent="0.2">
      <c r="A96" t="s">
        <v>51</v>
      </c>
      <c r="B96" s="5" t="s">
        <v>133</v>
      </c>
      <c r="C96" s="5" t="s">
        <v>894</v>
      </c>
      <c r="D96" t="s">
        <v>5</v>
      </c>
      <c r="E96" s="24" t="s">
        <v>895</v>
      </c>
      <c r="F96" s="25" t="s">
        <v>884</v>
      </c>
      <c r="G96" s="26">
        <v>700</v>
      </c>
      <c r="H96" s="25">
        <v>0</v>
      </c>
      <c r="I96" s="25">
        <f>ROUND(G96*H96,6)</f>
        <v>0</v>
      </c>
      <c r="L96" s="27">
        <v>0</v>
      </c>
      <c r="M96" s="22">
        <f>ROUND(ROUND(L96,2)*ROUND(G96,3),2)</f>
        <v>0</v>
      </c>
      <c r="N96" s="25" t="s">
        <v>126</v>
      </c>
      <c r="O96">
        <f>(M96*21)/100</f>
        <v>0</v>
      </c>
      <c r="P96" t="s">
        <v>27</v>
      </c>
    </row>
    <row r="97" spans="1:16" x14ac:dyDescent="0.2">
      <c r="A97" s="28" t="s">
        <v>57</v>
      </c>
      <c r="E97" s="29" t="s">
        <v>5</v>
      </c>
    </row>
    <row r="98" spans="1:16" x14ac:dyDescent="0.2">
      <c r="A98" s="28" t="s">
        <v>58</v>
      </c>
      <c r="E98" s="30" t="s">
        <v>5</v>
      </c>
    </row>
    <row r="99" spans="1:16" ht="76.5" x14ac:dyDescent="0.2">
      <c r="E99" s="29" t="s">
        <v>896</v>
      </c>
    </row>
    <row r="100" spans="1:16" x14ac:dyDescent="0.2">
      <c r="A100" t="s">
        <v>51</v>
      </c>
      <c r="B100" s="5" t="s">
        <v>197</v>
      </c>
      <c r="C100" s="5" t="s">
        <v>897</v>
      </c>
      <c r="D100" t="s">
        <v>5</v>
      </c>
      <c r="E100" s="24" t="s">
        <v>898</v>
      </c>
      <c r="F100" s="25" t="s">
        <v>899</v>
      </c>
      <c r="G100" s="26">
        <v>1</v>
      </c>
      <c r="H100" s="25">
        <v>0</v>
      </c>
      <c r="I100" s="25">
        <f>ROUND(G100*H100,6)</f>
        <v>0</v>
      </c>
      <c r="L100" s="27">
        <v>0</v>
      </c>
      <c r="M100" s="22">
        <f>ROUND(ROUND(L100,2)*ROUND(G100,3),2)</f>
        <v>0</v>
      </c>
      <c r="N100" s="25" t="s">
        <v>126</v>
      </c>
      <c r="O100">
        <f>(M100*21)/100</f>
        <v>0</v>
      </c>
      <c r="P100" t="s">
        <v>27</v>
      </c>
    </row>
    <row r="101" spans="1:16" x14ac:dyDescent="0.2">
      <c r="A101" s="28" t="s">
        <v>57</v>
      </c>
      <c r="E101" s="29" t="s">
        <v>5</v>
      </c>
    </row>
    <row r="102" spans="1:16" x14ac:dyDescent="0.2">
      <c r="A102" s="28" t="s">
        <v>58</v>
      </c>
      <c r="E102" s="30" t="s">
        <v>5</v>
      </c>
    </row>
    <row r="103" spans="1:16" ht="293.25" x14ac:dyDescent="0.2">
      <c r="E103" s="29" t="s">
        <v>900</v>
      </c>
    </row>
    <row r="104" spans="1:16" x14ac:dyDescent="0.2">
      <c r="A104" t="s">
        <v>51</v>
      </c>
      <c r="B104" s="5" t="s">
        <v>198</v>
      </c>
      <c r="C104" s="5" t="s">
        <v>901</v>
      </c>
      <c r="D104" t="s">
        <v>5</v>
      </c>
      <c r="E104" s="24" t="s">
        <v>902</v>
      </c>
      <c r="F104" s="25" t="s">
        <v>67</v>
      </c>
      <c r="G104" s="26">
        <v>80</v>
      </c>
      <c r="H104" s="25">
        <v>0</v>
      </c>
      <c r="I104" s="25">
        <f>ROUND(G104*H104,6)</f>
        <v>0</v>
      </c>
      <c r="L104" s="27">
        <v>0</v>
      </c>
      <c r="M104" s="22">
        <f>ROUND(ROUND(L104,2)*ROUND(G104,3),2)</f>
        <v>0</v>
      </c>
      <c r="N104" s="25" t="s">
        <v>126</v>
      </c>
      <c r="O104">
        <f>(M104*21)/100</f>
        <v>0</v>
      </c>
      <c r="P104" t="s">
        <v>27</v>
      </c>
    </row>
    <row r="105" spans="1:16" x14ac:dyDescent="0.2">
      <c r="A105" s="28" t="s">
        <v>57</v>
      </c>
      <c r="E105" s="29" t="s">
        <v>5</v>
      </c>
    </row>
    <row r="106" spans="1:16" x14ac:dyDescent="0.2">
      <c r="A106" s="28" t="s">
        <v>58</v>
      </c>
      <c r="E106" s="30" t="s">
        <v>5</v>
      </c>
    </row>
    <row r="107" spans="1:16" ht="318.75" x14ac:dyDescent="0.2">
      <c r="E107" s="29" t="s">
        <v>903</v>
      </c>
    </row>
    <row r="108" spans="1:16" ht="25.5" x14ac:dyDescent="0.2">
      <c r="A108" t="s">
        <v>51</v>
      </c>
      <c r="B108" s="5" t="s">
        <v>199</v>
      </c>
      <c r="C108" s="5" t="s">
        <v>904</v>
      </c>
      <c r="D108" t="s">
        <v>5</v>
      </c>
      <c r="E108" s="24" t="s">
        <v>905</v>
      </c>
      <c r="F108" s="25" t="s">
        <v>86</v>
      </c>
      <c r="G108" s="26">
        <v>80</v>
      </c>
      <c r="H108" s="25">
        <v>0</v>
      </c>
      <c r="I108" s="25">
        <f>ROUND(G108*H108,6)</f>
        <v>0</v>
      </c>
      <c r="L108" s="27">
        <v>0</v>
      </c>
      <c r="M108" s="22">
        <f>ROUND(ROUND(L108,2)*ROUND(G108,3),2)</f>
        <v>0</v>
      </c>
      <c r="N108" s="25" t="s">
        <v>126</v>
      </c>
      <c r="O108">
        <f>(M108*21)/100</f>
        <v>0</v>
      </c>
      <c r="P108" t="s">
        <v>27</v>
      </c>
    </row>
    <row r="109" spans="1:16" x14ac:dyDescent="0.2">
      <c r="A109" s="28" t="s">
        <v>57</v>
      </c>
      <c r="E109" s="29" t="s">
        <v>5</v>
      </c>
    </row>
    <row r="110" spans="1:16" x14ac:dyDescent="0.2">
      <c r="A110" s="28" t="s">
        <v>58</v>
      </c>
      <c r="E110" s="30" t="s">
        <v>5</v>
      </c>
    </row>
    <row r="111" spans="1:16" x14ac:dyDescent="0.2">
      <c r="E111" s="29" t="s">
        <v>5</v>
      </c>
    </row>
    <row r="112" spans="1:16" x14ac:dyDescent="0.2">
      <c r="A112" t="s">
        <v>48</v>
      </c>
      <c r="C112" s="6" t="s">
        <v>906</v>
      </c>
      <c r="E112" s="23" t="s">
        <v>907</v>
      </c>
      <c r="J112" s="22">
        <f>0</f>
        <v>0</v>
      </c>
      <c r="K112" s="22">
        <f>0</f>
        <v>0</v>
      </c>
      <c r="L112" s="22">
        <f>0+L113+L117+L121+L125+L129+L133</f>
        <v>0</v>
      </c>
      <c r="M112" s="22">
        <f>0+M113+M117+M121+M125+M129+M133</f>
        <v>0</v>
      </c>
    </row>
    <row r="113" spans="1:16" x14ac:dyDescent="0.2">
      <c r="A113" t="s">
        <v>51</v>
      </c>
      <c r="B113" s="5" t="s">
        <v>200</v>
      </c>
      <c r="C113" s="5" t="s">
        <v>908</v>
      </c>
      <c r="D113" t="s">
        <v>5</v>
      </c>
      <c r="E113" s="24" t="s">
        <v>909</v>
      </c>
      <c r="F113" s="25" t="s">
        <v>77</v>
      </c>
      <c r="G113" s="26">
        <v>80</v>
      </c>
      <c r="H113" s="25">
        <v>0</v>
      </c>
      <c r="I113" s="25">
        <f>ROUND(G113*H113,6)</f>
        <v>0</v>
      </c>
      <c r="L113" s="27">
        <v>0</v>
      </c>
      <c r="M113" s="22">
        <f>ROUND(ROUND(L113,2)*ROUND(G113,3),2)</f>
        <v>0</v>
      </c>
      <c r="N113" s="25" t="s">
        <v>56</v>
      </c>
      <c r="O113">
        <f>(M113*21)/100</f>
        <v>0</v>
      </c>
      <c r="P113" t="s">
        <v>27</v>
      </c>
    </row>
    <row r="114" spans="1:16" x14ac:dyDescent="0.2">
      <c r="A114" s="28" t="s">
        <v>57</v>
      </c>
      <c r="E114" s="29" t="s">
        <v>5</v>
      </c>
    </row>
    <row r="115" spans="1:16" x14ac:dyDescent="0.2">
      <c r="A115" s="28" t="s">
        <v>58</v>
      </c>
      <c r="E115" s="30" t="s">
        <v>5</v>
      </c>
    </row>
    <row r="116" spans="1:16" ht="63.75" x14ac:dyDescent="0.2">
      <c r="E116" s="29" t="s">
        <v>910</v>
      </c>
    </row>
    <row r="117" spans="1:16" x14ac:dyDescent="0.2">
      <c r="A117" t="s">
        <v>51</v>
      </c>
      <c r="B117" s="5" t="s">
        <v>201</v>
      </c>
      <c r="C117" s="5" t="s">
        <v>911</v>
      </c>
      <c r="D117" t="s">
        <v>5</v>
      </c>
      <c r="E117" s="24" t="s">
        <v>912</v>
      </c>
      <c r="F117" s="25" t="s">
        <v>77</v>
      </c>
      <c r="G117" s="26">
        <v>150</v>
      </c>
      <c r="H117" s="25">
        <v>0</v>
      </c>
      <c r="I117" s="25">
        <f>ROUND(G117*H117,6)</f>
        <v>0</v>
      </c>
      <c r="L117" s="27">
        <v>0</v>
      </c>
      <c r="M117" s="22">
        <f>ROUND(ROUND(L117,2)*ROUND(G117,3),2)</f>
        <v>0</v>
      </c>
      <c r="N117" s="25" t="s">
        <v>56</v>
      </c>
      <c r="O117">
        <f>(M117*21)/100</f>
        <v>0</v>
      </c>
      <c r="P117" t="s">
        <v>27</v>
      </c>
    </row>
    <row r="118" spans="1:16" x14ac:dyDescent="0.2">
      <c r="A118" s="28" t="s">
        <v>57</v>
      </c>
      <c r="E118" s="29" t="s">
        <v>5</v>
      </c>
    </row>
    <row r="119" spans="1:16" x14ac:dyDescent="0.2">
      <c r="A119" s="28" t="s">
        <v>58</v>
      </c>
      <c r="E119" s="30" t="s">
        <v>5</v>
      </c>
    </row>
    <row r="120" spans="1:16" ht="89.25" x14ac:dyDescent="0.2">
      <c r="E120" s="29" t="s">
        <v>913</v>
      </c>
    </row>
    <row r="121" spans="1:16" x14ac:dyDescent="0.2">
      <c r="A121" t="s">
        <v>51</v>
      </c>
      <c r="B121" s="5" t="s">
        <v>202</v>
      </c>
      <c r="C121" s="5" t="s">
        <v>914</v>
      </c>
      <c r="D121" t="s">
        <v>5</v>
      </c>
      <c r="E121" s="24" t="s">
        <v>915</v>
      </c>
      <c r="F121" s="25" t="s">
        <v>77</v>
      </c>
      <c r="G121" s="26">
        <v>20</v>
      </c>
      <c r="H121" s="25">
        <v>0</v>
      </c>
      <c r="I121" s="25">
        <f>ROUND(G121*H121,6)</f>
        <v>0</v>
      </c>
      <c r="L121" s="27">
        <v>0</v>
      </c>
      <c r="M121" s="22">
        <f>ROUND(ROUND(L121,2)*ROUND(G121,3),2)</f>
        <v>0</v>
      </c>
      <c r="N121" s="25" t="s">
        <v>126</v>
      </c>
      <c r="O121">
        <f>(M121*21)/100</f>
        <v>0</v>
      </c>
      <c r="P121" t="s">
        <v>27</v>
      </c>
    </row>
    <row r="122" spans="1:16" x14ac:dyDescent="0.2">
      <c r="A122" s="28" t="s">
        <v>57</v>
      </c>
      <c r="E122" s="29" t="s">
        <v>5</v>
      </c>
    </row>
    <row r="123" spans="1:16" x14ac:dyDescent="0.2">
      <c r="A123" s="28" t="s">
        <v>58</v>
      </c>
      <c r="E123" s="30" t="s">
        <v>5</v>
      </c>
    </row>
    <row r="124" spans="1:16" ht="51" x14ac:dyDescent="0.2">
      <c r="E124" s="29" t="s">
        <v>916</v>
      </c>
    </row>
    <row r="125" spans="1:16" x14ac:dyDescent="0.2">
      <c r="A125" t="s">
        <v>51</v>
      </c>
      <c r="B125" s="5" t="s">
        <v>203</v>
      </c>
      <c r="C125" s="5" t="s">
        <v>917</v>
      </c>
      <c r="D125" t="s">
        <v>5</v>
      </c>
      <c r="E125" s="24" t="s">
        <v>918</v>
      </c>
      <c r="F125" s="25" t="s">
        <v>77</v>
      </c>
      <c r="G125" s="26">
        <v>15</v>
      </c>
      <c r="H125" s="25">
        <v>0</v>
      </c>
      <c r="I125" s="25">
        <f>ROUND(G125*H125,6)</f>
        <v>0</v>
      </c>
      <c r="L125" s="27">
        <v>0</v>
      </c>
      <c r="M125" s="22">
        <f>ROUND(ROUND(L125,2)*ROUND(G125,3),2)</f>
        <v>0</v>
      </c>
      <c r="N125" s="25" t="s">
        <v>126</v>
      </c>
      <c r="O125">
        <f>(M125*21)/100</f>
        <v>0</v>
      </c>
      <c r="P125" t="s">
        <v>27</v>
      </c>
    </row>
    <row r="126" spans="1:16" x14ac:dyDescent="0.2">
      <c r="A126" s="28" t="s">
        <v>57</v>
      </c>
      <c r="E126" s="29" t="s">
        <v>5</v>
      </c>
    </row>
    <row r="127" spans="1:16" x14ac:dyDescent="0.2">
      <c r="A127" s="28" t="s">
        <v>58</v>
      </c>
      <c r="E127" s="30" t="s">
        <v>5</v>
      </c>
    </row>
    <row r="128" spans="1:16" ht="51" x14ac:dyDescent="0.2">
      <c r="E128" s="29" t="s">
        <v>916</v>
      </c>
    </row>
    <row r="129" spans="1:16" x14ac:dyDescent="0.2">
      <c r="A129" t="s">
        <v>51</v>
      </c>
      <c r="B129" s="5" t="s">
        <v>204</v>
      </c>
      <c r="C129" s="5" t="s">
        <v>919</v>
      </c>
      <c r="D129" t="s">
        <v>5</v>
      </c>
      <c r="E129" s="24" t="s">
        <v>920</v>
      </c>
      <c r="F129" s="25" t="s">
        <v>77</v>
      </c>
      <c r="G129" s="26">
        <v>15</v>
      </c>
      <c r="H129" s="25">
        <v>0</v>
      </c>
      <c r="I129" s="25">
        <f>ROUND(G129*H129,6)</f>
        <v>0</v>
      </c>
      <c r="L129" s="27">
        <v>0</v>
      </c>
      <c r="M129" s="22">
        <f>ROUND(ROUND(L129,2)*ROUND(G129,3),2)</f>
        <v>0</v>
      </c>
      <c r="N129" s="25" t="s">
        <v>126</v>
      </c>
      <c r="O129">
        <f>(M129*21)/100</f>
        <v>0</v>
      </c>
      <c r="P129" t="s">
        <v>27</v>
      </c>
    </row>
    <row r="130" spans="1:16" x14ac:dyDescent="0.2">
      <c r="A130" s="28" t="s">
        <v>57</v>
      </c>
      <c r="E130" s="29" t="s">
        <v>5</v>
      </c>
    </row>
    <row r="131" spans="1:16" x14ac:dyDescent="0.2">
      <c r="A131" s="28" t="s">
        <v>58</v>
      </c>
      <c r="E131" s="30" t="s">
        <v>5</v>
      </c>
    </row>
    <row r="132" spans="1:16" ht="127.5" x14ac:dyDescent="0.2">
      <c r="E132" s="29" t="s">
        <v>921</v>
      </c>
    </row>
    <row r="133" spans="1:16" x14ac:dyDescent="0.2">
      <c r="A133" t="s">
        <v>51</v>
      </c>
      <c r="B133" s="5" t="s">
        <v>205</v>
      </c>
      <c r="C133" s="5" t="s">
        <v>563</v>
      </c>
      <c r="D133" t="s">
        <v>5</v>
      </c>
      <c r="E133" s="24" t="s">
        <v>564</v>
      </c>
      <c r="F133" s="25" t="s">
        <v>73</v>
      </c>
      <c r="G133" s="26">
        <v>200</v>
      </c>
      <c r="H133" s="25">
        <v>0</v>
      </c>
      <c r="I133" s="25">
        <f>ROUND(G133*H133,6)</f>
        <v>0</v>
      </c>
      <c r="L133" s="27">
        <v>0</v>
      </c>
      <c r="M133" s="22">
        <f>ROUND(ROUND(L133,2)*ROUND(G133,3),2)</f>
        <v>0</v>
      </c>
      <c r="N133" s="25" t="s">
        <v>56</v>
      </c>
      <c r="O133">
        <f>(M133*21)/100</f>
        <v>0</v>
      </c>
      <c r="P133" t="s">
        <v>27</v>
      </c>
    </row>
    <row r="134" spans="1:16" x14ac:dyDescent="0.2">
      <c r="A134" s="28" t="s">
        <v>57</v>
      </c>
      <c r="E134" s="29" t="s">
        <v>5</v>
      </c>
    </row>
    <row r="135" spans="1:16" x14ac:dyDescent="0.2">
      <c r="A135" s="28" t="s">
        <v>58</v>
      </c>
      <c r="E135" s="30" t="s">
        <v>5</v>
      </c>
    </row>
    <row r="136" spans="1:16" ht="51" x14ac:dyDescent="0.2">
      <c r="E136" s="29" t="s">
        <v>916</v>
      </c>
    </row>
    <row r="137" spans="1:16" x14ac:dyDescent="0.2">
      <c r="A137" t="s">
        <v>48</v>
      </c>
      <c r="C137" s="6" t="s">
        <v>922</v>
      </c>
      <c r="E137" s="23" t="s">
        <v>923</v>
      </c>
      <c r="J137" s="22">
        <f>0</f>
        <v>0</v>
      </c>
      <c r="K137" s="22">
        <f>0</f>
        <v>0</v>
      </c>
      <c r="L137" s="22">
        <f>0+L138+L142+L146+L150</f>
        <v>0</v>
      </c>
      <c r="M137" s="22">
        <f>0+M138+M142+M146+M150</f>
        <v>0</v>
      </c>
    </row>
    <row r="138" spans="1:16" ht="25.5" x14ac:dyDescent="0.2">
      <c r="A138" t="s">
        <v>51</v>
      </c>
      <c r="B138" s="5" t="s">
        <v>206</v>
      </c>
      <c r="C138" s="5" t="s">
        <v>924</v>
      </c>
      <c r="D138" t="s">
        <v>5</v>
      </c>
      <c r="E138" s="24" t="s">
        <v>925</v>
      </c>
      <c r="F138" s="25" t="s">
        <v>679</v>
      </c>
      <c r="G138" s="26">
        <v>1</v>
      </c>
      <c r="H138" s="25">
        <v>0</v>
      </c>
      <c r="I138" s="25">
        <f>ROUND(G138*H138,6)</f>
        <v>0</v>
      </c>
      <c r="L138" s="27">
        <v>0</v>
      </c>
      <c r="M138" s="22">
        <f>ROUND(ROUND(L138,2)*ROUND(G138,3),2)</f>
        <v>0</v>
      </c>
      <c r="N138" s="25" t="s">
        <v>126</v>
      </c>
      <c r="O138">
        <f>(M138*21)/100</f>
        <v>0</v>
      </c>
      <c r="P138" t="s">
        <v>27</v>
      </c>
    </row>
    <row r="139" spans="1:16" x14ac:dyDescent="0.2">
      <c r="A139" s="28" t="s">
        <v>57</v>
      </c>
      <c r="E139" s="29" t="s">
        <v>5</v>
      </c>
    </row>
    <row r="140" spans="1:16" x14ac:dyDescent="0.2">
      <c r="A140" s="28" t="s">
        <v>58</v>
      </c>
      <c r="E140" s="30" t="s">
        <v>5</v>
      </c>
    </row>
    <row r="141" spans="1:16" ht="63.75" x14ac:dyDescent="0.2">
      <c r="E141" s="29" t="s">
        <v>926</v>
      </c>
    </row>
    <row r="142" spans="1:16" x14ac:dyDescent="0.2">
      <c r="A142" t="s">
        <v>51</v>
      </c>
      <c r="B142" s="5" t="s">
        <v>207</v>
      </c>
      <c r="C142" s="5" t="s">
        <v>927</v>
      </c>
      <c r="D142" t="s">
        <v>5</v>
      </c>
      <c r="E142" s="24" t="s">
        <v>928</v>
      </c>
      <c r="F142" s="25" t="s">
        <v>899</v>
      </c>
      <c r="G142" s="26">
        <v>1</v>
      </c>
      <c r="H142" s="25">
        <v>0</v>
      </c>
      <c r="I142" s="25">
        <f>ROUND(G142*H142,6)</f>
        <v>0</v>
      </c>
      <c r="L142" s="27">
        <v>0</v>
      </c>
      <c r="M142" s="22">
        <f>ROUND(ROUND(L142,2)*ROUND(G142,3),2)</f>
        <v>0</v>
      </c>
      <c r="N142" s="25" t="s">
        <v>126</v>
      </c>
      <c r="O142">
        <f>(M142*21)/100</f>
        <v>0</v>
      </c>
      <c r="P142" t="s">
        <v>27</v>
      </c>
    </row>
    <row r="143" spans="1:16" x14ac:dyDescent="0.2">
      <c r="A143" s="28" t="s">
        <v>57</v>
      </c>
      <c r="E143" s="29" t="s">
        <v>5</v>
      </c>
    </row>
    <row r="144" spans="1:16" x14ac:dyDescent="0.2">
      <c r="A144" s="28" t="s">
        <v>58</v>
      </c>
      <c r="E144" s="30" t="s">
        <v>5</v>
      </c>
    </row>
    <row r="145" spans="1:16" ht="102" x14ac:dyDescent="0.2">
      <c r="E145" s="29" t="s">
        <v>929</v>
      </c>
    </row>
    <row r="146" spans="1:16" ht="25.5" x14ac:dyDescent="0.2">
      <c r="A146" t="s">
        <v>51</v>
      </c>
      <c r="B146" s="5" t="s">
        <v>208</v>
      </c>
      <c r="C146" s="5" t="s">
        <v>930</v>
      </c>
      <c r="D146" t="s">
        <v>5</v>
      </c>
      <c r="E146" s="24" t="s">
        <v>905</v>
      </c>
      <c r="F146" s="25" t="s">
        <v>86</v>
      </c>
      <c r="G146" s="26">
        <v>30</v>
      </c>
      <c r="H146" s="25">
        <v>0</v>
      </c>
      <c r="I146" s="25">
        <f>ROUND(G146*H146,6)</f>
        <v>0</v>
      </c>
      <c r="L146" s="27">
        <v>0</v>
      </c>
      <c r="M146" s="22">
        <f>ROUND(ROUND(L146,2)*ROUND(G146,3),2)</f>
        <v>0</v>
      </c>
      <c r="N146" s="25" t="s">
        <v>126</v>
      </c>
      <c r="O146">
        <f>(M146*21)/100</f>
        <v>0</v>
      </c>
      <c r="P146" t="s">
        <v>27</v>
      </c>
    </row>
    <row r="147" spans="1:16" x14ac:dyDescent="0.2">
      <c r="A147" s="28" t="s">
        <v>57</v>
      </c>
      <c r="E147" s="29" t="s">
        <v>5</v>
      </c>
    </row>
    <row r="148" spans="1:16" x14ac:dyDescent="0.2">
      <c r="A148" s="28" t="s">
        <v>58</v>
      </c>
      <c r="E148" s="30" t="s">
        <v>5</v>
      </c>
    </row>
    <row r="149" spans="1:16" ht="76.5" x14ac:dyDescent="0.2">
      <c r="E149" s="29" t="s">
        <v>931</v>
      </c>
    </row>
    <row r="150" spans="1:16" ht="25.5" x14ac:dyDescent="0.2">
      <c r="A150" t="s">
        <v>51</v>
      </c>
      <c r="B150" s="5" t="s">
        <v>211</v>
      </c>
      <c r="C150" s="5" t="s">
        <v>853</v>
      </c>
      <c r="D150" t="s">
        <v>5</v>
      </c>
      <c r="E150" s="24" t="s">
        <v>932</v>
      </c>
      <c r="F150" s="25" t="s">
        <v>679</v>
      </c>
      <c r="G150" s="26">
        <v>1</v>
      </c>
      <c r="H150" s="25">
        <v>0</v>
      </c>
      <c r="I150" s="25">
        <f>ROUND(G150*H150,6)</f>
        <v>0</v>
      </c>
      <c r="L150" s="27">
        <v>0</v>
      </c>
      <c r="M150" s="22">
        <f>ROUND(ROUND(L150,2)*ROUND(G150,3),2)</f>
        <v>0</v>
      </c>
      <c r="N150" s="25" t="s">
        <v>126</v>
      </c>
      <c r="O150">
        <f>(M150*21)/100</f>
        <v>0</v>
      </c>
      <c r="P150" t="s">
        <v>27</v>
      </c>
    </row>
    <row r="151" spans="1:16" x14ac:dyDescent="0.2">
      <c r="A151" s="28" t="s">
        <v>57</v>
      </c>
      <c r="E151" s="29" t="s">
        <v>5</v>
      </c>
    </row>
    <row r="152" spans="1:16" x14ac:dyDescent="0.2">
      <c r="A152" s="28" t="s">
        <v>58</v>
      </c>
      <c r="E152" s="30" t="s">
        <v>5</v>
      </c>
    </row>
    <row r="153" spans="1:16" ht="140.25" x14ac:dyDescent="0.2">
      <c r="E153" s="29" t="s">
        <v>933</v>
      </c>
    </row>
    <row r="154" spans="1:16" x14ac:dyDescent="0.2">
      <c r="A154" t="s">
        <v>48</v>
      </c>
      <c r="C154" s="6" t="s">
        <v>934</v>
      </c>
      <c r="E154" s="23" t="s">
        <v>935</v>
      </c>
      <c r="J154" s="22">
        <f>0</f>
        <v>0</v>
      </c>
      <c r="K154" s="22">
        <f>0</f>
        <v>0</v>
      </c>
      <c r="L154" s="22">
        <f>0+L155+L159+L163</f>
        <v>0</v>
      </c>
      <c r="M154" s="22">
        <f>0+M155+M159+M163</f>
        <v>0</v>
      </c>
    </row>
    <row r="155" spans="1:16" x14ac:dyDescent="0.2">
      <c r="A155" t="s">
        <v>51</v>
      </c>
      <c r="B155" s="5" t="s">
        <v>212</v>
      </c>
      <c r="C155" s="5" t="s">
        <v>936</v>
      </c>
      <c r="D155" t="s">
        <v>5</v>
      </c>
      <c r="E155" s="24" t="s">
        <v>937</v>
      </c>
      <c r="F155" s="25" t="s">
        <v>73</v>
      </c>
      <c r="G155" s="26">
        <v>1</v>
      </c>
      <c r="H155" s="25">
        <v>0</v>
      </c>
      <c r="I155" s="25">
        <f>ROUND(G155*H155,6)</f>
        <v>0</v>
      </c>
      <c r="L155" s="27">
        <v>0</v>
      </c>
      <c r="M155" s="22">
        <f>ROUND(ROUND(L155,2)*ROUND(G155,3),2)</f>
        <v>0</v>
      </c>
      <c r="N155" s="25" t="s">
        <v>126</v>
      </c>
      <c r="O155">
        <f>(M155*21)/100</f>
        <v>0</v>
      </c>
      <c r="P155" t="s">
        <v>27</v>
      </c>
    </row>
    <row r="156" spans="1:16" x14ac:dyDescent="0.2">
      <c r="A156" s="28" t="s">
        <v>57</v>
      </c>
      <c r="E156" s="29" t="s">
        <v>5</v>
      </c>
    </row>
    <row r="157" spans="1:16" x14ac:dyDescent="0.2">
      <c r="A157" s="28" t="s">
        <v>58</v>
      </c>
      <c r="E157" s="30" t="s">
        <v>5</v>
      </c>
    </row>
    <row r="158" spans="1:16" ht="76.5" x14ac:dyDescent="0.2">
      <c r="E158" s="29" t="s">
        <v>938</v>
      </c>
    </row>
    <row r="159" spans="1:16" x14ac:dyDescent="0.2">
      <c r="A159" t="s">
        <v>51</v>
      </c>
      <c r="B159" s="5" t="s">
        <v>213</v>
      </c>
      <c r="C159" s="5" t="s">
        <v>939</v>
      </c>
      <c r="D159" t="s">
        <v>5</v>
      </c>
      <c r="E159" s="24" t="s">
        <v>940</v>
      </c>
      <c r="F159" s="25" t="s">
        <v>86</v>
      </c>
      <c r="G159" s="26">
        <v>20</v>
      </c>
      <c r="H159" s="25">
        <v>0</v>
      </c>
      <c r="I159" s="25">
        <f>ROUND(G159*H159,6)</f>
        <v>0</v>
      </c>
      <c r="L159" s="27">
        <v>0</v>
      </c>
      <c r="M159" s="22">
        <f>ROUND(ROUND(L159,2)*ROUND(G159,3),2)</f>
        <v>0</v>
      </c>
      <c r="N159" s="25" t="s">
        <v>126</v>
      </c>
      <c r="O159">
        <f>(M159*21)/100</f>
        <v>0</v>
      </c>
      <c r="P159" t="s">
        <v>27</v>
      </c>
    </row>
    <row r="160" spans="1:16" x14ac:dyDescent="0.2">
      <c r="A160" s="28" t="s">
        <v>57</v>
      </c>
      <c r="E160" s="29" t="s">
        <v>5</v>
      </c>
    </row>
    <row r="161" spans="1:16" x14ac:dyDescent="0.2">
      <c r="A161" s="28" t="s">
        <v>58</v>
      </c>
      <c r="E161" s="30" t="s">
        <v>5</v>
      </c>
    </row>
    <row r="162" spans="1:16" ht="63.75" x14ac:dyDescent="0.2">
      <c r="E162" s="29" t="s">
        <v>941</v>
      </c>
    </row>
    <row r="163" spans="1:16" x14ac:dyDescent="0.2">
      <c r="A163" t="s">
        <v>51</v>
      </c>
      <c r="B163" s="5" t="s">
        <v>214</v>
      </c>
      <c r="C163" s="5" t="s">
        <v>942</v>
      </c>
      <c r="D163" t="s">
        <v>5</v>
      </c>
      <c r="E163" s="24" t="s">
        <v>943</v>
      </c>
      <c r="F163" s="25" t="s">
        <v>944</v>
      </c>
      <c r="G163" s="26">
        <v>40</v>
      </c>
      <c r="H163" s="25">
        <v>0</v>
      </c>
      <c r="I163" s="25">
        <f>ROUND(G163*H163,6)</f>
        <v>0</v>
      </c>
      <c r="L163" s="27">
        <v>0</v>
      </c>
      <c r="M163" s="22">
        <f>ROUND(ROUND(L163,2)*ROUND(G163,3),2)</f>
        <v>0</v>
      </c>
      <c r="N163" s="25" t="s">
        <v>126</v>
      </c>
      <c r="O163">
        <f>(M163*21)/100</f>
        <v>0</v>
      </c>
      <c r="P163" t="s">
        <v>27</v>
      </c>
    </row>
    <row r="164" spans="1:16" x14ac:dyDescent="0.2">
      <c r="A164" s="28" t="s">
        <v>57</v>
      </c>
      <c r="E164" s="29" t="s">
        <v>5</v>
      </c>
    </row>
    <row r="165" spans="1:16" x14ac:dyDescent="0.2">
      <c r="A165" s="28" t="s">
        <v>58</v>
      </c>
      <c r="E165" s="30" t="s">
        <v>5</v>
      </c>
    </row>
    <row r="166" spans="1:16" ht="89.25" x14ac:dyDescent="0.2">
      <c r="E166" s="29" t="s">
        <v>945</v>
      </c>
    </row>
    <row r="167" spans="1:16" x14ac:dyDescent="0.2">
      <c r="A167" t="s">
        <v>48</v>
      </c>
      <c r="C167" s="6" t="s">
        <v>946</v>
      </c>
      <c r="E167" s="23" t="s">
        <v>947</v>
      </c>
      <c r="J167" s="22">
        <f>0</f>
        <v>0</v>
      </c>
      <c r="K167" s="22">
        <f>0</f>
        <v>0</v>
      </c>
      <c r="L167" s="22">
        <f>0+L168+L172+L176</f>
        <v>0</v>
      </c>
      <c r="M167" s="22">
        <f>0+M168+M172+M176</f>
        <v>0</v>
      </c>
    </row>
    <row r="168" spans="1:16" x14ac:dyDescent="0.2">
      <c r="A168" t="s">
        <v>51</v>
      </c>
      <c r="B168" s="5" t="s">
        <v>216</v>
      </c>
      <c r="C168" s="5" t="s">
        <v>948</v>
      </c>
      <c r="D168" t="s">
        <v>5</v>
      </c>
      <c r="E168" s="24" t="s">
        <v>949</v>
      </c>
      <c r="F168" s="25" t="s">
        <v>86</v>
      </c>
      <c r="G168" s="26">
        <v>60</v>
      </c>
      <c r="H168" s="25">
        <v>0</v>
      </c>
      <c r="I168" s="25">
        <f>ROUND(G168*H168,6)</f>
        <v>0</v>
      </c>
      <c r="L168" s="27">
        <v>0</v>
      </c>
      <c r="M168" s="22">
        <f>ROUND(ROUND(L168,2)*ROUND(G168,3),2)</f>
        <v>0</v>
      </c>
      <c r="N168" s="25" t="s">
        <v>126</v>
      </c>
      <c r="O168">
        <f>(M168*21)/100</f>
        <v>0</v>
      </c>
      <c r="P168" t="s">
        <v>27</v>
      </c>
    </row>
    <row r="169" spans="1:16" x14ac:dyDescent="0.2">
      <c r="A169" s="28" t="s">
        <v>57</v>
      </c>
      <c r="E169" s="29" t="s">
        <v>5</v>
      </c>
    </row>
    <row r="170" spans="1:16" x14ac:dyDescent="0.2">
      <c r="A170" s="28" t="s">
        <v>58</v>
      </c>
      <c r="E170" s="30" t="s">
        <v>5</v>
      </c>
    </row>
    <row r="171" spans="1:16" ht="51" x14ac:dyDescent="0.2">
      <c r="E171" s="29" t="s">
        <v>950</v>
      </c>
    </row>
    <row r="172" spans="1:16" x14ac:dyDescent="0.2">
      <c r="A172" t="s">
        <v>51</v>
      </c>
      <c r="B172" s="5" t="s">
        <v>217</v>
      </c>
      <c r="C172" s="5" t="s">
        <v>951</v>
      </c>
      <c r="D172" t="s">
        <v>5</v>
      </c>
      <c r="E172" s="24" t="s">
        <v>952</v>
      </c>
      <c r="F172" s="25" t="s">
        <v>86</v>
      </c>
      <c r="G172" s="26">
        <v>40</v>
      </c>
      <c r="H172" s="25">
        <v>0</v>
      </c>
      <c r="I172" s="25">
        <f>ROUND(G172*H172,6)</f>
        <v>0</v>
      </c>
      <c r="L172" s="27">
        <v>0</v>
      </c>
      <c r="M172" s="22">
        <f>ROUND(ROUND(L172,2)*ROUND(G172,3),2)</f>
        <v>0</v>
      </c>
      <c r="N172" s="25" t="s">
        <v>126</v>
      </c>
      <c r="O172">
        <f>(M172*21)/100</f>
        <v>0</v>
      </c>
      <c r="P172" t="s">
        <v>27</v>
      </c>
    </row>
    <row r="173" spans="1:16" x14ac:dyDescent="0.2">
      <c r="A173" s="28" t="s">
        <v>57</v>
      </c>
      <c r="E173" s="29" t="s">
        <v>5</v>
      </c>
    </row>
    <row r="174" spans="1:16" x14ac:dyDescent="0.2">
      <c r="A174" s="28" t="s">
        <v>58</v>
      </c>
      <c r="E174" s="30" t="s">
        <v>5</v>
      </c>
    </row>
    <row r="175" spans="1:16" ht="51" x14ac:dyDescent="0.2">
      <c r="E175" s="29" t="s">
        <v>950</v>
      </c>
    </row>
    <row r="176" spans="1:16" x14ac:dyDescent="0.2">
      <c r="A176" t="s">
        <v>51</v>
      </c>
      <c r="B176" s="5" t="s">
        <v>218</v>
      </c>
      <c r="C176" s="5" t="s">
        <v>953</v>
      </c>
      <c r="D176" t="s">
        <v>5</v>
      </c>
      <c r="E176" s="24" t="s">
        <v>954</v>
      </c>
      <c r="F176" s="25" t="s">
        <v>944</v>
      </c>
      <c r="G176" s="26">
        <v>100</v>
      </c>
      <c r="H176" s="25">
        <v>0</v>
      </c>
      <c r="I176" s="25">
        <f>ROUND(G176*H176,6)</f>
        <v>0</v>
      </c>
      <c r="L176" s="27">
        <v>0</v>
      </c>
      <c r="M176" s="22">
        <f>ROUND(ROUND(L176,2)*ROUND(G176,3),2)</f>
        <v>0</v>
      </c>
      <c r="N176" s="25" t="s">
        <v>126</v>
      </c>
      <c r="O176">
        <f>(M176*21)/100</f>
        <v>0</v>
      </c>
      <c r="P176" t="s">
        <v>27</v>
      </c>
    </row>
    <row r="177" spans="1:5" x14ac:dyDescent="0.2">
      <c r="A177" s="28" t="s">
        <v>57</v>
      </c>
      <c r="E177" s="29" t="s">
        <v>5</v>
      </c>
    </row>
    <row r="178" spans="1:5" x14ac:dyDescent="0.2">
      <c r="A178" s="28" t="s">
        <v>58</v>
      </c>
      <c r="E178" s="30" t="s">
        <v>5</v>
      </c>
    </row>
    <row r="179" spans="1:5" ht="76.5" x14ac:dyDescent="0.2">
      <c r="E179" s="29" t="s">
        <v>955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T76"/>
  <sheetViews>
    <sheetView workbookViewId="0">
      <pane ySplit="7" topLeftCell="A8" activePane="bottomLeft" state="frozen"/>
      <selection pane="bottomLeft" activeCell="E3" sqref="E3"/>
    </sheetView>
  </sheetViews>
  <sheetFormatPr defaultColWidth="9.140625" defaultRowHeight="12.75"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4" width="16.7109375" customWidth="1"/>
    <col min="15" max="17" width="9.140625" hidden="1" customWidth="1"/>
    <col min="19" max="19" width="30.7109375" customWidth="1"/>
  </cols>
  <sheetData>
    <row r="1" spans="1:20" ht="27" customHeight="1" x14ac:dyDescent="0.2">
      <c r="A1" s="11" t="s">
        <v>18</v>
      </c>
      <c r="B1" s="2"/>
      <c r="C1" s="34"/>
      <c r="D1" s="2"/>
      <c r="E1" s="33" t="s">
        <v>21</v>
      </c>
      <c r="F1" s="2"/>
      <c r="G1" s="2"/>
      <c r="H1" s="2"/>
      <c r="I1" s="2"/>
      <c r="J1" s="2"/>
      <c r="K1" s="2"/>
      <c r="L1" s="2"/>
      <c r="M1" s="2"/>
      <c r="N1" s="2"/>
      <c r="P1" t="s">
        <v>26</v>
      </c>
    </row>
    <row r="2" spans="1:20" ht="27" customHeight="1" x14ac:dyDescent="0.2">
      <c r="A2" s="11"/>
      <c r="B2" s="2"/>
      <c r="C2" s="34"/>
      <c r="D2" s="2"/>
      <c r="E2" s="34"/>
      <c r="F2" s="2"/>
      <c r="G2" s="2"/>
      <c r="H2" s="2"/>
      <c r="I2" s="2"/>
      <c r="J2" s="2"/>
      <c r="K2" s="2"/>
      <c r="L2" s="13"/>
      <c r="M2" s="13"/>
      <c r="N2" s="2"/>
      <c r="P2" t="s">
        <v>26</v>
      </c>
    </row>
    <row r="3" spans="1:20" ht="15" x14ac:dyDescent="0.25">
      <c r="A3" s="11" t="s">
        <v>19</v>
      </c>
      <c r="B3" s="15" t="s">
        <v>22</v>
      </c>
      <c r="C3" s="36" t="s">
        <v>2</v>
      </c>
      <c r="D3" s="32"/>
      <c r="E3" s="15" t="s">
        <v>3</v>
      </c>
      <c r="L3" s="12" t="s">
        <v>956</v>
      </c>
      <c r="M3" s="31">
        <f>Rekapitulace!C19</f>
        <v>0</v>
      </c>
      <c r="N3" s="14" t="s">
        <v>15</v>
      </c>
      <c r="O3" t="s">
        <v>23</v>
      </c>
      <c r="P3" t="s">
        <v>27</v>
      </c>
    </row>
    <row r="4" spans="1:20" ht="15" x14ac:dyDescent="0.25">
      <c r="A4" s="17" t="s">
        <v>20</v>
      </c>
      <c r="B4" s="18" t="s">
        <v>28</v>
      </c>
      <c r="C4" s="36" t="s">
        <v>956</v>
      </c>
      <c r="D4" s="32"/>
      <c r="E4" s="18" t="s">
        <v>957</v>
      </c>
      <c r="O4" t="s">
        <v>24</v>
      </c>
      <c r="P4" t="s">
        <v>27</v>
      </c>
    </row>
    <row r="5" spans="1:20" x14ac:dyDescent="0.2">
      <c r="A5" s="35" t="s">
        <v>29</v>
      </c>
      <c r="B5" s="35" t="s">
        <v>30</v>
      </c>
      <c r="C5" s="35" t="s">
        <v>31</v>
      </c>
      <c r="D5" s="35" t="s">
        <v>32</v>
      </c>
      <c r="E5" s="35" t="s">
        <v>33</v>
      </c>
      <c r="F5" s="35" t="s">
        <v>34</v>
      </c>
      <c r="G5" s="35" t="s">
        <v>35</v>
      </c>
      <c r="H5" s="35" t="s">
        <v>36</v>
      </c>
      <c r="I5" s="35" t="s">
        <v>37</v>
      </c>
      <c r="J5" s="35" t="s">
        <v>38</v>
      </c>
      <c r="K5" s="35"/>
      <c r="L5" s="35"/>
      <c r="M5" s="35"/>
      <c r="N5" s="35" t="s">
        <v>43</v>
      </c>
      <c r="O5" t="s">
        <v>25</v>
      </c>
      <c r="P5" t="s">
        <v>27</v>
      </c>
    </row>
    <row r="6" spans="1:20" x14ac:dyDescent="0.2">
      <c r="A6" s="35"/>
      <c r="B6" s="35"/>
      <c r="C6" s="35"/>
      <c r="D6" s="35"/>
      <c r="E6" s="35"/>
      <c r="F6" s="35"/>
      <c r="G6" s="35"/>
      <c r="H6" s="35"/>
      <c r="I6" s="35"/>
      <c r="J6" s="35" t="s">
        <v>39</v>
      </c>
      <c r="K6" s="35"/>
      <c r="L6" s="35" t="s">
        <v>40</v>
      </c>
      <c r="M6" s="35"/>
      <c r="N6" s="35"/>
    </row>
    <row r="7" spans="1:20" x14ac:dyDescent="0.2">
      <c r="A7" s="35"/>
      <c r="B7" s="35"/>
      <c r="C7" s="35"/>
      <c r="D7" s="35"/>
      <c r="E7" s="35"/>
      <c r="F7" s="35"/>
      <c r="G7" s="35"/>
      <c r="H7" s="35"/>
      <c r="I7" s="35"/>
      <c r="J7" s="16" t="s">
        <v>41</v>
      </c>
      <c r="K7" s="16" t="s">
        <v>42</v>
      </c>
      <c r="L7" s="16" t="s">
        <v>41</v>
      </c>
      <c r="M7" s="16" t="s">
        <v>42</v>
      </c>
      <c r="N7" s="35"/>
      <c r="S7" t="s">
        <v>44</v>
      </c>
      <c r="T7">
        <f>COUNTIFS(L8:L73,"=0",A8:A73,"P")+COUNTIFS(L8:L73,"",A8:A73,"P")+SUM(Q8:Q73)</f>
        <v>16</v>
      </c>
    </row>
    <row r="8" spans="1:20" x14ac:dyDescent="0.2">
      <c r="A8" t="s">
        <v>45</v>
      </c>
      <c r="C8" s="19" t="s">
        <v>960</v>
      </c>
      <c r="E8" s="21" t="s">
        <v>961</v>
      </c>
      <c r="J8" s="20">
        <f>0+J9+J30+J51+J72</f>
        <v>0</v>
      </c>
      <c r="K8" s="20">
        <f>0+K9+K30+K51+K72</f>
        <v>0</v>
      </c>
      <c r="L8" s="20">
        <f>0+L9+L30+L51+L72</f>
        <v>0</v>
      </c>
      <c r="M8" s="20">
        <f>0+M9+M30+M51+M72</f>
        <v>0</v>
      </c>
    </row>
    <row r="9" spans="1:20" x14ac:dyDescent="0.2">
      <c r="A9" t="s">
        <v>48</v>
      </c>
      <c r="C9" s="6" t="s">
        <v>52</v>
      </c>
      <c r="E9" s="23" t="s">
        <v>962</v>
      </c>
      <c r="J9" s="22">
        <f>0</f>
        <v>0</v>
      </c>
      <c r="K9" s="22">
        <f>0</f>
        <v>0</v>
      </c>
      <c r="L9" s="22">
        <f>0+L10+L14+L18+L22+L26</f>
        <v>0</v>
      </c>
      <c r="M9" s="22">
        <f>0+M10+M14+M18+M22+M26</f>
        <v>0</v>
      </c>
    </row>
    <row r="10" spans="1:20" x14ac:dyDescent="0.2">
      <c r="A10" t="s">
        <v>51</v>
      </c>
      <c r="B10" s="5" t="s">
        <v>52</v>
      </c>
      <c r="C10" s="5" t="s">
        <v>963</v>
      </c>
      <c r="D10" t="s">
        <v>5</v>
      </c>
      <c r="E10" s="24" t="s">
        <v>964</v>
      </c>
      <c r="F10" s="25" t="s">
        <v>812</v>
      </c>
      <c r="G10" s="26">
        <v>1</v>
      </c>
      <c r="H10" s="25">
        <v>0</v>
      </c>
      <c r="I10" s="25">
        <f>ROUND(G10*H10,6)</f>
        <v>0</v>
      </c>
      <c r="L10" s="27">
        <v>0</v>
      </c>
      <c r="M10" s="22">
        <f>ROUND(ROUND(L10,2)*ROUND(G10,3),2)</f>
        <v>0</v>
      </c>
      <c r="N10" s="25" t="s">
        <v>126</v>
      </c>
      <c r="O10">
        <f>(M10*21)/100</f>
        <v>0</v>
      </c>
      <c r="P10" t="s">
        <v>27</v>
      </c>
    </row>
    <row r="11" spans="1:20" x14ac:dyDescent="0.2">
      <c r="A11" s="28" t="s">
        <v>57</v>
      </c>
      <c r="E11" s="29" t="s">
        <v>5</v>
      </c>
    </row>
    <row r="12" spans="1:20" x14ac:dyDescent="0.2">
      <c r="A12" s="28" t="s">
        <v>58</v>
      </c>
      <c r="E12" s="30" t="s">
        <v>5</v>
      </c>
    </row>
    <row r="13" spans="1:20" ht="318.75" x14ac:dyDescent="0.2">
      <c r="E13" s="29" t="s">
        <v>965</v>
      </c>
    </row>
    <row r="14" spans="1:20" x14ac:dyDescent="0.2">
      <c r="A14" t="s">
        <v>51</v>
      </c>
      <c r="B14" s="5" t="s">
        <v>27</v>
      </c>
      <c r="C14" s="5" t="s">
        <v>966</v>
      </c>
      <c r="D14" t="s">
        <v>5</v>
      </c>
      <c r="E14" s="24" t="s">
        <v>967</v>
      </c>
      <c r="F14" s="25" t="s">
        <v>86</v>
      </c>
      <c r="G14" s="26">
        <v>80</v>
      </c>
      <c r="H14" s="25">
        <v>0</v>
      </c>
      <c r="I14" s="25">
        <f>ROUND(G14*H14,6)</f>
        <v>0</v>
      </c>
      <c r="L14" s="27">
        <v>0</v>
      </c>
      <c r="M14" s="22">
        <f>ROUND(ROUND(L14,2)*ROUND(G14,3),2)</f>
        <v>0</v>
      </c>
      <c r="N14" s="25" t="s">
        <v>126</v>
      </c>
      <c r="O14">
        <f>(M14*21)/100</f>
        <v>0</v>
      </c>
      <c r="P14" t="s">
        <v>27</v>
      </c>
    </row>
    <row r="15" spans="1:20" x14ac:dyDescent="0.2">
      <c r="A15" s="28" t="s">
        <v>57</v>
      </c>
      <c r="E15" s="29" t="s">
        <v>5</v>
      </c>
    </row>
    <row r="16" spans="1:20" x14ac:dyDescent="0.2">
      <c r="A16" s="28" t="s">
        <v>58</v>
      </c>
      <c r="E16" s="30" t="s">
        <v>5</v>
      </c>
    </row>
    <row r="17" spans="1:16" ht="76.5" x14ac:dyDescent="0.2">
      <c r="E17" s="29" t="s">
        <v>968</v>
      </c>
    </row>
    <row r="18" spans="1:16" x14ac:dyDescent="0.2">
      <c r="A18" t="s">
        <v>51</v>
      </c>
      <c r="B18" s="5" t="s">
        <v>26</v>
      </c>
      <c r="C18" s="5" t="s">
        <v>969</v>
      </c>
      <c r="D18" t="s">
        <v>5</v>
      </c>
      <c r="E18" s="24" t="s">
        <v>970</v>
      </c>
      <c r="F18" s="25" t="s">
        <v>86</v>
      </c>
      <c r="G18" s="26">
        <v>30</v>
      </c>
      <c r="H18" s="25">
        <v>0</v>
      </c>
      <c r="I18" s="25">
        <f>ROUND(G18*H18,6)</f>
        <v>0</v>
      </c>
      <c r="L18" s="27">
        <v>0</v>
      </c>
      <c r="M18" s="22">
        <f>ROUND(ROUND(L18,2)*ROUND(G18,3),2)</f>
        <v>0</v>
      </c>
      <c r="N18" s="25" t="s">
        <v>126</v>
      </c>
      <c r="O18">
        <f>(M18*21)/100</f>
        <v>0</v>
      </c>
      <c r="P18" t="s">
        <v>27</v>
      </c>
    </row>
    <row r="19" spans="1:16" x14ac:dyDescent="0.2">
      <c r="A19" s="28" t="s">
        <v>57</v>
      </c>
      <c r="E19" s="29" t="s">
        <v>5</v>
      </c>
    </row>
    <row r="20" spans="1:16" x14ac:dyDescent="0.2">
      <c r="A20" s="28" t="s">
        <v>58</v>
      </c>
      <c r="E20" s="30" t="s">
        <v>5</v>
      </c>
    </row>
    <row r="21" spans="1:16" ht="178.5" x14ac:dyDescent="0.2">
      <c r="E21" s="29" t="s">
        <v>971</v>
      </c>
    </row>
    <row r="22" spans="1:16" x14ac:dyDescent="0.2">
      <c r="A22" t="s">
        <v>51</v>
      </c>
      <c r="B22" s="5" t="s">
        <v>144</v>
      </c>
      <c r="C22" s="5" t="s">
        <v>972</v>
      </c>
      <c r="D22" t="s">
        <v>5</v>
      </c>
      <c r="E22" s="24" t="s">
        <v>973</v>
      </c>
      <c r="F22" s="25" t="s">
        <v>86</v>
      </c>
      <c r="G22" s="26">
        <v>20</v>
      </c>
      <c r="H22" s="25">
        <v>0</v>
      </c>
      <c r="I22" s="25">
        <f>ROUND(G22*H22,6)</f>
        <v>0</v>
      </c>
      <c r="L22" s="27">
        <v>0</v>
      </c>
      <c r="M22" s="22">
        <f>ROUND(ROUND(L22,2)*ROUND(G22,3),2)</f>
        <v>0</v>
      </c>
      <c r="N22" s="25" t="s">
        <v>126</v>
      </c>
      <c r="O22">
        <f>(M22*21)/100</f>
        <v>0</v>
      </c>
      <c r="P22" t="s">
        <v>27</v>
      </c>
    </row>
    <row r="23" spans="1:16" x14ac:dyDescent="0.2">
      <c r="A23" s="28" t="s">
        <v>57</v>
      </c>
      <c r="E23" s="29" t="s">
        <v>5</v>
      </c>
    </row>
    <row r="24" spans="1:16" x14ac:dyDescent="0.2">
      <c r="A24" s="28" t="s">
        <v>58</v>
      </c>
      <c r="E24" s="30" t="s">
        <v>5</v>
      </c>
    </row>
    <row r="25" spans="1:16" ht="89.25" x14ac:dyDescent="0.2">
      <c r="E25" s="29" t="s">
        <v>974</v>
      </c>
    </row>
    <row r="26" spans="1:16" x14ac:dyDescent="0.2">
      <c r="A26" t="s">
        <v>51</v>
      </c>
      <c r="B26" s="5" t="s">
        <v>64</v>
      </c>
      <c r="C26" s="5" t="s">
        <v>975</v>
      </c>
      <c r="D26" t="s">
        <v>5</v>
      </c>
      <c r="E26" s="24" t="s">
        <v>976</v>
      </c>
      <c r="F26" s="25" t="s">
        <v>812</v>
      </c>
      <c r="G26" s="26">
        <v>1</v>
      </c>
      <c r="H26" s="25">
        <v>0</v>
      </c>
      <c r="I26" s="25">
        <f>ROUND(G26*H26,6)</f>
        <v>0</v>
      </c>
      <c r="L26" s="27">
        <v>0</v>
      </c>
      <c r="M26" s="22">
        <f>ROUND(ROUND(L26,2)*ROUND(G26,3),2)</f>
        <v>0</v>
      </c>
      <c r="N26" s="25" t="s">
        <v>126</v>
      </c>
      <c r="O26">
        <f>(M26*21)/100</f>
        <v>0</v>
      </c>
      <c r="P26" t="s">
        <v>27</v>
      </c>
    </row>
    <row r="27" spans="1:16" x14ac:dyDescent="0.2">
      <c r="A27" s="28" t="s">
        <v>57</v>
      </c>
      <c r="E27" s="29" t="s">
        <v>5</v>
      </c>
    </row>
    <row r="28" spans="1:16" x14ac:dyDescent="0.2">
      <c r="A28" s="28" t="s">
        <v>58</v>
      </c>
      <c r="E28" s="30" t="s">
        <v>5</v>
      </c>
    </row>
    <row r="29" spans="1:16" ht="51" x14ac:dyDescent="0.2">
      <c r="E29" s="29" t="s">
        <v>977</v>
      </c>
    </row>
    <row r="30" spans="1:16" x14ac:dyDescent="0.2">
      <c r="A30" t="s">
        <v>48</v>
      </c>
      <c r="C30" s="6" t="s">
        <v>27</v>
      </c>
      <c r="E30" s="23" t="s">
        <v>978</v>
      </c>
      <c r="J30" s="22">
        <f>0</f>
        <v>0</v>
      </c>
      <c r="K30" s="22">
        <f>0</f>
        <v>0</v>
      </c>
      <c r="L30" s="22">
        <f>0+L31+L35+L39+L43+L47</f>
        <v>0</v>
      </c>
      <c r="M30" s="22">
        <f>0+M31+M35+M39+M43+M47</f>
        <v>0</v>
      </c>
    </row>
    <row r="31" spans="1:16" ht="25.5" x14ac:dyDescent="0.2">
      <c r="A31" t="s">
        <v>51</v>
      </c>
      <c r="B31" s="5" t="s">
        <v>62</v>
      </c>
      <c r="C31" s="5" t="s">
        <v>979</v>
      </c>
      <c r="D31" t="s">
        <v>5</v>
      </c>
      <c r="E31" s="24" t="s">
        <v>980</v>
      </c>
      <c r="F31" s="25" t="s">
        <v>812</v>
      </c>
      <c r="G31" s="26">
        <v>1</v>
      </c>
      <c r="H31" s="25">
        <v>0</v>
      </c>
      <c r="I31" s="25">
        <f>ROUND(G31*H31,6)</f>
        <v>0</v>
      </c>
      <c r="L31" s="27">
        <v>0</v>
      </c>
      <c r="M31" s="22">
        <f>ROUND(ROUND(L31,2)*ROUND(G31,3),2)</f>
        <v>0</v>
      </c>
      <c r="N31" s="25" t="s">
        <v>126</v>
      </c>
      <c r="O31">
        <f>(M31*21)/100</f>
        <v>0</v>
      </c>
      <c r="P31" t="s">
        <v>27</v>
      </c>
    </row>
    <row r="32" spans="1:16" ht="25.5" x14ac:dyDescent="0.2">
      <c r="A32" s="28" t="s">
        <v>57</v>
      </c>
      <c r="E32" s="29" t="s">
        <v>981</v>
      </c>
    </row>
    <row r="33" spans="1:16" x14ac:dyDescent="0.2">
      <c r="A33" s="28" t="s">
        <v>58</v>
      </c>
      <c r="E33" s="30" t="s">
        <v>5</v>
      </c>
    </row>
    <row r="34" spans="1:16" ht="369.75" x14ac:dyDescent="0.2">
      <c r="E34" s="29" t="s">
        <v>982</v>
      </c>
    </row>
    <row r="35" spans="1:16" x14ac:dyDescent="0.2">
      <c r="A35" t="s">
        <v>51</v>
      </c>
      <c r="B35" s="5" t="s">
        <v>69</v>
      </c>
      <c r="C35" s="5" t="s">
        <v>983</v>
      </c>
      <c r="D35" t="s">
        <v>5</v>
      </c>
      <c r="E35" s="24" t="s">
        <v>984</v>
      </c>
      <c r="F35" s="25" t="s">
        <v>86</v>
      </c>
      <c r="G35" s="26">
        <v>120</v>
      </c>
      <c r="H35" s="25">
        <v>0</v>
      </c>
      <c r="I35" s="25">
        <f>ROUND(G35*H35,6)</f>
        <v>0</v>
      </c>
      <c r="L35" s="27">
        <v>0</v>
      </c>
      <c r="M35" s="22">
        <f>ROUND(ROUND(L35,2)*ROUND(G35,3),2)</f>
        <v>0</v>
      </c>
      <c r="N35" s="25" t="s">
        <v>126</v>
      </c>
      <c r="O35">
        <f>(M35*21)/100</f>
        <v>0</v>
      </c>
      <c r="P35" t="s">
        <v>27</v>
      </c>
    </row>
    <row r="36" spans="1:16" x14ac:dyDescent="0.2">
      <c r="A36" s="28" t="s">
        <v>57</v>
      </c>
      <c r="E36" s="29" t="s">
        <v>5</v>
      </c>
    </row>
    <row r="37" spans="1:16" x14ac:dyDescent="0.2">
      <c r="A37" s="28" t="s">
        <v>58</v>
      </c>
      <c r="E37" s="30" t="s">
        <v>5</v>
      </c>
    </row>
    <row r="38" spans="1:16" ht="76.5" x14ac:dyDescent="0.2">
      <c r="E38" s="29" t="s">
        <v>968</v>
      </c>
    </row>
    <row r="39" spans="1:16" x14ac:dyDescent="0.2">
      <c r="A39" t="s">
        <v>51</v>
      </c>
      <c r="B39" s="5" t="s">
        <v>79</v>
      </c>
      <c r="C39" s="5" t="s">
        <v>985</v>
      </c>
      <c r="D39" t="s">
        <v>5</v>
      </c>
      <c r="E39" s="24" t="s">
        <v>986</v>
      </c>
      <c r="F39" s="25" t="s">
        <v>86</v>
      </c>
      <c r="G39" s="26">
        <v>30</v>
      </c>
      <c r="H39" s="25">
        <v>0</v>
      </c>
      <c r="I39" s="25">
        <f>ROUND(G39*H39,6)</f>
        <v>0</v>
      </c>
      <c r="L39" s="27">
        <v>0</v>
      </c>
      <c r="M39" s="22">
        <f>ROUND(ROUND(L39,2)*ROUND(G39,3),2)</f>
        <v>0</v>
      </c>
      <c r="N39" s="25" t="s">
        <v>126</v>
      </c>
      <c r="O39">
        <f>(M39*21)/100</f>
        <v>0</v>
      </c>
      <c r="P39" t="s">
        <v>27</v>
      </c>
    </row>
    <row r="40" spans="1:16" x14ac:dyDescent="0.2">
      <c r="A40" s="28" t="s">
        <v>57</v>
      </c>
      <c r="E40" s="29" t="s">
        <v>5</v>
      </c>
    </row>
    <row r="41" spans="1:16" x14ac:dyDescent="0.2">
      <c r="A41" s="28" t="s">
        <v>58</v>
      </c>
      <c r="E41" s="30" t="s">
        <v>5</v>
      </c>
    </row>
    <row r="42" spans="1:16" ht="178.5" x14ac:dyDescent="0.2">
      <c r="E42" s="29" t="s">
        <v>971</v>
      </c>
    </row>
    <row r="43" spans="1:16" x14ac:dyDescent="0.2">
      <c r="A43" t="s">
        <v>51</v>
      </c>
      <c r="B43" s="5" t="s">
        <v>83</v>
      </c>
      <c r="C43" s="5" t="s">
        <v>987</v>
      </c>
      <c r="D43" t="s">
        <v>5</v>
      </c>
      <c r="E43" s="24" t="s">
        <v>988</v>
      </c>
      <c r="F43" s="25" t="s">
        <v>86</v>
      </c>
      <c r="G43" s="26">
        <v>20</v>
      </c>
      <c r="H43" s="25">
        <v>0</v>
      </c>
      <c r="I43" s="25">
        <f>ROUND(G43*H43,6)</f>
        <v>0</v>
      </c>
      <c r="L43" s="27">
        <v>0</v>
      </c>
      <c r="M43" s="22">
        <f>ROUND(ROUND(L43,2)*ROUND(G43,3),2)</f>
        <v>0</v>
      </c>
      <c r="N43" s="25" t="s">
        <v>126</v>
      </c>
      <c r="O43">
        <f>(M43*21)/100</f>
        <v>0</v>
      </c>
      <c r="P43" t="s">
        <v>27</v>
      </c>
    </row>
    <row r="44" spans="1:16" x14ac:dyDescent="0.2">
      <c r="A44" s="28" t="s">
        <v>57</v>
      </c>
      <c r="E44" s="29" t="s">
        <v>5</v>
      </c>
    </row>
    <row r="45" spans="1:16" x14ac:dyDescent="0.2">
      <c r="A45" s="28" t="s">
        <v>58</v>
      </c>
      <c r="E45" s="30" t="s">
        <v>5</v>
      </c>
    </row>
    <row r="46" spans="1:16" ht="89.25" x14ac:dyDescent="0.2">
      <c r="E46" s="29" t="s">
        <v>974</v>
      </c>
    </row>
    <row r="47" spans="1:16" x14ac:dyDescent="0.2">
      <c r="A47" t="s">
        <v>51</v>
      </c>
      <c r="B47" s="5" t="s">
        <v>88</v>
      </c>
      <c r="C47" s="5" t="s">
        <v>989</v>
      </c>
      <c r="D47" t="s">
        <v>5</v>
      </c>
      <c r="E47" s="24" t="s">
        <v>990</v>
      </c>
      <c r="F47" s="25" t="s">
        <v>812</v>
      </c>
      <c r="G47" s="26">
        <v>1</v>
      </c>
      <c r="H47" s="25">
        <v>0</v>
      </c>
      <c r="I47" s="25">
        <f>ROUND(G47*H47,6)</f>
        <v>0</v>
      </c>
      <c r="L47" s="27">
        <v>0</v>
      </c>
      <c r="M47" s="22">
        <f>ROUND(ROUND(L47,2)*ROUND(G47,3),2)</f>
        <v>0</v>
      </c>
      <c r="N47" s="25" t="s">
        <v>126</v>
      </c>
      <c r="O47">
        <f>(M47*21)/100</f>
        <v>0</v>
      </c>
      <c r="P47" t="s">
        <v>27</v>
      </c>
    </row>
    <row r="48" spans="1:16" x14ac:dyDescent="0.2">
      <c r="A48" s="28" t="s">
        <v>57</v>
      </c>
      <c r="E48" s="29" t="s">
        <v>5</v>
      </c>
    </row>
    <row r="49" spans="1:16" x14ac:dyDescent="0.2">
      <c r="A49" s="28" t="s">
        <v>58</v>
      </c>
      <c r="E49" s="30" t="s">
        <v>5</v>
      </c>
    </row>
    <row r="50" spans="1:16" ht="51" x14ac:dyDescent="0.2">
      <c r="E50" s="29" t="s">
        <v>991</v>
      </c>
    </row>
    <row r="51" spans="1:16" x14ac:dyDescent="0.2">
      <c r="A51" t="s">
        <v>48</v>
      </c>
      <c r="C51" s="6" t="s">
        <v>26</v>
      </c>
      <c r="E51" s="23" t="s">
        <v>992</v>
      </c>
      <c r="J51" s="22">
        <f>0</f>
        <v>0</v>
      </c>
      <c r="K51" s="22">
        <f>0</f>
        <v>0</v>
      </c>
      <c r="L51" s="22">
        <f>0+L52+L56+L60+L64+L68</f>
        <v>0</v>
      </c>
      <c r="M51" s="22">
        <f>0+M52+M56+M60+M64+M68</f>
        <v>0</v>
      </c>
    </row>
    <row r="52" spans="1:16" x14ac:dyDescent="0.2">
      <c r="A52" t="s">
        <v>51</v>
      </c>
      <c r="B52" s="5" t="s">
        <v>178</v>
      </c>
      <c r="C52" s="5" t="s">
        <v>993</v>
      </c>
      <c r="D52" t="s">
        <v>5</v>
      </c>
      <c r="E52" s="24" t="s">
        <v>994</v>
      </c>
      <c r="F52" s="25" t="s">
        <v>812</v>
      </c>
      <c r="G52" s="26">
        <v>1</v>
      </c>
      <c r="H52" s="25">
        <v>0</v>
      </c>
      <c r="I52" s="25">
        <f>ROUND(G52*H52,6)</f>
        <v>0</v>
      </c>
      <c r="L52" s="27">
        <v>0</v>
      </c>
      <c r="M52" s="22">
        <f>ROUND(ROUND(L52,2)*ROUND(G52,3),2)</f>
        <v>0</v>
      </c>
      <c r="N52" s="25" t="s">
        <v>126</v>
      </c>
      <c r="O52">
        <f>(M52*21)/100</f>
        <v>0</v>
      </c>
      <c r="P52" t="s">
        <v>27</v>
      </c>
    </row>
    <row r="53" spans="1:16" x14ac:dyDescent="0.2">
      <c r="A53" s="28" t="s">
        <v>57</v>
      </c>
      <c r="E53" s="29" t="s">
        <v>5</v>
      </c>
    </row>
    <row r="54" spans="1:16" x14ac:dyDescent="0.2">
      <c r="A54" s="28" t="s">
        <v>58</v>
      </c>
      <c r="E54" s="30" t="s">
        <v>5</v>
      </c>
    </row>
    <row r="55" spans="1:16" ht="318.75" x14ac:dyDescent="0.2">
      <c r="E55" s="29" t="s">
        <v>995</v>
      </c>
    </row>
    <row r="56" spans="1:16" x14ac:dyDescent="0.2">
      <c r="A56" t="s">
        <v>51</v>
      </c>
      <c r="B56" s="5" t="s">
        <v>92</v>
      </c>
      <c r="C56" s="5" t="s">
        <v>996</v>
      </c>
      <c r="D56" t="s">
        <v>5</v>
      </c>
      <c r="E56" s="24" t="s">
        <v>997</v>
      </c>
      <c r="F56" s="25" t="s">
        <v>86</v>
      </c>
      <c r="G56" s="26">
        <v>80</v>
      </c>
      <c r="H56" s="25">
        <v>0</v>
      </c>
      <c r="I56" s="25">
        <f>ROUND(G56*H56,6)</f>
        <v>0</v>
      </c>
      <c r="L56" s="27">
        <v>0</v>
      </c>
      <c r="M56" s="22">
        <f>ROUND(ROUND(L56,2)*ROUND(G56,3),2)</f>
        <v>0</v>
      </c>
      <c r="N56" s="25" t="s">
        <v>126</v>
      </c>
      <c r="O56">
        <f>(M56*21)/100</f>
        <v>0</v>
      </c>
      <c r="P56" t="s">
        <v>27</v>
      </c>
    </row>
    <row r="57" spans="1:16" x14ac:dyDescent="0.2">
      <c r="A57" s="28" t="s">
        <v>57</v>
      </c>
      <c r="E57" s="29" t="s">
        <v>5</v>
      </c>
    </row>
    <row r="58" spans="1:16" x14ac:dyDescent="0.2">
      <c r="A58" s="28" t="s">
        <v>58</v>
      </c>
      <c r="E58" s="30" t="s">
        <v>5</v>
      </c>
    </row>
    <row r="59" spans="1:16" ht="76.5" x14ac:dyDescent="0.2">
      <c r="E59" s="29" t="s">
        <v>968</v>
      </c>
    </row>
    <row r="60" spans="1:16" x14ac:dyDescent="0.2">
      <c r="A60" t="s">
        <v>51</v>
      </c>
      <c r="B60" s="5" t="s">
        <v>96</v>
      </c>
      <c r="C60" s="5" t="s">
        <v>998</v>
      </c>
      <c r="D60" t="s">
        <v>5</v>
      </c>
      <c r="E60" s="24" t="s">
        <v>999</v>
      </c>
      <c r="F60" s="25" t="s">
        <v>86</v>
      </c>
      <c r="G60" s="26">
        <v>30</v>
      </c>
      <c r="H60" s="25">
        <v>0</v>
      </c>
      <c r="I60" s="25">
        <f>ROUND(G60*H60,6)</f>
        <v>0</v>
      </c>
      <c r="L60" s="27">
        <v>0</v>
      </c>
      <c r="M60" s="22">
        <f>ROUND(ROUND(L60,2)*ROUND(G60,3),2)</f>
        <v>0</v>
      </c>
      <c r="N60" s="25" t="s">
        <v>126</v>
      </c>
      <c r="O60">
        <f>(M60*21)/100</f>
        <v>0</v>
      </c>
      <c r="P60" t="s">
        <v>27</v>
      </c>
    </row>
    <row r="61" spans="1:16" x14ac:dyDescent="0.2">
      <c r="A61" s="28" t="s">
        <v>57</v>
      </c>
      <c r="E61" s="29" t="s">
        <v>5</v>
      </c>
    </row>
    <row r="62" spans="1:16" x14ac:dyDescent="0.2">
      <c r="A62" s="28" t="s">
        <v>58</v>
      </c>
      <c r="E62" s="30" t="s">
        <v>5</v>
      </c>
    </row>
    <row r="63" spans="1:16" ht="178.5" x14ac:dyDescent="0.2">
      <c r="E63" s="29" t="s">
        <v>971</v>
      </c>
    </row>
    <row r="64" spans="1:16" x14ac:dyDescent="0.2">
      <c r="A64" t="s">
        <v>51</v>
      </c>
      <c r="B64" s="5" t="s">
        <v>100</v>
      </c>
      <c r="C64" s="5" t="s">
        <v>1000</v>
      </c>
      <c r="D64" t="s">
        <v>5</v>
      </c>
      <c r="E64" s="24" t="s">
        <v>1001</v>
      </c>
      <c r="F64" s="25" t="s">
        <v>86</v>
      </c>
      <c r="G64" s="26">
        <v>20</v>
      </c>
      <c r="H64" s="25">
        <v>0</v>
      </c>
      <c r="I64" s="25">
        <f>ROUND(G64*H64,6)</f>
        <v>0</v>
      </c>
      <c r="L64" s="27">
        <v>0</v>
      </c>
      <c r="M64" s="22">
        <f>ROUND(ROUND(L64,2)*ROUND(G64,3),2)</f>
        <v>0</v>
      </c>
      <c r="N64" s="25" t="s">
        <v>126</v>
      </c>
      <c r="O64">
        <f>(M64*21)/100</f>
        <v>0</v>
      </c>
      <c r="P64" t="s">
        <v>27</v>
      </c>
    </row>
    <row r="65" spans="1:16" x14ac:dyDescent="0.2">
      <c r="A65" s="28" t="s">
        <v>57</v>
      </c>
      <c r="E65" s="29" t="s">
        <v>5</v>
      </c>
    </row>
    <row r="66" spans="1:16" x14ac:dyDescent="0.2">
      <c r="A66" s="28" t="s">
        <v>58</v>
      </c>
      <c r="E66" s="30" t="s">
        <v>5</v>
      </c>
    </row>
    <row r="67" spans="1:16" ht="89.25" x14ac:dyDescent="0.2">
      <c r="E67" s="29" t="s">
        <v>974</v>
      </c>
    </row>
    <row r="68" spans="1:16" x14ac:dyDescent="0.2">
      <c r="A68" t="s">
        <v>51</v>
      </c>
      <c r="B68" s="5" t="s">
        <v>105</v>
      </c>
      <c r="C68" s="5" t="s">
        <v>1002</v>
      </c>
      <c r="D68" t="s">
        <v>5</v>
      </c>
      <c r="E68" s="24" t="s">
        <v>1003</v>
      </c>
      <c r="F68" s="25" t="s">
        <v>812</v>
      </c>
      <c r="G68" s="26">
        <v>1</v>
      </c>
      <c r="H68" s="25">
        <v>0</v>
      </c>
      <c r="I68" s="25">
        <f>ROUND(G68*H68,6)</f>
        <v>0</v>
      </c>
      <c r="L68" s="27">
        <v>0</v>
      </c>
      <c r="M68" s="22">
        <f>ROUND(ROUND(L68,2)*ROUND(G68,3),2)</f>
        <v>0</v>
      </c>
      <c r="N68" s="25" t="s">
        <v>126</v>
      </c>
      <c r="O68">
        <f>(M68*21)/100</f>
        <v>0</v>
      </c>
      <c r="P68" t="s">
        <v>27</v>
      </c>
    </row>
    <row r="69" spans="1:16" x14ac:dyDescent="0.2">
      <c r="A69" s="28" t="s">
        <v>57</v>
      </c>
      <c r="E69" s="29" t="s">
        <v>5</v>
      </c>
    </row>
    <row r="70" spans="1:16" x14ac:dyDescent="0.2">
      <c r="A70" s="28" t="s">
        <v>58</v>
      </c>
      <c r="E70" s="30" t="s">
        <v>5</v>
      </c>
    </row>
    <row r="71" spans="1:16" ht="51" x14ac:dyDescent="0.2">
      <c r="E71" s="29" t="s">
        <v>977</v>
      </c>
    </row>
    <row r="72" spans="1:16" x14ac:dyDescent="0.2">
      <c r="A72" t="s">
        <v>48</v>
      </c>
      <c r="C72" s="6" t="s">
        <v>144</v>
      </c>
      <c r="E72" s="23" t="s">
        <v>1004</v>
      </c>
      <c r="J72" s="22">
        <f>0</f>
        <v>0</v>
      </c>
      <c r="K72" s="22">
        <f>0</f>
        <v>0</v>
      </c>
      <c r="L72" s="22">
        <f>0+L73</f>
        <v>0</v>
      </c>
      <c r="M72" s="22">
        <f>0+M73</f>
        <v>0</v>
      </c>
    </row>
    <row r="73" spans="1:16" ht="25.5" x14ac:dyDescent="0.2">
      <c r="A73" t="s">
        <v>51</v>
      </c>
      <c r="B73" s="5" t="s">
        <v>110</v>
      </c>
      <c r="C73" s="5" t="s">
        <v>1005</v>
      </c>
      <c r="D73" t="s">
        <v>5</v>
      </c>
      <c r="E73" s="24" t="s">
        <v>1006</v>
      </c>
      <c r="F73" s="25" t="s">
        <v>679</v>
      </c>
      <c r="G73" s="26">
        <v>5</v>
      </c>
      <c r="H73" s="25">
        <v>0</v>
      </c>
      <c r="I73" s="25">
        <f>ROUND(G73*H73,6)</f>
        <v>0</v>
      </c>
      <c r="L73" s="27">
        <v>0</v>
      </c>
      <c r="M73" s="22">
        <f>ROUND(ROUND(L73,2)*ROUND(G73,3),2)</f>
        <v>0</v>
      </c>
      <c r="N73" s="25" t="s">
        <v>126</v>
      </c>
      <c r="O73">
        <f>(M73*21)/100</f>
        <v>0</v>
      </c>
      <c r="P73" t="s">
        <v>27</v>
      </c>
    </row>
    <row r="74" spans="1:16" ht="38.25" x14ac:dyDescent="0.2">
      <c r="A74" s="28" t="s">
        <v>57</v>
      </c>
      <c r="E74" s="29" t="s">
        <v>1007</v>
      </c>
    </row>
    <row r="75" spans="1:16" x14ac:dyDescent="0.2">
      <c r="A75" s="28" t="s">
        <v>58</v>
      </c>
      <c r="E75" s="30" t="s">
        <v>5</v>
      </c>
    </row>
    <row r="76" spans="1:16" x14ac:dyDescent="0.2">
      <c r="E76" s="29" t="s">
        <v>5</v>
      </c>
    </row>
  </sheetData>
  <sheetProtection sheet="1" objects="1" scenarios="1"/>
  <mergeCells count="17">
    <mergeCell ref="C1:C2"/>
    <mergeCell ref="E1:E2"/>
    <mergeCell ref="C3:D3"/>
    <mergeCell ref="C4:D4"/>
    <mergeCell ref="A5:A7"/>
    <mergeCell ref="B5:B7"/>
    <mergeCell ref="C5:C7"/>
    <mergeCell ref="D5:D7"/>
    <mergeCell ref="E5:E7"/>
    <mergeCell ref="N5:N7"/>
    <mergeCell ref="F5:F7"/>
    <mergeCell ref="G5:G7"/>
    <mergeCell ref="H5:H7"/>
    <mergeCell ref="I5:I7"/>
    <mergeCell ref="J5:M5"/>
    <mergeCell ref="J6:K6"/>
    <mergeCell ref="L6:M6"/>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46</vt:i4>
      </vt:variant>
    </vt:vector>
  </HeadingPairs>
  <TitlesOfParts>
    <vt:vector size="46" baseType="lpstr">
      <vt:lpstr>Rekapitulace</vt:lpstr>
      <vt:lpstr>D.2.2</vt:lpstr>
      <vt:lpstr>D.2.8</vt:lpstr>
      <vt:lpstr>D.3.1.1</vt:lpstr>
      <vt:lpstr>D.3.1.2</vt:lpstr>
      <vt:lpstr>D.3.1.3</vt:lpstr>
      <vt:lpstr>D.3.1.4</vt:lpstr>
      <vt:lpstr>D.3.5</vt:lpstr>
      <vt:lpstr>D.4.1</vt:lpstr>
      <vt:lpstr>D.4.3.1</vt:lpstr>
      <vt:lpstr>D.4.3.2</vt:lpstr>
      <vt:lpstr>SO 98-98</vt:lpstr>
      <vt:lpstr>SO 04</vt:lpstr>
      <vt:lpstr>SO 05</vt:lpstr>
      <vt:lpstr>SO 21</vt:lpstr>
      <vt:lpstr>SO 22</vt:lpstr>
      <vt:lpstr>SO 23</vt:lpstr>
      <vt:lpstr>SO 24</vt:lpstr>
      <vt:lpstr>SO 06</vt:lpstr>
      <vt:lpstr>SO 07</vt:lpstr>
      <vt:lpstr>SO 08</vt:lpstr>
      <vt:lpstr>SO 25</vt:lpstr>
      <vt:lpstr>SO 26</vt:lpstr>
      <vt:lpstr>SO 27</vt:lpstr>
      <vt:lpstr>SO 29</vt:lpstr>
      <vt:lpstr>SO 10</vt:lpstr>
      <vt:lpstr>SO 28</vt:lpstr>
      <vt:lpstr>E.2.1.1</vt:lpstr>
      <vt:lpstr>E.2.1.2</vt:lpstr>
      <vt:lpstr>E.2.1.3</vt:lpstr>
      <vt:lpstr>E.2.1.4</vt:lpstr>
      <vt:lpstr>E.2.10</vt:lpstr>
      <vt:lpstr>E.2.11</vt:lpstr>
      <vt:lpstr>E.2.12.1</vt:lpstr>
      <vt:lpstr>E.2.12.2</vt:lpstr>
      <vt:lpstr>E.2.12.3</vt:lpstr>
      <vt:lpstr>E.2.2</vt:lpstr>
      <vt:lpstr>E.2.4</vt:lpstr>
      <vt:lpstr>E.2.6</vt:lpstr>
      <vt:lpstr>E.2.7.1</vt:lpstr>
      <vt:lpstr>E.2.7.2</vt:lpstr>
      <vt:lpstr>E.2.8</vt:lpstr>
      <vt:lpstr>E.2.9</vt:lpstr>
      <vt:lpstr>SO 09</vt:lpstr>
      <vt:lpstr>SO 20</vt:lpstr>
      <vt:lpstr>SO 30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Fojta Petr, Ing.</dc:creator>
  <cp:lastModifiedBy>Fojta Petr, Ing.</cp:lastModifiedBy>
  <dcterms:modified xsi:type="dcterms:W3CDTF">2020-01-30T12:01:15Z</dcterms:modified>
</cp:coreProperties>
</file>