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90" yWindow="420" windowWidth="19290" windowHeight="13980"/>
  </bookViews>
  <sheets>
    <sheet name="Rekapitulace stavby" sheetId="1" r:id="rId1"/>
    <sheet name="SO 01 - Oprava mostu v km..." sheetId="2" r:id="rId2"/>
    <sheet name="SO 02 - Most v km 130,174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Oprava mostu v km...'!$C$90:$K$150</definedName>
    <definedName name="_xlnm._FilterDatabase" localSheetId="2" hidden="1">'SO 02 - Most v km 130,174...'!$C$81:$K$122</definedName>
    <definedName name="_xlnm._FilterDatabase" localSheetId="3" hidden="1">'VRN - Vedlejší rozpočtové...'!$C$85:$K$102</definedName>
    <definedName name="_xlnm.Print_Titles" localSheetId="0">'Rekapitulace stavby'!$52:$52</definedName>
    <definedName name="_xlnm.Print_Titles" localSheetId="1">'SO 01 - Oprava mostu v km...'!$90:$90</definedName>
    <definedName name="_xlnm.Print_Titles" localSheetId="2">'SO 02 - Most v km 130,174...'!$81:$81</definedName>
    <definedName name="_xlnm.Print_Titles" localSheetId="3">'VRN - Vedlejší rozpočtové...'!$85:$85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01 - Oprava mostu v km...'!$C$4:$J$39,'SO 01 - Oprava mostu v km...'!$C$45:$J$72,'SO 01 - Oprava mostu v km...'!$C$78:$K$150</definedName>
    <definedName name="_xlnm.Print_Area" localSheetId="2">'SO 02 - Most v km 130,174...'!$C$4:$J$39,'SO 02 - Most v km 130,174...'!$C$45:$J$63,'SO 02 - Most v km 130,174...'!$C$69:$K$122</definedName>
    <definedName name="_xlnm.Print_Area" localSheetId="3">'VRN - Vedlejší rozpočtové...'!$C$4:$J$39,'VRN - Vedlejší rozpočtové...'!$C$45:$J$67,'VRN - Vedlejší rozpočtové...'!$C$73:$K$102</definedName>
  </definedNames>
  <calcPr calcId="145621"/>
</workbook>
</file>

<file path=xl/calcChain.xml><?xml version="1.0" encoding="utf-8"?>
<calcChain xmlns="http://schemas.openxmlformats.org/spreadsheetml/2006/main">
  <c r="J94" i="4" l="1"/>
  <c r="J37" i="4"/>
  <c r="J36" i="4"/>
  <c r="AY57" i="1"/>
  <c r="J35" i="4"/>
  <c r="AX57" i="1"/>
  <c r="BI102" i="4"/>
  <c r="BH102" i="4"/>
  <c r="BG102" i="4"/>
  <c r="BF102" i="4"/>
  <c r="T102" i="4"/>
  <c r="T101" i="4"/>
  <c r="R102" i="4"/>
  <c r="R101" i="4"/>
  <c r="P102" i="4"/>
  <c r="P101" i="4"/>
  <c r="BK102" i="4"/>
  <c r="BK101" i="4"/>
  <c r="J101" i="4" s="1"/>
  <c r="J66" i="4" s="1"/>
  <c r="J102" i="4"/>
  <c r="BE102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T98" i="4" s="1"/>
  <c r="R99" i="4"/>
  <c r="R98" i="4"/>
  <c r="P99" i="4"/>
  <c r="P98" i="4" s="1"/>
  <c r="BK99" i="4"/>
  <c r="BK98" i="4"/>
  <c r="J98" i="4"/>
  <c r="J65" i="4" s="1"/>
  <c r="J99" i="4"/>
  <c r="BE99" i="4" s="1"/>
  <c r="BI97" i="4"/>
  <c r="BH97" i="4"/>
  <c r="BG97" i="4"/>
  <c r="BF97" i="4"/>
  <c r="T97" i="4"/>
  <c r="T95" i="4" s="1"/>
  <c r="R97" i="4"/>
  <c r="P97" i="4"/>
  <c r="BK97" i="4"/>
  <c r="J97" i="4"/>
  <c r="BE97" i="4" s="1"/>
  <c r="BI96" i="4"/>
  <c r="BH96" i="4"/>
  <c r="BG96" i="4"/>
  <c r="BF96" i="4"/>
  <c r="T96" i="4"/>
  <c r="R96" i="4"/>
  <c r="R95" i="4" s="1"/>
  <c r="P96" i="4"/>
  <c r="P95" i="4"/>
  <c r="BK96" i="4"/>
  <c r="BK95" i="4" s="1"/>
  <c r="J95" i="4" s="1"/>
  <c r="J64" i="4" s="1"/>
  <c r="J96" i="4"/>
  <c r="BE96" i="4"/>
  <c r="J63" i="4"/>
  <c r="BI93" i="4"/>
  <c r="BH93" i="4"/>
  <c r="BG93" i="4"/>
  <c r="BF93" i="4"/>
  <c r="T93" i="4"/>
  <c r="T92" i="4"/>
  <c r="R93" i="4"/>
  <c r="R92" i="4" s="1"/>
  <c r="P93" i="4"/>
  <c r="P92" i="4"/>
  <c r="BK93" i="4"/>
  <c r="BK92" i="4" s="1"/>
  <c r="J92" i="4" s="1"/>
  <c r="J62" i="4" s="1"/>
  <c r="J93" i="4"/>
  <c r="BE93" i="4" s="1"/>
  <c r="BI91" i="4"/>
  <c r="BH91" i="4"/>
  <c r="F36" i="4" s="1"/>
  <c r="BC57" i="1" s="1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BK88" i="4" s="1"/>
  <c r="J90" i="4"/>
  <c r="BE90" i="4" s="1"/>
  <c r="BI89" i="4"/>
  <c r="F37" i="4"/>
  <c r="BD57" i="1" s="1"/>
  <c r="BH89" i="4"/>
  <c r="BG89" i="4"/>
  <c r="F35" i="4" s="1"/>
  <c r="BB57" i="1" s="1"/>
  <c r="BF89" i="4"/>
  <c r="J34" i="4" s="1"/>
  <c r="AW57" i="1" s="1"/>
  <c r="T89" i="4"/>
  <c r="T88" i="4" s="1"/>
  <c r="T87" i="4" s="1"/>
  <c r="T86" i="4" s="1"/>
  <c r="R89" i="4"/>
  <c r="R88" i="4" s="1"/>
  <c r="R87" i="4" s="1"/>
  <c r="R86" i="4" s="1"/>
  <c r="P89" i="4"/>
  <c r="P88" i="4" s="1"/>
  <c r="BK89" i="4"/>
  <c r="J89" i="4"/>
  <c r="BE89" i="4" s="1"/>
  <c r="J82" i="4"/>
  <c r="F82" i="4"/>
  <c r="F80" i="4"/>
  <c r="E78" i="4"/>
  <c r="J54" i="4"/>
  <c r="F54" i="4"/>
  <c r="F52" i="4"/>
  <c r="E50" i="4"/>
  <c r="J24" i="4"/>
  <c r="E24" i="4"/>
  <c r="J55" i="4" s="1"/>
  <c r="J23" i="4"/>
  <c r="J18" i="4"/>
  <c r="E18" i="4"/>
  <c r="F83" i="4"/>
  <c r="F55" i="4"/>
  <c r="J17" i="4"/>
  <c r="J12" i="4"/>
  <c r="J80" i="4" s="1"/>
  <c r="E7" i="4"/>
  <c r="E48" i="4" s="1"/>
  <c r="J37" i="3"/>
  <c r="J36" i="3"/>
  <c r="AY56" i="1" s="1"/>
  <c r="J35" i="3"/>
  <c r="AX56" i="1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T117" i="3" s="1"/>
  <c r="R118" i="3"/>
  <c r="R117" i="3" s="1"/>
  <c r="P118" i="3"/>
  <c r="P117" i="3" s="1"/>
  <c r="BK118" i="3"/>
  <c r="BK117" i="3" s="1"/>
  <c r="J117" i="3" s="1"/>
  <c r="J62" i="3" s="1"/>
  <c r="J118" i="3"/>
  <c r="BE118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F37" i="3"/>
  <c r="BD56" i="1" s="1"/>
  <c r="BH85" i="3"/>
  <c r="F36" i="3" s="1"/>
  <c r="BC56" i="1" s="1"/>
  <c r="BG85" i="3"/>
  <c r="F35" i="3" s="1"/>
  <c r="BB56" i="1" s="1"/>
  <c r="BF85" i="3"/>
  <c r="F34" i="3" s="1"/>
  <c r="BA56" i="1" s="1"/>
  <c r="T85" i="3"/>
  <c r="T84" i="3" s="1"/>
  <c r="T83" i="3" s="1"/>
  <c r="T82" i="3" s="1"/>
  <c r="R85" i="3"/>
  <c r="R84" i="3" s="1"/>
  <c r="R83" i="3" s="1"/>
  <c r="P85" i="3"/>
  <c r="P84" i="3" s="1"/>
  <c r="P83" i="3" s="1"/>
  <c r="P82" i="3" s="1"/>
  <c r="AU56" i="1" s="1"/>
  <c r="BK85" i="3"/>
  <c r="BK84" i="3" s="1"/>
  <c r="J85" i="3"/>
  <c r="BE85" i="3" s="1"/>
  <c r="J78" i="3"/>
  <c r="F78" i="3"/>
  <c r="F76" i="3"/>
  <c r="E74" i="3"/>
  <c r="J54" i="3"/>
  <c r="F54" i="3"/>
  <c r="F52" i="3"/>
  <c r="E50" i="3"/>
  <c r="J24" i="3"/>
  <c r="E24" i="3"/>
  <c r="J79" i="3" s="1"/>
  <c r="J55" i="3"/>
  <c r="J23" i="3"/>
  <c r="J18" i="3"/>
  <c r="E18" i="3"/>
  <c r="F79" i="3"/>
  <c r="F55" i="3"/>
  <c r="J17" i="3"/>
  <c r="J12" i="3"/>
  <c r="J76" i="3" s="1"/>
  <c r="E7" i="3"/>
  <c r="E72" i="3" s="1"/>
  <c r="E48" i="3"/>
  <c r="J97" i="2"/>
  <c r="J37" i="2"/>
  <c r="J36" i="2"/>
  <c r="AY55" i="1"/>
  <c r="J35" i="2"/>
  <c r="AX55" i="1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T147" i="2"/>
  <c r="R148" i="2"/>
  <c r="R147" i="2"/>
  <c r="P148" i="2"/>
  <c r="P147" i="2"/>
  <c r="BK148" i="2"/>
  <c r="BK147" i="2"/>
  <c r="J147" i="2" s="1"/>
  <c r="J71" i="2" s="1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T140" i="2"/>
  <c r="T139" i="2" s="1"/>
  <c r="R141" i="2"/>
  <c r="R140" i="2" s="1"/>
  <c r="R139" i="2" s="1"/>
  <c r="P141" i="2"/>
  <c r="P140" i="2"/>
  <c r="P139" i="2" s="1"/>
  <c r="BK141" i="2"/>
  <c r="BK140" i="2" s="1"/>
  <c r="J141" i="2"/>
  <c r="BE141" i="2"/>
  <c r="BI138" i="2"/>
  <c r="BH138" i="2"/>
  <c r="BG138" i="2"/>
  <c r="BF138" i="2"/>
  <c r="T138" i="2"/>
  <c r="T137" i="2"/>
  <c r="R138" i="2"/>
  <c r="R137" i="2"/>
  <c r="P138" i="2"/>
  <c r="P137" i="2"/>
  <c r="BK138" i="2"/>
  <c r="BK137" i="2"/>
  <c r="J137" i="2" s="1"/>
  <c r="J68" i="2" s="1"/>
  <c r="J138" i="2"/>
  <c r="BE138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BK131" i="2" s="1"/>
  <c r="J131" i="2" s="1"/>
  <c r="J67" i="2" s="1"/>
  <c r="J133" i="2"/>
  <c r="BE133" i="2"/>
  <c r="BI132" i="2"/>
  <c r="BH132" i="2"/>
  <c r="BG132" i="2"/>
  <c r="BF132" i="2"/>
  <c r="T132" i="2"/>
  <c r="T131" i="2"/>
  <c r="R132" i="2"/>
  <c r="R131" i="2"/>
  <c r="P132" i="2"/>
  <c r="P131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R107" i="2" s="1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BK107" i="2" s="1"/>
  <c r="J109" i="2"/>
  <c r="BE109" i="2"/>
  <c r="BI108" i="2"/>
  <c r="BH108" i="2"/>
  <c r="BG108" i="2"/>
  <c r="BF108" i="2"/>
  <c r="T108" i="2"/>
  <c r="T107" i="2"/>
  <c r="R108" i="2"/>
  <c r="P108" i="2"/>
  <c r="P107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T104" i="2"/>
  <c r="R105" i="2"/>
  <c r="R104" i="2"/>
  <c r="P105" i="2"/>
  <c r="P104" i="2"/>
  <c r="BK105" i="2"/>
  <c r="BK104" i="2"/>
  <c r="J104" i="2" s="1"/>
  <c r="J65" i="2" s="1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F36" i="2" s="1"/>
  <c r="BC55" i="1" s="1"/>
  <c r="BC54" i="1" s="1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T100" i="2"/>
  <c r="R101" i="2"/>
  <c r="R100" i="2"/>
  <c r="P101" i="2"/>
  <c r="P100" i="2"/>
  <c r="BK101" i="2"/>
  <c r="BK100" i="2"/>
  <c r="J100" i="2" s="1"/>
  <c r="J64" i="2" s="1"/>
  <c r="J101" i="2"/>
  <c r="BE101" i="2" s="1"/>
  <c r="BI99" i="2"/>
  <c r="BH99" i="2"/>
  <c r="BG99" i="2"/>
  <c r="BF99" i="2"/>
  <c r="F34" i="2" s="1"/>
  <c r="BA55" i="1" s="1"/>
  <c r="T99" i="2"/>
  <c r="T98" i="2"/>
  <c r="R99" i="2"/>
  <c r="R98" i="2"/>
  <c r="P99" i="2"/>
  <c r="P98" i="2"/>
  <c r="BK99" i="2"/>
  <c r="BK98" i="2"/>
  <c r="J98" i="2" s="1"/>
  <c r="J63" i="2" s="1"/>
  <c r="J99" i="2"/>
  <c r="BE99" i="2" s="1"/>
  <c r="J62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F37" i="2" s="1"/>
  <c r="BD55" i="1" s="1"/>
  <c r="BH94" i="2"/>
  <c r="BG94" i="2"/>
  <c r="F35" i="2" s="1"/>
  <c r="BB55" i="1" s="1"/>
  <c r="BB54" i="1" s="1"/>
  <c r="BF94" i="2"/>
  <c r="J34" i="2"/>
  <c r="AW55" i="1" s="1"/>
  <c r="T94" i="2"/>
  <c r="T93" i="2" s="1"/>
  <c r="T92" i="2" s="1"/>
  <c r="T91" i="2" s="1"/>
  <c r="R94" i="2"/>
  <c r="R93" i="2" s="1"/>
  <c r="R92" i="2" s="1"/>
  <c r="R91" i="2" s="1"/>
  <c r="P94" i="2"/>
  <c r="P93" i="2" s="1"/>
  <c r="P92" i="2" s="1"/>
  <c r="P91" i="2" s="1"/>
  <c r="AU55" i="1" s="1"/>
  <c r="BK94" i="2"/>
  <c r="BK93" i="2"/>
  <c r="J93" i="2" s="1"/>
  <c r="J61" i="2" s="1"/>
  <c r="J94" i="2"/>
  <c r="BE94" i="2"/>
  <c r="J33" i="2" s="1"/>
  <c r="AV55" i="1" s="1"/>
  <c r="AT55" i="1" s="1"/>
  <c r="J87" i="2"/>
  <c r="F87" i="2"/>
  <c r="F85" i="2"/>
  <c r="E83" i="2"/>
  <c r="J54" i="2"/>
  <c r="F54" i="2"/>
  <c r="F52" i="2"/>
  <c r="E50" i="2"/>
  <c r="J24" i="2"/>
  <c r="E24" i="2"/>
  <c r="J88" i="2"/>
  <c r="J55" i="2"/>
  <c r="J23" i="2"/>
  <c r="J18" i="2"/>
  <c r="E18" i="2"/>
  <c r="F88" i="2" s="1"/>
  <c r="F55" i="2"/>
  <c r="J17" i="2"/>
  <c r="J12" i="2"/>
  <c r="J85" i="2" s="1"/>
  <c r="E7" i="2"/>
  <c r="E81" i="2"/>
  <c r="E48" i="2"/>
  <c r="AS54" i="1"/>
  <c r="L50" i="1"/>
  <c r="AM50" i="1"/>
  <c r="AM49" i="1"/>
  <c r="L49" i="1"/>
  <c r="AM47" i="1"/>
  <c r="L47" i="1"/>
  <c r="L45" i="1"/>
  <c r="L44" i="1"/>
  <c r="J52" i="3" l="1"/>
  <c r="J52" i="4"/>
  <c r="J52" i="2"/>
  <c r="BK139" i="2"/>
  <c r="J139" i="2" s="1"/>
  <c r="J69" i="2" s="1"/>
  <c r="J140" i="2"/>
  <c r="J70" i="2" s="1"/>
  <c r="J88" i="4"/>
  <c r="J61" i="4" s="1"/>
  <c r="BK87" i="4"/>
  <c r="BD54" i="1"/>
  <c r="W33" i="1" s="1"/>
  <c r="R82" i="3"/>
  <c r="F33" i="4"/>
  <c r="AZ57" i="1" s="1"/>
  <c r="J33" i="4"/>
  <c r="AV57" i="1" s="1"/>
  <c r="AT57" i="1" s="1"/>
  <c r="F33" i="3"/>
  <c r="AZ56" i="1" s="1"/>
  <c r="J33" i="3"/>
  <c r="AV56" i="1" s="1"/>
  <c r="W31" i="1"/>
  <c r="AX54" i="1"/>
  <c r="AY54" i="1"/>
  <c r="W32" i="1"/>
  <c r="BK92" i="2"/>
  <c r="J107" i="2"/>
  <c r="J66" i="2" s="1"/>
  <c r="J84" i="3"/>
  <c r="J61" i="3" s="1"/>
  <c r="BK83" i="3"/>
  <c r="P87" i="4"/>
  <c r="P86" i="4" s="1"/>
  <c r="AU57" i="1" s="1"/>
  <c r="AU54" i="1" s="1"/>
  <c r="E76" i="4"/>
  <c r="J83" i="4"/>
  <c r="F34" i="4"/>
  <c r="BA57" i="1" s="1"/>
  <c r="BA54" i="1" s="1"/>
  <c r="F33" i="2"/>
  <c r="AZ55" i="1" s="1"/>
  <c r="J34" i="3"/>
  <c r="AW56" i="1" s="1"/>
  <c r="W30" i="1" l="1"/>
  <c r="AW54" i="1"/>
  <c r="AK30" i="1" s="1"/>
  <c r="AZ54" i="1"/>
  <c r="J92" i="2"/>
  <c r="J60" i="2" s="1"/>
  <c r="BK91" i="2"/>
  <c r="J91" i="2" s="1"/>
  <c r="BK82" i="3"/>
  <c r="J82" i="3" s="1"/>
  <c r="J83" i="3"/>
  <c r="J60" i="3" s="1"/>
  <c r="J87" i="4"/>
  <c r="J60" i="4" s="1"/>
  <c r="BK86" i="4"/>
  <c r="J86" i="4" s="1"/>
  <c r="AT56" i="1"/>
  <c r="J59" i="3" l="1"/>
  <c r="J30" i="3"/>
  <c r="J59" i="4"/>
  <c r="J30" i="4"/>
  <c r="W29" i="1"/>
  <c r="AV54" i="1"/>
  <c r="J30" i="2"/>
  <c r="J59" i="2"/>
  <c r="AT54" i="1" l="1"/>
  <c r="AK29" i="1"/>
  <c r="AG56" i="1"/>
  <c r="AN56" i="1" s="1"/>
  <c r="J39" i="3"/>
  <c r="J39" i="4"/>
  <c r="AG57" i="1"/>
  <c r="AN57" i="1" s="1"/>
  <c r="AG55" i="1"/>
  <c r="J39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<sst xmlns="http://schemas.openxmlformats.org/spreadsheetml/2006/main" count="2471" uniqueCount="686">
  <si>
    <t>Export Komplet</t>
  </si>
  <si>
    <t>VZ</t>
  </si>
  <si>
    <t>2.0</t>
  </si>
  <si>
    <t>ZAMOK</t>
  </si>
  <si>
    <t>False</t>
  </si>
  <si>
    <t>{05686126-6375-4c0f-b8c4-755eeaed35ae}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</si>
  <si>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</si>
  <si>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</si>
  <si>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</si>
  <si>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</si>
  <si>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</si>
  <si>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</si>
  <si>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</si>
  <si>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</si>
  <si>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15-07-2018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</si>
  <si>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</si>
  <si>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</si>
  <si>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 v km 130,174</t>
  </si>
  <si>
    <t>KSO:</t>
  </si>
  <si>
    <t/>
  </si>
  <si>
    <t>CC-CZ:</t>
  </si>
  <si>
    <t>Místo:</t>
  </si>
  <si>
    <t>Bojkovice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</si>
  <si>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</si>
  <si>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</si>
  <si>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</si>
  <si>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</si>
  <si>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</si>
  <si>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</si>
  <si>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</si>
  <si>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</si>
  <si>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</si>
  <si>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Ing. Zdeňka Jabůrková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</si>
  <si>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</si>
  <si>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</si>
  <si>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</si>
  <si>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</si>
  <si>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</si>
  <si>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</si>
  <si>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</si>
  <si>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</si>
  <si>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</si>
  <si>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</si>
  <si>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</si>
  <si>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</si>
  <si>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</si>
  <si>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</si>
  <si>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</si>
  <si>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</si>
  <si>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</si>
  <si>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</si>
  <si>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</si>
  <si>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</si>
  <si>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</si>
  <si>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</si>
  <si>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</si>
  <si>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</si>
  <si>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</si>
  <si>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</si>
  <si>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</si>
  <si>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</si>
  <si>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</si>
  <si>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</si>
  <si>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</si>
  <si>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</si>
  <si>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</si>
  <si>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</si>
  <si>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</si>
  <si>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</si>
  <si>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</si>
  <si>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</si>
  <si>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</si>
  <si>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</si>
  <si>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</si>
  <si>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</si>
  <si>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</si>
  <si>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</si>
  <si>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</si>
  <si>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mostu v km 130,174</t>
  </si>
  <si>
    <t>STA</t>
  </si>
  <si>
    <t>1</t>
  </si>
  <si>
    <t>{49a21e30-d814-434f-8349-419530fa91f6}</t>
  </si>
  <si>
    <t>2</t>
  </si>
  <si>
    <t>SO 02</t>
  </si>
  <si>
    <t>Most v km 130,174 - Železniční svršek</t>
  </si>
  <si>
    <t>{ee524ac8-4b8a-442a-a76a-bfffcaf1d6cc}</t>
  </si>
  <si>
    <t>VRN</t>
  </si>
  <si>
    <t>Vedlejší rozpočtové náklady</t>
  </si>
  <si>
    <t>{b6ae1491-a0d1-43ef-a17d-ce5ba3080eb6}</t>
  </si>
  <si>
    <t>KRYCÍ LIST SOUPISU PRACÍ</t>
  </si>
  <si>
    <t>Objekt:</t>
  </si>
  <si>
    <t>SO 01 - Oprava mostu v km 130,174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</si>
  <si>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</si>
  <si>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</si>
  <si>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</si>
  <si>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</si>
  <si>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</si>
  <si>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</si>
  <si>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</si>
  <si>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</si>
  <si>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</si>
  <si>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</si>
  <si>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</si>
  <si>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</si>
  <si>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</si>
  <si>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</si>
  <si>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</si>
  <si>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</si>
  <si>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</si>
  <si>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</si>
  <si>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</si>
  <si>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</si>
  <si>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</si>
  <si>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</si>
  <si>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</si>
  <si>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</si>
  <si>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</si>
  <si>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</si>
  <si>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</si>
  <si>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</si>
  <si>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</si>
  <si>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</si>
  <si>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</si>
  <si>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</si>
  <si>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</si>
  <si>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</si>
  <si>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</si>
  <si>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</si>
  <si>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</si>
  <si>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2019 02</t>
  </si>
  <si>
    <t>4</t>
  </si>
  <si>
    <t>1934098698</t>
  </si>
  <si>
    <t>122201101</t>
  </si>
  <si>
    <t>Odkopávky a prokopávky nezapažené s přehozením výkopku na vzdálenost do 3 m nebo s naložením na dopravní prostředek v hornině tř. 3 do 100 m3</t>
  </si>
  <si>
    <t>m3</t>
  </si>
  <si>
    <t>985516068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</si>
  <si>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</si>
  <si>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</si>
  <si>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</si>
  <si>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-482200475</t>
  </si>
  <si>
    <t>Zakládání</t>
  </si>
  <si>
    <t>Svislé a kompletní konstrukce</t>
  </si>
  <si>
    <t>3481711R</t>
  </si>
  <si>
    <t>Osazení oplocení z dílců kovových rámových, na ocelové sloupky do 15° sklonu svahu, výšky přes 1,5 do 2,0 m</t>
  </si>
  <si>
    <t>m</t>
  </si>
  <si>
    <t>-1988170463</t>
  </si>
  <si>
    <t>Vodorovné konstrukce</t>
  </si>
  <si>
    <t>6</t>
  </si>
  <si>
    <t>428941122</t>
  </si>
  <si>
    <t>Osazení mostního ložiska ocelového nebo hrncového ocelového válečkového do 2500 kN</t>
  </si>
  <si>
    <t>kus</t>
  </si>
  <si>
    <t>-1498731545</t>
  </si>
  <si>
    <t>7</t>
  </si>
  <si>
    <t>428941123</t>
  </si>
  <si>
    <t>Osazení mostního ložiska ocelového nebo hrncového ocelového pevného do 2500 kN</t>
  </si>
  <si>
    <t>1994235823</t>
  </si>
  <si>
    <t>47</t>
  </si>
  <si>
    <t>4291731R</t>
  </si>
  <si>
    <t>Přizvednutí a spuštění konstrukcí hmotnosti přes 50 do 100 t</t>
  </si>
  <si>
    <t>ks</t>
  </si>
  <si>
    <t>116370183</t>
  </si>
  <si>
    <t>Úpravy povrchů, podlahy a osazování výplní</t>
  </si>
  <si>
    <t>8</t>
  </si>
  <si>
    <t>628613511</t>
  </si>
  <si>
    <t>Ochranný nátěrový systém ocelových konstrukcí mostů základní a podkladní epoxidový, vrchní polyuretanový tl. min 280 µm</t>
  </si>
  <si>
    <t>1844572391</t>
  </si>
  <si>
    <t>9</t>
  </si>
  <si>
    <t>629995101</t>
  </si>
  <si>
    <t>Očištění vnějších ploch tlakovou vodou omytím</t>
  </si>
  <si>
    <t>1871661954</t>
  </si>
  <si>
    <t>Ostatní konstrukce a práce, bourání</t>
  </si>
  <si>
    <t>10</t>
  </si>
  <si>
    <t>938905311</t>
  </si>
  <si>
    <t>Údržba ocelových konstrukcí údržba ložisek očistění, nátěr, namazání</t>
  </si>
  <si>
    <t>-598966356</t>
  </si>
  <si>
    <t>11</t>
  </si>
  <si>
    <t>938905312</t>
  </si>
  <si>
    <t>Údržba ocelových konstrukcí údržba ložisek vysekání obetonávky a zalití ložiskových desek</t>
  </si>
  <si>
    <t>2080979771</t>
  </si>
  <si>
    <t>12</t>
  </si>
  <si>
    <t>941111131</t>
  </si>
  <si>
    <t>Montáž lešení řadového trubkového lehkého pracovního s podlahami s provozním zatížením tř. 3 do 200 kg/m2 šířky tř. W12 přes 1,2 do 1,5 m, výšky do 10 m</t>
  </si>
  <si>
    <t>548989693</t>
  </si>
  <si>
    <t>13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</si>
  <si>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</si>
  <si>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</si>
  <si>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1923227224</t>
  </si>
  <si>
    <t>14</t>
  </si>
  <si>
    <t>941111831</t>
  </si>
  <si>
    <t>Demontáž lešení řadového trubkového lehkého pracovního s podlahami s provozním zatížením tř. 3 do 200 kg/m2 šířky tř. W12 přes 1,2 do 1,5 m, výšky do 10 m</t>
  </si>
  <si>
    <t>236875162</t>
  </si>
  <si>
    <t>944611111</t>
  </si>
  <si>
    <t>Montáž ochranné plachty zavěšené na konstrukci lešení z textilie z umělých vláken</t>
  </si>
  <si>
    <t>-644558409</t>
  </si>
  <si>
    <t>16</t>
  </si>
  <si>
    <t>944611211</t>
  </si>
  <si>
    <t>Montáž ochranné plachty Příplatek za první a každý další den použití plachty k ceně -1111</t>
  </si>
  <si>
    <t>-512556944</t>
  </si>
  <si>
    <t>17</t>
  </si>
  <si>
    <t>944611811</t>
  </si>
  <si>
    <t>Demontáž ochranné plachty zavěšené na konstrukci lešení z textilie z umělých vláken</t>
  </si>
  <si>
    <t>-1767746287</t>
  </si>
  <si>
    <t>18</t>
  </si>
  <si>
    <t>946211131</t>
  </si>
  <si>
    <t>Montáž zavěšeného trubkového lešení na potrubních mostech nebo na mostní konstrukci s podlahami s provozním zatížením tř. 3 přes 150 do 200 kg/m2, umístěného ve výšce do 10 m</t>
  </si>
  <si>
    <t>1399018182</t>
  </si>
  <si>
    <t>19</t>
  </si>
  <si>
    <t>946211231</t>
  </si>
  <si>
    <t>Montáž zavěšeného trubkového lešení na potrubních mostech nebo na mostní konstrukci Příplatek za první a každý další den použití lešení k ceně -1131</t>
  </si>
  <si>
    <t>-1158972967</t>
  </si>
  <si>
    <t>20</t>
  </si>
  <si>
    <t>946211831</t>
  </si>
  <si>
    <t>Demontáž zavěšeného trubkového lešení na potrubních mostech nebo na mostní konstrukci s podlahami s provozním zatížením tř. 3 přes 150 do 200 kg/m2, umístěného ve výšce do 10 m</t>
  </si>
  <si>
    <t>1977611220</t>
  </si>
  <si>
    <t>952904131</t>
  </si>
  <si>
    <t>Čištění mostních objektů propláchnutí odvodnění</t>
  </si>
  <si>
    <t>1334373886</t>
  </si>
  <si>
    <t>22</t>
  </si>
  <si>
    <t>985112113</t>
  </si>
  <si>
    <t>Odsekání degradovaného betonu stěn, tloušťky přes 30 do 50 mm</t>
  </si>
  <si>
    <t>-98364798</t>
  </si>
  <si>
    <t>23</t>
  </si>
  <si>
    <t>985121123</t>
  </si>
  <si>
    <t>Tryskání degradovaného betonu stěn, rubu kleneb a podlah vodou pod tlakem přes 1 250 do 2 500 barů</t>
  </si>
  <si>
    <t>-1777084315</t>
  </si>
  <si>
    <t>24</t>
  </si>
  <si>
    <t>985311111</t>
  </si>
  <si>
    <t>Reprofilace betonu sanačními maltami na cementové bázi ručně stěn, tloušťky do 10 mm</t>
  </si>
  <si>
    <t>-1879434396</t>
  </si>
  <si>
    <t>25</t>
  </si>
  <si>
    <t>985311113</t>
  </si>
  <si>
    <t>Reprofilace betonu sanačními maltami na cementové bázi ručně stěn, tloušťky přes 20 do 30 mm</t>
  </si>
  <si>
    <t>-122311289</t>
  </si>
  <si>
    <t>26</t>
  </si>
  <si>
    <t>985311115</t>
  </si>
  <si>
    <t>Reprofilace betonu sanačními maltami na cementové bázi ručně stěn, tloušťky přes 40 do 50 mm</t>
  </si>
  <si>
    <t>-1091138465</t>
  </si>
  <si>
    <t>27</t>
  </si>
  <si>
    <t>985311912</t>
  </si>
  <si>
    <t>Reprofilace betonu sanačními maltami na cementové bázi ručně Příplatek k cenám za plochu do 10 m2 jednotlivě</t>
  </si>
  <si>
    <t>1033436190</t>
  </si>
  <si>
    <t>28</t>
  </si>
  <si>
    <t>985321211</t>
  </si>
  <si>
    <t>Ochranný nátěr betonářské výztuže 1 vrstva tloušťky 1 mm na epoxidové bázi stěn, líce kleneb a podhledů</t>
  </si>
  <si>
    <t>-456218841</t>
  </si>
  <si>
    <t>29</t>
  </si>
  <si>
    <t>985321912</t>
  </si>
  <si>
    <t>Ochranný nátěr betonářské výztuže Příplatek k cenám za plochu do 10 m2 jednotlivě</t>
  </si>
  <si>
    <t>-897634243</t>
  </si>
  <si>
    <t>30</t>
  </si>
  <si>
    <t>985324231</t>
  </si>
  <si>
    <t>Ochranný nátěr betonu akrylátový trojnásobný se stěrkou (OS-D)</t>
  </si>
  <si>
    <t>195038331</t>
  </si>
  <si>
    <t>31</t>
  </si>
  <si>
    <t>985422133</t>
  </si>
  <si>
    <t>Injektáž trhlin v betonových nebo železobetonových konstrukcích nízkotlaká do 0,6 MP s injektážními jehlami vloženými do vrtů včetně jejich vyvrtání epoxidovou injektážní hmotou šířka trhlin přes 1 do 2 mm tloušťka konstrukce přes 200 do 300 mm</t>
  </si>
  <si>
    <t>-716354882</t>
  </si>
  <si>
    <t>32</t>
  </si>
  <si>
    <t>985422911</t>
  </si>
  <si>
    <t>Injektáž trhlin v betonových nebo železobetonových konstrukcích Příplatek k cenám za délku trhliny do 1 m jednotlivě</t>
  </si>
  <si>
    <t>-1862128419</t>
  </si>
  <si>
    <t>997</t>
  </si>
  <si>
    <t>Přesun sutě</t>
  </si>
  <si>
    <t>33</t>
  </si>
  <si>
    <t>997013831</t>
  </si>
  <si>
    <t>Poplatek za uložení stavebního odpadu na skládce (skládkovné) směsného stavebního a demoličního zatříděného do Katalogu odpadů pod kódem 170 904</t>
  </si>
  <si>
    <t>t</t>
  </si>
  <si>
    <t>264920452</t>
  </si>
  <si>
    <t>34</t>
  </si>
  <si>
    <t>997013843</t>
  </si>
  <si>
    <t>Poplatek za uložení stavebního odpadu na skládce (skládkovné) odpadního materiálu po otryskávání s obsahem nebezpečných látek zatříděného do katalogu odpadů pod kódem 120 116</t>
  </si>
  <si>
    <t>1472007204</t>
  </si>
  <si>
    <t>35</t>
  </si>
  <si>
    <t>997211511</t>
  </si>
  <si>
    <t>Vodorovná doprava suti nebo vybouraných hmot suti se složením a hrubým urovnáním, na vzdálenost do 1 km</t>
  </si>
  <si>
    <t>-734410701</t>
  </si>
  <si>
    <t>36</t>
  </si>
  <si>
    <t>997211519</t>
  </si>
  <si>
    <t>Vodorovná doprava suti nebo vybouraných hmot suti se složením a hrubým urovnáním, na vzdálenost Příplatek k ceně za každý další i započatý 1 km přes 1 km</t>
  </si>
  <si>
    <t>1765896726</t>
  </si>
  <si>
    <t>37</t>
  </si>
  <si>
    <t>997211612</t>
  </si>
  <si>
    <t>Nakládání suti nebo vybouraných hmot na dopravní prostředky pro vodorovnou dopravu vybouraných hmot</t>
  </si>
  <si>
    <t>-836145902</t>
  </si>
  <si>
    <t>998</t>
  </si>
  <si>
    <t>Přesun hmot</t>
  </si>
  <si>
    <t>38</t>
  </si>
  <si>
    <t>998212111</t>
  </si>
  <si>
    <t>Přesun hmot pro mosty zděné, betonové monolitické, spřažené ocelobetonové nebo kovové vodorovná dopravní vzdálenost do 100 m výška mostu do 20 m</t>
  </si>
  <si>
    <t>725078264</t>
  </si>
  <si>
    <t>PSV</t>
  </si>
  <si>
    <t>Práce a dodávky PSV</t>
  </si>
  <si>
    <t>711</t>
  </si>
  <si>
    <t>Izolace proti vodě, vlhkosti a plynům</t>
  </si>
  <si>
    <t>39</t>
  </si>
  <si>
    <t>7111318R</t>
  </si>
  <si>
    <t>Odstranění izolace proti zemní vlhkosti na ploše vodorovné V</t>
  </si>
  <si>
    <t>-445871970</t>
  </si>
  <si>
    <t>40</t>
  </si>
  <si>
    <t>7113810R</t>
  </si>
  <si>
    <t>Stříkaná bezešvá izolace žlabu NK mostu tl.5 mm</t>
  </si>
  <si>
    <t>716268562</t>
  </si>
  <si>
    <t>41</t>
  </si>
  <si>
    <t>711491272</t>
  </si>
  <si>
    <t>Provedení izolace proti povrchové a podpovrchové tlakové vodě ostatní na ploše svislé S z textilií, vrstva ochranná</t>
  </si>
  <si>
    <t>1411349701</t>
  </si>
  <si>
    <t>42</t>
  </si>
  <si>
    <t>M</t>
  </si>
  <si>
    <t>69311185.MTM</t>
  </si>
  <si>
    <t>textilie GEOFILTEX 63 63/120 ÚV stabilizace 1200 g/m2 do š 3,5 m</t>
  </si>
  <si>
    <t>-1399536864</t>
  </si>
  <si>
    <t>VV</t>
  </si>
  <si>
    <t>162,19*1,05 "Přepočtené koeficientem množství</t>
  </si>
  <si>
    <t>43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</si>
  <si>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</si>
  <si>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</si>
  <si>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</si>
  <si>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-2050501100</t>
  </si>
  <si>
    <t>789</t>
  </si>
  <si>
    <t>Povrchové úpravy ocelových konstrukcí a technologických zařízení</t>
  </si>
  <si>
    <t>44</t>
  </si>
  <si>
    <t>789121152</t>
  </si>
  <si>
    <t>Úpravy povrchů pod nátěry ocelových konstrukcí třídy I odstranění rzi a nečistot pomocí ručního nářadí stupeň přípravy St 2, stupeň zrezivění C</t>
  </si>
  <si>
    <t>898247670</t>
  </si>
  <si>
    <t>45</t>
  </si>
  <si>
    <t>789221122</t>
  </si>
  <si>
    <t>Provedení otryskání povrchů ocelových konstrukcí suché abrazivní tryskání třídy I stupeň zrezivění B, stupeň přípravy Sa 2½</t>
  </si>
  <si>
    <t>-570216506</t>
  </si>
  <si>
    <t>46</t>
  </si>
  <si>
    <t>42118101</t>
  </si>
  <si>
    <t>materiál tryskací – ostrohranný tvrdý písek</t>
  </si>
  <si>
    <t>641072785</t>
  </si>
  <si>
    <t>SO 02 - Most v km 130,174 - Železniční svršek</t>
  </si>
  <si>
    <t xml:space="preserve">    5 - Komunikace pozemní</t>
  </si>
  <si>
    <t>OST - Ostatní</t>
  </si>
  <si>
    <t>5</t>
  </si>
  <si>
    <t>Komunikace pozemní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</si>
  <si>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</si>
  <si>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</si>
  <si>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</si>
  <si>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2019</t>
  </si>
  <si>
    <t>-158494061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</si>
  <si>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</si>
  <si>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</si>
  <si>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-523083280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</si>
  <si>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</si>
  <si>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</si>
  <si>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-19934262</t>
  </si>
  <si>
    <t>5955101030</t>
  </si>
  <si>
    <t>Kamenivo drcené drť frakce 8/16</t>
  </si>
  <si>
    <t>765136974</t>
  </si>
  <si>
    <t>5958158005</t>
  </si>
  <si>
    <t>Podložka pryžová pod patu kolejnice S49  183/126/6</t>
  </si>
  <si>
    <t>1772567349</t>
  </si>
  <si>
    <t>5958158075</t>
  </si>
  <si>
    <t>Podložka z penefolu pod podkladnici 390/170/5</t>
  </si>
  <si>
    <t>-1621016228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</si>
  <si>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</si>
  <si>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 KL nezřizuje.</t>
  </si>
  <si>
    <t>-1708238952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</si>
  <si>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</si>
  <si>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</si>
  <si>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-2143071073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</si>
  <si>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</si>
  <si>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</si>
  <si>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-503026485</t>
  </si>
  <si>
    <t>5955101000</t>
  </si>
  <si>
    <t>Kamenivo drcené štěrk frakce 31,5/63 třídy BI</t>
  </si>
  <si>
    <t>1392762568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</si>
  <si>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</si>
  <si>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</si>
  <si>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383092438</t>
  </si>
  <si>
    <t>5906025010</t>
  </si>
  <si>
    <t>Výměna pražců po vyjmutí KR pražce dřevěné příčné nevystrojené. Poznámka: 1. V cenách jsou započteny náklady na demontáž upevňovadel, výměnu pražců, montáž upevňovadel a ošetření součástí mazivem. U nevystrojených a výhybkových pražců dřevěných vrtání otvorů pro vrtule.2. V cenách nejsou obsaženy náklady na dodávku materiálu, dopravu výzisku na skládku a skládkovné.</t>
  </si>
  <si>
    <t>-249656870</t>
  </si>
  <si>
    <t>5956201000</t>
  </si>
  <si>
    <t>Pražec dřevěný příčný užitý nevystrojený</t>
  </si>
  <si>
    <t>-899462459</t>
  </si>
  <si>
    <t>5906060020</t>
  </si>
  <si>
    <t>Vrtání pražce dřevěného přes 8 otvorů. Poznámka: 1. V cenách jsou započteny náklady na potřebnou manipulaci označení, vyvrtání otvorů a jejich ošetření impregnací.</t>
  </si>
  <si>
    <t>-446953837</t>
  </si>
  <si>
    <t>5906080015</t>
  </si>
  <si>
    <t>Vystrojení pražce dřevěného s podkladnicovým upevněním čtyři vrtule. Poznámka: 1. V cenách jsou započteny náklady na montáž výstroje, potřebnou manipulaci a ošetření součástí mazivem.2. V cenách nejsou obsaženy náklady na vrtání dřevěných pražců a dodávku materiálu.</t>
  </si>
  <si>
    <t>úl.pl.</t>
  </si>
  <si>
    <t>1219888612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</si>
  <si>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</si>
  <si>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</si>
  <si>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1864324462</t>
  </si>
  <si>
    <t>5907050020</t>
  </si>
  <si>
    <t>Dělení kolejnic řezáním nebo rozbroušením tv. S49. Poznámka: 1. V cenách jsou započteny náklady na manipulaci podložení, označení a provedení řezu kolejnice.</t>
  </si>
  <si>
    <t>-1825706213</t>
  </si>
  <si>
    <t>5957110030</t>
  </si>
  <si>
    <t>Kolejnice tv. 49 E 1, třídy R260</t>
  </si>
  <si>
    <t>-174740241</t>
  </si>
  <si>
    <t>5908005130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</si>
  <si>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</si>
  <si>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1677493072</t>
  </si>
  <si>
    <t>5957201010</t>
  </si>
  <si>
    <t>Kolejnice užité tv. S49</t>
  </si>
  <si>
    <t>99000070</t>
  </si>
  <si>
    <t>5908045010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</si>
  <si>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</si>
  <si>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191799607</t>
  </si>
  <si>
    <t>5908050005</t>
  </si>
  <si>
    <t>Výměna upevnění podkladnicového komplet. Poznámka: 1. V cenách jsou započteny náklady na demontáž, výměnu a montáž, ošetření součástí mazivem a naložení výzisku na dopravní prostředek.2. V cenách nejsou obsaženy náklady na vrtání pražce a dodávku materiálu.</t>
  </si>
  <si>
    <t>-689232078</t>
  </si>
  <si>
    <t>5908052010</t>
  </si>
  <si>
    <t>Výměna podložky pryžové pod patu kolejnice. Poznámka: 1. V cenách jsou započteny náklady na demontáž upevňovadel, výměnu součásti, montáž upevňovadel a ošetření součástí mazivem.2. V cenách nejsou obsaženy náklady na dodávku materiálu.</t>
  </si>
  <si>
    <t>-1007039662</t>
  </si>
  <si>
    <t>5908052060</t>
  </si>
  <si>
    <t>Výměna podložky penefolové pod podkladnici. Poznámka: 1. V cenách jsou započteny náklady na demontáž upevňovadel, výměnu součásti, montáž upevňovadel a ošetření součástí mazivem.2. V cenách nejsou obsaženy náklady na dodávku materiálu.</t>
  </si>
  <si>
    <t>2047904092</t>
  </si>
  <si>
    <t>5958128010</t>
  </si>
  <si>
    <t>Komplety ŽS 4 (šroub RS 1, matice M 24, podložka Fe6, svěrka ŽS4)</t>
  </si>
  <si>
    <t>964896879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</si>
  <si>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</si>
  <si>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</si>
  <si>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57063834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</si>
  <si>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</si>
  <si>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</si>
  <si>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-297998339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</si>
  <si>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</si>
  <si>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</si>
  <si>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-1392170309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</si>
  <si>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</si>
  <si>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</si>
  <si>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</si>
  <si>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64330500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</si>
  <si>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</si>
  <si>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</si>
  <si>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1569981344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</si>
  <si>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</si>
  <si>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</si>
  <si>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-1759704905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</si>
  <si>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</si>
  <si>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</si>
  <si>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1615802800</t>
  </si>
  <si>
    <t>OST</t>
  </si>
  <si>
    <t>Ostatní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</si>
  <si>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</si>
  <si>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_x000D_
Ceny jsou určeny i pro dopravu výzisku do skladu, úložiště nebo na skládku včetně vyložení._x000D_
Ceny jsou určeny pro dopravu silničními i kolejovými vozidly._x000D_
V ceně jsou započteny i náklady na zpáteční cestu dopravního prostředku. V případě, že vozidlo jede jednosměrně (okružně), uvažuje se poloviční vzdálenost z celkově ujeté trasy._x000D_
 Měrnou jednotkou je t přepravovaného materiálu.</t>
  </si>
  <si>
    <t>512</t>
  </si>
  <si>
    <t>1998411871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</si>
  <si>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</si>
  <si>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_x000D_
Ceny jsou určeny i pro dopravu výzisku do skladu, úložiště nebo na skládku včetně vyložení._x000D_
Ceny jsou určeny pro dopravu silničními i kolejovými vozidly._x000D_
V ceně jsou započteny i náklady na zpáteční cestu dopravního prostředku. V případě, že vozidlo jede jednosměrně (okružně), uvažuje se poloviční vzdálenost z celkově ujeté trasy._x000D_
 Měrnou jednotkou je t přepravovaného materiálu.</t>
  </si>
  <si>
    <t>-1886503712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</si>
  <si>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</si>
  <si>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</si>
  <si>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205157835</t>
  </si>
  <si>
    <t>9903200200</t>
  </si>
  <si>
    <t xml:space="preserve">Přeprava mechanizace na místo prováděných prací o hmotnosti přes 12 t do 200 km Poznámka: Ceny jsou určeny pro dopravu mechanizmů na místo prováděných prací po silnici i po kolejích._x000D_
V ceně jsou započteny i náklady na zpáteční cestu dopravního prostředku. _x000D_
Měrnou jednotkou je kus přepravovaného stroje. _x000D_
</t>
  </si>
  <si>
    <t>887695172</t>
  </si>
  <si>
    <t>9909000100</t>
  </si>
  <si>
    <t>Poplatek za uložení suti nebo hmot na oficiální skládku Poznámka: V cenách jsou započteny náklady na uložení stavebního odpadu na oficiální skládku.</t>
  </si>
  <si>
    <t>-2052939998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</si>
  <si>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</si>
  <si>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</si>
  <si>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</si>
  <si>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</si>
  <si>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</si>
  <si>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</si>
  <si>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</si>
  <si>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VRN1</t>
  </si>
  <si>
    <t>Průzkumné, geodetické a projektové práce</t>
  </si>
  <si>
    <t>012203000</t>
  </si>
  <si>
    <t>Geodetické práce při provádění stavby</t>
  </si>
  <si>
    <t>…</t>
  </si>
  <si>
    <t>CS ÚRS 2018 02</t>
  </si>
  <si>
    <t>1024</t>
  </si>
  <si>
    <t>-1548469591</t>
  </si>
  <si>
    <t>012303000</t>
  </si>
  <si>
    <t>Geodetické práce po výstavbě</t>
  </si>
  <si>
    <t>-1689568035</t>
  </si>
  <si>
    <t>013254000</t>
  </si>
  <si>
    <t>Dokumentace skutečného provedení stavby</t>
  </si>
  <si>
    <t>2093158239</t>
  </si>
  <si>
    <t>VRN3</t>
  </si>
  <si>
    <t>Zařízení staveniště</t>
  </si>
  <si>
    <t>030001000</t>
  </si>
  <si>
    <t>2007467553</t>
  </si>
  <si>
    <t>VRN4</t>
  </si>
  <si>
    <t>Inženýrská činnost</t>
  </si>
  <si>
    <t>VRN6</t>
  </si>
  <si>
    <t>Územní vlivy</t>
  </si>
  <si>
    <t>060001000</t>
  </si>
  <si>
    <t>191306387</t>
  </si>
  <si>
    <t>065002000</t>
  </si>
  <si>
    <t>Mimostaveništní doprava materiálů</t>
  </si>
  <si>
    <t>-997450230</t>
  </si>
  <si>
    <t>VRN7</t>
  </si>
  <si>
    <t>Provozní vlivy</t>
  </si>
  <si>
    <t>072002000</t>
  </si>
  <si>
    <t>Silniční provoz</t>
  </si>
  <si>
    <t>-464368261</t>
  </si>
  <si>
    <t>075002000</t>
  </si>
  <si>
    <t>Ochranná pásma</t>
  </si>
  <si>
    <t>-508563249</t>
  </si>
  <si>
    <t>VRN8</t>
  </si>
  <si>
    <t>Přesun stavebních kapacit</t>
  </si>
  <si>
    <t>081002000</t>
  </si>
  <si>
    <t>Doprava zaměstnanců</t>
  </si>
  <si>
    <t>-270051199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</si>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</sst>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1"/>
      <c r="AQ5" s="21"/>
      <c r="AR5" s="19"/>
      <c r="BE5" s="30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1"/>
      <c r="AQ6" s="21"/>
      <c r="AR6" s="19"/>
      <c r="BE6" s="31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31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1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310"/>
      <c r="BS13" s="16" t="s">
        <v>6</v>
      </c>
    </row>
    <row r="14" spans="1:74" ht="12.75">
      <c r="B14" s="20"/>
      <c r="C14" s="21"/>
      <c r="D14" s="21"/>
      <c r="E14" s="333" t="s">
        <v>30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19</v>
      </c>
      <c r="AO16" s="21"/>
      <c r="AP16" s="21"/>
      <c r="AQ16" s="21"/>
      <c r="AR16" s="19"/>
      <c r="BE16" s="31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31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0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0"/>
    </row>
    <row r="23" spans="1:71" s="1" customFormat="1" ht="51" customHeight="1">
      <c r="B23" s="20"/>
      <c r="C23" s="21"/>
      <c r="D23" s="21"/>
      <c r="E23" s="335" t="s">
        <v>37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1"/>
      <c r="AP23" s="21"/>
      <c r="AQ23" s="21"/>
      <c r="AR23" s="19"/>
      <c r="BE23" s="31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0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2">
        <f>ROUND(AG54,2)</f>
        <v>0</v>
      </c>
      <c r="AL26" s="313"/>
      <c r="AM26" s="313"/>
      <c r="AN26" s="313"/>
      <c r="AO26" s="313"/>
      <c r="AP26" s="35"/>
      <c r="AQ26" s="35"/>
      <c r="AR26" s="38"/>
      <c r="BE26" s="31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39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40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41</v>
      </c>
      <c r="AL28" s="336"/>
      <c r="AM28" s="336"/>
      <c r="AN28" s="336"/>
      <c r="AO28" s="336"/>
      <c r="AP28" s="35"/>
      <c r="AQ28" s="35"/>
      <c r="AR28" s="38"/>
      <c r="BE28" s="310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37">
        <v>0.21</v>
      </c>
      <c r="M29" s="308"/>
      <c r="N29" s="308"/>
      <c r="O29" s="308"/>
      <c r="P29" s="308"/>
      <c r="Q29" s="40"/>
      <c r="R29" s="40"/>
      <c r="S29" s="40"/>
      <c r="T29" s="40"/>
      <c r="U29" s="40"/>
      <c r="V29" s="40"/>
      <c r="W29" s="307">
        <f>ROUND(AZ54, 2)</f>
        <v>0</v>
      </c>
      <c r="X29" s="308"/>
      <c r="Y29" s="308"/>
      <c r="Z29" s="308"/>
      <c r="AA29" s="308"/>
      <c r="AB29" s="308"/>
      <c r="AC29" s="308"/>
      <c r="AD29" s="308"/>
      <c r="AE29" s="308"/>
      <c r="AF29" s="40"/>
      <c r="AG29" s="40"/>
      <c r="AH29" s="40"/>
      <c r="AI29" s="40"/>
      <c r="AJ29" s="40"/>
      <c r="AK29" s="307">
        <f>ROUND(AV54, 2)</f>
        <v>0</v>
      </c>
      <c r="AL29" s="308"/>
      <c r="AM29" s="308"/>
      <c r="AN29" s="308"/>
      <c r="AO29" s="308"/>
      <c r="AP29" s="40"/>
      <c r="AQ29" s="40"/>
      <c r="AR29" s="41"/>
      <c r="BE29" s="311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37">
        <v>0.15</v>
      </c>
      <c r="M30" s="308"/>
      <c r="N30" s="308"/>
      <c r="O30" s="308"/>
      <c r="P30" s="308"/>
      <c r="Q30" s="40"/>
      <c r="R30" s="40"/>
      <c r="S30" s="40"/>
      <c r="T30" s="40"/>
      <c r="U30" s="40"/>
      <c r="V30" s="40"/>
      <c r="W30" s="307">
        <f>ROUND(BA54, 2)</f>
        <v>0</v>
      </c>
      <c r="X30" s="308"/>
      <c r="Y30" s="308"/>
      <c r="Z30" s="308"/>
      <c r="AA30" s="308"/>
      <c r="AB30" s="308"/>
      <c r="AC30" s="308"/>
      <c r="AD30" s="308"/>
      <c r="AE30" s="308"/>
      <c r="AF30" s="40"/>
      <c r="AG30" s="40"/>
      <c r="AH30" s="40"/>
      <c r="AI30" s="40"/>
      <c r="AJ30" s="40"/>
      <c r="AK30" s="307">
        <f>ROUND(AW54, 2)</f>
        <v>0</v>
      </c>
      <c r="AL30" s="308"/>
      <c r="AM30" s="308"/>
      <c r="AN30" s="308"/>
      <c r="AO30" s="308"/>
      <c r="AP30" s="40"/>
      <c r="AQ30" s="40"/>
      <c r="AR30" s="41"/>
      <c r="BE30" s="311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37">
        <v>0.21</v>
      </c>
      <c r="M31" s="308"/>
      <c r="N31" s="308"/>
      <c r="O31" s="308"/>
      <c r="P31" s="308"/>
      <c r="Q31" s="40"/>
      <c r="R31" s="40"/>
      <c r="S31" s="40"/>
      <c r="T31" s="40"/>
      <c r="U31" s="40"/>
      <c r="V31" s="40"/>
      <c r="W31" s="307">
        <f>ROUND(BB54, 2)</f>
        <v>0</v>
      </c>
      <c r="X31" s="308"/>
      <c r="Y31" s="308"/>
      <c r="Z31" s="308"/>
      <c r="AA31" s="308"/>
      <c r="AB31" s="308"/>
      <c r="AC31" s="308"/>
      <c r="AD31" s="308"/>
      <c r="AE31" s="308"/>
      <c r="AF31" s="40"/>
      <c r="AG31" s="40"/>
      <c r="AH31" s="40"/>
      <c r="AI31" s="40"/>
      <c r="AJ31" s="40"/>
      <c r="AK31" s="307">
        <v>0</v>
      </c>
      <c r="AL31" s="308"/>
      <c r="AM31" s="308"/>
      <c r="AN31" s="308"/>
      <c r="AO31" s="308"/>
      <c r="AP31" s="40"/>
      <c r="AQ31" s="40"/>
      <c r="AR31" s="41"/>
      <c r="BE31" s="311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37">
        <v>0.15</v>
      </c>
      <c r="M32" s="308"/>
      <c r="N32" s="308"/>
      <c r="O32" s="308"/>
      <c r="P32" s="308"/>
      <c r="Q32" s="40"/>
      <c r="R32" s="40"/>
      <c r="S32" s="40"/>
      <c r="T32" s="40"/>
      <c r="U32" s="40"/>
      <c r="V32" s="40"/>
      <c r="W32" s="307">
        <f>ROUND(BC54, 2)</f>
        <v>0</v>
      </c>
      <c r="X32" s="308"/>
      <c r="Y32" s="308"/>
      <c r="Z32" s="308"/>
      <c r="AA32" s="308"/>
      <c r="AB32" s="308"/>
      <c r="AC32" s="308"/>
      <c r="AD32" s="308"/>
      <c r="AE32" s="308"/>
      <c r="AF32" s="40"/>
      <c r="AG32" s="40"/>
      <c r="AH32" s="40"/>
      <c r="AI32" s="40"/>
      <c r="AJ32" s="40"/>
      <c r="AK32" s="307">
        <v>0</v>
      </c>
      <c r="AL32" s="308"/>
      <c r="AM32" s="308"/>
      <c r="AN32" s="308"/>
      <c r="AO32" s="308"/>
      <c r="AP32" s="40"/>
      <c r="AQ32" s="40"/>
      <c r="AR32" s="41"/>
      <c r="BE32" s="311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37">
        <v>0</v>
      </c>
      <c r="M33" s="308"/>
      <c r="N33" s="308"/>
      <c r="O33" s="308"/>
      <c r="P33" s="308"/>
      <c r="Q33" s="40"/>
      <c r="R33" s="40"/>
      <c r="S33" s="40"/>
      <c r="T33" s="40"/>
      <c r="U33" s="40"/>
      <c r="V33" s="40"/>
      <c r="W33" s="307">
        <f>ROUND(BD54, 2)</f>
        <v>0</v>
      </c>
      <c r="X33" s="308"/>
      <c r="Y33" s="308"/>
      <c r="Z33" s="308"/>
      <c r="AA33" s="308"/>
      <c r="AB33" s="308"/>
      <c r="AC33" s="308"/>
      <c r="AD33" s="308"/>
      <c r="AE33" s="308"/>
      <c r="AF33" s="40"/>
      <c r="AG33" s="40"/>
      <c r="AH33" s="40"/>
      <c r="AI33" s="40"/>
      <c r="AJ33" s="40"/>
      <c r="AK33" s="307">
        <v>0</v>
      </c>
      <c r="AL33" s="308"/>
      <c r="AM33" s="308"/>
      <c r="AN33" s="308"/>
      <c r="AO33" s="30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4" t="s">
        <v>50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15-07-2018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7" t="str">
        <f>K6</f>
        <v>Oprava most v km 130,174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Bojkovice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9" t="str">
        <f>IF(AN8= "","",AN8)</f>
        <v/>
      </c>
      <c r="AN47" s="329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Správa železnic, 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5" t="str">
        <f>IF(E17="","",E17)</f>
        <v>Ing. Zdeňka Jabůrková</v>
      </c>
      <c r="AN49" s="326"/>
      <c r="AO49" s="326"/>
      <c r="AP49" s="326"/>
      <c r="AQ49" s="35"/>
      <c r="AR49" s="38"/>
      <c r="AS49" s="319" t="s">
        <v>52</v>
      </c>
      <c r="AT49" s="32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5" t="str">
        <f>IF(E20="","",E20)</f>
        <v xml:space="preserve"> </v>
      </c>
      <c r="AN50" s="326"/>
      <c r="AO50" s="326"/>
      <c r="AP50" s="326"/>
      <c r="AQ50" s="35"/>
      <c r="AR50" s="38"/>
      <c r="AS50" s="321"/>
      <c r="AT50" s="32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3"/>
      <c r="AT51" s="32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45" t="s">
        <v>53</v>
      </c>
      <c r="D52" s="339"/>
      <c r="E52" s="339"/>
      <c r="F52" s="339"/>
      <c r="G52" s="339"/>
      <c r="H52" s="65"/>
      <c r="I52" s="338" t="s">
        <v>54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 t="s">
        <v>55</v>
      </c>
      <c r="AH52" s="339"/>
      <c r="AI52" s="339"/>
      <c r="AJ52" s="339"/>
      <c r="AK52" s="339"/>
      <c r="AL52" s="339"/>
      <c r="AM52" s="339"/>
      <c r="AN52" s="338" t="s">
        <v>56</v>
      </c>
      <c r="AO52" s="339"/>
      <c r="AP52" s="339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3">
        <f>ROUND(SUM(AG55:AG57),2)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16.5" customHeight="1">
      <c r="A55" s="85" t="s">
        <v>76</v>
      </c>
      <c r="B55" s="86"/>
      <c r="C55" s="87"/>
      <c r="D55" s="346" t="s">
        <v>77</v>
      </c>
      <c r="E55" s="346"/>
      <c r="F55" s="346"/>
      <c r="G55" s="346"/>
      <c r="H55" s="346"/>
      <c r="I55" s="88"/>
      <c r="J55" s="346" t="s">
        <v>78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1">
        <f>'SO 01 - Oprava mostu v km...'!J30</f>
        <v>0</v>
      </c>
      <c r="AH55" s="342"/>
      <c r="AI55" s="342"/>
      <c r="AJ55" s="342"/>
      <c r="AK55" s="342"/>
      <c r="AL55" s="342"/>
      <c r="AM55" s="342"/>
      <c r="AN55" s="341">
        <f>SUM(AG55,AT55)</f>
        <v>0</v>
      </c>
      <c r="AO55" s="342"/>
      <c r="AP55" s="342"/>
      <c r="AQ55" s="89" t="s">
        <v>79</v>
      </c>
      <c r="AR55" s="90"/>
      <c r="AS55" s="91">
        <v>0</v>
      </c>
      <c r="AT55" s="92">
        <f>ROUND(SUM(AV55:AW55),2)</f>
        <v>0</v>
      </c>
      <c r="AU55" s="93">
        <f>'SO 01 - Oprava mostu v km...'!P91</f>
        <v>0</v>
      </c>
      <c r="AV55" s="92">
        <f>'SO 01 - Oprava mostu v km...'!J33</f>
        <v>0</v>
      </c>
      <c r="AW55" s="92">
        <f>'SO 01 - Oprava mostu v km...'!J34</f>
        <v>0</v>
      </c>
      <c r="AX55" s="92">
        <f>'SO 01 - Oprava mostu v km...'!J35</f>
        <v>0</v>
      </c>
      <c r="AY55" s="92">
        <f>'SO 01 - Oprava mostu v km...'!J36</f>
        <v>0</v>
      </c>
      <c r="AZ55" s="92">
        <f>'SO 01 - Oprava mostu v km...'!F33</f>
        <v>0</v>
      </c>
      <c r="BA55" s="92">
        <f>'SO 01 - Oprava mostu v km...'!F34</f>
        <v>0</v>
      </c>
      <c r="BB55" s="92">
        <f>'SO 01 - Oprava mostu v km...'!F35</f>
        <v>0</v>
      </c>
      <c r="BC55" s="92">
        <f>'SO 01 - Oprava mostu v km...'!F36</f>
        <v>0</v>
      </c>
      <c r="BD55" s="94">
        <f>'SO 01 - Oprava mostu v km...'!F37</f>
        <v>0</v>
      </c>
      <c r="BT55" s="95" t="s">
        <v>80</v>
      </c>
      <c r="BV55" s="95" t="s">
        <v>74</v>
      </c>
      <c r="BW55" s="95" t="s">
        <v>81</v>
      </c>
      <c r="BX55" s="95" t="s">
        <v>5</v>
      </c>
      <c r="CL55" s="95" t="s">
        <v>19</v>
      </c>
      <c r="CM55" s="95" t="s">
        <v>82</v>
      </c>
    </row>
    <row r="56" spans="1:91" s="7" customFormat="1" ht="16.5" customHeight="1">
      <c r="A56" s="85" t="s">
        <v>76</v>
      </c>
      <c r="B56" s="86"/>
      <c r="C56" s="87"/>
      <c r="D56" s="346" t="s">
        <v>83</v>
      </c>
      <c r="E56" s="346"/>
      <c r="F56" s="346"/>
      <c r="G56" s="346"/>
      <c r="H56" s="346"/>
      <c r="I56" s="88"/>
      <c r="J56" s="346" t="s">
        <v>84</v>
      </c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1">
        <f>'SO 02 - Most v km 130,174...'!J30</f>
        <v>0</v>
      </c>
      <c r="AH56" s="342"/>
      <c r="AI56" s="342"/>
      <c r="AJ56" s="342"/>
      <c r="AK56" s="342"/>
      <c r="AL56" s="342"/>
      <c r="AM56" s="342"/>
      <c r="AN56" s="341">
        <f>SUM(AG56,AT56)</f>
        <v>0</v>
      </c>
      <c r="AO56" s="342"/>
      <c r="AP56" s="342"/>
      <c r="AQ56" s="89" t="s">
        <v>79</v>
      </c>
      <c r="AR56" s="90"/>
      <c r="AS56" s="91">
        <v>0</v>
      </c>
      <c r="AT56" s="92">
        <f>ROUND(SUM(AV56:AW56),2)</f>
        <v>0</v>
      </c>
      <c r="AU56" s="93">
        <f>'SO 02 - Most v km 130,174...'!P82</f>
        <v>0</v>
      </c>
      <c r="AV56" s="92">
        <f>'SO 02 - Most v km 130,174...'!J33</f>
        <v>0</v>
      </c>
      <c r="AW56" s="92">
        <f>'SO 02 - Most v km 130,174...'!J34</f>
        <v>0</v>
      </c>
      <c r="AX56" s="92">
        <f>'SO 02 - Most v km 130,174...'!J35</f>
        <v>0</v>
      </c>
      <c r="AY56" s="92">
        <f>'SO 02 - Most v km 130,174...'!J36</f>
        <v>0</v>
      </c>
      <c r="AZ56" s="92">
        <f>'SO 02 - Most v km 130,174...'!F33</f>
        <v>0</v>
      </c>
      <c r="BA56" s="92">
        <f>'SO 02 - Most v km 130,174...'!F34</f>
        <v>0</v>
      </c>
      <c r="BB56" s="92">
        <f>'SO 02 - Most v km 130,174...'!F35</f>
        <v>0</v>
      </c>
      <c r="BC56" s="92">
        <f>'SO 02 - Most v km 130,174...'!F36</f>
        <v>0</v>
      </c>
      <c r="BD56" s="94">
        <f>'SO 02 - Most v km 130,174...'!F37</f>
        <v>0</v>
      </c>
      <c r="BT56" s="95" t="s">
        <v>80</v>
      </c>
      <c r="BV56" s="95" t="s">
        <v>74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7" customFormat="1" ht="16.5" customHeight="1">
      <c r="A57" s="85" t="s">
        <v>76</v>
      </c>
      <c r="B57" s="86"/>
      <c r="C57" s="87"/>
      <c r="D57" s="346" t="s">
        <v>86</v>
      </c>
      <c r="E57" s="346"/>
      <c r="F57" s="346"/>
      <c r="G57" s="346"/>
      <c r="H57" s="346"/>
      <c r="I57" s="88"/>
      <c r="J57" s="346" t="s">
        <v>87</v>
      </c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1">
        <f>'VRN - Vedlejší rozpočtové...'!J30</f>
        <v>0</v>
      </c>
      <c r="AH57" s="342"/>
      <c r="AI57" s="342"/>
      <c r="AJ57" s="342"/>
      <c r="AK57" s="342"/>
      <c r="AL57" s="342"/>
      <c r="AM57" s="342"/>
      <c r="AN57" s="341">
        <f>SUM(AG57,AT57)</f>
        <v>0</v>
      </c>
      <c r="AO57" s="342"/>
      <c r="AP57" s="342"/>
      <c r="AQ57" s="89" t="s">
        <v>79</v>
      </c>
      <c r="AR57" s="90"/>
      <c r="AS57" s="96">
        <v>0</v>
      </c>
      <c r="AT57" s="97">
        <f>ROUND(SUM(AV57:AW57),2)</f>
        <v>0</v>
      </c>
      <c r="AU57" s="98">
        <f>'VRN - Vedlejší rozpočtové...'!P86</f>
        <v>0</v>
      </c>
      <c r="AV57" s="97">
        <f>'VRN - Vedlejší rozpočtové...'!J33</f>
        <v>0</v>
      </c>
      <c r="AW57" s="97">
        <f>'VRN - Vedlejší rozpočtové...'!J34</f>
        <v>0</v>
      </c>
      <c r="AX57" s="97">
        <f>'VRN - Vedlejší rozpočtové...'!J35</f>
        <v>0</v>
      </c>
      <c r="AY57" s="97">
        <f>'VRN - Vedlejší rozpočtové...'!J36</f>
        <v>0</v>
      </c>
      <c r="AZ57" s="97">
        <f>'VRN - Vedlejší rozpočtové...'!F33</f>
        <v>0</v>
      </c>
      <c r="BA57" s="97">
        <f>'VRN - Vedlejší rozpočtové...'!F34</f>
        <v>0</v>
      </c>
      <c r="BB57" s="97">
        <f>'VRN - Vedlejší rozpočtové...'!F35</f>
        <v>0</v>
      </c>
      <c r="BC57" s="97">
        <f>'VRN - Vedlejší rozpočtové...'!F36</f>
        <v>0</v>
      </c>
      <c r="BD57" s="99">
        <f>'VRN - Vedlejší rozpočtové...'!F37</f>
        <v>0</v>
      </c>
      <c r="BT57" s="95" t="s">
        <v>80</v>
      </c>
      <c r="BV57" s="95" t="s">
        <v>74</v>
      </c>
      <c r="BW57" s="95" t="s">
        <v>88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c+XO44hh/UIJDPPb0b2LayzRTzeqrCJbPAa0R8KY12tlpSNC4yOmKJ/XngYpWZ199WXkGUt3HxCUl7NfWNJyRw==" saltValue="0Y8jykGz26TeVz9X01cVfYkCe5/slZgSmdGUEHK3twj4arVqc14KJZe3esQ9z2HtcYJTlLdpwjA/WrFbX+7SNA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Oprava mostu v km...'!C2" display="/"/>
    <hyperlink ref="A56" location="'SO 02 - Most v km 130,174...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6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89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Oprava most v km 130,174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90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91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>
        <f>'Rekapitulace stavby'!AN8</f>
        <v>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24</v>
      </c>
      <c r="E14" s="33"/>
      <c r="F14" s="33"/>
      <c r="G14" s="33"/>
      <c r="H14" s="33"/>
      <c r="I14" s="110" t="s">
        <v>25</v>
      </c>
      <c r="J14" s="109" t="s">
        <v>26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25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25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25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ROUND(J91,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ROUND((SUM(BE91:BE150)),  2)</f>
        <v>0</v>
      </c>
      <c r="G33" s="33"/>
      <c r="H33" s="33"/>
      <c r="I33" s="124">
        <v>0.21</v>
      </c>
      <c r="J33" s="123">
        <f>ROUND(((SUM(BE91:BE150))*I33),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ROUND((SUM(BF91:BF150)),  2)</f>
        <v>0</v>
      </c>
      <c r="G34" s="33"/>
      <c r="H34" s="33"/>
      <c r="I34" s="124">
        <v>0.15</v>
      </c>
      <c r="J34" s="123">
        <f>ROUND(((SUM(BF91:BF150))*I34),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ROUND((SUM(BG91:BG150)),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ROUND((SUM(BH91:BH150)),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ROUND((SUM(BI91:BI150)),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Oprava most v km 130,174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7" t="str">
        <f>E9</f>
        <v>SO 01 - Oprava mostu v km 130,174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Bojkovice</v>
      </c>
      <c r="G52" s="35"/>
      <c r="H52" s="35"/>
      <c r="I52" s="110" t="s">
        <v>23</v>
      </c>
      <c r="J52" s="58">
        <f>IF(J12="","",J12)</f>
        <v>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7.95" customHeight="1">
      <c r="A54" s="33"/>
      <c r="B54" s="34"/>
      <c r="C54" s="28" t="s">
        <v>24</v>
      </c>
      <c r="D54" s="35"/>
      <c r="E54" s="35"/>
      <c r="F54" s="26" t="str">
        <f>E15</f>
        <v>Správa železnic, státní organizace</v>
      </c>
      <c r="G54" s="35"/>
      <c r="H54" s="35"/>
      <c r="I54" s="110" t="s">
        <v>31</v>
      </c>
      <c r="J54" s="31" t="str">
        <f>E21</f>
        <v>Ing. Zdeňka Jabůrková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93</v>
      </c>
      <c r="D57" s="140"/>
      <c r="E57" s="140"/>
      <c r="F57" s="140"/>
      <c r="G57" s="140"/>
      <c r="H57" s="140"/>
      <c r="I57" s="141"/>
      <c r="J57" s="142" t="s">
        <v>94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J91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44"/>
      <c r="C60" s="145"/>
      <c r="D60" s="146" t="s">
        <v>96</v>
      </c>
      <c r="E60" s="147"/>
      <c r="F60" s="147"/>
      <c r="G60" s="147"/>
      <c r="H60" s="147"/>
      <c r="I60" s="148"/>
      <c r="J60" s="149">
        <f>J92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97</v>
      </c>
      <c r="E61" s="154"/>
      <c r="F61" s="154"/>
      <c r="G61" s="154"/>
      <c r="H61" s="154"/>
      <c r="I61" s="155"/>
      <c r="J61" s="156">
        <f>J93</f>
        <v>0</v>
      </c>
      <c r="K61" s="152"/>
      <c r="L61" s="157"/>
    </row>
    <row r="62" spans="1:47" s="10" customFormat="1" ht="19.899999999999999" customHeight="1">
      <c r="B62" s="151"/>
      <c r="C62" s="152"/>
      <c r="D62" s="153" t="s">
        <v>98</v>
      </c>
      <c r="E62" s="154"/>
      <c r="F62" s="154"/>
      <c r="G62" s="154"/>
      <c r="H62" s="154"/>
      <c r="I62" s="155"/>
      <c r="J62" s="156">
        <f>J97</f>
        <v>0</v>
      </c>
      <c r="K62" s="152"/>
      <c r="L62" s="157"/>
    </row>
    <row r="63" spans="1:47" s="10" customFormat="1" ht="19.899999999999999" customHeight="1">
      <c r="B63" s="151"/>
      <c r="C63" s="152"/>
      <c r="D63" s="153" t="s">
        <v>99</v>
      </c>
      <c r="E63" s="154"/>
      <c r="F63" s="154"/>
      <c r="G63" s="154"/>
      <c r="H63" s="154"/>
      <c r="I63" s="155"/>
      <c r="J63" s="156">
        <f>J98</f>
        <v>0</v>
      </c>
      <c r="K63" s="152"/>
      <c r="L63" s="157"/>
    </row>
    <row r="64" spans="1:47" s="10" customFormat="1" ht="19.899999999999999" customHeight="1">
      <c r="B64" s="151"/>
      <c r="C64" s="152"/>
      <c r="D64" s="153" t="s">
        <v>100</v>
      </c>
      <c r="E64" s="154"/>
      <c r="F64" s="154"/>
      <c r="G64" s="154"/>
      <c r="H64" s="154"/>
      <c r="I64" s="155"/>
      <c r="J64" s="156">
        <f>J100</f>
        <v>0</v>
      </c>
      <c r="K64" s="152"/>
      <c r="L64" s="157"/>
    </row>
    <row r="65" spans="1:31" s="10" customFormat="1" ht="19.899999999999999" customHeight="1">
      <c r="B65" s="151"/>
      <c r="C65" s="152"/>
      <c r="D65" s="153" t="s">
        <v>101</v>
      </c>
      <c r="E65" s="154"/>
      <c r="F65" s="154"/>
      <c r="G65" s="154"/>
      <c r="H65" s="154"/>
      <c r="I65" s="155"/>
      <c r="J65" s="156">
        <f>J104</f>
        <v>0</v>
      </c>
      <c r="K65" s="152"/>
      <c r="L65" s="157"/>
    </row>
    <row r="66" spans="1:31" s="10" customFormat="1" ht="19.899999999999999" customHeight="1">
      <c r="B66" s="151"/>
      <c r="C66" s="152"/>
      <c r="D66" s="153" t="s">
        <v>102</v>
      </c>
      <c r="E66" s="154"/>
      <c r="F66" s="154"/>
      <c r="G66" s="154"/>
      <c r="H66" s="154"/>
      <c r="I66" s="155"/>
      <c r="J66" s="156">
        <f>J107</f>
        <v>0</v>
      </c>
      <c r="K66" s="152"/>
      <c r="L66" s="157"/>
    </row>
    <row r="67" spans="1:31" s="10" customFormat="1" ht="19.899999999999999" customHeight="1">
      <c r="B67" s="151"/>
      <c r="C67" s="152"/>
      <c r="D67" s="153" t="s">
        <v>103</v>
      </c>
      <c r="E67" s="154"/>
      <c r="F67" s="154"/>
      <c r="G67" s="154"/>
      <c r="H67" s="154"/>
      <c r="I67" s="155"/>
      <c r="J67" s="156">
        <f>J131</f>
        <v>0</v>
      </c>
      <c r="K67" s="152"/>
      <c r="L67" s="157"/>
    </row>
    <row r="68" spans="1:31" s="10" customFormat="1" ht="19.899999999999999" customHeight="1">
      <c r="B68" s="151"/>
      <c r="C68" s="152"/>
      <c r="D68" s="153" t="s">
        <v>104</v>
      </c>
      <c r="E68" s="154"/>
      <c r="F68" s="154"/>
      <c r="G68" s="154"/>
      <c r="H68" s="154"/>
      <c r="I68" s="155"/>
      <c r="J68" s="156">
        <f>J137</f>
        <v>0</v>
      </c>
      <c r="K68" s="152"/>
      <c r="L68" s="157"/>
    </row>
    <row r="69" spans="1:31" s="9" customFormat="1" ht="24.95" customHeight="1">
      <c r="B69" s="144"/>
      <c r="C69" s="145"/>
      <c r="D69" s="146" t="s">
        <v>105</v>
      </c>
      <c r="E69" s="147"/>
      <c r="F69" s="147"/>
      <c r="G69" s="147"/>
      <c r="H69" s="147"/>
      <c r="I69" s="148"/>
      <c r="J69" s="149">
        <f>J139</f>
        <v>0</v>
      </c>
      <c r="K69" s="145"/>
      <c r="L69" s="150"/>
    </row>
    <row r="70" spans="1:31" s="10" customFormat="1" ht="19.899999999999999" customHeight="1">
      <c r="B70" s="151"/>
      <c r="C70" s="152"/>
      <c r="D70" s="153" t="s">
        <v>106</v>
      </c>
      <c r="E70" s="154"/>
      <c r="F70" s="154"/>
      <c r="G70" s="154"/>
      <c r="H70" s="154"/>
      <c r="I70" s="155"/>
      <c r="J70" s="156">
        <f>J140</f>
        <v>0</v>
      </c>
      <c r="K70" s="152"/>
      <c r="L70" s="157"/>
    </row>
    <row r="71" spans="1:31" s="10" customFormat="1" ht="19.899999999999999" customHeight="1">
      <c r="B71" s="151"/>
      <c r="C71" s="152"/>
      <c r="D71" s="153" t="s">
        <v>107</v>
      </c>
      <c r="E71" s="154"/>
      <c r="F71" s="154"/>
      <c r="G71" s="154"/>
      <c r="H71" s="154"/>
      <c r="I71" s="155"/>
      <c r="J71" s="156">
        <f>J147</f>
        <v>0</v>
      </c>
      <c r="K71" s="152"/>
      <c r="L71" s="157"/>
    </row>
    <row r="72" spans="1:31" s="2" customFormat="1" ht="21.75" customHeight="1">
      <c r="A72" s="33"/>
      <c r="B72" s="34"/>
      <c r="C72" s="35"/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46"/>
      <c r="C73" s="47"/>
      <c r="D73" s="47"/>
      <c r="E73" s="47"/>
      <c r="F73" s="47"/>
      <c r="G73" s="47"/>
      <c r="H73" s="47"/>
      <c r="I73" s="135"/>
      <c r="J73" s="47"/>
      <c r="K73" s="47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138"/>
      <c r="J77" s="49"/>
      <c r="K77" s="49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2" t="s">
        <v>108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16</v>
      </c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354" t="str">
        <f>E7</f>
        <v>Oprava most v km 130,174</v>
      </c>
      <c r="F81" s="355"/>
      <c r="G81" s="355"/>
      <c r="H81" s="355"/>
      <c r="I81" s="107"/>
      <c r="J81" s="35"/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90</v>
      </c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327" t="str">
        <f>E9</f>
        <v>SO 01 - Oprava mostu v km 130,174</v>
      </c>
      <c r="F83" s="356"/>
      <c r="G83" s="356"/>
      <c r="H83" s="356"/>
      <c r="I83" s="107"/>
      <c r="J83" s="35"/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107"/>
      <c r="J84" s="35"/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8" t="s">
        <v>21</v>
      </c>
      <c r="D85" s="35"/>
      <c r="E85" s="35"/>
      <c r="F85" s="26" t="str">
        <f>F12</f>
        <v>Bojkovice</v>
      </c>
      <c r="G85" s="35"/>
      <c r="H85" s="35"/>
      <c r="I85" s="110" t="s">
        <v>23</v>
      </c>
      <c r="J85" s="58">
        <f>IF(J12="","",J12)</f>
        <v>0</v>
      </c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7"/>
      <c r="J86" s="35"/>
      <c r="K86" s="35"/>
      <c r="L86" s="10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7.95" customHeight="1">
      <c r="A87" s="33"/>
      <c r="B87" s="34"/>
      <c r="C87" s="28" t="s">
        <v>24</v>
      </c>
      <c r="D87" s="35"/>
      <c r="E87" s="35"/>
      <c r="F87" s="26" t="str">
        <f>E15</f>
        <v>Správa železnic, státní organizace</v>
      </c>
      <c r="G87" s="35"/>
      <c r="H87" s="35"/>
      <c r="I87" s="110" t="s">
        <v>31</v>
      </c>
      <c r="J87" s="31" t="str">
        <f>E21</f>
        <v>Ing. Zdeňka Jabůrková</v>
      </c>
      <c r="K87" s="35"/>
      <c r="L87" s="10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29</v>
      </c>
      <c r="D88" s="35"/>
      <c r="E88" s="35"/>
      <c r="F88" s="26" t="str">
        <f>IF(E18="","",E18)</f>
        <v>Vyplň údaj</v>
      </c>
      <c r="G88" s="35"/>
      <c r="H88" s="35"/>
      <c r="I88" s="110" t="s">
        <v>34</v>
      </c>
      <c r="J88" s="31" t="str">
        <f>E24</f>
        <v xml:space="preserve"> </v>
      </c>
      <c r="K88" s="35"/>
      <c r="L88" s="10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107"/>
      <c r="J89" s="35"/>
      <c r="K89" s="35"/>
      <c r="L89" s="10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58"/>
      <c r="B90" s="159"/>
      <c r="C90" s="160" t="s">
        <v>109</v>
      </c>
      <c r="D90" s="161" t="s">
        <v>57</v>
      </c>
      <c r="E90" s="161" t="s">
        <v>53</v>
      </c>
      <c r="F90" s="161" t="s">
        <v>54</v>
      </c>
      <c r="G90" s="161" t="s">
        <v>110</v>
      </c>
      <c r="H90" s="161" t="s">
        <v>111</v>
      </c>
      <c r="I90" s="162" t="s">
        <v>112</v>
      </c>
      <c r="J90" s="161" t="s">
        <v>94</v>
      </c>
      <c r="K90" s="163" t="s">
        <v>113</v>
      </c>
      <c r="L90" s="164"/>
      <c r="M90" s="67" t="s">
        <v>19</v>
      </c>
      <c r="N90" s="68" t="s">
        <v>42</v>
      </c>
      <c r="O90" s="68" t="s">
        <v>114</v>
      </c>
      <c r="P90" s="68" t="s">
        <v>115</v>
      </c>
      <c r="Q90" s="68" t="s">
        <v>116</v>
      </c>
      <c r="R90" s="68" t="s">
        <v>117</v>
      </c>
      <c r="S90" s="68" t="s">
        <v>118</v>
      </c>
      <c r="T90" s="69" t="s">
        <v>119</v>
      </c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</row>
    <row r="91" spans="1:65" s="2" customFormat="1" ht="22.9" customHeight="1">
      <c r="A91" s="33"/>
      <c r="B91" s="34"/>
      <c r="C91" s="74" t="s">
        <v>120</v>
      </c>
      <c r="D91" s="35"/>
      <c r="E91" s="35"/>
      <c r="F91" s="35"/>
      <c r="G91" s="35"/>
      <c r="H91" s="35"/>
      <c r="I91" s="107"/>
      <c r="J91" s="165">
        <f>BK91</f>
        <v>0</v>
      </c>
      <c r="K91" s="35"/>
      <c r="L91" s="38"/>
      <c r="M91" s="70"/>
      <c r="N91" s="166"/>
      <c r="O91" s="71"/>
      <c r="P91" s="167">
        <f>P92+P139</f>
        <v>0</v>
      </c>
      <c r="Q91" s="71"/>
      <c r="R91" s="167">
        <f>R92+R139</f>
        <v>48.310835359999999</v>
      </c>
      <c r="S91" s="71"/>
      <c r="T91" s="168">
        <f>T92+T139</f>
        <v>20.594959999999997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71</v>
      </c>
      <c r="AU91" s="16" t="s">
        <v>95</v>
      </c>
      <c r="BK91" s="169">
        <f>BK92+BK139</f>
        <v>0</v>
      </c>
    </row>
    <row r="92" spans="1:65" s="12" customFormat="1" ht="25.9" customHeight="1">
      <c r="B92" s="170"/>
      <c r="C92" s="171"/>
      <c r="D92" s="172" t="s">
        <v>71</v>
      </c>
      <c r="E92" s="173" t="s">
        <v>121</v>
      </c>
      <c r="F92" s="173" t="s">
        <v>122</v>
      </c>
      <c r="G92" s="171"/>
      <c r="H92" s="171"/>
      <c r="I92" s="174"/>
      <c r="J92" s="175">
        <f>BK92</f>
        <v>0</v>
      </c>
      <c r="K92" s="171"/>
      <c r="L92" s="176"/>
      <c r="M92" s="177"/>
      <c r="N92" s="178"/>
      <c r="O92" s="178"/>
      <c r="P92" s="179">
        <f>P93+P97+P98+P100+P104+P107+P131+P137</f>
        <v>0</v>
      </c>
      <c r="Q92" s="178"/>
      <c r="R92" s="179">
        <f>R93+R97+R98+R100+R104+R107+R131+R137</f>
        <v>12.593475359999998</v>
      </c>
      <c r="S92" s="178"/>
      <c r="T92" s="180">
        <f>T93+T97+T98+T100+T104+T107+T131+T137</f>
        <v>19.946199999999997</v>
      </c>
      <c r="AR92" s="181" t="s">
        <v>80</v>
      </c>
      <c r="AT92" s="182" t="s">
        <v>71</v>
      </c>
      <c r="AU92" s="182" t="s">
        <v>72</v>
      </c>
      <c r="AY92" s="181" t="s">
        <v>123</v>
      </c>
      <c r="BK92" s="183">
        <f>BK93+BK97+BK98+BK100+BK104+BK107+BK131+BK137</f>
        <v>0</v>
      </c>
    </row>
    <row r="93" spans="1:65" s="12" customFormat="1" ht="22.9" customHeight="1">
      <c r="B93" s="170"/>
      <c r="C93" s="171"/>
      <c r="D93" s="172" t="s">
        <v>71</v>
      </c>
      <c r="E93" s="184" t="s">
        <v>80</v>
      </c>
      <c r="F93" s="184" t="s">
        <v>124</v>
      </c>
      <c r="G93" s="171"/>
      <c r="H93" s="171"/>
      <c r="I93" s="174"/>
      <c r="J93" s="185">
        <f>BK93</f>
        <v>0</v>
      </c>
      <c r="K93" s="171"/>
      <c r="L93" s="176"/>
      <c r="M93" s="177"/>
      <c r="N93" s="178"/>
      <c r="O93" s="178"/>
      <c r="P93" s="179">
        <f>SUM(P94:P96)</f>
        <v>0</v>
      </c>
      <c r="Q93" s="178"/>
      <c r="R93" s="179">
        <f>SUM(R94:R96)</f>
        <v>0</v>
      </c>
      <c r="S93" s="178"/>
      <c r="T93" s="180">
        <f>SUM(T94:T96)</f>
        <v>0</v>
      </c>
      <c r="AR93" s="181" t="s">
        <v>80</v>
      </c>
      <c r="AT93" s="182" t="s">
        <v>71</v>
      </c>
      <c r="AU93" s="182" t="s">
        <v>80</v>
      </c>
      <c r="AY93" s="181" t="s">
        <v>123</v>
      </c>
      <c r="BK93" s="183">
        <f>SUM(BK94:BK96)</f>
        <v>0</v>
      </c>
    </row>
    <row r="94" spans="1:65" s="2" customFormat="1" ht="24" customHeight="1">
      <c r="A94" s="33"/>
      <c r="B94" s="34"/>
      <c r="C94" s="186" t="s">
        <v>80</v>
      </c>
      <c r="D94" s="186" t="s">
        <v>125</v>
      </c>
      <c r="E94" s="187" t="s">
        <v>126</v>
      </c>
      <c r="F94" s="188" t="s">
        <v>127</v>
      </c>
      <c r="G94" s="189" t="s">
        <v>128</v>
      </c>
      <c r="H94" s="190">
        <v>400</v>
      </c>
      <c r="I94" s="191"/>
      <c r="J94" s="192">
        <f>ROUND(I94*H94,2)</f>
        <v>0</v>
      </c>
      <c r="K94" s="188" t="s">
        <v>129</v>
      </c>
      <c r="L94" s="38"/>
      <c r="M94" s="193" t="s">
        <v>19</v>
      </c>
      <c r="N94" s="194" t="s">
        <v>43</v>
      </c>
      <c r="O94" s="6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130</v>
      </c>
      <c r="AT94" s="197" t="s">
        <v>125</v>
      </c>
      <c r="AU94" s="197" t="s">
        <v>82</v>
      </c>
      <c r="AY94" s="16" t="s">
        <v>123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80</v>
      </c>
      <c r="BK94" s="198">
        <f>ROUND(I94*H94,2)</f>
        <v>0</v>
      </c>
      <c r="BL94" s="16" t="s">
        <v>130</v>
      </c>
      <c r="BM94" s="197" t="s">
        <v>131</v>
      </c>
    </row>
    <row r="95" spans="1:65" s="2" customFormat="1" ht="24" customHeight="1">
      <c r="A95" s="33"/>
      <c r="B95" s="34"/>
      <c r="C95" s="186" t="s">
        <v>82</v>
      </c>
      <c r="D95" s="186" t="s">
        <v>125</v>
      </c>
      <c r="E95" s="187" t="s">
        <v>132</v>
      </c>
      <c r="F95" s="188" t="s">
        <v>133</v>
      </c>
      <c r="G95" s="189" t="s">
        <v>134</v>
      </c>
      <c r="H95" s="190">
        <v>2.5</v>
      </c>
      <c r="I95" s="191"/>
      <c r="J95" s="192">
        <f>ROUND(I95*H95,2)</f>
        <v>0</v>
      </c>
      <c r="K95" s="188" t="s">
        <v>129</v>
      </c>
      <c r="L95" s="38"/>
      <c r="M95" s="193" t="s">
        <v>19</v>
      </c>
      <c r="N95" s="194" t="s">
        <v>43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130</v>
      </c>
      <c r="AT95" s="197" t="s">
        <v>125</v>
      </c>
      <c r="AU95" s="197" t="s">
        <v>82</v>
      </c>
      <c r="AY95" s="16" t="s">
        <v>123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80</v>
      </c>
      <c r="BK95" s="198">
        <f>ROUND(I95*H95,2)</f>
        <v>0</v>
      </c>
      <c r="BL95" s="16" t="s">
        <v>130</v>
      </c>
      <c r="BM95" s="197" t="s">
        <v>135</v>
      </c>
    </row>
    <row r="96" spans="1:65" s="2" customFormat="1" ht="24" customHeight="1">
      <c r="A96" s="33"/>
      <c r="B96" s="34"/>
      <c r="C96" s="186" t="s">
        <v>136</v>
      </c>
      <c r="D96" s="186" t="s">
        <v>125</v>
      </c>
      <c r="E96" s="187" t="s">
        <v>137</v>
      </c>
      <c r="F96" s="188" t="s">
        <v>138</v>
      </c>
      <c r="G96" s="189" t="s">
        <v>134</v>
      </c>
      <c r="H96" s="190">
        <v>2.5</v>
      </c>
      <c r="I96" s="191"/>
      <c r="J96" s="192">
        <f>ROUND(I96*H96,2)</f>
        <v>0</v>
      </c>
      <c r="K96" s="188" t="s">
        <v>129</v>
      </c>
      <c r="L96" s="38"/>
      <c r="M96" s="193" t="s">
        <v>19</v>
      </c>
      <c r="N96" s="194" t="s">
        <v>43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130</v>
      </c>
      <c r="AT96" s="197" t="s">
        <v>125</v>
      </c>
      <c r="AU96" s="197" t="s">
        <v>82</v>
      </c>
      <c r="AY96" s="16" t="s">
        <v>123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80</v>
      </c>
      <c r="BK96" s="198">
        <f>ROUND(I96*H96,2)</f>
        <v>0</v>
      </c>
      <c r="BL96" s="16" t="s">
        <v>130</v>
      </c>
      <c r="BM96" s="197" t="s">
        <v>139</v>
      </c>
    </row>
    <row r="97" spans="1:65" s="12" customFormat="1" ht="22.9" customHeight="1">
      <c r="B97" s="170"/>
      <c r="C97" s="171"/>
      <c r="D97" s="172" t="s">
        <v>71</v>
      </c>
      <c r="E97" s="184" t="s">
        <v>82</v>
      </c>
      <c r="F97" s="184" t="s">
        <v>140</v>
      </c>
      <c r="G97" s="171"/>
      <c r="H97" s="171"/>
      <c r="I97" s="174"/>
      <c r="J97" s="185">
        <f>BK97</f>
        <v>0</v>
      </c>
      <c r="K97" s="171"/>
      <c r="L97" s="176"/>
      <c r="M97" s="177"/>
      <c r="N97" s="178"/>
      <c r="O97" s="178"/>
      <c r="P97" s="179">
        <v>0</v>
      </c>
      <c r="Q97" s="178"/>
      <c r="R97" s="179">
        <v>0</v>
      </c>
      <c r="S97" s="178"/>
      <c r="T97" s="180">
        <v>0</v>
      </c>
      <c r="AR97" s="181" t="s">
        <v>80</v>
      </c>
      <c r="AT97" s="182" t="s">
        <v>71</v>
      </c>
      <c r="AU97" s="182" t="s">
        <v>80</v>
      </c>
      <c r="AY97" s="181" t="s">
        <v>123</v>
      </c>
      <c r="BK97" s="183">
        <v>0</v>
      </c>
    </row>
    <row r="98" spans="1:65" s="12" customFormat="1" ht="22.9" customHeight="1">
      <c r="B98" s="170"/>
      <c r="C98" s="171"/>
      <c r="D98" s="172" t="s">
        <v>71</v>
      </c>
      <c r="E98" s="184" t="s">
        <v>136</v>
      </c>
      <c r="F98" s="184" t="s">
        <v>141</v>
      </c>
      <c r="G98" s="171"/>
      <c r="H98" s="171"/>
      <c r="I98" s="174"/>
      <c r="J98" s="185">
        <f>BK98</f>
        <v>0</v>
      </c>
      <c r="K98" s="171"/>
      <c r="L98" s="176"/>
      <c r="M98" s="177"/>
      <c r="N98" s="178"/>
      <c r="O98" s="178"/>
      <c r="P98" s="179">
        <f>P99</f>
        <v>0</v>
      </c>
      <c r="Q98" s="178"/>
      <c r="R98" s="179">
        <f>R99</f>
        <v>0</v>
      </c>
      <c r="S98" s="178"/>
      <c r="T98" s="180">
        <f>T99</f>
        <v>0</v>
      </c>
      <c r="AR98" s="181" t="s">
        <v>80</v>
      </c>
      <c r="AT98" s="182" t="s">
        <v>71</v>
      </c>
      <c r="AU98" s="182" t="s">
        <v>80</v>
      </c>
      <c r="AY98" s="181" t="s">
        <v>123</v>
      </c>
      <c r="BK98" s="183">
        <f>BK99</f>
        <v>0</v>
      </c>
    </row>
    <row r="99" spans="1:65" s="2" customFormat="1" ht="16.5" customHeight="1">
      <c r="A99" s="33"/>
      <c r="B99" s="34"/>
      <c r="C99" s="186" t="s">
        <v>130</v>
      </c>
      <c r="D99" s="186" t="s">
        <v>125</v>
      </c>
      <c r="E99" s="187" t="s">
        <v>142</v>
      </c>
      <c r="F99" s="188" t="s">
        <v>143</v>
      </c>
      <c r="G99" s="189" t="s">
        <v>144</v>
      </c>
      <c r="H99" s="190">
        <v>30</v>
      </c>
      <c r="I99" s="191"/>
      <c r="J99" s="192">
        <f>ROUND(I99*H99,2)</f>
        <v>0</v>
      </c>
      <c r="K99" s="188" t="s">
        <v>129</v>
      </c>
      <c r="L99" s="38"/>
      <c r="M99" s="193" t="s">
        <v>19</v>
      </c>
      <c r="N99" s="194" t="s">
        <v>43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130</v>
      </c>
      <c r="AT99" s="197" t="s">
        <v>125</v>
      </c>
      <c r="AU99" s="197" t="s">
        <v>82</v>
      </c>
      <c r="AY99" s="16" t="s">
        <v>123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80</v>
      </c>
      <c r="BK99" s="198">
        <f>ROUND(I99*H99,2)</f>
        <v>0</v>
      </c>
      <c r="BL99" s="16" t="s">
        <v>130</v>
      </c>
      <c r="BM99" s="197" t="s">
        <v>145</v>
      </c>
    </row>
    <row r="100" spans="1:65" s="12" customFormat="1" ht="22.9" customHeight="1">
      <c r="B100" s="170"/>
      <c r="C100" s="171"/>
      <c r="D100" s="172" t="s">
        <v>71</v>
      </c>
      <c r="E100" s="184" t="s">
        <v>130</v>
      </c>
      <c r="F100" s="184" t="s">
        <v>146</v>
      </c>
      <c r="G100" s="171"/>
      <c r="H100" s="171"/>
      <c r="I100" s="174"/>
      <c r="J100" s="185">
        <f>BK100</f>
        <v>0</v>
      </c>
      <c r="K100" s="171"/>
      <c r="L100" s="176"/>
      <c r="M100" s="177"/>
      <c r="N100" s="178"/>
      <c r="O100" s="178"/>
      <c r="P100" s="179">
        <f>SUM(P101:P103)</f>
        <v>0</v>
      </c>
      <c r="Q100" s="178"/>
      <c r="R100" s="179">
        <f>SUM(R101:R103)</f>
        <v>0</v>
      </c>
      <c r="S100" s="178"/>
      <c r="T100" s="180">
        <f>SUM(T101:T103)</f>
        <v>0</v>
      </c>
      <c r="AR100" s="181" t="s">
        <v>80</v>
      </c>
      <c r="AT100" s="182" t="s">
        <v>71</v>
      </c>
      <c r="AU100" s="182" t="s">
        <v>80</v>
      </c>
      <c r="AY100" s="181" t="s">
        <v>123</v>
      </c>
      <c r="BK100" s="183">
        <f>SUM(BK101:BK103)</f>
        <v>0</v>
      </c>
    </row>
    <row r="101" spans="1:65" s="2" customFormat="1" ht="16.5" customHeight="1">
      <c r="A101" s="33"/>
      <c r="B101" s="34"/>
      <c r="C101" s="186" t="s">
        <v>147</v>
      </c>
      <c r="D101" s="186" t="s">
        <v>125</v>
      </c>
      <c r="E101" s="187" t="s">
        <v>148</v>
      </c>
      <c r="F101" s="188" t="s">
        <v>149</v>
      </c>
      <c r="G101" s="189" t="s">
        <v>150</v>
      </c>
      <c r="H101" s="190">
        <v>4</v>
      </c>
      <c r="I101" s="191"/>
      <c r="J101" s="192">
        <f>ROUND(I101*H101,2)</f>
        <v>0</v>
      </c>
      <c r="K101" s="188" t="s">
        <v>129</v>
      </c>
      <c r="L101" s="38"/>
      <c r="M101" s="193" t="s">
        <v>19</v>
      </c>
      <c r="N101" s="194" t="s">
        <v>43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130</v>
      </c>
      <c r="AT101" s="197" t="s">
        <v>125</v>
      </c>
      <c r="AU101" s="197" t="s">
        <v>82</v>
      </c>
      <c r="AY101" s="16" t="s">
        <v>123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80</v>
      </c>
      <c r="BK101" s="198">
        <f>ROUND(I101*H101,2)</f>
        <v>0</v>
      </c>
      <c r="BL101" s="16" t="s">
        <v>130</v>
      </c>
      <c r="BM101" s="197" t="s">
        <v>151</v>
      </c>
    </row>
    <row r="102" spans="1:65" s="2" customFormat="1" ht="16.5" customHeight="1">
      <c r="A102" s="33"/>
      <c r="B102" s="34"/>
      <c r="C102" s="186" t="s">
        <v>152</v>
      </c>
      <c r="D102" s="186" t="s">
        <v>125</v>
      </c>
      <c r="E102" s="187" t="s">
        <v>153</v>
      </c>
      <c r="F102" s="188" t="s">
        <v>154</v>
      </c>
      <c r="G102" s="189" t="s">
        <v>150</v>
      </c>
      <c r="H102" s="190">
        <v>4</v>
      </c>
      <c r="I102" s="191"/>
      <c r="J102" s="192">
        <f>ROUND(I102*H102,2)</f>
        <v>0</v>
      </c>
      <c r="K102" s="188" t="s">
        <v>129</v>
      </c>
      <c r="L102" s="38"/>
      <c r="M102" s="193" t="s">
        <v>19</v>
      </c>
      <c r="N102" s="194" t="s">
        <v>43</v>
      </c>
      <c r="O102" s="6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130</v>
      </c>
      <c r="AT102" s="197" t="s">
        <v>125</v>
      </c>
      <c r="AU102" s="197" t="s">
        <v>82</v>
      </c>
      <c r="AY102" s="16" t="s">
        <v>123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80</v>
      </c>
      <c r="BK102" s="198">
        <f>ROUND(I102*H102,2)</f>
        <v>0</v>
      </c>
      <c r="BL102" s="16" t="s">
        <v>130</v>
      </c>
      <c r="BM102" s="197" t="s">
        <v>155</v>
      </c>
    </row>
    <row r="103" spans="1:65" s="2" customFormat="1" ht="16.5" customHeight="1">
      <c r="A103" s="33"/>
      <c r="B103" s="34"/>
      <c r="C103" s="186" t="s">
        <v>156</v>
      </c>
      <c r="D103" s="186" t="s">
        <v>125</v>
      </c>
      <c r="E103" s="187" t="s">
        <v>157</v>
      </c>
      <c r="F103" s="188" t="s">
        <v>158</v>
      </c>
      <c r="G103" s="189" t="s">
        <v>159</v>
      </c>
      <c r="H103" s="190">
        <v>2</v>
      </c>
      <c r="I103" s="191"/>
      <c r="J103" s="192">
        <f>ROUND(I103*H103,2)</f>
        <v>0</v>
      </c>
      <c r="K103" s="188" t="s">
        <v>129</v>
      </c>
      <c r="L103" s="38"/>
      <c r="M103" s="193" t="s">
        <v>19</v>
      </c>
      <c r="N103" s="194" t="s">
        <v>43</v>
      </c>
      <c r="O103" s="6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130</v>
      </c>
      <c r="AT103" s="197" t="s">
        <v>125</v>
      </c>
      <c r="AU103" s="197" t="s">
        <v>82</v>
      </c>
      <c r="AY103" s="16" t="s">
        <v>123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80</v>
      </c>
      <c r="BK103" s="198">
        <f>ROUND(I103*H103,2)</f>
        <v>0</v>
      </c>
      <c r="BL103" s="16" t="s">
        <v>130</v>
      </c>
      <c r="BM103" s="197" t="s">
        <v>160</v>
      </c>
    </row>
    <row r="104" spans="1:65" s="12" customFormat="1" ht="22.9" customHeight="1">
      <c r="B104" s="170"/>
      <c r="C104" s="171"/>
      <c r="D104" s="172" t="s">
        <v>71</v>
      </c>
      <c r="E104" s="184" t="s">
        <v>147</v>
      </c>
      <c r="F104" s="184" t="s">
        <v>161</v>
      </c>
      <c r="G104" s="171"/>
      <c r="H104" s="171"/>
      <c r="I104" s="174"/>
      <c r="J104" s="185">
        <f>BK104</f>
        <v>0</v>
      </c>
      <c r="K104" s="171"/>
      <c r="L104" s="176"/>
      <c r="M104" s="177"/>
      <c r="N104" s="178"/>
      <c r="O104" s="178"/>
      <c r="P104" s="179">
        <f>SUM(P105:P106)</f>
        <v>0</v>
      </c>
      <c r="Q104" s="178"/>
      <c r="R104" s="179">
        <f>SUM(R105:R106)</f>
        <v>1.3139625000000001</v>
      </c>
      <c r="S104" s="178"/>
      <c r="T104" s="180">
        <f>SUM(T105:T106)</f>
        <v>0</v>
      </c>
      <c r="AR104" s="181" t="s">
        <v>80</v>
      </c>
      <c r="AT104" s="182" t="s">
        <v>71</v>
      </c>
      <c r="AU104" s="182" t="s">
        <v>80</v>
      </c>
      <c r="AY104" s="181" t="s">
        <v>123</v>
      </c>
      <c r="BK104" s="183">
        <f>SUM(BK105:BK106)</f>
        <v>0</v>
      </c>
    </row>
    <row r="105" spans="1:65" s="2" customFormat="1" ht="24" customHeight="1">
      <c r="A105" s="33"/>
      <c r="B105" s="34"/>
      <c r="C105" s="186" t="s">
        <v>162</v>
      </c>
      <c r="D105" s="186" t="s">
        <v>125</v>
      </c>
      <c r="E105" s="187" t="s">
        <v>163</v>
      </c>
      <c r="F105" s="188" t="s">
        <v>164</v>
      </c>
      <c r="G105" s="189" t="s">
        <v>128</v>
      </c>
      <c r="H105" s="190">
        <v>1183.75</v>
      </c>
      <c r="I105" s="191"/>
      <c r="J105" s="192">
        <f>ROUND(I105*H105,2)</f>
        <v>0</v>
      </c>
      <c r="K105" s="188" t="s">
        <v>129</v>
      </c>
      <c r="L105" s="38"/>
      <c r="M105" s="193" t="s">
        <v>19</v>
      </c>
      <c r="N105" s="194" t="s">
        <v>43</v>
      </c>
      <c r="O105" s="63"/>
      <c r="P105" s="195">
        <f>O105*H105</f>
        <v>0</v>
      </c>
      <c r="Q105" s="195">
        <v>1.1100000000000001E-3</v>
      </c>
      <c r="R105" s="195">
        <f>Q105*H105</f>
        <v>1.3139625000000001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130</v>
      </c>
      <c r="AT105" s="197" t="s">
        <v>125</v>
      </c>
      <c r="AU105" s="197" t="s">
        <v>82</v>
      </c>
      <c r="AY105" s="16" t="s">
        <v>123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80</v>
      </c>
      <c r="BK105" s="198">
        <f>ROUND(I105*H105,2)</f>
        <v>0</v>
      </c>
      <c r="BL105" s="16" t="s">
        <v>130</v>
      </c>
      <c r="BM105" s="197" t="s">
        <v>165</v>
      </c>
    </row>
    <row r="106" spans="1:65" s="2" customFormat="1" ht="16.5" customHeight="1">
      <c r="A106" s="33"/>
      <c r="B106" s="34"/>
      <c r="C106" s="186" t="s">
        <v>166</v>
      </c>
      <c r="D106" s="186" t="s">
        <v>125</v>
      </c>
      <c r="E106" s="187" t="s">
        <v>167</v>
      </c>
      <c r="F106" s="188" t="s">
        <v>168</v>
      </c>
      <c r="G106" s="189" t="s">
        <v>128</v>
      </c>
      <c r="H106" s="190">
        <v>1547.97</v>
      </c>
      <c r="I106" s="191"/>
      <c r="J106" s="192">
        <f>ROUND(I106*H106,2)</f>
        <v>0</v>
      </c>
      <c r="K106" s="188" t="s">
        <v>129</v>
      </c>
      <c r="L106" s="38"/>
      <c r="M106" s="193" t="s">
        <v>19</v>
      </c>
      <c r="N106" s="194" t="s">
        <v>43</v>
      </c>
      <c r="O106" s="6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130</v>
      </c>
      <c r="AT106" s="197" t="s">
        <v>125</v>
      </c>
      <c r="AU106" s="197" t="s">
        <v>82</v>
      </c>
      <c r="AY106" s="16" t="s">
        <v>123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80</v>
      </c>
      <c r="BK106" s="198">
        <f>ROUND(I106*H106,2)</f>
        <v>0</v>
      </c>
      <c r="BL106" s="16" t="s">
        <v>130</v>
      </c>
      <c r="BM106" s="197" t="s">
        <v>169</v>
      </c>
    </row>
    <row r="107" spans="1:65" s="12" customFormat="1" ht="22.9" customHeight="1">
      <c r="B107" s="170"/>
      <c r="C107" s="171"/>
      <c r="D107" s="172" t="s">
        <v>71</v>
      </c>
      <c r="E107" s="184" t="s">
        <v>166</v>
      </c>
      <c r="F107" s="184" t="s">
        <v>170</v>
      </c>
      <c r="G107" s="171"/>
      <c r="H107" s="171"/>
      <c r="I107" s="174"/>
      <c r="J107" s="185">
        <f>BK107</f>
        <v>0</v>
      </c>
      <c r="K107" s="171"/>
      <c r="L107" s="176"/>
      <c r="M107" s="177"/>
      <c r="N107" s="178"/>
      <c r="O107" s="178"/>
      <c r="P107" s="179">
        <f>SUM(P108:P130)</f>
        <v>0</v>
      </c>
      <c r="Q107" s="178"/>
      <c r="R107" s="179">
        <f>SUM(R108:R130)</f>
        <v>11.279512859999997</v>
      </c>
      <c r="S107" s="178"/>
      <c r="T107" s="180">
        <f>SUM(T108:T130)</f>
        <v>19.946199999999997</v>
      </c>
      <c r="AR107" s="181" t="s">
        <v>80</v>
      </c>
      <c r="AT107" s="182" t="s">
        <v>71</v>
      </c>
      <c r="AU107" s="182" t="s">
        <v>80</v>
      </c>
      <c r="AY107" s="181" t="s">
        <v>123</v>
      </c>
      <c r="BK107" s="183">
        <f>SUM(BK108:BK130)</f>
        <v>0</v>
      </c>
    </row>
    <row r="108" spans="1:65" s="2" customFormat="1" ht="16.5" customHeight="1">
      <c r="A108" s="33"/>
      <c r="B108" s="34"/>
      <c r="C108" s="186" t="s">
        <v>171</v>
      </c>
      <c r="D108" s="186" t="s">
        <v>125</v>
      </c>
      <c r="E108" s="187" t="s">
        <v>172</v>
      </c>
      <c r="F108" s="188" t="s">
        <v>173</v>
      </c>
      <c r="G108" s="189" t="s">
        <v>150</v>
      </c>
      <c r="H108" s="190">
        <v>8</v>
      </c>
      <c r="I108" s="191"/>
      <c r="J108" s="192">
        <f t="shared" ref="J108:J130" si="0">ROUND(I108*H108,2)</f>
        <v>0</v>
      </c>
      <c r="K108" s="188" t="s">
        <v>129</v>
      </c>
      <c r="L108" s="38"/>
      <c r="M108" s="193" t="s">
        <v>19</v>
      </c>
      <c r="N108" s="194" t="s">
        <v>43</v>
      </c>
      <c r="O108" s="63"/>
      <c r="P108" s="195">
        <f t="shared" ref="P108:P130" si="1">O108*H108</f>
        <v>0</v>
      </c>
      <c r="Q108" s="195">
        <v>6.0000000000000002E-5</v>
      </c>
      <c r="R108" s="195">
        <f t="shared" ref="R108:R130" si="2">Q108*H108</f>
        <v>4.8000000000000001E-4</v>
      </c>
      <c r="S108" s="195">
        <v>0</v>
      </c>
      <c r="T108" s="196">
        <f t="shared" ref="T108:T130" si="3"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130</v>
      </c>
      <c r="AT108" s="197" t="s">
        <v>125</v>
      </c>
      <c r="AU108" s="197" t="s">
        <v>82</v>
      </c>
      <c r="AY108" s="16" t="s">
        <v>123</v>
      </c>
      <c r="BE108" s="198">
        <f t="shared" ref="BE108:BE130" si="4">IF(N108="základní",J108,0)</f>
        <v>0</v>
      </c>
      <c r="BF108" s="198">
        <f t="shared" ref="BF108:BF130" si="5">IF(N108="snížená",J108,0)</f>
        <v>0</v>
      </c>
      <c r="BG108" s="198">
        <f t="shared" ref="BG108:BG130" si="6">IF(N108="zákl. přenesená",J108,0)</f>
        <v>0</v>
      </c>
      <c r="BH108" s="198">
        <f t="shared" ref="BH108:BH130" si="7">IF(N108="sníž. přenesená",J108,0)</f>
        <v>0</v>
      </c>
      <c r="BI108" s="198">
        <f t="shared" ref="BI108:BI130" si="8">IF(N108="nulová",J108,0)</f>
        <v>0</v>
      </c>
      <c r="BJ108" s="16" t="s">
        <v>80</v>
      </c>
      <c r="BK108" s="198">
        <f t="shared" ref="BK108:BK130" si="9">ROUND(I108*H108,2)</f>
        <v>0</v>
      </c>
      <c r="BL108" s="16" t="s">
        <v>130</v>
      </c>
      <c r="BM108" s="197" t="s">
        <v>174</v>
      </c>
    </row>
    <row r="109" spans="1:65" s="2" customFormat="1" ht="16.5" customHeight="1">
      <c r="A109" s="33"/>
      <c r="B109" s="34"/>
      <c r="C109" s="186" t="s">
        <v>175</v>
      </c>
      <c r="D109" s="186" t="s">
        <v>125</v>
      </c>
      <c r="E109" s="187" t="s">
        <v>176</v>
      </c>
      <c r="F109" s="188" t="s">
        <v>177</v>
      </c>
      <c r="G109" s="189" t="s">
        <v>150</v>
      </c>
      <c r="H109" s="190">
        <v>8</v>
      </c>
      <c r="I109" s="191"/>
      <c r="J109" s="192">
        <f t="shared" si="0"/>
        <v>0</v>
      </c>
      <c r="K109" s="188" t="s">
        <v>129</v>
      </c>
      <c r="L109" s="38"/>
      <c r="M109" s="193" t="s">
        <v>19</v>
      </c>
      <c r="N109" s="194" t="s">
        <v>43</v>
      </c>
      <c r="O109" s="63"/>
      <c r="P109" s="195">
        <f t="shared" si="1"/>
        <v>0</v>
      </c>
      <c r="Q109" s="195">
        <v>0.36965999999999999</v>
      </c>
      <c r="R109" s="195">
        <f t="shared" si="2"/>
        <v>2.9572799999999999</v>
      </c>
      <c r="S109" s="195">
        <v>0</v>
      </c>
      <c r="T109" s="196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7" t="s">
        <v>130</v>
      </c>
      <c r="AT109" s="197" t="s">
        <v>125</v>
      </c>
      <c r="AU109" s="197" t="s">
        <v>82</v>
      </c>
      <c r="AY109" s="16" t="s">
        <v>123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16" t="s">
        <v>80</v>
      </c>
      <c r="BK109" s="198">
        <f t="shared" si="9"/>
        <v>0</v>
      </c>
      <c r="BL109" s="16" t="s">
        <v>130</v>
      </c>
      <c r="BM109" s="197" t="s">
        <v>178</v>
      </c>
    </row>
    <row r="110" spans="1:65" s="2" customFormat="1" ht="24" customHeight="1">
      <c r="A110" s="33"/>
      <c r="B110" s="34"/>
      <c r="C110" s="186" t="s">
        <v>179</v>
      </c>
      <c r="D110" s="186" t="s">
        <v>125</v>
      </c>
      <c r="E110" s="187" t="s">
        <v>180</v>
      </c>
      <c r="F110" s="188" t="s">
        <v>181</v>
      </c>
      <c r="G110" s="189" t="s">
        <v>128</v>
      </c>
      <c r="H110" s="190">
        <v>365</v>
      </c>
      <c r="I110" s="191"/>
      <c r="J110" s="192">
        <f t="shared" si="0"/>
        <v>0</v>
      </c>
      <c r="K110" s="188" t="s">
        <v>129</v>
      </c>
      <c r="L110" s="38"/>
      <c r="M110" s="193" t="s">
        <v>19</v>
      </c>
      <c r="N110" s="194" t="s">
        <v>43</v>
      </c>
      <c r="O110" s="63"/>
      <c r="P110" s="195">
        <f t="shared" si="1"/>
        <v>0</v>
      </c>
      <c r="Q110" s="195">
        <v>0</v>
      </c>
      <c r="R110" s="195">
        <f t="shared" si="2"/>
        <v>0</v>
      </c>
      <c r="S110" s="195">
        <v>0</v>
      </c>
      <c r="T110" s="196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130</v>
      </c>
      <c r="AT110" s="197" t="s">
        <v>125</v>
      </c>
      <c r="AU110" s="197" t="s">
        <v>82</v>
      </c>
      <c r="AY110" s="16" t="s">
        <v>123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16" t="s">
        <v>80</v>
      </c>
      <c r="BK110" s="198">
        <f t="shared" si="9"/>
        <v>0</v>
      </c>
      <c r="BL110" s="16" t="s">
        <v>130</v>
      </c>
      <c r="BM110" s="197" t="s">
        <v>182</v>
      </c>
    </row>
    <row r="111" spans="1:65" s="2" customFormat="1" ht="24" customHeight="1">
      <c r="A111" s="33"/>
      <c r="B111" s="34"/>
      <c r="C111" s="186" t="s">
        <v>183</v>
      </c>
      <c r="D111" s="186" t="s">
        <v>125</v>
      </c>
      <c r="E111" s="187" t="s">
        <v>184</v>
      </c>
      <c r="F111" s="188" t="s">
        <v>185</v>
      </c>
      <c r="G111" s="189" t="s">
        <v>128</v>
      </c>
      <c r="H111" s="190">
        <v>14235</v>
      </c>
      <c r="I111" s="191"/>
      <c r="J111" s="192">
        <f t="shared" si="0"/>
        <v>0</v>
      </c>
      <c r="K111" s="188" t="s">
        <v>129</v>
      </c>
      <c r="L111" s="38"/>
      <c r="M111" s="193" t="s">
        <v>19</v>
      </c>
      <c r="N111" s="194" t="s">
        <v>43</v>
      </c>
      <c r="O111" s="63"/>
      <c r="P111" s="195">
        <f t="shared" si="1"/>
        <v>0</v>
      </c>
      <c r="Q111" s="195">
        <v>0</v>
      </c>
      <c r="R111" s="195">
        <f t="shared" si="2"/>
        <v>0</v>
      </c>
      <c r="S111" s="195">
        <v>0</v>
      </c>
      <c r="T111" s="196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130</v>
      </c>
      <c r="AT111" s="197" t="s">
        <v>125</v>
      </c>
      <c r="AU111" s="197" t="s">
        <v>82</v>
      </c>
      <c r="AY111" s="16" t="s">
        <v>123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16" t="s">
        <v>80</v>
      </c>
      <c r="BK111" s="198">
        <f t="shared" si="9"/>
        <v>0</v>
      </c>
      <c r="BL111" s="16" t="s">
        <v>130</v>
      </c>
      <c r="BM111" s="197" t="s">
        <v>186</v>
      </c>
    </row>
    <row r="112" spans="1:65" s="2" customFormat="1" ht="24" customHeight="1">
      <c r="A112" s="33"/>
      <c r="B112" s="34"/>
      <c r="C112" s="186" t="s">
        <v>187</v>
      </c>
      <c r="D112" s="186" t="s">
        <v>125</v>
      </c>
      <c r="E112" s="187" t="s">
        <v>188</v>
      </c>
      <c r="F112" s="188" t="s">
        <v>189</v>
      </c>
      <c r="G112" s="189" t="s">
        <v>128</v>
      </c>
      <c r="H112" s="190">
        <v>365</v>
      </c>
      <c r="I112" s="191"/>
      <c r="J112" s="192">
        <f t="shared" si="0"/>
        <v>0</v>
      </c>
      <c r="K112" s="188" t="s">
        <v>129</v>
      </c>
      <c r="L112" s="38"/>
      <c r="M112" s="193" t="s">
        <v>19</v>
      </c>
      <c r="N112" s="194" t="s">
        <v>43</v>
      </c>
      <c r="O112" s="63"/>
      <c r="P112" s="195">
        <f t="shared" si="1"/>
        <v>0</v>
      </c>
      <c r="Q112" s="195">
        <v>0</v>
      </c>
      <c r="R112" s="195">
        <f t="shared" si="2"/>
        <v>0</v>
      </c>
      <c r="S112" s="195">
        <v>0</v>
      </c>
      <c r="T112" s="196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130</v>
      </c>
      <c r="AT112" s="197" t="s">
        <v>125</v>
      </c>
      <c r="AU112" s="197" t="s">
        <v>82</v>
      </c>
      <c r="AY112" s="16" t="s">
        <v>123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16" t="s">
        <v>80</v>
      </c>
      <c r="BK112" s="198">
        <f t="shared" si="9"/>
        <v>0</v>
      </c>
      <c r="BL112" s="16" t="s">
        <v>130</v>
      </c>
      <c r="BM112" s="197" t="s">
        <v>190</v>
      </c>
    </row>
    <row r="113" spans="1:65" s="2" customFormat="1" ht="16.5" customHeight="1">
      <c r="A113" s="33"/>
      <c r="B113" s="34"/>
      <c r="C113" s="186" t="s">
        <v>8</v>
      </c>
      <c r="D113" s="186" t="s">
        <v>125</v>
      </c>
      <c r="E113" s="187" t="s">
        <v>191</v>
      </c>
      <c r="F113" s="188" t="s">
        <v>192</v>
      </c>
      <c r="G113" s="189" t="s">
        <v>128</v>
      </c>
      <c r="H113" s="190">
        <v>609</v>
      </c>
      <c r="I113" s="191"/>
      <c r="J113" s="192">
        <f t="shared" si="0"/>
        <v>0</v>
      </c>
      <c r="K113" s="188" t="s">
        <v>129</v>
      </c>
      <c r="L113" s="38"/>
      <c r="M113" s="193" t="s">
        <v>19</v>
      </c>
      <c r="N113" s="194" t="s">
        <v>43</v>
      </c>
      <c r="O113" s="63"/>
      <c r="P113" s="195">
        <f t="shared" si="1"/>
        <v>0</v>
      </c>
      <c r="Q113" s="195">
        <v>0</v>
      </c>
      <c r="R113" s="195">
        <f t="shared" si="2"/>
        <v>0</v>
      </c>
      <c r="S113" s="195">
        <v>0</v>
      </c>
      <c r="T113" s="196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7" t="s">
        <v>130</v>
      </c>
      <c r="AT113" s="197" t="s">
        <v>125</v>
      </c>
      <c r="AU113" s="197" t="s">
        <v>82</v>
      </c>
      <c r="AY113" s="16" t="s">
        <v>123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16" t="s">
        <v>80</v>
      </c>
      <c r="BK113" s="198">
        <f t="shared" si="9"/>
        <v>0</v>
      </c>
      <c r="BL113" s="16" t="s">
        <v>130</v>
      </c>
      <c r="BM113" s="197" t="s">
        <v>193</v>
      </c>
    </row>
    <row r="114" spans="1:65" s="2" customFormat="1" ht="16.5" customHeight="1">
      <c r="A114" s="33"/>
      <c r="B114" s="34"/>
      <c r="C114" s="186" t="s">
        <v>194</v>
      </c>
      <c r="D114" s="186" t="s">
        <v>125</v>
      </c>
      <c r="E114" s="187" t="s">
        <v>195</v>
      </c>
      <c r="F114" s="188" t="s">
        <v>196</v>
      </c>
      <c r="G114" s="189" t="s">
        <v>128</v>
      </c>
      <c r="H114" s="190">
        <v>23751</v>
      </c>
      <c r="I114" s="191"/>
      <c r="J114" s="192">
        <f t="shared" si="0"/>
        <v>0</v>
      </c>
      <c r="K114" s="188" t="s">
        <v>129</v>
      </c>
      <c r="L114" s="38"/>
      <c r="M114" s="193" t="s">
        <v>19</v>
      </c>
      <c r="N114" s="194" t="s">
        <v>43</v>
      </c>
      <c r="O114" s="63"/>
      <c r="P114" s="195">
        <f t="shared" si="1"/>
        <v>0</v>
      </c>
      <c r="Q114" s="195">
        <v>0</v>
      </c>
      <c r="R114" s="195">
        <f t="shared" si="2"/>
        <v>0</v>
      </c>
      <c r="S114" s="195">
        <v>0</v>
      </c>
      <c r="T114" s="196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130</v>
      </c>
      <c r="AT114" s="197" t="s">
        <v>125</v>
      </c>
      <c r="AU114" s="197" t="s">
        <v>82</v>
      </c>
      <c r="AY114" s="16" t="s">
        <v>123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16" t="s">
        <v>80</v>
      </c>
      <c r="BK114" s="198">
        <f t="shared" si="9"/>
        <v>0</v>
      </c>
      <c r="BL114" s="16" t="s">
        <v>130</v>
      </c>
      <c r="BM114" s="197" t="s">
        <v>197</v>
      </c>
    </row>
    <row r="115" spans="1:65" s="2" customFormat="1" ht="16.5" customHeight="1">
      <c r="A115" s="33"/>
      <c r="B115" s="34"/>
      <c r="C115" s="186" t="s">
        <v>198</v>
      </c>
      <c r="D115" s="186" t="s">
        <v>125</v>
      </c>
      <c r="E115" s="187" t="s">
        <v>199</v>
      </c>
      <c r="F115" s="188" t="s">
        <v>200</v>
      </c>
      <c r="G115" s="189" t="s">
        <v>128</v>
      </c>
      <c r="H115" s="190">
        <v>609</v>
      </c>
      <c r="I115" s="191"/>
      <c r="J115" s="192">
        <f t="shared" si="0"/>
        <v>0</v>
      </c>
      <c r="K115" s="188" t="s">
        <v>129</v>
      </c>
      <c r="L115" s="38"/>
      <c r="M115" s="193" t="s">
        <v>19</v>
      </c>
      <c r="N115" s="194" t="s">
        <v>43</v>
      </c>
      <c r="O115" s="63"/>
      <c r="P115" s="195">
        <f t="shared" si="1"/>
        <v>0</v>
      </c>
      <c r="Q115" s="195">
        <v>0</v>
      </c>
      <c r="R115" s="195">
        <f t="shared" si="2"/>
        <v>0</v>
      </c>
      <c r="S115" s="195">
        <v>0</v>
      </c>
      <c r="T115" s="196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7" t="s">
        <v>130</v>
      </c>
      <c r="AT115" s="197" t="s">
        <v>125</v>
      </c>
      <c r="AU115" s="197" t="s">
        <v>82</v>
      </c>
      <c r="AY115" s="16" t="s">
        <v>123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16" t="s">
        <v>80</v>
      </c>
      <c r="BK115" s="198">
        <f t="shared" si="9"/>
        <v>0</v>
      </c>
      <c r="BL115" s="16" t="s">
        <v>130</v>
      </c>
      <c r="BM115" s="197" t="s">
        <v>201</v>
      </c>
    </row>
    <row r="116" spans="1:65" s="2" customFormat="1" ht="24" customHeight="1">
      <c r="A116" s="33"/>
      <c r="B116" s="34"/>
      <c r="C116" s="186" t="s">
        <v>202</v>
      </c>
      <c r="D116" s="186" t="s">
        <v>125</v>
      </c>
      <c r="E116" s="187" t="s">
        <v>203</v>
      </c>
      <c r="F116" s="188" t="s">
        <v>204</v>
      </c>
      <c r="G116" s="189" t="s">
        <v>128</v>
      </c>
      <c r="H116" s="190">
        <v>225</v>
      </c>
      <c r="I116" s="191"/>
      <c r="J116" s="192">
        <f t="shared" si="0"/>
        <v>0</v>
      </c>
      <c r="K116" s="188" t="s">
        <v>129</v>
      </c>
      <c r="L116" s="38"/>
      <c r="M116" s="193" t="s">
        <v>19</v>
      </c>
      <c r="N116" s="194" t="s">
        <v>43</v>
      </c>
      <c r="O116" s="63"/>
      <c r="P116" s="195">
        <f t="shared" si="1"/>
        <v>0</v>
      </c>
      <c r="Q116" s="195">
        <v>0</v>
      </c>
      <c r="R116" s="195">
        <f t="shared" si="2"/>
        <v>0</v>
      </c>
      <c r="S116" s="195">
        <v>0</v>
      </c>
      <c r="T116" s="196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130</v>
      </c>
      <c r="AT116" s="197" t="s">
        <v>125</v>
      </c>
      <c r="AU116" s="197" t="s">
        <v>82</v>
      </c>
      <c r="AY116" s="16" t="s">
        <v>123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16" t="s">
        <v>80</v>
      </c>
      <c r="BK116" s="198">
        <f t="shared" si="9"/>
        <v>0</v>
      </c>
      <c r="BL116" s="16" t="s">
        <v>130</v>
      </c>
      <c r="BM116" s="197" t="s">
        <v>205</v>
      </c>
    </row>
    <row r="117" spans="1:65" s="2" customFormat="1" ht="24" customHeight="1">
      <c r="A117" s="33"/>
      <c r="B117" s="34"/>
      <c r="C117" s="186" t="s">
        <v>206</v>
      </c>
      <c r="D117" s="186" t="s">
        <v>125</v>
      </c>
      <c r="E117" s="187" t="s">
        <v>207</v>
      </c>
      <c r="F117" s="188" t="s">
        <v>208</v>
      </c>
      <c r="G117" s="189" t="s">
        <v>128</v>
      </c>
      <c r="H117" s="190">
        <v>8775</v>
      </c>
      <c r="I117" s="191"/>
      <c r="J117" s="192">
        <f t="shared" si="0"/>
        <v>0</v>
      </c>
      <c r="K117" s="188" t="s">
        <v>129</v>
      </c>
      <c r="L117" s="38"/>
      <c r="M117" s="193" t="s">
        <v>19</v>
      </c>
      <c r="N117" s="194" t="s">
        <v>43</v>
      </c>
      <c r="O117" s="63"/>
      <c r="P117" s="195">
        <f t="shared" si="1"/>
        <v>0</v>
      </c>
      <c r="Q117" s="195">
        <v>0</v>
      </c>
      <c r="R117" s="195">
        <f t="shared" si="2"/>
        <v>0</v>
      </c>
      <c r="S117" s="195">
        <v>0</v>
      </c>
      <c r="T117" s="196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130</v>
      </c>
      <c r="AT117" s="197" t="s">
        <v>125</v>
      </c>
      <c r="AU117" s="197" t="s">
        <v>82</v>
      </c>
      <c r="AY117" s="16" t="s">
        <v>123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16" t="s">
        <v>80</v>
      </c>
      <c r="BK117" s="198">
        <f t="shared" si="9"/>
        <v>0</v>
      </c>
      <c r="BL117" s="16" t="s">
        <v>130</v>
      </c>
      <c r="BM117" s="197" t="s">
        <v>209</v>
      </c>
    </row>
    <row r="118" spans="1:65" s="2" customFormat="1" ht="24" customHeight="1">
      <c r="A118" s="33"/>
      <c r="B118" s="34"/>
      <c r="C118" s="186" t="s">
        <v>210</v>
      </c>
      <c r="D118" s="186" t="s">
        <v>125</v>
      </c>
      <c r="E118" s="187" t="s">
        <v>211</v>
      </c>
      <c r="F118" s="188" t="s">
        <v>212</v>
      </c>
      <c r="G118" s="189" t="s">
        <v>128</v>
      </c>
      <c r="H118" s="190">
        <v>225</v>
      </c>
      <c r="I118" s="191"/>
      <c r="J118" s="192">
        <f t="shared" si="0"/>
        <v>0</v>
      </c>
      <c r="K118" s="188" t="s">
        <v>129</v>
      </c>
      <c r="L118" s="38"/>
      <c r="M118" s="193" t="s">
        <v>19</v>
      </c>
      <c r="N118" s="194" t="s">
        <v>43</v>
      </c>
      <c r="O118" s="63"/>
      <c r="P118" s="195">
        <f t="shared" si="1"/>
        <v>0</v>
      </c>
      <c r="Q118" s="195">
        <v>0</v>
      </c>
      <c r="R118" s="195">
        <f t="shared" si="2"/>
        <v>0</v>
      </c>
      <c r="S118" s="195">
        <v>0</v>
      </c>
      <c r="T118" s="196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7" t="s">
        <v>130</v>
      </c>
      <c r="AT118" s="197" t="s">
        <v>125</v>
      </c>
      <c r="AU118" s="197" t="s">
        <v>82</v>
      </c>
      <c r="AY118" s="16" t="s">
        <v>123</v>
      </c>
      <c r="BE118" s="198">
        <f t="shared" si="4"/>
        <v>0</v>
      </c>
      <c r="BF118" s="198">
        <f t="shared" si="5"/>
        <v>0</v>
      </c>
      <c r="BG118" s="198">
        <f t="shared" si="6"/>
        <v>0</v>
      </c>
      <c r="BH118" s="198">
        <f t="shared" si="7"/>
        <v>0</v>
      </c>
      <c r="BI118" s="198">
        <f t="shared" si="8"/>
        <v>0</v>
      </c>
      <c r="BJ118" s="16" t="s">
        <v>80</v>
      </c>
      <c r="BK118" s="198">
        <f t="shared" si="9"/>
        <v>0</v>
      </c>
      <c r="BL118" s="16" t="s">
        <v>130</v>
      </c>
      <c r="BM118" s="197" t="s">
        <v>213</v>
      </c>
    </row>
    <row r="119" spans="1:65" s="2" customFormat="1" ht="16.5" customHeight="1">
      <c r="A119" s="33"/>
      <c r="B119" s="34"/>
      <c r="C119" s="186" t="s">
        <v>7</v>
      </c>
      <c r="D119" s="186" t="s">
        <v>125</v>
      </c>
      <c r="E119" s="187" t="s">
        <v>214</v>
      </c>
      <c r="F119" s="188" t="s">
        <v>215</v>
      </c>
      <c r="G119" s="189" t="s">
        <v>144</v>
      </c>
      <c r="H119" s="190">
        <v>12.4</v>
      </c>
      <c r="I119" s="191"/>
      <c r="J119" s="192">
        <f t="shared" si="0"/>
        <v>0</v>
      </c>
      <c r="K119" s="188" t="s">
        <v>129</v>
      </c>
      <c r="L119" s="38"/>
      <c r="M119" s="193" t="s">
        <v>19</v>
      </c>
      <c r="N119" s="194" t="s">
        <v>43</v>
      </c>
      <c r="O119" s="63"/>
      <c r="P119" s="195">
        <f t="shared" si="1"/>
        <v>0</v>
      </c>
      <c r="Q119" s="195">
        <v>0</v>
      </c>
      <c r="R119" s="195">
        <f t="shared" si="2"/>
        <v>0</v>
      </c>
      <c r="S119" s="195">
        <v>5.0000000000000001E-4</v>
      </c>
      <c r="T119" s="196">
        <f t="shared" si="3"/>
        <v>6.2000000000000006E-3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7" t="s">
        <v>130</v>
      </c>
      <c r="AT119" s="197" t="s">
        <v>125</v>
      </c>
      <c r="AU119" s="197" t="s">
        <v>82</v>
      </c>
      <c r="AY119" s="16" t="s">
        <v>123</v>
      </c>
      <c r="BE119" s="198">
        <f t="shared" si="4"/>
        <v>0</v>
      </c>
      <c r="BF119" s="198">
        <f t="shared" si="5"/>
        <v>0</v>
      </c>
      <c r="BG119" s="198">
        <f t="shared" si="6"/>
        <v>0</v>
      </c>
      <c r="BH119" s="198">
        <f t="shared" si="7"/>
        <v>0</v>
      </c>
      <c r="BI119" s="198">
        <f t="shared" si="8"/>
        <v>0</v>
      </c>
      <c r="BJ119" s="16" t="s">
        <v>80</v>
      </c>
      <c r="BK119" s="198">
        <f t="shared" si="9"/>
        <v>0</v>
      </c>
      <c r="BL119" s="16" t="s">
        <v>130</v>
      </c>
      <c r="BM119" s="197" t="s">
        <v>216</v>
      </c>
    </row>
    <row r="120" spans="1:65" s="2" customFormat="1" ht="16.5" customHeight="1">
      <c r="A120" s="33"/>
      <c r="B120" s="34"/>
      <c r="C120" s="186" t="s">
        <v>217</v>
      </c>
      <c r="D120" s="186" t="s">
        <v>125</v>
      </c>
      <c r="E120" s="187" t="s">
        <v>218</v>
      </c>
      <c r="F120" s="188" t="s">
        <v>219</v>
      </c>
      <c r="G120" s="189" t="s">
        <v>128</v>
      </c>
      <c r="H120" s="190">
        <v>25</v>
      </c>
      <c r="I120" s="191"/>
      <c r="J120" s="192">
        <f t="shared" si="0"/>
        <v>0</v>
      </c>
      <c r="K120" s="188" t="s">
        <v>129</v>
      </c>
      <c r="L120" s="38"/>
      <c r="M120" s="193" t="s">
        <v>19</v>
      </c>
      <c r="N120" s="194" t="s">
        <v>43</v>
      </c>
      <c r="O120" s="63"/>
      <c r="P120" s="195">
        <f t="shared" si="1"/>
        <v>0</v>
      </c>
      <c r="Q120" s="195">
        <v>0</v>
      </c>
      <c r="R120" s="195">
        <f t="shared" si="2"/>
        <v>0</v>
      </c>
      <c r="S120" s="195">
        <v>0.11</v>
      </c>
      <c r="T120" s="196">
        <f t="shared" si="3"/>
        <v>2.75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130</v>
      </c>
      <c r="AT120" s="197" t="s">
        <v>125</v>
      </c>
      <c r="AU120" s="197" t="s">
        <v>82</v>
      </c>
      <c r="AY120" s="16" t="s">
        <v>123</v>
      </c>
      <c r="BE120" s="198">
        <f t="shared" si="4"/>
        <v>0</v>
      </c>
      <c r="BF120" s="198">
        <f t="shared" si="5"/>
        <v>0</v>
      </c>
      <c r="BG120" s="198">
        <f t="shared" si="6"/>
        <v>0</v>
      </c>
      <c r="BH120" s="198">
        <f t="shared" si="7"/>
        <v>0</v>
      </c>
      <c r="BI120" s="198">
        <f t="shared" si="8"/>
        <v>0</v>
      </c>
      <c r="BJ120" s="16" t="s">
        <v>80</v>
      </c>
      <c r="BK120" s="198">
        <f t="shared" si="9"/>
        <v>0</v>
      </c>
      <c r="BL120" s="16" t="s">
        <v>130</v>
      </c>
      <c r="BM120" s="197" t="s">
        <v>220</v>
      </c>
    </row>
    <row r="121" spans="1:65" s="2" customFormat="1" ht="16.5" customHeight="1">
      <c r="A121" s="33"/>
      <c r="B121" s="34"/>
      <c r="C121" s="186" t="s">
        <v>221</v>
      </c>
      <c r="D121" s="186" t="s">
        <v>125</v>
      </c>
      <c r="E121" s="187" t="s">
        <v>222</v>
      </c>
      <c r="F121" s="188" t="s">
        <v>223</v>
      </c>
      <c r="G121" s="189" t="s">
        <v>128</v>
      </c>
      <c r="H121" s="190">
        <v>229.2</v>
      </c>
      <c r="I121" s="191"/>
      <c r="J121" s="192">
        <f t="shared" si="0"/>
        <v>0</v>
      </c>
      <c r="K121" s="188" t="s">
        <v>129</v>
      </c>
      <c r="L121" s="38"/>
      <c r="M121" s="193" t="s">
        <v>19</v>
      </c>
      <c r="N121" s="194" t="s">
        <v>43</v>
      </c>
      <c r="O121" s="63"/>
      <c r="P121" s="195">
        <f t="shared" si="1"/>
        <v>0</v>
      </c>
      <c r="Q121" s="195">
        <v>0</v>
      </c>
      <c r="R121" s="195">
        <f t="shared" si="2"/>
        <v>0</v>
      </c>
      <c r="S121" s="195">
        <v>7.4999999999999997E-2</v>
      </c>
      <c r="T121" s="196">
        <f t="shared" si="3"/>
        <v>17.189999999999998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130</v>
      </c>
      <c r="AT121" s="197" t="s">
        <v>125</v>
      </c>
      <c r="AU121" s="197" t="s">
        <v>82</v>
      </c>
      <c r="AY121" s="16" t="s">
        <v>123</v>
      </c>
      <c r="BE121" s="198">
        <f t="shared" si="4"/>
        <v>0</v>
      </c>
      <c r="BF121" s="198">
        <f t="shared" si="5"/>
        <v>0</v>
      </c>
      <c r="BG121" s="198">
        <f t="shared" si="6"/>
        <v>0</v>
      </c>
      <c r="BH121" s="198">
        <f t="shared" si="7"/>
        <v>0</v>
      </c>
      <c r="BI121" s="198">
        <f t="shared" si="8"/>
        <v>0</v>
      </c>
      <c r="BJ121" s="16" t="s">
        <v>80</v>
      </c>
      <c r="BK121" s="198">
        <f t="shared" si="9"/>
        <v>0</v>
      </c>
      <c r="BL121" s="16" t="s">
        <v>130</v>
      </c>
      <c r="BM121" s="197" t="s">
        <v>224</v>
      </c>
    </row>
    <row r="122" spans="1:65" s="2" customFormat="1" ht="16.5" customHeight="1">
      <c r="A122" s="33"/>
      <c r="B122" s="34"/>
      <c r="C122" s="186" t="s">
        <v>225</v>
      </c>
      <c r="D122" s="186" t="s">
        <v>125</v>
      </c>
      <c r="E122" s="187" t="s">
        <v>226</v>
      </c>
      <c r="F122" s="188" t="s">
        <v>227</v>
      </c>
      <c r="G122" s="189" t="s">
        <v>128</v>
      </c>
      <c r="H122" s="190">
        <v>229.22</v>
      </c>
      <c r="I122" s="191"/>
      <c r="J122" s="192">
        <f t="shared" si="0"/>
        <v>0</v>
      </c>
      <c r="K122" s="188" t="s">
        <v>129</v>
      </c>
      <c r="L122" s="38"/>
      <c r="M122" s="193" t="s">
        <v>19</v>
      </c>
      <c r="N122" s="194" t="s">
        <v>43</v>
      </c>
      <c r="O122" s="63"/>
      <c r="P122" s="195">
        <f t="shared" si="1"/>
        <v>0</v>
      </c>
      <c r="Q122" s="195">
        <v>1.9429999999999999E-2</v>
      </c>
      <c r="R122" s="195">
        <f t="shared" si="2"/>
        <v>4.4537445999999994</v>
      </c>
      <c r="S122" s="195">
        <v>0</v>
      </c>
      <c r="T122" s="19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130</v>
      </c>
      <c r="AT122" s="197" t="s">
        <v>125</v>
      </c>
      <c r="AU122" s="197" t="s">
        <v>82</v>
      </c>
      <c r="AY122" s="16" t="s">
        <v>123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16" t="s">
        <v>80</v>
      </c>
      <c r="BK122" s="198">
        <f t="shared" si="9"/>
        <v>0</v>
      </c>
      <c r="BL122" s="16" t="s">
        <v>130</v>
      </c>
      <c r="BM122" s="197" t="s">
        <v>228</v>
      </c>
    </row>
    <row r="123" spans="1:65" s="2" customFormat="1" ht="16.5" customHeight="1">
      <c r="A123" s="33"/>
      <c r="B123" s="34"/>
      <c r="C123" s="186" t="s">
        <v>229</v>
      </c>
      <c r="D123" s="186" t="s">
        <v>125</v>
      </c>
      <c r="E123" s="187" t="s">
        <v>230</v>
      </c>
      <c r="F123" s="188" t="s">
        <v>231</v>
      </c>
      <c r="G123" s="189" t="s">
        <v>128</v>
      </c>
      <c r="H123" s="190">
        <v>28.308</v>
      </c>
      <c r="I123" s="191"/>
      <c r="J123" s="192">
        <f t="shared" si="0"/>
        <v>0</v>
      </c>
      <c r="K123" s="188" t="s">
        <v>129</v>
      </c>
      <c r="L123" s="38"/>
      <c r="M123" s="193" t="s">
        <v>19</v>
      </c>
      <c r="N123" s="194" t="s">
        <v>43</v>
      </c>
      <c r="O123" s="63"/>
      <c r="P123" s="195">
        <f t="shared" si="1"/>
        <v>0</v>
      </c>
      <c r="Q123" s="195">
        <v>5.8279999999999998E-2</v>
      </c>
      <c r="R123" s="195">
        <f t="shared" si="2"/>
        <v>1.64979024</v>
      </c>
      <c r="S123" s="195">
        <v>0</v>
      </c>
      <c r="T123" s="19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130</v>
      </c>
      <c r="AT123" s="197" t="s">
        <v>125</v>
      </c>
      <c r="AU123" s="197" t="s">
        <v>82</v>
      </c>
      <c r="AY123" s="16" t="s">
        <v>123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6" t="s">
        <v>80</v>
      </c>
      <c r="BK123" s="198">
        <f t="shared" si="9"/>
        <v>0</v>
      </c>
      <c r="BL123" s="16" t="s">
        <v>130</v>
      </c>
      <c r="BM123" s="197" t="s">
        <v>232</v>
      </c>
    </row>
    <row r="124" spans="1:65" s="2" customFormat="1" ht="16.5" customHeight="1">
      <c r="A124" s="33"/>
      <c r="B124" s="34"/>
      <c r="C124" s="186" t="s">
        <v>233</v>
      </c>
      <c r="D124" s="186" t="s">
        <v>125</v>
      </c>
      <c r="E124" s="187" t="s">
        <v>234</v>
      </c>
      <c r="F124" s="188" t="s">
        <v>235</v>
      </c>
      <c r="G124" s="189" t="s">
        <v>128</v>
      </c>
      <c r="H124" s="190">
        <v>14.741</v>
      </c>
      <c r="I124" s="191"/>
      <c r="J124" s="192">
        <f t="shared" si="0"/>
        <v>0</v>
      </c>
      <c r="K124" s="188" t="s">
        <v>129</v>
      </c>
      <c r="L124" s="38"/>
      <c r="M124" s="193" t="s">
        <v>19</v>
      </c>
      <c r="N124" s="194" t="s">
        <v>43</v>
      </c>
      <c r="O124" s="63"/>
      <c r="P124" s="195">
        <f t="shared" si="1"/>
        <v>0</v>
      </c>
      <c r="Q124" s="195">
        <v>9.9750000000000005E-2</v>
      </c>
      <c r="R124" s="195">
        <f t="shared" si="2"/>
        <v>1.47041475</v>
      </c>
      <c r="S124" s="195">
        <v>0</v>
      </c>
      <c r="T124" s="19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7" t="s">
        <v>130</v>
      </c>
      <c r="AT124" s="197" t="s">
        <v>125</v>
      </c>
      <c r="AU124" s="197" t="s">
        <v>82</v>
      </c>
      <c r="AY124" s="16" t="s">
        <v>123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6" t="s">
        <v>80</v>
      </c>
      <c r="BK124" s="198">
        <f t="shared" si="9"/>
        <v>0</v>
      </c>
      <c r="BL124" s="16" t="s">
        <v>130</v>
      </c>
      <c r="BM124" s="197" t="s">
        <v>236</v>
      </c>
    </row>
    <row r="125" spans="1:65" s="2" customFormat="1" ht="24" customHeight="1">
      <c r="A125" s="33"/>
      <c r="B125" s="34"/>
      <c r="C125" s="186" t="s">
        <v>237</v>
      </c>
      <c r="D125" s="186" t="s">
        <v>125</v>
      </c>
      <c r="E125" s="187" t="s">
        <v>238</v>
      </c>
      <c r="F125" s="188" t="s">
        <v>239</v>
      </c>
      <c r="G125" s="189" t="s">
        <v>128</v>
      </c>
      <c r="H125" s="190">
        <v>229.22</v>
      </c>
      <c r="I125" s="191"/>
      <c r="J125" s="192">
        <f t="shared" si="0"/>
        <v>0</v>
      </c>
      <c r="K125" s="188" t="s">
        <v>129</v>
      </c>
      <c r="L125" s="38"/>
      <c r="M125" s="193" t="s">
        <v>19</v>
      </c>
      <c r="N125" s="194" t="s">
        <v>43</v>
      </c>
      <c r="O125" s="63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130</v>
      </c>
      <c r="AT125" s="197" t="s">
        <v>125</v>
      </c>
      <c r="AU125" s="197" t="s">
        <v>82</v>
      </c>
      <c r="AY125" s="16" t="s">
        <v>123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6" t="s">
        <v>80</v>
      </c>
      <c r="BK125" s="198">
        <f t="shared" si="9"/>
        <v>0</v>
      </c>
      <c r="BL125" s="16" t="s">
        <v>130</v>
      </c>
      <c r="BM125" s="197" t="s">
        <v>240</v>
      </c>
    </row>
    <row r="126" spans="1:65" s="2" customFormat="1" ht="16.5" customHeight="1">
      <c r="A126" s="33"/>
      <c r="B126" s="34"/>
      <c r="C126" s="186" t="s">
        <v>241</v>
      </c>
      <c r="D126" s="186" t="s">
        <v>125</v>
      </c>
      <c r="E126" s="187" t="s">
        <v>242</v>
      </c>
      <c r="F126" s="188" t="s">
        <v>243</v>
      </c>
      <c r="G126" s="189" t="s">
        <v>128</v>
      </c>
      <c r="H126" s="190">
        <v>6.633</v>
      </c>
      <c r="I126" s="191"/>
      <c r="J126" s="192">
        <f t="shared" si="0"/>
        <v>0</v>
      </c>
      <c r="K126" s="188" t="s">
        <v>129</v>
      </c>
      <c r="L126" s="38"/>
      <c r="M126" s="193" t="s">
        <v>19</v>
      </c>
      <c r="N126" s="194" t="s">
        <v>43</v>
      </c>
      <c r="O126" s="63"/>
      <c r="P126" s="195">
        <f t="shared" si="1"/>
        <v>0</v>
      </c>
      <c r="Q126" s="195">
        <v>9.8999999999999999E-4</v>
      </c>
      <c r="R126" s="195">
        <f t="shared" si="2"/>
        <v>6.5666700000000001E-3</v>
      </c>
      <c r="S126" s="195">
        <v>0</v>
      </c>
      <c r="T126" s="19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130</v>
      </c>
      <c r="AT126" s="197" t="s">
        <v>125</v>
      </c>
      <c r="AU126" s="197" t="s">
        <v>82</v>
      </c>
      <c r="AY126" s="16" t="s">
        <v>123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6" t="s">
        <v>80</v>
      </c>
      <c r="BK126" s="198">
        <f t="shared" si="9"/>
        <v>0</v>
      </c>
      <c r="BL126" s="16" t="s">
        <v>130</v>
      </c>
      <c r="BM126" s="197" t="s">
        <v>244</v>
      </c>
    </row>
    <row r="127" spans="1:65" s="2" customFormat="1" ht="16.5" customHeight="1">
      <c r="A127" s="33"/>
      <c r="B127" s="34"/>
      <c r="C127" s="186" t="s">
        <v>245</v>
      </c>
      <c r="D127" s="186" t="s">
        <v>125</v>
      </c>
      <c r="E127" s="187" t="s">
        <v>246</v>
      </c>
      <c r="F127" s="188" t="s">
        <v>247</v>
      </c>
      <c r="G127" s="189" t="s">
        <v>128</v>
      </c>
      <c r="H127" s="190">
        <v>33.613</v>
      </c>
      <c r="I127" s="191"/>
      <c r="J127" s="192">
        <f t="shared" si="0"/>
        <v>0</v>
      </c>
      <c r="K127" s="188" t="s">
        <v>129</v>
      </c>
      <c r="L127" s="38"/>
      <c r="M127" s="193" t="s">
        <v>19</v>
      </c>
      <c r="N127" s="194" t="s">
        <v>43</v>
      </c>
      <c r="O127" s="63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130</v>
      </c>
      <c r="AT127" s="197" t="s">
        <v>125</v>
      </c>
      <c r="AU127" s="197" t="s">
        <v>82</v>
      </c>
      <c r="AY127" s="16" t="s">
        <v>123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6" t="s">
        <v>80</v>
      </c>
      <c r="BK127" s="198">
        <f t="shared" si="9"/>
        <v>0</v>
      </c>
      <c r="BL127" s="16" t="s">
        <v>130</v>
      </c>
      <c r="BM127" s="197" t="s">
        <v>248</v>
      </c>
    </row>
    <row r="128" spans="1:65" s="2" customFormat="1" ht="16.5" customHeight="1">
      <c r="A128" s="33"/>
      <c r="B128" s="34"/>
      <c r="C128" s="186" t="s">
        <v>249</v>
      </c>
      <c r="D128" s="186" t="s">
        <v>125</v>
      </c>
      <c r="E128" s="187" t="s">
        <v>250</v>
      </c>
      <c r="F128" s="188" t="s">
        <v>251</v>
      </c>
      <c r="G128" s="189" t="s">
        <v>128</v>
      </c>
      <c r="H128" s="190">
        <v>229.22</v>
      </c>
      <c r="I128" s="191"/>
      <c r="J128" s="192">
        <f t="shared" si="0"/>
        <v>0</v>
      </c>
      <c r="K128" s="188" t="s">
        <v>129</v>
      </c>
      <c r="L128" s="38"/>
      <c r="M128" s="193" t="s">
        <v>19</v>
      </c>
      <c r="N128" s="194" t="s">
        <v>43</v>
      </c>
      <c r="O128" s="63"/>
      <c r="P128" s="195">
        <f t="shared" si="1"/>
        <v>0</v>
      </c>
      <c r="Q128" s="195">
        <v>3.0300000000000001E-3</v>
      </c>
      <c r="R128" s="195">
        <f t="shared" si="2"/>
        <v>0.69453660000000006</v>
      </c>
      <c r="S128" s="195">
        <v>0</v>
      </c>
      <c r="T128" s="19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130</v>
      </c>
      <c r="AT128" s="197" t="s">
        <v>125</v>
      </c>
      <c r="AU128" s="197" t="s">
        <v>82</v>
      </c>
      <c r="AY128" s="16" t="s">
        <v>123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6" t="s">
        <v>80</v>
      </c>
      <c r="BK128" s="198">
        <f t="shared" si="9"/>
        <v>0</v>
      </c>
      <c r="BL128" s="16" t="s">
        <v>130</v>
      </c>
      <c r="BM128" s="197" t="s">
        <v>252</v>
      </c>
    </row>
    <row r="129" spans="1:65" s="2" customFormat="1" ht="36" customHeight="1">
      <c r="A129" s="33"/>
      <c r="B129" s="34"/>
      <c r="C129" s="186" t="s">
        <v>253</v>
      </c>
      <c r="D129" s="186" t="s">
        <v>125</v>
      </c>
      <c r="E129" s="187" t="s">
        <v>254</v>
      </c>
      <c r="F129" s="188" t="s">
        <v>255</v>
      </c>
      <c r="G129" s="189" t="s">
        <v>144</v>
      </c>
      <c r="H129" s="190">
        <v>10</v>
      </c>
      <c r="I129" s="191"/>
      <c r="J129" s="192">
        <f t="shared" si="0"/>
        <v>0</v>
      </c>
      <c r="K129" s="188" t="s">
        <v>129</v>
      </c>
      <c r="L129" s="38"/>
      <c r="M129" s="193" t="s">
        <v>19</v>
      </c>
      <c r="N129" s="194" t="s">
        <v>43</v>
      </c>
      <c r="O129" s="63"/>
      <c r="P129" s="195">
        <f t="shared" si="1"/>
        <v>0</v>
      </c>
      <c r="Q129" s="195">
        <v>4.2100000000000002E-3</v>
      </c>
      <c r="R129" s="195">
        <f t="shared" si="2"/>
        <v>4.2099999999999999E-2</v>
      </c>
      <c r="S129" s="195">
        <v>0</v>
      </c>
      <c r="T129" s="19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130</v>
      </c>
      <c r="AT129" s="197" t="s">
        <v>125</v>
      </c>
      <c r="AU129" s="197" t="s">
        <v>82</v>
      </c>
      <c r="AY129" s="16" t="s">
        <v>123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6" t="s">
        <v>80</v>
      </c>
      <c r="BK129" s="198">
        <f t="shared" si="9"/>
        <v>0</v>
      </c>
      <c r="BL129" s="16" t="s">
        <v>130</v>
      </c>
      <c r="BM129" s="197" t="s">
        <v>256</v>
      </c>
    </row>
    <row r="130" spans="1:65" s="2" customFormat="1" ht="24" customHeight="1">
      <c r="A130" s="33"/>
      <c r="B130" s="34"/>
      <c r="C130" s="186" t="s">
        <v>257</v>
      </c>
      <c r="D130" s="186" t="s">
        <v>125</v>
      </c>
      <c r="E130" s="187" t="s">
        <v>258</v>
      </c>
      <c r="F130" s="188" t="s">
        <v>259</v>
      </c>
      <c r="G130" s="189" t="s">
        <v>144</v>
      </c>
      <c r="H130" s="190">
        <v>10</v>
      </c>
      <c r="I130" s="191"/>
      <c r="J130" s="192">
        <f t="shared" si="0"/>
        <v>0</v>
      </c>
      <c r="K130" s="188" t="s">
        <v>129</v>
      </c>
      <c r="L130" s="38"/>
      <c r="M130" s="193" t="s">
        <v>19</v>
      </c>
      <c r="N130" s="194" t="s">
        <v>43</v>
      </c>
      <c r="O130" s="63"/>
      <c r="P130" s="195">
        <f t="shared" si="1"/>
        <v>0</v>
      </c>
      <c r="Q130" s="195">
        <v>4.6000000000000001E-4</v>
      </c>
      <c r="R130" s="195">
        <f t="shared" si="2"/>
        <v>4.5999999999999999E-3</v>
      </c>
      <c r="S130" s="195">
        <v>0</v>
      </c>
      <c r="T130" s="19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7" t="s">
        <v>130</v>
      </c>
      <c r="AT130" s="197" t="s">
        <v>125</v>
      </c>
      <c r="AU130" s="197" t="s">
        <v>82</v>
      </c>
      <c r="AY130" s="16" t="s">
        <v>123</v>
      </c>
      <c r="BE130" s="198">
        <f t="shared" si="4"/>
        <v>0</v>
      </c>
      <c r="BF130" s="198">
        <f t="shared" si="5"/>
        <v>0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6" t="s">
        <v>80</v>
      </c>
      <c r="BK130" s="198">
        <f t="shared" si="9"/>
        <v>0</v>
      </c>
      <c r="BL130" s="16" t="s">
        <v>130</v>
      </c>
      <c r="BM130" s="197" t="s">
        <v>260</v>
      </c>
    </row>
    <row r="131" spans="1:65" s="12" customFormat="1" ht="22.9" customHeight="1">
      <c r="B131" s="170"/>
      <c r="C131" s="171"/>
      <c r="D131" s="172" t="s">
        <v>71</v>
      </c>
      <c r="E131" s="184" t="s">
        <v>261</v>
      </c>
      <c r="F131" s="184" t="s">
        <v>262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SUM(P132:P136)</f>
        <v>0</v>
      </c>
      <c r="Q131" s="178"/>
      <c r="R131" s="179">
        <f>SUM(R132:R136)</f>
        <v>0</v>
      </c>
      <c r="S131" s="178"/>
      <c r="T131" s="180">
        <f>SUM(T132:T136)</f>
        <v>0</v>
      </c>
      <c r="AR131" s="181" t="s">
        <v>80</v>
      </c>
      <c r="AT131" s="182" t="s">
        <v>71</v>
      </c>
      <c r="AU131" s="182" t="s">
        <v>80</v>
      </c>
      <c r="AY131" s="181" t="s">
        <v>123</v>
      </c>
      <c r="BK131" s="183">
        <f>SUM(BK132:BK136)</f>
        <v>0</v>
      </c>
    </row>
    <row r="132" spans="1:65" s="2" customFormat="1" ht="24" customHeight="1">
      <c r="A132" s="33"/>
      <c r="B132" s="34"/>
      <c r="C132" s="186" t="s">
        <v>263</v>
      </c>
      <c r="D132" s="186" t="s">
        <v>125</v>
      </c>
      <c r="E132" s="187" t="s">
        <v>264</v>
      </c>
      <c r="F132" s="188" t="s">
        <v>265</v>
      </c>
      <c r="G132" s="189" t="s">
        <v>266</v>
      </c>
      <c r="H132" s="190">
        <v>20.594999999999999</v>
      </c>
      <c r="I132" s="191"/>
      <c r="J132" s="192">
        <f>ROUND(I132*H132,2)</f>
        <v>0</v>
      </c>
      <c r="K132" s="188" t="s">
        <v>129</v>
      </c>
      <c r="L132" s="38"/>
      <c r="M132" s="193" t="s">
        <v>19</v>
      </c>
      <c r="N132" s="194" t="s">
        <v>43</v>
      </c>
      <c r="O132" s="6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130</v>
      </c>
      <c r="AT132" s="197" t="s">
        <v>125</v>
      </c>
      <c r="AU132" s="197" t="s">
        <v>82</v>
      </c>
      <c r="AY132" s="16" t="s">
        <v>123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80</v>
      </c>
      <c r="BK132" s="198">
        <f>ROUND(I132*H132,2)</f>
        <v>0</v>
      </c>
      <c r="BL132" s="16" t="s">
        <v>130</v>
      </c>
      <c r="BM132" s="197" t="s">
        <v>267</v>
      </c>
    </row>
    <row r="133" spans="1:65" s="2" customFormat="1" ht="24" customHeight="1">
      <c r="A133" s="33"/>
      <c r="B133" s="34"/>
      <c r="C133" s="186" t="s">
        <v>268</v>
      </c>
      <c r="D133" s="186" t="s">
        <v>125</v>
      </c>
      <c r="E133" s="187" t="s">
        <v>269</v>
      </c>
      <c r="F133" s="188" t="s">
        <v>270</v>
      </c>
      <c r="G133" s="189" t="s">
        <v>266</v>
      </c>
      <c r="H133" s="190">
        <v>36.697000000000003</v>
      </c>
      <c r="I133" s="191"/>
      <c r="J133" s="192">
        <f>ROUND(I133*H133,2)</f>
        <v>0</v>
      </c>
      <c r="K133" s="188" t="s">
        <v>129</v>
      </c>
      <c r="L133" s="38"/>
      <c r="M133" s="193" t="s">
        <v>19</v>
      </c>
      <c r="N133" s="194" t="s">
        <v>43</v>
      </c>
      <c r="O133" s="6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130</v>
      </c>
      <c r="AT133" s="197" t="s">
        <v>125</v>
      </c>
      <c r="AU133" s="197" t="s">
        <v>82</v>
      </c>
      <c r="AY133" s="16" t="s">
        <v>123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80</v>
      </c>
      <c r="BK133" s="198">
        <f>ROUND(I133*H133,2)</f>
        <v>0</v>
      </c>
      <c r="BL133" s="16" t="s">
        <v>130</v>
      </c>
      <c r="BM133" s="197" t="s">
        <v>271</v>
      </c>
    </row>
    <row r="134" spans="1:65" s="2" customFormat="1" ht="16.5" customHeight="1">
      <c r="A134" s="33"/>
      <c r="B134" s="34"/>
      <c r="C134" s="186" t="s">
        <v>272</v>
      </c>
      <c r="D134" s="186" t="s">
        <v>125</v>
      </c>
      <c r="E134" s="187" t="s">
        <v>273</v>
      </c>
      <c r="F134" s="188" t="s">
        <v>274</v>
      </c>
      <c r="G134" s="189" t="s">
        <v>266</v>
      </c>
      <c r="H134" s="190">
        <v>20.594999999999999</v>
      </c>
      <c r="I134" s="191"/>
      <c r="J134" s="192">
        <f>ROUND(I134*H134,2)</f>
        <v>0</v>
      </c>
      <c r="K134" s="188" t="s">
        <v>129</v>
      </c>
      <c r="L134" s="38"/>
      <c r="M134" s="193" t="s">
        <v>19</v>
      </c>
      <c r="N134" s="194" t="s">
        <v>43</v>
      </c>
      <c r="O134" s="6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130</v>
      </c>
      <c r="AT134" s="197" t="s">
        <v>125</v>
      </c>
      <c r="AU134" s="197" t="s">
        <v>82</v>
      </c>
      <c r="AY134" s="16" t="s">
        <v>123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80</v>
      </c>
      <c r="BK134" s="198">
        <f>ROUND(I134*H134,2)</f>
        <v>0</v>
      </c>
      <c r="BL134" s="16" t="s">
        <v>130</v>
      </c>
      <c r="BM134" s="197" t="s">
        <v>275</v>
      </c>
    </row>
    <row r="135" spans="1:65" s="2" customFormat="1" ht="24" customHeight="1">
      <c r="A135" s="33"/>
      <c r="B135" s="34"/>
      <c r="C135" s="186" t="s">
        <v>276</v>
      </c>
      <c r="D135" s="186" t="s">
        <v>125</v>
      </c>
      <c r="E135" s="187" t="s">
        <v>277</v>
      </c>
      <c r="F135" s="188" t="s">
        <v>278</v>
      </c>
      <c r="G135" s="189" t="s">
        <v>266</v>
      </c>
      <c r="H135" s="190">
        <v>398.92</v>
      </c>
      <c r="I135" s="191"/>
      <c r="J135" s="192">
        <f>ROUND(I135*H135,2)</f>
        <v>0</v>
      </c>
      <c r="K135" s="188" t="s">
        <v>129</v>
      </c>
      <c r="L135" s="38"/>
      <c r="M135" s="193" t="s">
        <v>19</v>
      </c>
      <c r="N135" s="194" t="s">
        <v>43</v>
      </c>
      <c r="O135" s="6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130</v>
      </c>
      <c r="AT135" s="197" t="s">
        <v>125</v>
      </c>
      <c r="AU135" s="197" t="s">
        <v>82</v>
      </c>
      <c r="AY135" s="16" t="s">
        <v>123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80</v>
      </c>
      <c r="BK135" s="198">
        <f>ROUND(I135*H135,2)</f>
        <v>0</v>
      </c>
      <c r="BL135" s="16" t="s">
        <v>130</v>
      </c>
      <c r="BM135" s="197" t="s">
        <v>279</v>
      </c>
    </row>
    <row r="136" spans="1:65" s="2" customFormat="1" ht="16.5" customHeight="1">
      <c r="A136" s="33"/>
      <c r="B136" s="34"/>
      <c r="C136" s="186" t="s">
        <v>280</v>
      </c>
      <c r="D136" s="186" t="s">
        <v>125</v>
      </c>
      <c r="E136" s="187" t="s">
        <v>281</v>
      </c>
      <c r="F136" s="188" t="s">
        <v>282</v>
      </c>
      <c r="G136" s="189" t="s">
        <v>266</v>
      </c>
      <c r="H136" s="190">
        <v>20.594999999999999</v>
      </c>
      <c r="I136" s="191"/>
      <c r="J136" s="192">
        <f>ROUND(I136*H136,2)</f>
        <v>0</v>
      </c>
      <c r="K136" s="188" t="s">
        <v>129</v>
      </c>
      <c r="L136" s="38"/>
      <c r="M136" s="193" t="s">
        <v>19</v>
      </c>
      <c r="N136" s="194" t="s">
        <v>43</v>
      </c>
      <c r="O136" s="6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130</v>
      </c>
      <c r="AT136" s="197" t="s">
        <v>125</v>
      </c>
      <c r="AU136" s="197" t="s">
        <v>82</v>
      </c>
      <c r="AY136" s="16" t="s">
        <v>123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80</v>
      </c>
      <c r="BK136" s="198">
        <f>ROUND(I136*H136,2)</f>
        <v>0</v>
      </c>
      <c r="BL136" s="16" t="s">
        <v>130</v>
      </c>
      <c r="BM136" s="197" t="s">
        <v>283</v>
      </c>
    </row>
    <row r="137" spans="1:65" s="12" customFormat="1" ht="22.9" customHeight="1">
      <c r="B137" s="170"/>
      <c r="C137" s="171"/>
      <c r="D137" s="172" t="s">
        <v>71</v>
      </c>
      <c r="E137" s="184" t="s">
        <v>284</v>
      </c>
      <c r="F137" s="184" t="s">
        <v>285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P138</f>
        <v>0</v>
      </c>
      <c r="Q137" s="178"/>
      <c r="R137" s="179">
        <f>R138</f>
        <v>0</v>
      </c>
      <c r="S137" s="178"/>
      <c r="T137" s="180">
        <f>T138</f>
        <v>0</v>
      </c>
      <c r="AR137" s="181" t="s">
        <v>80</v>
      </c>
      <c r="AT137" s="182" t="s">
        <v>71</v>
      </c>
      <c r="AU137" s="182" t="s">
        <v>80</v>
      </c>
      <c r="AY137" s="181" t="s">
        <v>123</v>
      </c>
      <c r="BK137" s="183">
        <f>BK138</f>
        <v>0</v>
      </c>
    </row>
    <row r="138" spans="1:65" s="2" customFormat="1" ht="24" customHeight="1">
      <c r="A138" s="33"/>
      <c r="B138" s="34"/>
      <c r="C138" s="186" t="s">
        <v>286</v>
      </c>
      <c r="D138" s="186" t="s">
        <v>125</v>
      </c>
      <c r="E138" s="187" t="s">
        <v>287</v>
      </c>
      <c r="F138" s="188" t="s">
        <v>288</v>
      </c>
      <c r="G138" s="189" t="s">
        <v>266</v>
      </c>
      <c r="H138" s="190">
        <v>12.593</v>
      </c>
      <c r="I138" s="191"/>
      <c r="J138" s="192">
        <f>ROUND(I138*H138,2)</f>
        <v>0</v>
      </c>
      <c r="K138" s="188" t="s">
        <v>129</v>
      </c>
      <c r="L138" s="38"/>
      <c r="M138" s="193" t="s">
        <v>19</v>
      </c>
      <c r="N138" s="194" t="s">
        <v>43</v>
      </c>
      <c r="O138" s="6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130</v>
      </c>
      <c r="AT138" s="197" t="s">
        <v>125</v>
      </c>
      <c r="AU138" s="197" t="s">
        <v>82</v>
      </c>
      <c r="AY138" s="16" t="s">
        <v>123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80</v>
      </c>
      <c r="BK138" s="198">
        <f>ROUND(I138*H138,2)</f>
        <v>0</v>
      </c>
      <c r="BL138" s="16" t="s">
        <v>130</v>
      </c>
      <c r="BM138" s="197" t="s">
        <v>289</v>
      </c>
    </row>
    <row r="139" spans="1:65" s="12" customFormat="1" ht="25.9" customHeight="1">
      <c r="B139" s="170"/>
      <c r="C139" s="171"/>
      <c r="D139" s="172" t="s">
        <v>71</v>
      </c>
      <c r="E139" s="173" t="s">
        <v>290</v>
      </c>
      <c r="F139" s="173" t="s">
        <v>291</v>
      </c>
      <c r="G139" s="171"/>
      <c r="H139" s="171"/>
      <c r="I139" s="174"/>
      <c r="J139" s="175">
        <f>BK139</f>
        <v>0</v>
      </c>
      <c r="K139" s="171"/>
      <c r="L139" s="176"/>
      <c r="M139" s="177"/>
      <c r="N139" s="178"/>
      <c r="O139" s="178"/>
      <c r="P139" s="179">
        <f>P140+P147</f>
        <v>0</v>
      </c>
      <c r="Q139" s="178"/>
      <c r="R139" s="179">
        <f>R140+R147</f>
        <v>35.717359999999999</v>
      </c>
      <c r="S139" s="178"/>
      <c r="T139" s="180">
        <f>T140+T147</f>
        <v>0.64876</v>
      </c>
      <c r="AR139" s="181" t="s">
        <v>82</v>
      </c>
      <c r="AT139" s="182" t="s">
        <v>71</v>
      </c>
      <c r="AU139" s="182" t="s">
        <v>72</v>
      </c>
      <c r="AY139" s="181" t="s">
        <v>123</v>
      </c>
      <c r="BK139" s="183">
        <f>BK140+BK147</f>
        <v>0</v>
      </c>
    </row>
    <row r="140" spans="1:65" s="12" customFormat="1" ht="22.9" customHeight="1">
      <c r="B140" s="170"/>
      <c r="C140" s="171"/>
      <c r="D140" s="172" t="s">
        <v>71</v>
      </c>
      <c r="E140" s="184" t="s">
        <v>292</v>
      </c>
      <c r="F140" s="184" t="s">
        <v>293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SUM(P141:P146)</f>
        <v>0</v>
      </c>
      <c r="Q140" s="178"/>
      <c r="R140" s="179">
        <f>SUM(R141:R146)</f>
        <v>0.20435999999999999</v>
      </c>
      <c r="S140" s="178"/>
      <c r="T140" s="180">
        <f>SUM(T141:T146)</f>
        <v>0.64876</v>
      </c>
      <c r="AR140" s="181" t="s">
        <v>82</v>
      </c>
      <c r="AT140" s="182" t="s">
        <v>71</v>
      </c>
      <c r="AU140" s="182" t="s">
        <v>80</v>
      </c>
      <c r="AY140" s="181" t="s">
        <v>123</v>
      </c>
      <c r="BK140" s="183">
        <f>SUM(BK141:BK146)</f>
        <v>0</v>
      </c>
    </row>
    <row r="141" spans="1:65" s="2" customFormat="1" ht="16.5" customHeight="1">
      <c r="A141" s="33"/>
      <c r="B141" s="34"/>
      <c r="C141" s="186" t="s">
        <v>294</v>
      </c>
      <c r="D141" s="186" t="s">
        <v>125</v>
      </c>
      <c r="E141" s="187" t="s">
        <v>295</v>
      </c>
      <c r="F141" s="188" t="s">
        <v>296</v>
      </c>
      <c r="G141" s="189" t="s">
        <v>128</v>
      </c>
      <c r="H141" s="190">
        <v>162.19</v>
      </c>
      <c r="I141" s="191"/>
      <c r="J141" s="192">
        <f>ROUND(I141*H141,2)</f>
        <v>0</v>
      </c>
      <c r="K141" s="188" t="s">
        <v>129</v>
      </c>
      <c r="L141" s="38"/>
      <c r="M141" s="193" t="s">
        <v>19</v>
      </c>
      <c r="N141" s="194" t="s">
        <v>43</v>
      </c>
      <c r="O141" s="63"/>
      <c r="P141" s="195">
        <f>O141*H141</f>
        <v>0</v>
      </c>
      <c r="Q141" s="195">
        <v>0</v>
      </c>
      <c r="R141" s="195">
        <f>Q141*H141</f>
        <v>0</v>
      </c>
      <c r="S141" s="195">
        <v>4.0000000000000001E-3</v>
      </c>
      <c r="T141" s="196">
        <f>S141*H141</f>
        <v>0.64876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194</v>
      </c>
      <c r="AT141" s="197" t="s">
        <v>125</v>
      </c>
      <c r="AU141" s="197" t="s">
        <v>82</v>
      </c>
      <c r="AY141" s="16" t="s">
        <v>123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80</v>
      </c>
      <c r="BK141" s="198">
        <f>ROUND(I141*H141,2)</f>
        <v>0</v>
      </c>
      <c r="BL141" s="16" t="s">
        <v>194</v>
      </c>
      <c r="BM141" s="197" t="s">
        <v>297</v>
      </c>
    </row>
    <row r="142" spans="1:65" s="2" customFormat="1" ht="16.5" customHeight="1">
      <c r="A142" s="33"/>
      <c r="B142" s="34"/>
      <c r="C142" s="186" t="s">
        <v>298</v>
      </c>
      <c r="D142" s="186" t="s">
        <v>125</v>
      </c>
      <c r="E142" s="187" t="s">
        <v>299</v>
      </c>
      <c r="F142" s="188" t="s">
        <v>300</v>
      </c>
      <c r="G142" s="189" t="s">
        <v>128</v>
      </c>
      <c r="H142" s="190">
        <v>162.19</v>
      </c>
      <c r="I142" s="191"/>
      <c r="J142" s="192">
        <f>ROUND(I142*H142,2)</f>
        <v>0</v>
      </c>
      <c r="K142" s="188" t="s">
        <v>129</v>
      </c>
      <c r="L142" s="38"/>
      <c r="M142" s="193" t="s">
        <v>19</v>
      </c>
      <c r="N142" s="194" t="s">
        <v>43</v>
      </c>
      <c r="O142" s="6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194</v>
      </c>
      <c r="AT142" s="197" t="s">
        <v>125</v>
      </c>
      <c r="AU142" s="197" t="s">
        <v>82</v>
      </c>
      <c r="AY142" s="16" t="s">
        <v>123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80</v>
      </c>
      <c r="BK142" s="198">
        <f>ROUND(I142*H142,2)</f>
        <v>0</v>
      </c>
      <c r="BL142" s="16" t="s">
        <v>194</v>
      </c>
      <c r="BM142" s="197" t="s">
        <v>301</v>
      </c>
    </row>
    <row r="143" spans="1:65" s="2" customFormat="1" ht="24" customHeight="1">
      <c r="A143" s="33"/>
      <c r="B143" s="34"/>
      <c r="C143" s="186" t="s">
        <v>302</v>
      </c>
      <c r="D143" s="186" t="s">
        <v>125</v>
      </c>
      <c r="E143" s="187" t="s">
        <v>303</v>
      </c>
      <c r="F143" s="188" t="s">
        <v>304</v>
      </c>
      <c r="G143" s="189" t="s">
        <v>128</v>
      </c>
      <c r="H143" s="190">
        <v>162.19</v>
      </c>
      <c r="I143" s="191"/>
      <c r="J143" s="192">
        <f>ROUND(I143*H143,2)</f>
        <v>0</v>
      </c>
      <c r="K143" s="188" t="s">
        <v>129</v>
      </c>
      <c r="L143" s="38"/>
      <c r="M143" s="193" t="s">
        <v>19</v>
      </c>
      <c r="N143" s="194" t="s">
        <v>43</v>
      </c>
      <c r="O143" s="6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7" t="s">
        <v>194</v>
      </c>
      <c r="AT143" s="197" t="s">
        <v>125</v>
      </c>
      <c r="AU143" s="197" t="s">
        <v>82</v>
      </c>
      <c r="AY143" s="16" t="s">
        <v>123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80</v>
      </c>
      <c r="BK143" s="198">
        <f>ROUND(I143*H143,2)</f>
        <v>0</v>
      </c>
      <c r="BL143" s="16" t="s">
        <v>194</v>
      </c>
      <c r="BM143" s="197" t="s">
        <v>305</v>
      </c>
    </row>
    <row r="144" spans="1:65" s="2" customFormat="1" ht="16.5" customHeight="1">
      <c r="A144" s="33"/>
      <c r="B144" s="34"/>
      <c r="C144" s="199" t="s">
        <v>306</v>
      </c>
      <c r="D144" s="199" t="s">
        <v>307</v>
      </c>
      <c r="E144" s="200" t="s">
        <v>308</v>
      </c>
      <c r="F144" s="201" t="s">
        <v>309</v>
      </c>
      <c r="G144" s="202" t="s">
        <v>128</v>
      </c>
      <c r="H144" s="203">
        <v>170.3</v>
      </c>
      <c r="I144" s="204"/>
      <c r="J144" s="205">
        <f>ROUND(I144*H144,2)</f>
        <v>0</v>
      </c>
      <c r="K144" s="201" t="s">
        <v>129</v>
      </c>
      <c r="L144" s="206"/>
      <c r="M144" s="207" t="s">
        <v>19</v>
      </c>
      <c r="N144" s="208" t="s">
        <v>43</v>
      </c>
      <c r="O144" s="63"/>
      <c r="P144" s="195">
        <f>O144*H144</f>
        <v>0</v>
      </c>
      <c r="Q144" s="195">
        <v>1.1999999999999999E-3</v>
      </c>
      <c r="R144" s="195">
        <f>Q144*H144</f>
        <v>0.20435999999999999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257</v>
      </c>
      <c r="AT144" s="197" t="s">
        <v>307</v>
      </c>
      <c r="AU144" s="197" t="s">
        <v>82</v>
      </c>
      <c r="AY144" s="16" t="s">
        <v>123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80</v>
      </c>
      <c r="BK144" s="198">
        <f>ROUND(I144*H144,2)</f>
        <v>0</v>
      </c>
      <c r="BL144" s="16" t="s">
        <v>194</v>
      </c>
      <c r="BM144" s="197" t="s">
        <v>310</v>
      </c>
    </row>
    <row r="145" spans="1:65" s="13" customFormat="1" ht="11.25">
      <c r="B145" s="209"/>
      <c r="C145" s="210"/>
      <c r="D145" s="211" t="s">
        <v>311</v>
      </c>
      <c r="E145" s="212" t="s">
        <v>19</v>
      </c>
      <c r="F145" s="213" t="s">
        <v>312</v>
      </c>
      <c r="G145" s="210"/>
      <c r="H145" s="214">
        <v>170.3</v>
      </c>
      <c r="I145" s="215"/>
      <c r="J145" s="210"/>
      <c r="K145" s="210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311</v>
      </c>
      <c r="AU145" s="220" t="s">
        <v>82</v>
      </c>
      <c r="AV145" s="13" t="s">
        <v>82</v>
      </c>
      <c r="AW145" s="13" t="s">
        <v>33</v>
      </c>
      <c r="AX145" s="13" t="s">
        <v>80</v>
      </c>
      <c r="AY145" s="220" t="s">
        <v>123</v>
      </c>
    </row>
    <row r="146" spans="1:65" s="2" customFormat="1" ht="24" customHeight="1">
      <c r="A146" s="33"/>
      <c r="B146" s="34"/>
      <c r="C146" s="186" t="s">
        <v>313</v>
      </c>
      <c r="D146" s="186" t="s">
        <v>125</v>
      </c>
      <c r="E146" s="187" t="s">
        <v>314</v>
      </c>
      <c r="F146" s="188" t="s">
        <v>315</v>
      </c>
      <c r="G146" s="189" t="s">
        <v>316</v>
      </c>
      <c r="H146" s="221"/>
      <c r="I146" s="191"/>
      <c r="J146" s="192">
        <f>ROUND(I146*H146,2)</f>
        <v>0</v>
      </c>
      <c r="K146" s="188" t="s">
        <v>129</v>
      </c>
      <c r="L146" s="38"/>
      <c r="M146" s="193" t="s">
        <v>19</v>
      </c>
      <c r="N146" s="194" t="s">
        <v>43</v>
      </c>
      <c r="O146" s="6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7" t="s">
        <v>194</v>
      </c>
      <c r="AT146" s="197" t="s">
        <v>125</v>
      </c>
      <c r="AU146" s="197" t="s">
        <v>82</v>
      </c>
      <c r="AY146" s="16" t="s">
        <v>123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80</v>
      </c>
      <c r="BK146" s="198">
        <f>ROUND(I146*H146,2)</f>
        <v>0</v>
      </c>
      <c r="BL146" s="16" t="s">
        <v>194</v>
      </c>
      <c r="BM146" s="197" t="s">
        <v>317</v>
      </c>
    </row>
    <row r="147" spans="1:65" s="12" customFormat="1" ht="22.9" customHeight="1">
      <c r="B147" s="170"/>
      <c r="C147" s="171"/>
      <c r="D147" s="172" t="s">
        <v>71</v>
      </c>
      <c r="E147" s="184" t="s">
        <v>318</v>
      </c>
      <c r="F147" s="184" t="s">
        <v>319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SUM(P148:P150)</f>
        <v>0</v>
      </c>
      <c r="Q147" s="178"/>
      <c r="R147" s="179">
        <f>SUM(R148:R150)</f>
        <v>35.512999999999998</v>
      </c>
      <c r="S147" s="178"/>
      <c r="T147" s="180">
        <f>SUM(T148:T150)</f>
        <v>0</v>
      </c>
      <c r="AR147" s="181" t="s">
        <v>82</v>
      </c>
      <c r="AT147" s="182" t="s">
        <v>71</v>
      </c>
      <c r="AU147" s="182" t="s">
        <v>80</v>
      </c>
      <c r="AY147" s="181" t="s">
        <v>123</v>
      </c>
      <c r="BK147" s="183">
        <f>SUM(BK148:BK150)</f>
        <v>0</v>
      </c>
    </row>
    <row r="148" spans="1:65" s="2" customFormat="1" ht="24" customHeight="1">
      <c r="A148" s="33"/>
      <c r="B148" s="34"/>
      <c r="C148" s="186" t="s">
        <v>320</v>
      </c>
      <c r="D148" s="186" t="s">
        <v>125</v>
      </c>
      <c r="E148" s="187" t="s">
        <v>321</v>
      </c>
      <c r="F148" s="188" t="s">
        <v>322</v>
      </c>
      <c r="G148" s="189" t="s">
        <v>128</v>
      </c>
      <c r="H148" s="190">
        <v>118.375</v>
      </c>
      <c r="I148" s="191"/>
      <c r="J148" s="192">
        <f>ROUND(I148*H148,2)</f>
        <v>0</v>
      </c>
      <c r="K148" s="188" t="s">
        <v>129</v>
      </c>
      <c r="L148" s="38"/>
      <c r="M148" s="193" t="s">
        <v>19</v>
      </c>
      <c r="N148" s="194" t="s">
        <v>43</v>
      </c>
      <c r="O148" s="6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194</v>
      </c>
      <c r="AT148" s="197" t="s">
        <v>125</v>
      </c>
      <c r="AU148" s="197" t="s">
        <v>82</v>
      </c>
      <c r="AY148" s="16" t="s">
        <v>123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80</v>
      </c>
      <c r="BK148" s="198">
        <f>ROUND(I148*H148,2)</f>
        <v>0</v>
      </c>
      <c r="BL148" s="16" t="s">
        <v>194</v>
      </c>
      <c r="BM148" s="197" t="s">
        <v>323</v>
      </c>
    </row>
    <row r="149" spans="1:65" s="2" customFormat="1" ht="24" customHeight="1">
      <c r="A149" s="33"/>
      <c r="B149" s="34"/>
      <c r="C149" s="186" t="s">
        <v>324</v>
      </c>
      <c r="D149" s="186" t="s">
        <v>125</v>
      </c>
      <c r="E149" s="187" t="s">
        <v>325</v>
      </c>
      <c r="F149" s="188" t="s">
        <v>326</v>
      </c>
      <c r="G149" s="189" t="s">
        <v>128</v>
      </c>
      <c r="H149" s="190">
        <v>1183.75</v>
      </c>
      <c r="I149" s="191"/>
      <c r="J149" s="192">
        <f>ROUND(I149*H149,2)</f>
        <v>0</v>
      </c>
      <c r="K149" s="188" t="s">
        <v>129</v>
      </c>
      <c r="L149" s="38"/>
      <c r="M149" s="193" t="s">
        <v>19</v>
      </c>
      <c r="N149" s="194" t="s">
        <v>43</v>
      </c>
      <c r="O149" s="6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194</v>
      </c>
      <c r="AT149" s="197" t="s">
        <v>125</v>
      </c>
      <c r="AU149" s="197" t="s">
        <v>82</v>
      </c>
      <c r="AY149" s="16" t="s">
        <v>123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80</v>
      </c>
      <c r="BK149" s="198">
        <f>ROUND(I149*H149,2)</f>
        <v>0</v>
      </c>
      <c r="BL149" s="16" t="s">
        <v>194</v>
      </c>
      <c r="BM149" s="197" t="s">
        <v>327</v>
      </c>
    </row>
    <row r="150" spans="1:65" s="2" customFormat="1" ht="16.5" customHeight="1">
      <c r="A150" s="33"/>
      <c r="B150" s="34"/>
      <c r="C150" s="199" t="s">
        <v>328</v>
      </c>
      <c r="D150" s="199" t="s">
        <v>307</v>
      </c>
      <c r="E150" s="200" t="s">
        <v>329</v>
      </c>
      <c r="F150" s="201" t="s">
        <v>330</v>
      </c>
      <c r="G150" s="202" t="s">
        <v>266</v>
      </c>
      <c r="H150" s="203">
        <v>35.512999999999998</v>
      </c>
      <c r="I150" s="204"/>
      <c r="J150" s="205">
        <f>ROUND(I150*H150,2)</f>
        <v>0</v>
      </c>
      <c r="K150" s="201" t="s">
        <v>129</v>
      </c>
      <c r="L150" s="206"/>
      <c r="M150" s="222" t="s">
        <v>19</v>
      </c>
      <c r="N150" s="223" t="s">
        <v>43</v>
      </c>
      <c r="O150" s="224"/>
      <c r="P150" s="225">
        <f>O150*H150</f>
        <v>0</v>
      </c>
      <c r="Q150" s="225">
        <v>1</v>
      </c>
      <c r="R150" s="225">
        <f>Q150*H150</f>
        <v>35.512999999999998</v>
      </c>
      <c r="S150" s="225">
        <v>0</v>
      </c>
      <c r="T150" s="22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257</v>
      </c>
      <c r="AT150" s="197" t="s">
        <v>307</v>
      </c>
      <c r="AU150" s="197" t="s">
        <v>82</v>
      </c>
      <c r="AY150" s="16" t="s">
        <v>123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80</v>
      </c>
      <c r="BK150" s="198">
        <f>ROUND(I150*H150,2)</f>
        <v>0</v>
      </c>
      <c r="BL150" s="16" t="s">
        <v>194</v>
      </c>
      <c r="BM150" s="197" t="s">
        <v>331</v>
      </c>
    </row>
    <row r="151" spans="1:65" s="2" customFormat="1" ht="6.95" customHeight="1">
      <c r="A151" s="33"/>
      <c r="B151" s="46"/>
      <c r="C151" s="47"/>
      <c r="D151" s="47"/>
      <c r="E151" s="47"/>
      <c r="F151" s="47"/>
      <c r="G151" s="47"/>
      <c r="H151" s="47"/>
      <c r="I151" s="135"/>
      <c r="J151" s="47"/>
      <c r="K151" s="47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8qCumGIQdiXcj4xgdRsiVr0zxyAPgawt3b140F2OWfHLMjjGnTCF18BoGXYOl+h2gqhWlfUN5vs50Z+SY1KfEA==" saltValue="w5mhArZ/j84thOf8frwFburPfqsbUqrmfCAyjQE2fSsQN4uGix6cIdGUkrOaXNYeE7ez9hP1TtewsXiv7ej/9w==" spinCount="100000" sheet="1" objects="1" scenarios="1" formatColumns="0" formatRows="0" autoFilter="0"/>
  <autoFilter ref="C90:K150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6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89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Oprava most v km 130,174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90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332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>
        <f>'Rekapitulace stavby'!AN8</f>
        <v>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24</v>
      </c>
      <c r="E14" s="33"/>
      <c r="F14" s="33"/>
      <c r="G14" s="33"/>
      <c r="H14" s="33"/>
      <c r="I14" s="110" t="s">
        <v>25</v>
      </c>
      <c r="J14" s="109" t="s">
        <v>26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25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25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25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ROUND((SUM(BE82:BE122)),  2)</f>
        <v>0</v>
      </c>
      <c r="G33" s="33"/>
      <c r="H33" s="33"/>
      <c r="I33" s="124">
        <v>0.21</v>
      </c>
      <c r="J33" s="123">
        <f>ROUND(((SUM(BE82:BE122))*I33),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ROUND((SUM(BF82:BF122)),  2)</f>
        <v>0</v>
      </c>
      <c r="G34" s="33"/>
      <c r="H34" s="33"/>
      <c r="I34" s="124">
        <v>0.15</v>
      </c>
      <c r="J34" s="123">
        <f>ROUND(((SUM(BF82:BF122))*I34),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ROUND((SUM(BG82:BG122)),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ROUND((SUM(BH82:BH122)),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ROUND((SUM(BI82:BI122)),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Oprava most v km 130,174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7" t="str">
        <f>E9</f>
        <v>SO 02 - Most v km 130,174 - Železniční svršek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Bojkovice</v>
      </c>
      <c r="G52" s="35"/>
      <c r="H52" s="35"/>
      <c r="I52" s="110" t="s">
        <v>23</v>
      </c>
      <c r="J52" s="58">
        <f>IF(J12="","",J12)</f>
        <v>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7.95" customHeight="1">
      <c r="A54" s="33"/>
      <c r="B54" s="34"/>
      <c r="C54" s="28" t="s">
        <v>24</v>
      </c>
      <c r="D54" s="35"/>
      <c r="E54" s="35"/>
      <c r="F54" s="26" t="str">
        <f>E15</f>
        <v>Správa železnic, státní organizace</v>
      </c>
      <c r="G54" s="35"/>
      <c r="H54" s="35"/>
      <c r="I54" s="110" t="s">
        <v>31</v>
      </c>
      <c r="J54" s="31" t="str">
        <f>E21</f>
        <v>Ing. Zdeňka Jabůrková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93</v>
      </c>
      <c r="D57" s="140"/>
      <c r="E57" s="140"/>
      <c r="F57" s="140"/>
      <c r="G57" s="140"/>
      <c r="H57" s="140"/>
      <c r="I57" s="141"/>
      <c r="J57" s="142" t="s">
        <v>94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44"/>
      <c r="C60" s="145"/>
      <c r="D60" s="146" t="s">
        <v>96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333</v>
      </c>
      <c r="E61" s="154"/>
      <c r="F61" s="154"/>
      <c r="G61" s="154"/>
      <c r="H61" s="154"/>
      <c r="I61" s="155"/>
      <c r="J61" s="156">
        <f>J84</f>
        <v>0</v>
      </c>
      <c r="K61" s="152"/>
      <c r="L61" s="157"/>
    </row>
    <row r="62" spans="1:47" s="9" customFormat="1" ht="24.95" customHeight="1">
      <c r="B62" s="144"/>
      <c r="C62" s="145"/>
      <c r="D62" s="146" t="s">
        <v>334</v>
      </c>
      <c r="E62" s="147"/>
      <c r="F62" s="147"/>
      <c r="G62" s="147"/>
      <c r="H62" s="147"/>
      <c r="I62" s="148"/>
      <c r="J62" s="149">
        <f>J117</f>
        <v>0</v>
      </c>
      <c r="K62" s="145"/>
      <c r="L62" s="150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07"/>
      <c r="J63" s="35"/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135"/>
      <c r="J64" s="47"/>
      <c r="K64" s="47"/>
      <c r="L64" s="10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138"/>
      <c r="J68" s="49"/>
      <c r="K68" s="49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108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4" t="str">
        <f>E7</f>
        <v>Oprava most v km 130,174</v>
      </c>
      <c r="F72" s="355"/>
      <c r="G72" s="355"/>
      <c r="H72" s="35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90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27" t="str">
        <f>E9</f>
        <v>SO 02 - Most v km 130,174 - Železniční svršek</v>
      </c>
      <c r="F74" s="356"/>
      <c r="G74" s="356"/>
      <c r="H74" s="356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>Bojkovice</v>
      </c>
      <c r="G76" s="35"/>
      <c r="H76" s="35"/>
      <c r="I76" s="110" t="s">
        <v>23</v>
      </c>
      <c r="J76" s="58">
        <f>IF(J12="","",J12)</f>
        <v>0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7.95" customHeight="1">
      <c r="A78" s="33"/>
      <c r="B78" s="34"/>
      <c r="C78" s="28" t="s">
        <v>24</v>
      </c>
      <c r="D78" s="35"/>
      <c r="E78" s="35"/>
      <c r="F78" s="26" t="str">
        <f>E15</f>
        <v>Správa železnic, státní organizace</v>
      </c>
      <c r="G78" s="35"/>
      <c r="H78" s="35"/>
      <c r="I78" s="110" t="s">
        <v>31</v>
      </c>
      <c r="J78" s="31" t="str">
        <f>E21</f>
        <v>Ing. Zdeňka Jabůrková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0" t="s">
        <v>34</v>
      </c>
      <c r="J79" s="31" t="str">
        <f>E24</f>
        <v xml:space="preserve"> </v>
      </c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8"/>
      <c r="B81" s="159"/>
      <c r="C81" s="160" t="s">
        <v>109</v>
      </c>
      <c r="D81" s="161" t="s">
        <v>57</v>
      </c>
      <c r="E81" s="161" t="s">
        <v>53</v>
      </c>
      <c r="F81" s="161" t="s">
        <v>54</v>
      </c>
      <c r="G81" s="161" t="s">
        <v>110</v>
      </c>
      <c r="H81" s="161" t="s">
        <v>111</v>
      </c>
      <c r="I81" s="162" t="s">
        <v>112</v>
      </c>
      <c r="J81" s="161" t="s">
        <v>94</v>
      </c>
      <c r="K81" s="163" t="s">
        <v>113</v>
      </c>
      <c r="L81" s="164"/>
      <c r="M81" s="67" t="s">
        <v>19</v>
      </c>
      <c r="N81" s="68" t="s">
        <v>42</v>
      </c>
      <c r="O81" s="68" t="s">
        <v>114</v>
      </c>
      <c r="P81" s="68" t="s">
        <v>115</v>
      </c>
      <c r="Q81" s="68" t="s">
        <v>116</v>
      </c>
      <c r="R81" s="68" t="s">
        <v>117</v>
      </c>
      <c r="S81" s="68" t="s">
        <v>118</v>
      </c>
      <c r="T81" s="69" t="s">
        <v>119</v>
      </c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</row>
    <row r="82" spans="1:65" s="2" customFormat="1" ht="22.9" customHeight="1">
      <c r="A82" s="33"/>
      <c r="B82" s="34"/>
      <c r="C82" s="74" t="s">
        <v>120</v>
      </c>
      <c r="D82" s="35"/>
      <c r="E82" s="35"/>
      <c r="F82" s="35"/>
      <c r="G82" s="35"/>
      <c r="H82" s="35"/>
      <c r="I82" s="107"/>
      <c r="J82" s="165">
        <f>BK82</f>
        <v>0</v>
      </c>
      <c r="K82" s="35"/>
      <c r="L82" s="38"/>
      <c r="M82" s="70"/>
      <c r="N82" s="166"/>
      <c r="O82" s="71"/>
      <c r="P82" s="167">
        <f>P83+P117</f>
        <v>0</v>
      </c>
      <c r="Q82" s="71"/>
      <c r="R82" s="167">
        <f>R83+R117</f>
        <v>174.45989999999998</v>
      </c>
      <c r="S82" s="71"/>
      <c r="T82" s="168">
        <f>T83+T117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71</v>
      </c>
      <c r="AU82" s="16" t="s">
        <v>95</v>
      </c>
      <c r="BK82" s="169">
        <f>BK83+BK117</f>
        <v>0</v>
      </c>
    </row>
    <row r="83" spans="1:65" s="12" customFormat="1" ht="25.9" customHeight="1">
      <c r="B83" s="170"/>
      <c r="C83" s="171"/>
      <c r="D83" s="172" t="s">
        <v>71</v>
      </c>
      <c r="E83" s="173" t="s">
        <v>121</v>
      </c>
      <c r="F83" s="173" t="s">
        <v>122</v>
      </c>
      <c r="G83" s="171"/>
      <c r="H83" s="171"/>
      <c r="I83" s="174"/>
      <c r="J83" s="175">
        <f>BK83</f>
        <v>0</v>
      </c>
      <c r="K83" s="171"/>
      <c r="L83" s="176"/>
      <c r="M83" s="177"/>
      <c r="N83" s="178"/>
      <c r="O83" s="178"/>
      <c r="P83" s="179">
        <f>P84</f>
        <v>0</v>
      </c>
      <c r="Q83" s="178"/>
      <c r="R83" s="179">
        <f>R84</f>
        <v>174.45989999999998</v>
      </c>
      <c r="S83" s="178"/>
      <c r="T83" s="180">
        <f>T84</f>
        <v>0</v>
      </c>
      <c r="AR83" s="181" t="s">
        <v>80</v>
      </c>
      <c r="AT83" s="182" t="s">
        <v>71</v>
      </c>
      <c r="AU83" s="182" t="s">
        <v>72</v>
      </c>
      <c r="AY83" s="181" t="s">
        <v>123</v>
      </c>
      <c r="BK83" s="183">
        <f>BK84</f>
        <v>0</v>
      </c>
    </row>
    <row r="84" spans="1:65" s="12" customFormat="1" ht="22.9" customHeight="1">
      <c r="B84" s="170"/>
      <c r="C84" s="171"/>
      <c r="D84" s="172" t="s">
        <v>71</v>
      </c>
      <c r="E84" s="184" t="s">
        <v>335</v>
      </c>
      <c r="F84" s="184" t="s">
        <v>336</v>
      </c>
      <c r="G84" s="171"/>
      <c r="H84" s="171"/>
      <c r="I84" s="174"/>
      <c r="J84" s="185">
        <f>BK84</f>
        <v>0</v>
      </c>
      <c r="K84" s="171"/>
      <c r="L84" s="176"/>
      <c r="M84" s="177"/>
      <c r="N84" s="178"/>
      <c r="O84" s="178"/>
      <c r="P84" s="179">
        <f>SUM(P85:P116)</f>
        <v>0</v>
      </c>
      <c r="Q84" s="178"/>
      <c r="R84" s="179">
        <f>SUM(R85:R116)</f>
        <v>174.45989999999998</v>
      </c>
      <c r="S84" s="178"/>
      <c r="T84" s="180">
        <f>SUM(T85:T116)</f>
        <v>0</v>
      </c>
      <c r="AR84" s="181" t="s">
        <v>80</v>
      </c>
      <c r="AT84" s="182" t="s">
        <v>71</v>
      </c>
      <c r="AU84" s="182" t="s">
        <v>80</v>
      </c>
      <c r="AY84" s="181" t="s">
        <v>123</v>
      </c>
      <c r="BK84" s="183">
        <f>SUM(BK85:BK116)</f>
        <v>0</v>
      </c>
    </row>
    <row r="85" spans="1:65" s="2" customFormat="1" ht="24" customHeight="1">
      <c r="A85" s="33"/>
      <c r="B85" s="34"/>
      <c r="C85" s="186" t="s">
        <v>80</v>
      </c>
      <c r="D85" s="186" t="s">
        <v>125</v>
      </c>
      <c r="E85" s="187" t="s">
        <v>337</v>
      </c>
      <c r="F85" s="188" t="s">
        <v>338</v>
      </c>
      <c r="G85" s="189" t="s">
        <v>339</v>
      </c>
      <c r="H85" s="190">
        <v>0.84</v>
      </c>
      <c r="I85" s="191"/>
      <c r="J85" s="192">
        <f t="shared" ref="J85:J116" si="0">ROUND(I85*H85,2)</f>
        <v>0</v>
      </c>
      <c r="K85" s="188" t="s">
        <v>340</v>
      </c>
      <c r="L85" s="38"/>
      <c r="M85" s="193" t="s">
        <v>19</v>
      </c>
      <c r="N85" s="194" t="s">
        <v>43</v>
      </c>
      <c r="O85" s="63"/>
      <c r="P85" s="195">
        <f t="shared" ref="P85:P116" si="1">O85*H85</f>
        <v>0</v>
      </c>
      <c r="Q85" s="195">
        <v>0</v>
      </c>
      <c r="R85" s="195">
        <f t="shared" ref="R85:R116" si="2">Q85*H85</f>
        <v>0</v>
      </c>
      <c r="S85" s="195">
        <v>0</v>
      </c>
      <c r="T85" s="196">
        <f t="shared" ref="T85:T116" si="3"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7" t="s">
        <v>130</v>
      </c>
      <c r="AT85" s="197" t="s">
        <v>125</v>
      </c>
      <c r="AU85" s="197" t="s">
        <v>82</v>
      </c>
      <c r="AY85" s="16" t="s">
        <v>123</v>
      </c>
      <c r="BE85" s="198">
        <f t="shared" ref="BE85:BE116" si="4">IF(N85="základní",J85,0)</f>
        <v>0</v>
      </c>
      <c r="BF85" s="198">
        <f t="shared" ref="BF85:BF116" si="5">IF(N85="snížená",J85,0)</f>
        <v>0</v>
      </c>
      <c r="BG85" s="198">
        <f t="shared" ref="BG85:BG116" si="6">IF(N85="zákl. přenesená",J85,0)</f>
        <v>0</v>
      </c>
      <c r="BH85" s="198">
        <f t="shared" ref="BH85:BH116" si="7">IF(N85="sníž. přenesená",J85,0)</f>
        <v>0</v>
      </c>
      <c r="BI85" s="198">
        <f t="shared" ref="BI85:BI116" si="8">IF(N85="nulová",J85,0)</f>
        <v>0</v>
      </c>
      <c r="BJ85" s="16" t="s">
        <v>80</v>
      </c>
      <c r="BK85" s="198">
        <f t="shared" ref="BK85:BK116" si="9">ROUND(I85*H85,2)</f>
        <v>0</v>
      </c>
      <c r="BL85" s="16" t="s">
        <v>130</v>
      </c>
      <c r="BM85" s="197" t="s">
        <v>341</v>
      </c>
    </row>
    <row r="86" spans="1:65" s="2" customFormat="1" ht="36" customHeight="1">
      <c r="A86" s="33"/>
      <c r="B86" s="34"/>
      <c r="C86" s="186" t="s">
        <v>82</v>
      </c>
      <c r="D86" s="186" t="s">
        <v>125</v>
      </c>
      <c r="E86" s="187" t="s">
        <v>342</v>
      </c>
      <c r="F86" s="188" t="s">
        <v>343</v>
      </c>
      <c r="G86" s="189" t="s">
        <v>128</v>
      </c>
      <c r="H86" s="190">
        <v>50</v>
      </c>
      <c r="I86" s="191"/>
      <c r="J86" s="192">
        <f t="shared" si="0"/>
        <v>0</v>
      </c>
      <c r="K86" s="188" t="s">
        <v>340</v>
      </c>
      <c r="L86" s="38"/>
      <c r="M86" s="193" t="s">
        <v>19</v>
      </c>
      <c r="N86" s="194" t="s">
        <v>43</v>
      </c>
      <c r="O86" s="63"/>
      <c r="P86" s="195">
        <f t="shared" si="1"/>
        <v>0</v>
      </c>
      <c r="Q86" s="195">
        <v>0</v>
      </c>
      <c r="R86" s="195">
        <f t="shared" si="2"/>
        <v>0</v>
      </c>
      <c r="S86" s="195">
        <v>0</v>
      </c>
      <c r="T86" s="196">
        <f t="shared" si="3"/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7" t="s">
        <v>130</v>
      </c>
      <c r="AT86" s="197" t="s">
        <v>125</v>
      </c>
      <c r="AU86" s="197" t="s">
        <v>82</v>
      </c>
      <c r="AY86" s="16" t="s">
        <v>123</v>
      </c>
      <c r="BE86" s="198">
        <f t="shared" si="4"/>
        <v>0</v>
      </c>
      <c r="BF86" s="198">
        <f t="shared" si="5"/>
        <v>0</v>
      </c>
      <c r="BG86" s="198">
        <f t="shared" si="6"/>
        <v>0</v>
      </c>
      <c r="BH86" s="198">
        <f t="shared" si="7"/>
        <v>0</v>
      </c>
      <c r="BI86" s="198">
        <f t="shared" si="8"/>
        <v>0</v>
      </c>
      <c r="BJ86" s="16" t="s">
        <v>80</v>
      </c>
      <c r="BK86" s="198">
        <f t="shared" si="9"/>
        <v>0</v>
      </c>
      <c r="BL86" s="16" t="s">
        <v>130</v>
      </c>
      <c r="BM86" s="197" t="s">
        <v>344</v>
      </c>
    </row>
    <row r="87" spans="1:65" s="2" customFormat="1" ht="36" customHeight="1">
      <c r="A87" s="33"/>
      <c r="B87" s="34"/>
      <c r="C87" s="186" t="s">
        <v>136</v>
      </c>
      <c r="D87" s="186" t="s">
        <v>125</v>
      </c>
      <c r="E87" s="187" t="s">
        <v>345</v>
      </c>
      <c r="F87" s="188" t="s">
        <v>346</v>
      </c>
      <c r="G87" s="189" t="s">
        <v>134</v>
      </c>
      <c r="H87" s="190">
        <v>0.313</v>
      </c>
      <c r="I87" s="191"/>
      <c r="J87" s="192">
        <f t="shared" si="0"/>
        <v>0</v>
      </c>
      <c r="K87" s="188" t="s">
        <v>340</v>
      </c>
      <c r="L87" s="38"/>
      <c r="M87" s="193" t="s">
        <v>19</v>
      </c>
      <c r="N87" s="194" t="s">
        <v>43</v>
      </c>
      <c r="O87" s="63"/>
      <c r="P87" s="195">
        <f t="shared" si="1"/>
        <v>0</v>
      </c>
      <c r="Q87" s="195">
        <v>0</v>
      </c>
      <c r="R87" s="195">
        <f t="shared" si="2"/>
        <v>0</v>
      </c>
      <c r="S87" s="195">
        <v>0</v>
      </c>
      <c r="T87" s="196">
        <f t="shared" si="3"/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97" t="s">
        <v>130</v>
      </c>
      <c r="AT87" s="197" t="s">
        <v>125</v>
      </c>
      <c r="AU87" s="197" t="s">
        <v>82</v>
      </c>
      <c r="AY87" s="16" t="s">
        <v>123</v>
      </c>
      <c r="BE87" s="198">
        <f t="shared" si="4"/>
        <v>0</v>
      </c>
      <c r="BF87" s="198">
        <f t="shared" si="5"/>
        <v>0</v>
      </c>
      <c r="BG87" s="198">
        <f t="shared" si="6"/>
        <v>0</v>
      </c>
      <c r="BH87" s="198">
        <f t="shared" si="7"/>
        <v>0</v>
      </c>
      <c r="BI87" s="198">
        <f t="shared" si="8"/>
        <v>0</v>
      </c>
      <c r="BJ87" s="16" t="s">
        <v>80</v>
      </c>
      <c r="BK87" s="198">
        <f t="shared" si="9"/>
        <v>0</v>
      </c>
      <c r="BL87" s="16" t="s">
        <v>130</v>
      </c>
      <c r="BM87" s="197" t="s">
        <v>347</v>
      </c>
    </row>
    <row r="88" spans="1:65" s="2" customFormat="1" ht="24" customHeight="1">
      <c r="A88" s="33"/>
      <c r="B88" s="34"/>
      <c r="C88" s="199" t="s">
        <v>130</v>
      </c>
      <c r="D88" s="199" t="s">
        <v>307</v>
      </c>
      <c r="E88" s="200" t="s">
        <v>348</v>
      </c>
      <c r="F88" s="201" t="s">
        <v>349</v>
      </c>
      <c r="G88" s="202" t="s">
        <v>266</v>
      </c>
      <c r="H88" s="203">
        <v>2.25</v>
      </c>
      <c r="I88" s="204"/>
      <c r="J88" s="205">
        <f t="shared" si="0"/>
        <v>0</v>
      </c>
      <c r="K88" s="201" t="s">
        <v>340</v>
      </c>
      <c r="L88" s="206"/>
      <c r="M88" s="207" t="s">
        <v>19</v>
      </c>
      <c r="N88" s="208" t="s">
        <v>43</v>
      </c>
      <c r="O88" s="63"/>
      <c r="P88" s="195">
        <f t="shared" si="1"/>
        <v>0</v>
      </c>
      <c r="Q88" s="195">
        <v>1</v>
      </c>
      <c r="R88" s="195">
        <f t="shared" si="2"/>
        <v>2.25</v>
      </c>
      <c r="S88" s="195">
        <v>0</v>
      </c>
      <c r="T88" s="196">
        <f t="shared" si="3"/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162</v>
      </c>
      <c r="AT88" s="197" t="s">
        <v>307</v>
      </c>
      <c r="AU88" s="197" t="s">
        <v>82</v>
      </c>
      <c r="AY88" s="16" t="s">
        <v>123</v>
      </c>
      <c r="BE88" s="198">
        <f t="shared" si="4"/>
        <v>0</v>
      </c>
      <c r="BF88" s="198">
        <f t="shared" si="5"/>
        <v>0</v>
      </c>
      <c r="BG88" s="198">
        <f t="shared" si="6"/>
        <v>0</v>
      </c>
      <c r="BH88" s="198">
        <f t="shared" si="7"/>
        <v>0</v>
      </c>
      <c r="BI88" s="198">
        <f t="shared" si="8"/>
        <v>0</v>
      </c>
      <c r="BJ88" s="16" t="s">
        <v>80</v>
      </c>
      <c r="BK88" s="198">
        <f t="shared" si="9"/>
        <v>0</v>
      </c>
      <c r="BL88" s="16" t="s">
        <v>130</v>
      </c>
      <c r="BM88" s="197" t="s">
        <v>350</v>
      </c>
    </row>
    <row r="89" spans="1:65" s="2" customFormat="1" ht="24" customHeight="1">
      <c r="A89" s="33"/>
      <c r="B89" s="34"/>
      <c r="C89" s="199" t="s">
        <v>335</v>
      </c>
      <c r="D89" s="199" t="s">
        <v>307</v>
      </c>
      <c r="E89" s="200" t="s">
        <v>351</v>
      </c>
      <c r="F89" s="201" t="s">
        <v>352</v>
      </c>
      <c r="G89" s="202" t="s">
        <v>150</v>
      </c>
      <c r="H89" s="203">
        <v>160</v>
      </c>
      <c r="I89" s="204"/>
      <c r="J89" s="205">
        <f t="shared" si="0"/>
        <v>0</v>
      </c>
      <c r="K89" s="201" t="s">
        <v>340</v>
      </c>
      <c r="L89" s="206"/>
      <c r="M89" s="207" t="s">
        <v>19</v>
      </c>
      <c r="N89" s="208" t="s">
        <v>43</v>
      </c>
      <c r="O89" s="63"/>
      <c r="P89" s="195">
        <f t="shared" si="1"/>
        <v>0</v>
      </c>
      <c r="Q89" s="195">
        <v>1.8000000000000001E-4</v>
      </c>
      <c r="R89" s="195">
        <f t="shared" si="2"/>
        <v>2.8800000000000003E-2</v>
      </c>
      <c r="S89" s="195">
        <v>0</v>
      </c>
      <c r="T89" s="196">
        <f t="shared" si="3"/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7" t="s">
        <v>162</v>
      </c>
      <c r="AT89" s="197" t="s">
        <v>307</v>
      </c>
      <c r="AU89" s="197" t="s">
        <v>82</v>
      </c>
      <c r="AY89" s="16" t="s">
        <v>123</v>
      </c>
      <c r="BE89" s="198">
        <f t="shared" si="4"/>
        <v>0</v>
      </c>
      <c r="BF89" s="198">
        <f t="shared" si="5"/>
        <v>0</v>
      </c>
      <c r="BG89" s="198">
        <f t="shared" si="6"/>
        <v>0</v>
      </c>
      <c r="BH89" s="198">
        <f t="shared" si="7"/>
        <v>0</v>
      </c>
      <c r="BI89" s="198">
        <f t="shared" si="8"/>
        <v>0</v>
      </c>
      <c r="BJ89" s="16" t="s">
        <v>80</v>
      </c>
      <c r="BK89" s="198">
        <f t="shared" si="9"/>
        <v>0</v>
      </c>
      <c r="BL89" s="16" t="s">
        <v>130</v>
      </c>
      <c r="BM89" s="197" t="s">
        <v>353</v>
      </c>
    </row>
    <row r="90" spans="1:65" s="2" customFormat="1" ht="24" customHeight="1">
      <c r="A90" s="33"/>
      <c r="B90" s="34"/>
      <c r="C90" s="199" t="s">
        <v>147</v>
      </c>
      <c r="D90" s="199" t="s">
        <v>307</v>
      </c>
      <c r="E90" s="200" t="s">
        <v>354</v>
      </c>
      <c r="F90" s="201" t="s">
        <v>355</v>
      </c>
      <c r="G90" s="202" t="s">
        <v>150</v>
      </c>
      <c r="H90" s="203">
        <v>160</v>
      </c>
      <c r="I90" s="204"/>
      <c r="J90" s="205">
        <f t="shared" si="0"/>
        <v>0</v>
      </c>
      <c r="K90" s="201" t="s">
        <v>340</v>
      </c>
      <c r="L90" s="206"/>
      <c r="M90" s="207" t="s">
        <v>19</v>
      </c>
      <c r="N90" s="208" t="s">
        <v>43</v>
      </c>
      <c r="O90" s="63"/>
      <c r="P90" s="195">
        <f t="shared" si="1"/>
        <v>0</v>
      </c>
      <c r="Q90" s="195">
        <v>1.6000000000000001E-4</v>
      </c>
      <c r="R90" s="195">
        <f t="shared" si="2"/>
        <v>2.5600000000000001E-2</v>
      </c>
      <c r="S90" s="195">
        <v>0</v>
      </c>
      <c r="T90" s="196">
        <f t="shared" si="3"/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162</v>
      </c>
      <c r="AT90" s="197" t="s">
        <v>307</v>
      </c>
      <c r="AU90" s="197" t="s">
        <v>82</v>
      </c>
      <c r="AY90" s="16" t="s">
        <v>123</v>
      </c>
      <c r="BE90" s="198">
        <f t="shared" si="4"/>
        <v>0</v>
      </c>
      <c r="BF90" s="198">
        <f t="shared" si="5"/>
        <v>0</v>
      </c>
      <c r="BG90" s="198">
        <f t="shared" si="6"/>
        <v>0</v>
      </c>
      <c r="BH90" s="198">
        <f t="shared" si="7"/>
        <v>0</v>
      </c>
      <c r="BI90" s="198">
        <f t="shared" si="8"/>
        <v>0</v>
      </c>
      <c r="BJ90" s="16" t="s">
        <v>80</v>
      </c>
      <c r="BK90" s="198">
        <f t="shared" si="9"/>
        <v>0</v>
      </c>
      <c r="BL90" s="16" t="s">
        <v>130</v>
      </c>
      <c r="BM90" s="197" t="s">
        <v>356</v>
      </c>
    </row>
    <row r="91" spans="1:65" s="2" customFormat="1" ht="36" customHeight="1">
      <c r="A91" s="33"/>
      <c r="B91" s="34"/>
      <c r="C91" s="186" t="s">
        <v>152</v>
      </c>
      <c r="D91" s="186" t="s">
        <v>125</v>
      </c>
      <c r="E91" s="187" t="s">
        <v>357</v>
      </c>
      <c r="F91" s="188" t="s">
        <v>358</v>
      </c>
      <c r="G91" s="189" t="s">
        <v>134</v>
      </c>
      <c r="H91" s="190">
        <v>91.103999999999999</v>
      </c>
      <c r="I91" s="191"/>
      <c r="J91" s="192">
        <f t="shared" si="0"/>
        <v>0</v>
      </c>
      <c r="K91" s="188" t="s">
        <v>340</v>
      </c>
      <c r="L91" s="38"/>
      <c r="M91" s="193" t="s">
        <v>19</v>
      </c>
      <c r="N91" s="194" t="s">
        <v>43</v>
      </c>
      <c r="O91" s="63"/>
      <c r="P91" s="195">
        <f t="shared" si="1"/>
        <v>0</v>
      </c>
      <c r="Q91" s="195">
        <v>0</v>
      </c>
      <c r="R91" s="195">
        <f t="shared" si="2"/>
        <v>0</v>
      </c>
      <c r="S91" s="195">
        <v>0</v>
      </c>
      <c r="T91" s="196">
        <f t="shared" si="3"/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130</v>
      </c>
      <c r="AT91" s="197" t="s">
        <v>125</v>
      </c>
      <c r="AU91" s="197" t="s">
        <v>82</v>
      </c>
      <c r="AY91" s="16" t="s">
        <v>123</v>
      </c>
      <c r="BE91" s="198">
        <f t="shared" si="4"/>
        <v>0</v>
      </c>
      <c r="BF91" s="198">
        <f t="shared" si="5"/>
        <v>0</v>
      </c>
      <c r="BG91" s="198">
        <f t="shared" si="6"/>
        <v>0</v>
      </c>
      <c r="BH91" s="198">
        <f t="shared" si="7"/>
        <v>0</v>
      </c>
      <c r="BI91" s="198">
        <f t="shared" si="8"/>
        <v>0</v>
      </c>
      <c r="BJ91" s="16" t="s">
        <v>80</v>
      </c>
      <c r="BK91" s="198">
        <f t="shared" si="9"/>
        <v>0</v>
      </c>
      <c r="BL91" s="16" t="s">
        <v>130</v>
      </c>
      <c r="BM91" s="197" t="s">
        <v>359</v>
      </c>
    </row>
    <row r="92" spans="1:65" s="2" customFormat="1" ht="60" customHeight="1">
      <c r="A92" s="33"/>
      <c r="B92" s="34"/>
      <c r="C92" s="186" t="s">
        <v>162</v>
      </c>
      <c r="D92" s="186" t="s">
        <v>125</v>
      </c>
      <c r="E92" s="187" t="s">
        <v>360</v>
      </c>
      <c r="F92" s="188" t="s">
        <v>361</v>
      </c>
      <c r="G92" s="189" t="s">
        <v>134</v>
      </c>
      <c r="H92" s="190">
        <v>91.103999999999999</v>
      </c>
      <c r="I92" s="191"/>
      <c r="J92" s="192">
        <f t="shared" si="0"/>
        <v>0</v>
      </c>
      <c r="K92" s="188" t="s">
        <v>340</v>
      </c>
      <c r="L92" s="38"/>
      <c r="M92" s="193" t="s">
        <v>19</v>
      </c>
      <c r="N92" s="194" t="s">
        <v>43</v>
      </c>
      <c r="O92" s="63"/>
      <c r="P92" s="195">
        <f t="shared" si="1"/>
        <v>0</v>
      </c>
      <c r="Q92" s="195">
        <v>0</v>
      </c>
      <c r="R92" s="195">
        <f t="shared" si="2"/>
        <v>0</v>
      </c>
      <c r="S92" s="195">
        <v>0</v>
      </c>
      <c r="T92" s="196">
        <f t="shared" si="3"/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130</v>
      </c>
      <c r="AT92" s="197" t="s">
        <v>125</v>
      </c>
      <c r="AU92" s="197" t="s">
        <v>82</v>
      </c>
      <c r="AY92" s="16" t="s">
        <v>123</v>
      </c>
      <c r="BE92" s="198">
        <f t="shared" si="4"/>
        <v>0</v>
      </c>
      <c r="BF92" s="198">
        <f t="shared" si="5"/>
        <v>0</v>
      </c>
      <c r="BG92" s="198">
        <f t="shared" si="6"/>
        <v>0</v>
      </c>
      <c r="BH92" s="198">
        <f t="shared" si="7"/>
        <v>0</v>
      </c>
      <c r="BI92" s="198">
        <f t="shared" si="8"/>
        <v>0</v>
      </c>
      <c r="BJ92" s="16" t="s">
        <v>80</v>
      </c>
      <c r="BK92" s="198">
        <f t="shared" si="9"/>
        <v>0</v>
      </c>
      <c r="BL92" s="16" t="s">
        <v>130</v>
      </c>
      <c r="BM92" s="197" t="s">
        <v>362</v>
      </c>
    </row>
    <row r="93" spans="1:65" s="2" customFormat="1" ht="36" customHeight="1">
      <c r="A93" s="33"/>
      <c r="B93" s="34"/>
      <c r="C93" s="186" t="s">
        <v>166</v>
      </c>
      <c r="D93" s="186" t="s">
        <v>125</v>
      </c>
      <c r="E93" s="187" t="s">
        <v>363</v>
      </c>
      <c r="F93" s="188" t="s">
        <v>364</v>
      </c>
      <c r="G93" s="189" t="s">
        <v>134</v>
      </c>
      <c r="H93" s="190">
        <v>4.4480000000000004</v>
      </c>
      <c r="I93" s="191"/>
      <c r="J93" s="192">
        <f t="shared" si="0"/>
        <v>0</v>
      </c>
      <c r="K93" s="188" t="s">
        <v>340</v>
      </c>
      <c r="L93" s="38"/>
      <c r="M93" s="193" t="s">
        <v>19</v>
      </c>
      <c r="N93" s="194" t="s">
        <v>43</v>
      </c>
      <c r="O93" s="63"/>
      <c r="P93" s="195">
        <f t="shared" si="1"/>
        <v>0</v>
      </c>
      <c r="Q93" s="195">
        <v>0</v>
      </c>
      <c r="R93" s="195">
        <f t="shared" si="2"/>
        <v>0</v>
      </c>
      <c r="S93" s="195">
        <v>0</v>
      </c>
      <c r="T93" s="196">
        <f t="shared" si="3"/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130</v>
      </c>
      <c r="AT93" s="197" t="s">
        <v>125</v>
      </c>
      <c r="AU93" s="197" t="s">
        <v>82</v>
      </c>
      <c r="AY93" s="16" t="s">
        <v>123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16" t="s">
        <v>80</v>
      </c>
      <c r="BK93" s="198">
        <f t="shared" si="9"/>
        <v>0</v>
      </c>
      <c r="BL93" s="16" t="s">
        <v>130</v>
      </c>
      <c r="BM93" s="197" t="s">
        <v>365</v>
      </c>
    </row>
    <row r="94" spans="1:65" s="2" customFormat="1" ht="24" customHeight="1">
      <c r="A94" s="33"/>
      <c r="B94" s="34"/>
      <c r="C94" s="199" t="s">
        <v>171</v>
      </c>
      <c r="D94" s="199" t="s">
        <v>307</v>
      </c>
      <c r="E94" s="200" t="s">
        <v>366</v>
      </c>
      <c r="F94" s="201" t="s">
        <v>367</v>
      </c>
      <c r="G94" s="202" t="s">
        <v>266</v>
      </c>
      <c r="H94" s="203">
        <v>171.637</v>
      </c>
      <c r="I94" s="204"/>
      <c r="J94" s="205">
        <f t="shared" si="0"/>
        <v>0</v>
      </c>
      <c r="K94" s="201" t="s">
        <v>340</v>
      </c>
      <c r="L94" s="206"/>
      <c r="M94" s="207" t="s">
        <v>19</v>
      </c>
      <c r="N94" s="208" t="s">
        <v>43</v>
      </c>
      <c r="O94" s="63"/>
      <c r="P94" s="195">
        <f t="shared" si="1"/>
        <v>0</v>
      </c>
      <c r="Q94" s="195">
        <v>1</v>
      </c>
      <c r="R94" s="195">
        <f t="shared" si="2"/>
        <v>171.637</v>
      </c>
      <c r="S94" s="195">
        <v>0</v>
      </c>
      <c r="T94" s="196">
        <f t="shared" si="3"/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162</v>
      </c>
      <c r="AT94" s="197" t="s">
        <v>307</v>
      </c>
      <c r="AU94" s="197" t="s">
        <v>82</v>
      </c>
      <c r="AY94" s="16" t="s">
        <v>123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16" t="s">
        <v>80</v>
      </c>
      <c r="BK94" s="198">
        <f t="shared" si="9"/>
        <v>0</v>
      </c>
      <c r="BL94" s="16" t="s">
        <v>130</v>
      </c>
      <c r="BM94" s="197" t="s">
        <v>368</v>
      </c>
    </row>
    <row r="95" spans="1:65" s="2" customFormat="1" ht="24" customHeight="1">
      <c r="A95" s="33"/>
      <c r="B95" s="34"/>
      <c r="C95" s="186" t="s">
        <v>175</v>
      </c>
      <c r="D95" s="186" t="s">
        <v>125</v>
      </c>
      <c r="E95" s="187" t="s">
        <v>369</v>
      </c>
      <c r="F95" s="188" t="s">
        <v>370</v>
      </c>
      <c r="G95" s="189" t="s">
        <v>339</v>
      </c>
      <c r="H95" s="190">
        <v>0.84</v>
      </c>
      <c r="I95" s="191"/>
      <c r="J95" s="192">
        <f t="shared" si="0"/>
        <v>0</v>
      </c>
      <c r="K95" s="188" t="s">
        <v>340</v>
      </c>
      <c r="L95" s="38"/>
      <c r="M95" s="193" t="s">
        <v>19</v>
      </c>
      <c r="N95" s="194" t="s">
        <v>43</v>
      </c>
      <c r="O95" s="63"/>
      <c r="P95" s="195">
        <f t="shared" si="1"/>
        <v>0</v>
      </c>
      <c r="Q95" s="195">
        <v>0</v>
      </c>
      <c r="R95" s="195">
        <f t="shared" si="2"/>
        <v>0</v>
      </c>
      <c r="S95" s="195">
        <v>0</v>
      </c>
      <c r="T95" s="196">
        <f t="shared" si="3"/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130</v>
      </c>
      <c r="AT95" s="197" t="s">
        <v>125</v>
      </c>
      <c r="AU95" s="197" t="s">
        <v>82</v>
      </c>
      <c r="AY95" s="16" t="s">
        <v>123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16" t="s">
        <v>80</v>
      </c>
      <c r="BK95" s="198">
        <f t="shared" si="9"/>
        <v>0</v>
      </c>
      <c r="BL95" s="16" t="s">
        <v>130</v>
      </c>
      <c r="BM95" s="197" t="s">
        <v>371</v>
      </c>
    </row>
    <row r="96" spans="1:65" s="2" customFormat="1" ht="48" customHeight="1">
      <c r="A96" s="33"/>
      <c r="B96" s="34"/>
      <c r="C96" s="186" t="s">
        <v>179</v>
      </c>
      <c r="D96" s="186" t="s">
        <v>125</v>
      </c>
      <c r="E96" s="187" t="s">
        <v>372</v>
      </c>
      <c r="F96" s="188" t="s">
        <v>373</v>
      </c>
      <c r="G96" s="189" t="s">
        <v>150</v>
      </c>
      <c r="H96" s="190">
        <v>80</v>
      </c>
      <c r="I96" s="191"/>
      <c r="J96" s="192">
        <f t="shared" si="0"/>
        <v>0</v>
      </c>
      <c r="K96" s="188" t="s">
        <v>340</v>
      </c>
      <c r="L96" s="38"/>
      <c r="M96" s="193" t="s">
        <v>19</v>
      </c>
      <c r="N96" s="194" t="s">
        <v>43</v>
      </c>
      <c r="O96" s="63"/>
      <c r="P96" s="195">
        <f t="shared" si="1"/>
        <v>0</v>
      </c>
      <c r="Q96" s="195">
        <v>0</v>
      </c>
      <c r="R96" s="195">
        <f t="shared" si="2"/>
        <v>0</v>
      </c>
      <c r="S96" s="195">
        <v>0</v>
      </c>
      <c r="T96" s="196">
        <f t="shared" si="3"/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130</v>
      </c>
      <c r="AT96" s="197" t="s">
        <v>125</v>
      </c>
      <c r="AU96" s="197" t="s">
        <v>82</v>
      </c>
      <c r="AY96" s="16" t="s">
        <v>123</v>
      </c>
      <c r="BE96" s="198">
        <f t="shared" si="4"/>
        <v>0</v>
      </c>
      <c r="BF96" s="198">
        <f t="shared" si="5"/>
        <v>0</v>
      </c>
      <c r="BG96" s="198">
        <f t="shared" si="6"/>
        <v>0</v>
      </c>
      <c r="BH96" s="198">
        <f t="shared" si="7"/>
        <v>0</v>
      </c>
      <c r="BI96" s="198">
        <f t="shared" si="8"/>
        <v>0</v>
      </c>
      <c r="BJ96" s="16" t="s">
        <v>80</v>
      </c>
      <c r="BK96" s="198">
        <f t="shared" si="9"/>
        <v>0</v>
      </c>
      <c r="BL96" s="16" t="s">
        <v>130</v>
      </c>
      <c r="BM96" s="197" t="s">
        <v>374</v>
      </c>
    </row>
    <row r="97" spans="1:65" s="2" customFormat="1" ht="24" customHeight="1">
      <c r="A97" s="33"/>
      <c r="B97" s="34"/>
      <c r="C97" s="199" t="s">
        <v>183</v>
      </c>
      <c r="D97" s="199" t="s">
        <v>307</v>
      </c>
      <c r="E97" s="200" t="s">
        <v>375</v>
      </c>
      <c r="F97" s="201" t="s">
        <v>376</v>
      </c>
      <c r="G97" s="202" t="s">
        <v>150</v>
      </c>
      <c r="H97" s="203">
        <v>80</v>
      </c>
      <c r="I97" s="204"/>
      <c r="J97" s="205">
        <f t="shared" si="0"/>
        <v>0</v>
      </c>
      <c r="K97" s="201" t="s">
        <v>340</v>
      </c>
      <c r="L97" s="206"/>
      <c r="M97" s="207" t="s">
        <v>19</v>
      </c>
      <c r="N97" s="208" t="s">
        <v>43</v>
      </c>
      <c r="O97" s="63"/>
      <c r="P97" s="195">
        <f t="shared" si="1"/>
        <v>0</v>
      </c>
      <c r="Q97" s="195">
        <v>0</v>
      </c>
      <c r="R97" s="195">
        <f t="shared" si="2"/>
        <v>0</v>
      </c>
      <c r="S97" s="195">
        <v>0</v>
      </c>
      <c r="T97" s="196">
        <f t="shared" si="3"/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162</v>
      </c>
      <c r="AT97" s="197" t="s">
        <v>307</v>
      </c>
      <c r="AU97" s="197" t="s">
        <v>82</v>
      </c>
      <c r="AY97" s="16" t="s">
        <v>123</v>
      </c>
      <c r="BE97" s="198">
        <f t="shared" si="4"/>
        <v>0</v>
      </c>
      <c r="BF97" s="198">
        <f t="shared" si="5"/>
        <v>0</v>
      </c>
      <c r="BG97" s="198">
        <f t="shared" si="6"/>
        <v>0</v>
      </c>
      <c r="BH97" s="198">
        <f t="shared" si="7"/>
        <v>0</v>
      </c>
      <c r="BI97" s="198">
        <f t="shared" si="8"/>
        <v>0</v>
      </c>
      <c r="BJ97" s="16" t="s">
        <v>80</v>
      </c>
      <c r="BK97" s="198">
        <f t="shared" si="9"/>
        <v>0</v>
      </c>
      <c r="BL97" s="16" t="s">
        <v>130</v>
      </c>
      <c r="BM97" s="197" t="s">
        <v>377</v>
      </c>
    </row>
    <row r="98" spans="1:65" s="2" customFormat="1" ht="24" customHeight="1">
      <c r="A98" s="33"/>
      <c r="B98" s="34"/>
      <c r="C98" s="186" t="s">
        <v>187</v>
      </c>
      <c r="D98" s="186" t="s">
        <v>125</v>
      </c>
      <c r="E98" s="187" t="s">
        <v>378</v>
      </c>
      <c r="F98" s="188" t="s">
        <v>379</v>
      </c>
      <c r="G98" s="189" t="s">
        <v>150</v>
      </c>
      <c r="H98" s="190">
        <v>80</v>
      </c>
      <c r="I98" s="191"/>
      <c r="J98" s="192">
        <f t="shared" si="0"/>
        <v>0</v>
      </c>
      <c r="K98" s="188" t="s">
        <v>340</v>
      </c>
      <c r="L98" s="38"/>
      <c r="M98" s="193" t="s">
        <v>19</v>
      </c>
      <c r="N98" s="194" t="s">
        <v>43</v>
      </c>
      <c r="O98" s="63"/>
      <c r="P98" s="195">
        <f t="shared" si="1"/>
        <v>0</v>
      </c>
      <c r="Q98" s="195">
        <v>0</v>
      </c>
      <c r="R98" s="195">
        <f t="shared" si="2"/>
        <v>0</v>
      </c>
      <c r="S98" s="195">
        <v>0</v>
      </c>
      <c r="T98" s="196">
        <f t="shared" si="3"/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130</v>
      </c>
      <c r="AT98" s="197" t="s">
        <v>125</v>
      </c>
      <c r="AU98" s="197" t="s">
        <v>82</v>
      </c>
      <c r="AY98" s="16" t="s">
        <v>123</v>
      </c>
      <c r="BE98" s="198">
        <f t="shared" si="4"/>
        <v>0</v>
      </c>
      <c r="BF98" s="198">
        <f t="shared" si="5"/>
        <v>0</v>
      </c>
      <c r="BG98" s="198">
        <f t="shared" si="6"/>
        <v>0</v>
      </c>
      <c r="BH98" s="198">
        <f t="shared" si="7"/>
        <v>0</v>
      </c>
      <c r="BI98" s="198">
        <f t="shared" si="8"/>
        <v>0</v>
      </c>
      <c r="BJ98" s="16" t="s">
        <v>80</v>
      </c>
      <c r="BK98" s="198">
        <f t="shared" si="9"/>
        <v>0</v>
      </c>
      <c r="BL98" s="16" t="s">
        <v>130</v>
      </c>
      <c r="BM98" s="197" t="s">
        <v>380</v>
      </c>
    </row>
    <row r="99" spans="1:65" s="2" customFormat="1" ht="36" customHeight="1">
      <c r="A99" s="33"/>
      <c r="B99" s="34"/>
      <c r="C99" s="186" t="s">
        <v>8</v>
      </c>
      <c r="D99" s="186" t="s">
        <v>125</v>
      </c>
      <c r="E99" s="187" t="s">
        <v>381</v>
      </c>
      <c r="F99" s="188" t="s">
        <v>382</v>
      </c>
      <c r="G99" s="189" t="s">
        <v>383</v>
      </c>
      <c r="H99" s="190">
        <v>160</v>
      </c>
      <c r="I99" s="191"/>
      <c r="J99" s="192">
        <f t="shared" si="0"/>
        <v>0</v>
      </c>
      <c r="K99" s="188" t="s">
        <v>340</v>
      </c>
      <c r="L99" s="38"/>
      <c r="M99" s="193" t="s">
        <v>19</v>
      </c>
      <c r="N99" s="194" t="s">
        <v>43</v>
      </c>
      <c r="O99" s="63"/>
      <c r="P99" s="195">
        <f t="shared" si="1"/>
        <v>0</v>
      </c>
      <c r="Q99" s="195">
        <v>0</v>
      </c>
      <c r="R99" s="195">
        <f t="shared" si="2"/>
        <v>0</v>
      </c>
      <c r="S99" s="195">
        <v>0</v>
      </c>
      <c r="T99" s="196">
        <f t="shared" si="3"/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130</v>
      </c>
      <c r="AT99" s="197" t="s">
        <v>125</v>
      </c>
      <c r="AU99" s="197" t="s">
        <v>82</v>
      </c>
      <c r="AY99" s="16" t="s">
        <v>123</v>
      </c>
      <c r="BE99" s="198">
        <f t="shared" si="4"/>
        <v>0</v>
      </c>
      <c r="BF99" s="198">
        <f t="shared" si="5"/>
        <v>0</v>
      </c>
      <c r="BG99" s="198">
        <f t="shared" si="6"/>
        <v>0</v>
      </c>
      <c r="BH99" s="198">
        <f t="shared" si="7"/>
        <v>0</v>
      </c>
      <c r="BI99" s="198">
        <f t="shared" si="8"/>
        <v>0</v>
      </c>
      <c r="BJ99" s="16" t="s">
        <v>80</v>
      </c>
      <c r="BK99" s="198">
        <f t="shared" si="9"/>
        <v>0</v>
      </c>
      <c r="BL99" s="16" t="s">
        <v>130</v>
      </c>
      <c r="BM99" s="197" t="s">
        <v>384</v>
      </c>
    </row>
    <row r="100" spans="1:65" s="2" customFormat="1" ht="48" customHeight="1">
      <c r="A100" s="33"/>
      <c r="B100" s="34"/>
      <c r="C100" s="186" t="s">
        <v>194</v>
      </c>
      <c r="D100" s="186" t="s">
        <v>125</v>
      </c>
      <c r="E100" s="187" t="s">
        <v>385</v>
      </c>
      <c r="F100" s="188" t="s">
        <v>386</v>
      </c>
      <c r="G100" s="189" t="s">
        <v>144</v>
      </c>
      <c r="H100" s="190">
        <v>50</v>
      </c>
      <c r="I100" s="191"/>
      <c r="J100" s="192">
        <f t="shared" si="0"/>
        <v>0</v>
      </c>
      <c r="K100" s="188" t="s">
        <v>340</v>
      </c>
      <c r="L100" s="38"/>
      <c r="M100" s="193" t="s">
        <v>19</v>
      </c>
      <c r="N100" s="194" t="s">
        <v>43</v>
      </c>
      <c r="O100" s="63"/>
      <c r="P100" s="195">
        <f t="shared" si="1"/>
        <v>0</v>
      </c>
      <c r="Q100" s="195">
        <v>0</v>
      </c>
      <c r="R100" s="195">
        <f t="shared" si="2"/>
        <v>0</v>
      </c>
      <c r="S100" s="195">
        <v>0</v>
      </c>
      <c r="T100" s="196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7" t="s">
        <v>130</v>
      </c>
      <c r="AT100" s="197" t="s">
        <v>125</v>
      </c>
      <c r="AU100" s="197" t="s">
        <v>82</v>
      </c>
      <c r="AY100" s="16" t="s">
        <v>123</v>
      </c>
      <c r="BE100" s="198">
        <f t="shared" si="4"/>
        <v>0</v>
      </c>
      <c r="BF100" s="198">
        <f t="shared" si="5"/>
        <v>0</v>
      </c>
      <c r="BG100" s="198">
        <f t="shared" si="6"/>
        <v>0</v>
      </c>
      <c r="BH100" s="198">
        <f t="shared" si="7"/>
        <v>0</v>
      </c>
      <c r="BI100" s="198">
        <f t="shared" si="8"/>
        <v>0</v>
      </c>
      <c r="BJ100" s="16" t="s">
        <v>80</v>
      </c>
      <c r="BK100" s="198">
        <f t="shared" si="9"/>
        <v>0</v>
      </c>
      <c r="BL100" s="16" t="s">
        <v>130</v>
      </c>
      <c r="BM100" s="197" t="s">
        <v>387</v>
      </c>
    </row>
    <row r="101" spans="1:65" s="2" customFormat="1" ht="24" customHeight="1">
      <c r="A101" s="33"/>
      <c r="B101" s="34"/>
      <c r="C101" s="186" t="s">
        <v>198</v>
      </c>
      <c r="D101" s="186" t="s">
        <v>125</v>
      </c>
      <c r="E101" s="187" t="s">
        <v>388</v>
      </c>
      <c r="F101" s="188" t="s">
        <v>389</v>
      </c>
      <c r="G101" s="189" t="s">
        <v>150</v>
      </c>
      <c r="H101" s="190">
        <v>12</v>
      </c>
      <c r="I101" s="191"/>
      <c r="J101" s="192">
        <f t="shared" si="0"/>
        <v>0</v>
      </c>
      <c r="K101" s="188" t="s">
        <v>340</v>
      </c>
      <c r="L101" s="38"/>
      <c r="M101" s="193" t="s">
        <v>19</v>
      </c>
      <c r="N101" s="194" t="s">
        <v>43</v>
      </c>
      <c r="O101" s="63"/>
      <c r="P101" s="195">
        <f t="shared" si="1"/>
        <v>0</v>
      </c>
      <c r="Q101" s="195">
        <v>0</v>
      </c>
      <c r="R101" s="195">
        <f t="shared" si="2"/>
        <v>0</v>
      </c>
      <c r="S101" s="195">
        <v>0</v>
      </c>
      <c r="T101" s="196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130</v>
      </c>
      <c r="AT101" s="197" t="s">
        <v>125</v>
      </c>
      <c r="AU101" s="197" t="s">
        <v>82</v>
      </c>
      <c r="AY101" s="16" t="s">
        <v>123</v>
      </c>
      <c r="BE101" s="198">
        <f t="shared" si="4"/>
        <v>0</v>
      </c>
      <c r="BF101" s="198">
        <f t="shared" si="5"/>
        <v>0</v>
      </c>
      <c r="BG101" s="198">
        <f t="shared" si="6"/>
        <v>0</v>
      </c>
      <c r="BH101" s="198">
        <f t="shared" si="7"/>
        <v>0</v>
      </c>
      <c r="BI101" s="198">
        <f t="shared" si="8"/>
        <v>0</v>
      </c>
      <c r="BJ101" s="16" t="s">
        <v>80</v>
      </c>
      <c r="BK101" s="198">
        <f t="shared" si="9"/>
        <v>0</v>
      </c>
      <c r="BL101" s="16" t="s">
        <v>130</v>
      </c>
      <c r="BM101" s="197" t="s">
        <v>390</v>
      </c>
    </row>
    <row r="102" spans="1:65" s="2" customFormat="1" ht="24" customHeight="1">
      <c r="A102" s="33"/>
      <c r="B102" s="34"/>
      <c r="C102" s="199" t="s">
        <v>202</v>
      </c>
      <c r="D102" s="199" t="s">
        <v>307</v>
      </c>
      <c r="E102" s="200" t="s">
        <v>391</v>
      </c>
      <c r="F102" s="201" t="s">
        <v>392</v>
      </c>
      <c r="G102" s="202" t="s">
        <v>144</v>
      </c>
      <c r="H102" s="203">
        <v>10</v>
      </c>
      <c r="I102" s="204"/>
      <c r="J102" s="205">
        <f t="shared" si="0"/>
        <v>0</v>
      </c>
      <c r="K102" s="201" t="s">
        <v>340</v>
      </c>
      <c r="L102" s="206"/>
      <c r="M102" s="207" t="s">
        <v>19</v>
      </c>
      <c r="N102" s="208" t="s">
        <v>43</v>
      </c>
      <c r="O102" s="63"/>
      <c r="P102" s="195">
        <f t="shared" si="1"/>
        <v>0</v>
      </c>
      <c r="Q102" s="195">
        <v>4.9390000000000003E-2</v>
      </c>
      <c r="R102" s="195">
        <f t="shared" si="2"/>
        <v>0.49390000000000001</v>
      </c>
      <c r="S102" s="195">
        <v>0</v>
      </c>
      <c r="T102" s="196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162</v>
      </c>
      <c r="AT102" s="197" t="s">
        <v>307</v>
      </c>
      <c r="AU102" s="197" t="s">
        <v>82</v>
      </c>
      <c r="AY102" s="16" t="s">
        <v>123</v>
      </c>
      <c r="BE102" s="198">
        <f t="shared" si="4"/>
        <v>0</v>
      </c>
      <c r="BF102" s="198">
        <f t="shared" si="5"/>
        <v>0</v>
      </c>
      <c r="BG102" s="198">
        <f t="shared" si="6"/>
        <v>0</v>
      </c>
      <c r="BH102" s="198">
        <f t="shared" si="7"/>
        <v>0</v>
      </c>
      <c r="BI102" s="198">
        <f t="shared" si="8"/>
        <v>0</v>
      </c>
      <c r="BJ102" s="16" t="s">
        <v>80</v>
      </c>
      <c r="BK102" s="198">
        <f t="shared" si="9"/>
        <v>0</v>
      </c>
      <c r="BL102" s="16" t="s">
        <v>130</v>
      </c>
      <c r="BM102" s="197" t="s">
        <v>393</v>
      </c>
    </row>
    <row r="103" spans="1:65" s="2" customFormat="1" ht="48" customHeight="1">
      <c r="A103" s="33"/>
      <c r="B103" s="34"/>
      <c r="C103" s="186" t="s">
        <v>206</v>
      </c>
      <c r="D103" s="186" t="s">
        <v>125</v>
      </c>
      <c r="E103" s="187" t="s">
        <v>394</v>
      </c>
      <c r="F103" s="188" t="s">
        <v>395</v>
      </c>
      <c r="G103" s="189" t="s">
        <v>150</v>
      </c>
      <c r="H103" s="190">
        <v>6</v>
      </c>
      <c r="I103" s="191"/>
      <c r="J103" s="192">
        <f t="shared" si="0"/>
        <v>0</v>
      </c>
      <c r="K103" s="188" t="s">
        <v>340</v>
      </c>
      <c r="L103" s="38"/>
      <c r="M103" s="193" t="s">
        <v>19</v>
      </c>
      <c r="N103" s="194" t="s">
        <v>43</v>
      </c>
      <c r="O103" s="63"/>
      <c r="P103" s="195">
        <f t="shared" si="1"/>
        <v>0</v>
      </c>
      <c r="Q103" s="195">
        <v>0</v>
      </c>
      <c r="R103" s="195">
        <f t="shared" si="2"/>
        <v>0</v>
      </c>
      <c r="S103" s="195">
        <v>0</v>
      </c>
      <c r="T103" s="196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130</v>
      </c>
      <c r="AT103" s="197" t="s">
        <v>125</v>
      </c>
      <c r="AU103" s="197" t="s">
        <v>82</v>
      </c>
      <c r="AY103" s="16" t="s">
        <v>123</v>
      </c>
      <c r="BE103" s="198">
        <f t="shared" si="4"/>
        <v>0</v>
      </c>
      <c r="BF103" s="198">
        <f t="shared" si="5"/>
        <v>0</v>
      </c>
      <c r="BG103" s="198">
        <f t="shared" si="6"/>
        <v>0</v>
      </c>
      <c r="BH103" s="198">
        <f t="shared" si="7"/>
        <v>0</v>
      </c>
      <c r="BI103" s="198">
        <f t="shared" si="8"/>
        <v>0</v>
      </c>
      <c r="BJ103" s="16" t="s">
        <v>80</v>
      </c>
      <c r="BK103" s="198">
        <f t="shared" si="9"/>
        <v>0</v>
      </c>
      <c r="BL103" s="16" t="s">
        <v>130</v>
      </c>
      <c r="BM103" s="197" t="s">
        <v>396</v>
      </c>
    </row>
    <row r="104" spans="1:65" s="2" customFormat="1" ht="24" customHeight="1">
      <c r="A104" s="33"/>
      <c r="B104" s="34"/>
      <c r="C104" s="199" t="s">
        <v>210</v>
      </c>
      <c r="D104" s="199" t="s">
        <v>307</v>
      </c>
      <c r="E104" s="200" t="s">
        <v>397</v>
      </c>
      <c r="F104" s="201" t="s">
        <v>398</v>
      </c>
      <c r="G104" s="202" t="s">
        <v>144</v>
      </c>
      <c r="H104" s="203">
        <v>50</v>
      </c>
      <c r="I104" s="204"/>
      <c r="J104" s="205">
        <f t="shared" si="0"/>
        <v>0</v>
      </c>
      <c r="K104" s="201" t="s">
        <v>340</v>
      </c>
      <c r="L104" s="206"/>
      <c r="M104" s="207" t="s">
        <v>19</v>
      </c>
      <c r="N104" s="208" t="s">
        <v>43</v>
      </c>
      <c r="O104" s="63"/>
      <c r="P104" s="195">
        <f t="shared" si="1"/>
        <v>0</v>
      </c>
      <c r="Q104" s="195">
        <v>0</v>
      </c>
      <c r="R104" s="195">
        <f t="shared" si="2"/>
        <v>0</v>
      </c>
      <c r="S104" s="195">
        <v>0</v>
      </c>
      <c r="T104" s="196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7" t="s">
        <v>162</v>
      </c>
      <c r="AT104" s="197" t="s">
        <v>307</v>
      </c>
      <c r="AU104" s="197" t="s">
        <v>82</v>
      </c>
      <c r="AY104" s="16" t="s">
        <v>123</v>
      </c>
      <c r="BE104" s="198">
        <f t="shared" si="4"/>
        <v>0</v>
      </c>
      <c r="BF104" s="198">
        <f t="shared" si="5"/>
        <v>0</v>
      </c>
      <c r="BG104" s="198">
        <f t="shared" si="6"/>
        <v>0</v>
      </c>
      <c r="BH104" s="198">
        <f t="shared" si="7"/>
        <v>0</v>
      </c>
      <c r="BI104" s="198">
        <f t="shared" si="8"/>
        <v>0</v>
      </c>
      <c r="BJ104" s="16" t="s">
        <v>80</v>
      </c>
      <c r="BK104" s="198">
        <f t="shared" si="9"/>
        <v>0</v>
      </c>
      <c r="BL104" s="16" t="s">
        <v>130</v>
      </c>
      <c r="BM104" s="197" t="s">
        <v>399</v>
      </c>
    </row>
    <row r="105" spans="1:65" s="2" customFormat="1" ht="36" customHeight="1">
      <c r="A105" s="33"/>
      <c r="B105" s="34"/>
      <c r="C105" s="186" t="s">
        <v>7</v>
      </c>
      <c r="D105" s="186" t="s">
        <v>125</v>
      </c>
      <c r="E105" s="187" t="s">
        <v>400</v>
      </c>
      <c r="F105" s="188" t="s">
        <v>401</v>
      </c>
      <c r="G105" s="189" t="s">
        <v>150</v>
      </c>
      <c r="H105" s="190">
        <v>160</v>
      </c>
      <c r="I105" s="191"/>
      <c r="J105" s="192">
        <f t="shared" si="0"/>
        <v>0</v>
      </c>
      <c r="K105" s="188" t="s">
        <v>340</v>
      </c>
      <c r="L105" s="38"/>
      <c r="M105" s="193" t="s">
        <v>19</v>
      </c>
      <c r="N105" s="194" t="s">
        <v>43</v>
      </c>
      <c r="O105" s="63"/>
      <c r="P105" s="195">
        <f t="shared" si="1"/>
        <v>0</v>
      </c>
      <c r="Q105" s="195">
        <v>0</v>
      </c>
      <c r="R105" s="195">
        <f t="shared" si="2"/>
        <v>0</v>
      </c>
      <c r="S105" s="195">
        <v>0</v>
      </c>
      <c r="T105" s="196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130</v>
      </c>
      <c r="AT105" s="197" t="s">
        <v>125</v>
      </c>
      <c r="AU105" s="197" t="s">
        <v>82</v>
      </c>
      <c r="AY105" s="16" t="s">
        <v>123</v>
      </c>
      <c r="BE105" s="198">
        <f t="shared" si="4"/>
        <v>0</v>
      </c>
      <c r="BF105" s="198">
        <f t="shared" si="5"/>
        <v>0</v>
      </c>
      <c r="BG105" s="198">
        <f t="shared" si="6"/>
        <v>0</v>
      </c>
      <c r="BH105" s="198">
        <f t="shared" si="7"/>
        <v>0</v>
      </c>
      <c r="BI105" s="198">
        <f t="shared" si="8"/>
        <v>0</v>
      </c>
      <c r="BJ105" s="16" t="s">
        <v>80</v>
      </c>
      <c r="BK105" s="198">
        <f t="shared" si="9"/>
        <v>0</v>
      </c>
      <c r="BL105" s="16" t="s">
        <v>130</v>
      </c>
      <c r="BM105" s="197" t="s">
        <v>402</v>
      </c>
    </row>
    <row r="106" spans="1:65" s="2" customFormat="1" ht="36" customHeight="1">
      <c r="A106" s="33"/>
      <c r="B106" s="34"/>
      <c r="C106" s="186" t="s">
        <v>217</v>
      </c>
      <c r="D106" s="186" t="s">
        <v>125</v>
      </c>
      <c r="E106" s="187" t="s">
        <v>403</v>
      </c>
      <c r="F106" s="188" t="s">
        <v>404</v>
      </c>
      <c r="G106" s="189" t="s">
        <v>150</v>
      </c>
      <c r="H106" s="190">
        <v>160</v>
      </c>
      <c r="I106" s="191"/>
      <c r="J106" s="192">
        <f t="shared" si="0"/>
        <v>0</v>
      </c>
      <c r="K106" s="188" t="s">
        <v>340</v>
      </c>
      <c r="L106" s="38"/>
      <c r="M106" s="193" t="s">
        <v>19</v>
      </c>
      <c r="N106" s="194" t="s">
        <v>43</v>
      </c>
      <c r="O106" s="63"/>
      <c r="P106" s="195">
        <f t="shared" si="1"/>
        <v>0</v>
      </c>
      <c r="Q106" s="195">
        <v>0</v>
      </c>
      <c r="R106" s="195">
        <f t="shared" si="2"/>
        <v>0</v>
      </c>
      <c r="S106" s="195">
        <v>0</v>
      </c>
      <c r="T106" s="196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130</v>
      </c>
      <c r="AT106" s="197" t="s">
        <v>125</v>
      </c>
      <c r="AU106" s="197" t="s">
        <v>82</v>
      </c>
      <c r="AY106" s="16" t="s">
        <v>123</v>
      </c>
      <c r="BE106" s="198">
        <f t="shared" si="4"/>
        <v>0</v>
      </c>
      <c r="BF106" s="198">
        <f t="shared" si="5"/>
        <v>0</v>
      </c>
      <c r="BG106" s="198">
        <f t="shared" si="6"/>
        <v>0</v>
      </c>
      <c r="BH106" s="198">
        <f t="shared" si="7"/>
        <v>0</v>
      </c>
      <c r="BI106" s="198">
        <f t="shared" si="8"/>
        <v>0</v>
      </c>
      <c r="BJ106" s="16" t="s">
        <v>80</v>
      </c>
      <c r="BK106" s="198">
        <f t="shared" si="9"/>
        <v>0</v>
      </c>
      <c r="BL106" s="16" t="s">
        <v>130</v>
      </c>
      <c r="BM106" s="197" t="s">
        <v>405</v>
      </c>
    </row>
    <row r="107" spans="1:65" s="2" customFormat="1" ht="36" customHeight="1">
      <c r="A107" s="33"/>
      <c r="B107" s="34"/>
      <c r="C107" s="186" t="s">
        <v>221</v>
      </c>
      <c r="D107" s="186" t="s">
        <v>125</v>
      </c>
      <c r="E107" s="187" t="s">
        <v>406</v>
      </c>
      <c r="F107" s="188" t="s">
        <v>407</v>
      </c>
      <c r="G107" s="189" t="s">
        <v>150</v>
      </c>
      <c r="H107" s="190">
        <v>160</v>
      </c>
      <c r="I107" s="191"/>
      <c r="J107" s="192">
        <f t="shared" si="0"/>
        <v>0</v>
      </c>
      <c r="K107" s="188" t="s">
        <v>340</v>
      </c>
      <c r="L107" s="38"/>
      <c r="M107" s="193" t="s">
        <v>19</v>
      </c>
      <c r="N107" s="194" t="s">
        <v>43</v>
      </c>
      <c r="O107" s="63"/>
      <c r="P107" s="195">
        <f t="shared" si="1"/>
        <v>0</v>
      </c>
      <c r="Q107" s="195">
        <v>0</v>
      </c>
      <c r="R107" s="195">
        <f t="shared" si="2"/>
        <v>0</v>
      </c>
      <c r="S107" s="195">
        <v>0</v>
      </c>
      <c r="T107" s="196">
        <f t="shared" si="3"/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130</v>
      </c>
      <c r="AT107" s="197" t="s">
        <v>125</v>
      </c>
      <c r="AU107" s="197" t="s">
        <v>82</v>
      </c>
      <c r="AY107" s="16" t="s">
        <v>123</v>
      </c>
      <c r="BE107" s="198">
        <f t="shared" si="4"/>
        <v>0</v>
      </c>
      <c r="BF107" s="198">
        <f t="shared" si="5"/>
        <v>0</v>
      </c>
      <c r="BG107" s="198">
        <f t="shared" si="6"/>
        <v>0</v>
      </c>
      <c r="BH107" s="198">
        <f t="shared" si="7"/>
        <v>0</v>
      </c>
      <c r="BI107" s="198">
        <f t="shared" si="8"/>
        <v>0</v>
      </c>
      <c r="BJ107" s="16" t="s">
        <v>80</v>
      </c>
      <c r="BK107" s="198">
        <f t="shared" si="9"/>
        <v>0</v>
      </c>
      <c r="BL107" s="16" t="s">
        <v>130</v>
      </c>
      <c r="BM107" s="197" t="s">
        <v>408</v>
      </c>
    </row>
    <row r="108" spans="1:65" s="2" customFormat="1" ht="36" customHeight="1">
      <c r="A108" s="33"/>
      <c r="B108" s="34"/>
      <c r="C108" s="186" t="s">
        <v>225</v>
      </c>
      <c r="D108" s="186" t="s">
        <v>125</v>
      </c>
      <c r="E108" s="187" t="s">
        <v>409</v>
      </c>
      <c r="F108" s="188" t="s">
        <v>410</v>
      </c>
      <c r="G108" s="189" t="s">
        <v>150</v>
      </c>
      <c r="H108" s="190">
        <v>160</v>
      </c>
      <c r="I108" s="191"/>
      <c r="J108" s="192">
        <f t="shared" si="0"/>
        <v>0</v>
      </c>
      <c r="K108" s="188" t="s">
        <v>340</v>
      </c>
      <c r="L108" s="38"/>
      <c r="M108" s="193" t="s">
        <v>19</v>
      </c>
      <c r="N108" s="194" t="s">
        <v>43</v>
      </c>
      <c r="O108" s="63"/>
      <c r="P108" s="195">
        <f t="shared" si="1"/>
        <v>0</v>
      </c>
      <c r="Q108" s="195">
        <v>0</v>
      </c>
      <c r="R108" s="195">
        <f t="shared" si="2"/>
        <v>0</v>
      </c>
      <c r="S108" s="195">
        <v>0</v>
      </c>
      <c r="T108" s="196">
        <f t="shared" si="3"/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130</v>
      </c>
      <c r="AT108" s="197" t="s">
        <v>125</v>
      </c>
      <c r="AU108" s="197" t="s">
        <v>82</v>
      </c>
      <c r="AY108" s="16" t="s">
        <v>123</v>
      </c>
      <c r="BE108" s="198">
        <f t="shared" si="4"/>
        <v>0</v>
      </c>
      <c r="BF108" s="198">
        <f t="shared" si="5"/>
        <v>0</v>
      </c>
      <c r="BG108" s="198">
        <f t="shared" si="6"/>
        <v>0</v>
      </c>
      <c r="BH108" s="198">
        <f t="shared" si="7"/>
        <v>0</v>
      </c>
      <c r="BI108" s="198">
        <f t="shared" si="8"/>
        <v>0</v>
      </c>
      <c r="BJ108" s="16" t="s">
        <v>80</v>
      </c>
      <c r="BK108" s="198">
        <f t="shared" si="9"/>
        <v>0</v>
      </c>
      <c r="BL108" s="16" t="s">
        <v>130</v>
      </c>
      <c r="BM108" s="197" t="s">
        <v>411</v>
      </c>
    </row>
    <row r="109" spans="1:65" s="2" customFormat="1" ht="24" customHeight="1">
      <c r="A109" s="33"/>
      <c r="B109" s="34"/>
      <c r="C109" s="199" t="s">
        <v>229</v>
      </c>
      <c r="D109" s="199" t="s">
        <v>307</v>
      </c>
      <c r="E109" s="200" t="s">
        <v>412</v>
      </c>
      <c r="F109" s="201" t="s">
        <v>413</v>
      </c>
      <c r="G109" s="202" t="s">
        <v>150</v>
      </c>
      <c r="H109" s="203">
        <v>20</v>
      </c>
      <c r="I109" s="204"/>
      <c r="J109" s="205">
        <f t="shared" si="0"/>
        <v>0</v>
      </c>
      <c r="K109" s="201" t="s">
        <v>340</v>
      </c>
      <c r="L109" s="206"/>
      <c r="M109" s="207" t="s">
        <v>19</v>
      </c>
      <c r="N109" s="208" t="s">
        <v>43</v>
      </c>
      <c r="O109" s="63"/>
      <c r="P109" s="195">
        <f t="shared" si="1"/>
        <v>0</v>
      </c>
      <c r="Q109" s="195">
        <v>1.23E-3</v>
      </c>
      <c r="R109" s="195">
        <f t="shared" si="2"/>
        <v>2.46E-2</v>
      </c>
      <c r="S109" s="195">
        <v>0</v>
      </c>
      <c r="T109" s="196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7" t="s">
        <v>162</v>
      </c>
      <c r="AT109" s="197" t="s">
        <v>307</v>
      </c>
      <c r="AU109" s="197" t="s">
        <v>82</v>
      </c>
      <c r="AY109" s="16" t="s">
        <v>123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16" t="s">
        <v>80</v>
      </c>
      <c r="BK109" s="198">
        <f t="shared" si="9"/>
        <v>0</v>
      </c>
      <c r="BL109" s="16" t="s">
        <v>130</v>
      </c>
      <c r="BM109" s="197" t="s">
        <v>414</v>
      </c>
    </row>
    <row r="110" spans="1:65" s="2" customFormat="1" ht="36" customHeight="1">
      <c r="A110" s="33"/>
      <c r="B110" s="34"/>
      <c r="C110" s="186" t="s">
        <v>233</v>
      </c>
      <c r="D110" s="186" t="s">
        <v>125</v>
      </c>
      <c r="E110" s="187" t="s">
        <v>415</v>
      </c>
      <c r="F110" s="188" t="s">
        <v>416</v>
      </c>
      <c r="G110" s="189" t="s">
        <v>339</v>
      </c>
      <c r="H110" s="190">
        <v>0.84</v>
      </c>
      <c r="I110" s="191"/>
      <c r="J110" s="192">
        <f t="shared" si="0"/>
        <v>0</v>
      </c>
      <c r="K110" s="188" t="s">
        <v>340</v>
      </c>
      <c r="L110" s="38"/>
      <c r="M110" s="193" t="s">
        <v>19</v>
      </c>
      <c r="N110" s="194" t="s">
        <v>43</v>
      </c>
      <c r="O110" s="63"/>
      <c r="P110" s="195">
        <f t="shared" si="1"/>
        <v>0</v>
      </c>
      <c r="Q110" s="195">
        <v>0</v>
      </c>
      <c r="R110" s="195">
        <f t="shared" si="2"/>
        <v>0</v>
      </c>
      <c r="S110" s="195">
        <v>0</v>
      </c>
      <c r="T110" s="196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130</v>
      </c>
      <c r="AT110" s="197" t="s">
        <v>125</v>
      </c>
      <c r="AU110" s="197" t="s">
        <v>82</v>
      </c>
      <c r="AY110" s="16" t="s">
        <v>123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16" t="s">
        <v>80</v>
      </c>
      <c r="BK110" s="198">
        <f t="shared" si="9"/>
        <v>0</v>
      </c>
      <c r="BL110" s="16" t="s">
        <v>130</v>
      </c>
      <c r="BM110" s="197" t="s">
        <v>417</v>
      </c>
    </row>
    <row r="111" spans="1:65" s="2" customFormat="1" ht="60" customHeight="1">
      <c r="A111" s="33"/>
      <c r="B111" s="34"/>
      <c r="C111" s="186" t="s">
        <v>237</v>
      </c>
      <c r="D111" s="186" t="s">
        <v>125</v>
      </c>
      <c r="E111" s="187" t="s">
        <v>418</v>
      </c>
      <c r="F111" s="188" t="s">
        <v>419</v>
      </c>
      <c r="G111" s="189" t="s">
        <v>339</v>
      </c>
      <c r="H111" s="190">
        <v>0.84</v>
      </c>
      <c r="I111" s="191"/>
      <c r="J111" s="192">
        <f t="shared" si="0"/>
        <v>0</v>
      </c>
      <c r="K111" s="188" t="s">
        <v>340</v>
      </c>
      <c r="L111" s="38"/>
      <c r="M111" s="193" t="s">
        <v>19</v>
      </c>
      <c r="N111" s="194" t="s">
        <v>43</v>
      </c>
      <c r="O111" s="63"/>
      <c r="P111" s="195">
        <f t="shared" si="1"/>
        <v>0</v>
      </c>
      <c r="Q111" s="195">
        <v>0</v>
      </c>
      <c r="R111" s="195">
        <f t="shared" si="2"/>
        <v>0</v>
      </c>
      <c r="S111" s="195">
        <v>0</v>
      </c>
      <c r="T111" s="196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130</v>
      </c>
      <c r="AT111" s="197" t="s">
        <v>125</v>
      </c>
      <c r="AU111" s="197" t="s">
        <v>82</v>
      </c>
      <c r="AY111" s="16" t="s">
        <v>123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16" t="s">
        <v>80</v>
      </c>
      <c r="BK111" s="198">
        <f t="shared" si="9"/>
        <v>0</v>
      </c>
      <c r="BL111" s="16" t="s">
        <v>130</v>
      </c>
      <c r="BM111" s="197" t="s">
        <v>420</v>
      </c>
    </row>
    <row r="112" spans="1:65" s="2" customFormat="1" ht="60" customHeight="1">
      <c r="A112" s="33"/>
      <c r="B112" s="34"/>
      <c r="C112" s="186" t="s">
        <v>241</v>
      </c>
      <c r="D112" s="186" t="s">
        <v>125</v>
      </c>
      <c r="E112" s="187" t="s">
        <v>421</v>
      </c>
      <c r="F112" s="188" t="s">
        <v>422</v>
      </c>
      <c r="G112" s="189" t="s">
        <v>339</v>
      </c>
      <c r="H112" s="190">
        <v>0.84</v>
      </c>
      <c r="I112" s="191"/>
      <c r="J112" s="192">
        <f t="shared" si="0"/>
        <v>0</v>
      </c>
      <c r="K112" s="188" t="s">
        <v>340</v>
      </c>
      <c r="L112" s="38"/>
      <c r="M112" s="193" t="s">
        <v>19</v>
      </c>
      <c r="N112" s="194" t="s">
        <v>43</v>
      </c>
      <c r="O112" s="63"/>
      <c r="P112" s="195">
        <f t="shared" si="1"/>
        <v>0</v>
      </c>
      <c r="Q112" s="195">
        <v>0</v>
      </c>
      <c r="R112" s="195">
        <f t="shared" si="2"/>
        <v>0</v>
      </c>
      <c r="S112" s="195">
        <v>0</v>
      </c>
      <c r="T112" s="196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130</v>
      </c>
      <c r="AT112" s="197" t="s">
        <v>125</v>
      </c>
      <c r="AU112" s="197" t="s">
        <v>82</v>
      </c>
      <c r="AY112" s="16" t="s">
        <v>123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16" t="s">
        <v>80</v>
      </c>
      <c r="BK112" s="198">
        <f t="shared" si="9"/>
        <v>0</v>
      </c>
      <c r="BL112" s="16" t="s">
        <v>130</v>
      </c>
      <c r="BM112" s="197" t="s">
        <v>423</v>
      </c>
    </row>
    <row r="113" spans="1:65" s="2" customFormat="1" ht="48" customHeight="1">
      <c r="A113" s="33"/>
      <c r="B113" s="34"/>
      <c r="C113" s="186" t="s">
        <v>245</v>
      </c>
      <c r="D113" s="186" t="s">
        <v>125</v>
      </c>
      <c r="E113" s="187" t="s">
        <v>424</v>
      </c>
      <c r="F113" s="188" t="s">
        <v>425</v>
      </c>
      <c r="G113" s="189" t="s">
        <v>426</v>
      </c>
      <c r="H113" s="190">
        <v>8</v>
      </c>
      <c r="I113" s="191"/>
      <c r="J113" s="192">
        <f t="shared" si="0"/>
        <v>0</v>
      </c>
      <c r="K113" s="188" t="s">
        <v>340</v>
      </c>
      <c r="L113" s="38"/>
      <c r="M113" s="193" t="s">
        <v>19</v>
      </c>
      <c r="N113" s="194" t="s">
        <v>43</v>
      </c>
      <c r="O113" s="63"/>
      <c r="P113" s="195">
        <f t="shared" si="1"/>
        <v>0</v>
      </c>
      <c r="Q113" s="195">
        <v>0</v>
      </c>
      <c r="R113" s="195">
        <f t="shared" si="2"/>
        <v>0</v>
      </c>
      <c r="S113" s="195">
        <v>0</v>
      </c>
      <c r="T113" s="196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7" t="s">
        <v>130</v>
      </c>
      <c r="AT113" s="197" t="s">
        <v>125</v>
      </c>
      <c r="AU113" s="197" t="s">
        <v>82</v>
      </c>
      <c r="AY113" s="16" t="s">
        <v>123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16" t="s">
        <v>80</v>
      </c>
      <c r="BK113" s="198">
        <f t="shared" si="9"/>
        <v>0</v>
      </c>
      <c r="BL113" s="16" t="s">
        <v>130</v>
      </c>
      <c r="BM113" s="197" t="s">
        <v>427</v>
      </c>
    </row>
    <row r="114" spans="1:65" s="2" customFormat="1" ht="24" customHeight="1">
      <c r="A114" s="33"/>
      <c r="B114" s="34"/>
      <c r="C114" s="186" t="s">
        <v>249</v>
      </c>
      <c r="D114" s="186" t="s">
        <v>125</v>
      </c>
      <c r="E114" s="187" t="s">
        <v>428</v>
      </c>
      <c r="F114" s="188" t="s">
        <v>429</v>
      </c>
      <c r="G114" s="189" t="s">
        <v>144</v>
      </c>
      <c r="H114" s="190">
        <v>98</v>
      </c>
      <c r="I114" s="191"/>
      <c r="J114" s="192">
        <f t="shared" si="0"/>
        <v>0</v>
      </c>
      <c r="K114" s="188" t="s">
        <v>340</v>
      </c>
      <c r="L114" s="38"/>
      <c r="M114" s="193" t="s">
        <v>19</v>
      </c>
      <c r="N114" s="194" t="s">
        <v>43</v>
      </c>
      <c r="O114" s="63"/>
      <c r="P114" s="195">
        <f t="shared" si="1"/>
        <v>0</v>
      </c>
      <c r="Q114" s="195">
        <v>0</v>
      </c>
      <c r="R114" s="195">
        <f t="shared" si="2"/>
        <v>0</v>
      </c>
      <c r="S114" s="195">
        <v>0</v>
      </c>
      <c r="T114" s="196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130</v>
      </c>
      <c r="AT114" s="197" t="s">
        <v>125</v>
      </c>
      <c r="AU114" s="197" t="s">
        <v>82</v>
      </c>
      <c r="AY114" s="16" t="s">
        <v>123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16" t="s">
        <v>80</v>
      </c>
      <c r="BK114" s="198">
        <f t="shared" si="9"/>
        <v>0</v>
      </c>
      <c r="BL114" s="16" t="s">
        <v>130</v>
      </c>
      <c r="BM114" s="197" t="s">
        <v>430</v>
      </c>
    </row>
    <row r="115" spans="1:65" s="2" customFormat="1" ht="36" customHeight="1">
      <c r="A115" s="33"/>
      <c r="B115" s="34"/>
      <c r="C115" s="186" t="s">
        <v>253</v>
      </c>
      <c r="D115" s="186" t="s">
        <v>125</v>
      </c>
      <c r="E115" s="187" t="s">
        <v>431</v>
      </c>
      <c r="F115" s="188" t="s">
        <v>432</v>
      </c>
      <c r="G115" s="189" t="s">
        <v>266</v>
      </c>
      <c r="H115" s="190">
        <v>15.8</v>
      </c>
      <c r="I115" s="191"/>
      <c r="J115" s="192">
        <f t="shared" si="0"/>
        <v>0</v>
      </c>
      <c r="K115" s="188" t="s">
        <v>340</v>
      </c>
      <c r="L115" s="38"/>
      <c r="M115" s="193" t="s">
        <v>19</v>
      </c>
      <c r="N115" s="194" t="s">
        <v>43</v>
      </c>
      <c r="O115" s="63"/>
      <c r="P115" s="195">
        <f t="shared" si="1"/>
        <v>0</v>
      </c>
      <c r="Q115" s="195">
        <v>0</v>
      </c>
      <c r="R115" s="195">
        <f t="shared" si="2"/>
        <v>0</v>
      </c>
      <c r="S115" s="195">
        <v>0</v>
      </c>
      <c r="T115" s="196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7" t="s">
        <v>130</v>
      </c>
      <c r="AT115" s="197" t="s">
        <v>125</v>
      </c>
      <c r="AU115" s="197" t="s">
        <v>82</v>
      </c>
      <c r="AY115" s="16" t="s">
        <v>123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16" t="s">
        <v>80</v>
      </c>
      <c r="BK115" s="198">
        <f t="shared" si="9"/>
        <v>0</v>
      </c>
      <c r="BL115" s="16" t="s">
        <v>130</v>
      </c>
      <c r="BM115" s="197" t="s">
        <v>433</v>
      </c>
    </row>
    <row r="116" spans="1:65" s="2" customFormat="1" ht="36" customHeight="1">
      <c r="A116" s="33"/>
      <c r="B116" s="34"/>
      <c r="C116" s="186" t="s">
        <v>257</v>
      </c>
      <c r="D116" s="186" t="s">
        <v>125</v>
      </c>
      <c r="E116" s="187" t="s">
        <v>434</v>
      </c>
      <c r="F116" s="188" t="s">
        <v>435</v>
      </c>
      <c r="G116" s="189" t="s">
        <v>266</v>
      </c>
      <c r="H116" s="190">
        <v>15.8</v>
      </c>
      <c r="I116" s="191"/>
      <c r="J116" s="192">
        <f t="shared" si="0"/>
        <v>0</v>
      </c>
      <c r="K116" s="188" t="s">
        <v>340</v>
      </c>
      <c r="L116" s="38"/>
      <c r="M116" s="193" t="s">
        <v>19</v>
      </c>
      <c r="N116" s="194" t="s">
        <v>43</v>
      </c>
      <c r="O116" s="63"/>
      <c r="P116" s="195">
        <f t="shared" si="1"/>
        <v>0</v>
      </c>
      <c r="Q116" s="195">
        <v>0</v>
      </c>
      <c r="R116" s="195">
        <f t="shared" si="2"/>
        <v>0</v>
      </c>
      <c r="S116" s="195">
        <v>0</v>
      </c>
      <c r="T116" s="196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130</v>
      </c>
      <c r="AT116" s="197" t="s">
        <v>125</v>
      </c>
      <c r="AU116" s="197" t="s">
        <v>82</v>
      </c>
      <c r="AY116" s="16" t="s">
        <v>123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16" t="s">
        <v>80</v>
      </c>
      <c r="BK116" s="198">
        <f t="shared" si="9"/>
        <v>0</v>
      </c>
      <c r="BL116" s="16" t="s">
        <v>130</v>
      </c>
      <c r="BM116" s="197" t="s">
        <v>436</v>
      </c>
    </row>
    <row r="117" spans="1:65" s="12" customFormat="1" ht="25.9" customHeight="1">
      <c r="B117" s="170"/>
      <c r="C117" s="171"/>
      <c r="D117" s="172" t="s">
        <v>71</v>
      </c>
      <c r="E117" s="173" t="s">
        <v>437</v>
      </c>
      <c r="F117" s="173" t="s">
        <v>438</v>
      </c>
      <c r="G117" s="171"/>
      <c r="H117" s="171"/>
      <c r="I117" s="174"/>
      <c r="J117" s="175">
        <f>BK117</f>
        <v>0</v>
      </c>
      <c r="K117" s="171"/>
      <c r="L117" s="176"/>
      <c r="M117" s="177"/>
      <c r="N117" s="178"/>
      <c r="O117" s="178"/>
      <c r="P117" s="179">
        <f>SUM(P118:P122)</f>
        <v>0</v>
      </c>
      <c r="Q117" s="178"/>
      <c r="R117" s="179">
        <f>SUM(R118:R122)</f>
        <v>0</v>
      </c>
      <c r="S117" s="178"/>
      <c r="T117" s="180">
        <f>SUM(T118:T122)</f>
        <v>0</v>
      </c>
      <c r="AR117" s="181" t="s">
        <v>130</v>
      </c>
      <c r="AT117" s="182" t="s">
        <v>71</v>
      </c>
      <c r="AU117" s="182" t="s">
        <v>72</v>
      </c>
      <c r="AY117" s="181" t="s">
        <v>123</v>
      </c>
      <c r="BK117" s="183">
        <f>SUM(BK118:BK122)</f>
        <v>0</v>
      </c>
    </row>
    <row r="118" spans="1:65" s="2" customFormat="1" ht="108" customHeight="1">
      <c r="A118" s="33"/>
      <c r="B118" s="34"/>
      <c r="C118" s="186" t="s">
        <v>263</v>
      </c>
      <c r="D118" s="186" t="s">
        <v>125</v>
      </c>
      <c r="E118" s="187" t="s">
        <v>439</v>
      </c>
      <c r="F118" s="188" t="s">
        <v>440</v>
      </c>
      <c r="G118" s="189" t="s">
        <v>266</v>
      </c>
      <c r="H118" s="190">
        <v>358.96600000000001</v>
      </c>
      <c r="I118" s="191"/>
      <c r="J118" s="192">
        <f>ROUND(I118*H118,2)</f>
        <v>0</v>
      </c>
      <c r="K118" s="188" t="s">
        <v>340</v>
      </c>
      <c r="L118" s="38"/>
      <c r="M118" s="193" t="s">
        <v>19</v>
      </c>
      <c r="N118" s="194" t="s">
        <v>43</v>
      </c>
      <c r="O118" s="63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7" t="s">
        <v>441</v>
      </c>
      <c r="AT118" s="197" t="s">
        <v>125</v>
      </c>
      <c r="AU118" s="197" t="s">
        <v>80</v>
      </c>
      <c r="AY118" s="16" t="s">
        <v>123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80</v>
      </c>
      <c r="BK118" s="198">
        <f>ROUND(I118*H118,2)</f>
        <v>0</v>
      </c>
      <c r="BL118" s="16" t="s">
        <v>441</v>
      </c>
      <c r="BM118" s="197" t="s">
        <v>442</v>
      </c>
    </row>
    <row r="119" spans="1:65" s="2" customFormat="1" ht="108" customHeight="1">
      <c r="A119" s="33"/>
      <c r="B119" s="34"/>
      <c r="C119" s="186" t="s">
        <v>268</v>
      </c>
      <c r="D119" s="186" t="s">
        <v>125</v>
      </c>
      <c r="E119" s="187" t="s">
        <v>443</v>
      </c>
      <c r="F119" s="188" t="s">
        <v>444</v>
      </c>
      <c r="G119" s="189" t="s">
        <v>266</v>
      </c>
      <c r="H119" s="190">
        <v>31.6</v>
      </c>
      <c r="I119" s="191"/>
      <c r="J119" s="192">
        <f>ROUND(I119*H119,2)</f>
        <v>0</v>
      </c>
      <c r="K119" s="188" t="s">
        <v>340</v>
      </c>
      <c r="L119" s="38"/>
      <c r="M119" s="193" t="s">
        <v>19</v>
      </c>
      <c r="N119" s="194" t="s">
        <v>43</v>
      </c>
      <c r="O119" s="6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7" t="s">
        <v>441</v>
      </c>
      <c r="AT119" s="197" t="s">
        <v>125</v>
      </c>
      <c r="AU119" s="197" t="s">
        <v>80</v>
      </c>
      <c r="AY119" s="16" t="s">
        <v>123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80</v>
      </c>
      <c r="BK119" s="198">
        <f>ROUND(I119*H119,2)</f>
        <v>0</v>
      </c>
      <c r="BL119" s="16" t="s">
        <v>441</v>
      </c>
      <c r="BM119" s="197" t="s">
        <v>445</v>
      </c>
    </row>
    <row r="120" spans="1:65" s="2" customFormat="1" ht="36" customHeight="1">
      <c r="A120" s="33"/>
      <c r="B120" s="34"/>
      <c r="C120" s="186" t="s">
        <v>272</v>
      </c>
      <c r="D120" s="186" t="s">
        <v>125</v>
      </c>
      <c r="E120" s="187" t="s">
        <v>446</v>
      </c>
      <c r="F120" s="188" t="s">
        <v>447</v>
      </c>
      <c r="G120" s="189" t="s">
        <v>266</v>
      </c>
      <c r="H120" s="190">
        <v>390.56599999999997</v>
      </c>
      <c r="I120" s="191"/>
      <c r="J120" s="192">
        <f>ROUND(I120*H120,2)</f>
        <v>0</v>
      </c>
      <c r="K120" s="188" t="s">
        <v>340</v>
      </c>
      <c r="L120" s="38"/>
      <c r="M120" s="193" t="s">
        <v>19</v>
      </c>
      <c r="N120" s="194" t="s">
        <v>43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441</v>
      </c>
      <c r="AT120" s="197" t="s">
        <v>125</v>
      </c>
      <c r="AU120" s="197" t="s">
        <v>80</v>
      </c>
      <c r="AY120" s="16" t="s">
        <v>123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80</v>
      </c>
      <c r="BK120" s="198">
        <f>ROUND(I120*H120,2)</f>
        <v>0</v>
      </c>
      <c r="BL120" s="16" t="s">
        <v>441</v>
      </c>
      <c r="BM120" s="197" t="s">
        <v>448</v>
      </c>
    </row>
    <row r="121" spans="1:65" s="2" customFormat="1" ht="60" customHeight="1">
      <c r="A121" s="33"/>
      <c r="B121" s="34"/>
      <c r="C121" s="186" t="s">
        <v>276</v>
      </c>
      <c r="D121" s="186" t="s">
        <v>125</v>
      </c>
      <c r="E121" s="187" t="s">
        <v>449</v>
      </c>
      <c r="F121" s="188" t="s">
        <v>450</v>
      </c>
      <c r="G121" s="189" t="s">
        <v>150</v>
      </c>
      <c r="H121" s="190">
        <v>8</v>
      </c>
      <c r="I121" s="191"/>
      <c r="J121" s="192">
        <f>ROUND(I121*H121,2)</f>
        <v>0</v>
      </c>
      <c r="K121" s="188" t="s">
        <v>340</v>
      </c>
      <c r="L121" s="38"/>
      <c r="M121" s="193" t="s">
        <v>19</v>
      </c>
      <c r="N121" s="194" t="s">
        <v>43</v>
      </c>
      <c r="O121" s="6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441</v>
      </c>
      <c r="AT121" s="197" t="s">
        <v>125</v>
      </c>
      <c r="AU121" s="197" t="s">
        <v>80</v>
      </c>
      <c r="AY121" s="16" t="s">
        <v>123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80</v>
      </c>
      <c r="BK121" s="198">
        <f>ROUND(I121*H121,2)</f>
        <v>0</v>
      </c>
      <c r="BL121" s="16" t="s">
        <v>441</v>
      </c>
      <c r="BM121" s="197" t="s">
        <v>451</v>
      </c>
    </row>
    <row r="122" spans="1:65" s="2" customFormat="1" ht="24" customHeight="1">
      <c r="A122" s="33"/>
      <c r="B122" s="34"/>
      <c r="C122" s="186" t="s">
        <v>280</v>
      </c>
      <c r="D122" s="186" t="s">
        <v>125</v>
      </c>
      <c r="E122" s="187" t="s">
        <v>452</v>
      </c>
      <c r="F122" s="188" t="s">
        <v>453</v>
      </c>
      <c r="G122" s="189" t="s">
        <v>266</v>
      </c>
      <c r="H122" s="190">
        <v>169.26</v>
      </c>
      <c r="I122" s="191"/>
      <c r="J122" s="192">
        <f>ROUND(I122*H122,2)</f>
        <v>0</v>
      </c>
      <c r="K122" s="188" t="s">
        <v>340</v>
      </c>
      <c r="L122" s="38"/>
      <c r="M122" s="227" t="s">
        <v>19</v>
      </c>
      <c r="N122" s="228" t="s">
        <v>43</v>
      </c>
      <c r="O122" s="224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441</v>
      </c>
      <c r="AT122" s="197" t="s">
        <v>125</v>
      </c>
      <c r="AU122" s="197" t="s">
        <v>80</v>
      </c>
      <c r="AY122" s="16" t="s">
        <v>123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80</v>
      </c>
      <c r="BK122" s="198">
        <f>ROUND(I122*H122,2)</f>
        <v>0</v>
      </c>
      <c r="BL122" s="16" t="s">
        <v>441</v>
      </c>
      <c r="BM122" s="197" t="s">
        <v>454</v>
      </c>
    </row>
    <row r="123" spans="1:65" s="2" customFormat="1" ht="6.95" customHeight="1">
      <c r="A123" s="33"/>
      <c r="B123" s="46"/>
      <c r="C123" s="47"/>
      <c r="D123" s="47"/>
      <c r="E123" s="47"/>
      <c r="F123" s="47"/>
      <c r="G123" s="47"/>
      <c r="H123" s="47"/>
      <c r="I123" s="135"/>
      <c r="J123" s="47"/>
      <c r="K123" s="47"/>
      <c r="L123" s="38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algorithmName="SHA-512" hashValue="ul0OnG9zFQnnWdiNx462U90U+3dGBcoZLtdvf71+St9BSvSTd3b9nBqWB5XB4Y6K3mOgXsadVfZuj3cF/dJnkw==" saltValue="YY+S0CKsi+EipPgW6QaQt/7jZx+jMDbrjCwDQNw2x63a+jnmhHCcFMGRWQ/bDt/mFyvuCt+PgG26Fx2Ja0fv/Q==" spinCount="100000" sheet="1" objects="1" scenarios="1" formatColumns="0" formatRows="0" autoFilter="0"/>
  <autoFilter ref="C81:K12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6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89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Oprava most v km 130,174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90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455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>
        <f>'Rekapitulace stavby'!AN8</f>
        <v>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24</v>
      </c>
      <c r="E14" s="33"/>
      <c r="F14" s="33"/>
      <c r="G14" s="33"/>
      <c r="H14" s="33"/>
      <c r="I14" s="110" t="s">
        <v>25</v>
      </c>
      <c r="J14" s="109" t="s">
        <v>26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25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25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25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ROUND(J86,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ROUND((SUM(BE86:BE102)),  2)</f>
        <v>0</v>
      </c>
      <c r="G33" s="33"/>
      <c r="H33" s="33"/>
      <c r="I33" s="124">
        <v>0.21</v>
      </c>
      <c r="J33" s="123">
        <f>ROUND(((SUM(BE86:BE102))*I33),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ROUND((SUM(BF86:BF102)),  2)</f>
        <v>0</v>
      </c>
      <c r="G34" s="33"/>
      <c r="H34" s="33"/>
      <c r="I34" s="124">
        <v>0.15</v>
      </c>
      <c r="J34" s="123">
        <f>ROUND(((SUM(BF86:BF102))*I34),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ROUND((SUM(BG86:BG102)),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ROUND((SUM(BH86:BH102)),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ROUND((SUM(BI86:BI102)),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92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Oprava most v km 130,174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90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7" t="str">
        <f>E9</f>
        <v>VRN - Vedlejší rozpočtové náklady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Bojkovice</v>
      </c>
      <c r="G52" s="35"/>
      <c r="H52" s="35"/>
      <c r="I52" s="110" t="s">
        <v>23</v>
      </c>
      <c r="J52" s="58">
        <f>IF(J12="","",J12)</f>
        <v>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7.95" customHeight="1">
      <c r="A54" s="33"/>
      <c r="B54" s="34"/>
      <c r="C54" s="28" t="s">
        <v>24</v>
      </c>
      <c r="D54" s="35"/>
      <c r="E54" s="35"/>
      <c r="F54" s="26" t="str">
        <f>E15</f>
        <v>Správa železnic, státní organizace</v>
      </c>
      <c r="G54" s="35"/>
      <c r="H54" s="35"/>
      <c r="I54" s="110" t="s">
        <v>31</v>
      </c>
      <c r="J54" s="31" t="str">
        <f>E21</f>
        <v>Ing. Zdeňka Jabůrková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93</v>
      </c>
      <c r="D57" s="140"/>
      <c r="E57" s="140"/>
      <c r="F57" s="140"/>
      <c r="G57" s="140"/>
      <c r="H57" s="140"/>
      <c r="I57" s="141"/>
      <c r="J57" s="142" t="s">
        <v>94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J86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>
      <c r="B60" s="144"/>
      <c r="C60" s="145"/>
      <c r="D60" s="146" t="s">
        <v>455</v>
      </c>
      <c r="E60" s="147"/>
      <c r="F60" s="147"/>
      <c r="G60" s="147"/>
      <c r="H60" s="147"/>
      <c r="I60" s="148"/>
      <c r="J60" s="149">
        <f>J87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456</v>
      </c>
      <c r="E61" s="154"/>
      <c r="F61" s="154"/>
      <c r="G61" s="154"/>
      <c r="H61" s="154"/>
      <c r="I61" s="155"/>
      <c r="J61" s="156">
        <f>J88</f>
        <v>0</v>
      </c>
      <c r="K61" s="152"/>
      <c r="L61" s="157"/>
    </row>
    <row r="62" spans="1:47" s="10" customFormat="1" ht="19.899999999999999" customHeight="1">
      <c r="B62" s="151"/>
      <c r="C62" s="152"/>
      <c r="D62" s="153" t="s">
        <v>457</v>
      </c>
      <c r="E62" s="154"/>
      <c r="F62" s="154"/>
      <c r="G62" s="154"/>
      <c r="H62" s="154"/>
      <c r="I62" s="155"/>
      <c r="J62" s="156">
        <f>J92</f>
        <v>0</v>
      </c>
      <c r="K62" s="152"/>
      <c r="L62" s="157"/>
    </row>
    <row r="63" spans="1:47" s="10" customFormat="1" ht="19.899999999999999" customHeight="1">
      <c r="B63" s="151"/>
      <c r="C63" s="152"/>
      <c r="D63" s="153" t="s">
        <v>458</v>
      </c>
      <c r="E63" s="154"/>
      <c r="F63" s="154"/>
      <c r="G63" s="154"/>
      <c r="H63" s="154"/>
      <c r="I63" s="155"/>
      <c r="J63" s="156">
        <f>J94</f>
        <v>0</v>
      </c>
      <c r="K63" s="152"/>
      <c r="L63" s="157"/>
    </row>
    <row r="64" spans="1:47" s="10" customFormat="1" ht="19.899999999999999" customHeight="1">
      <c r="B64" s="151"/>
      <c r="C64" s="152"/>
      <c r="D64" s="153" t="s">
        <v>459</v>
      </c>
      <c r="E64" s="154"/>
      <c r="F64" s="154"/>
      <c r="G64" s="154"/>
      <c r="H64" s="154"/>
      <c r="I64" s="155"/>
      <c r="J64" s="156">
        <f>J95</f>
        <v>0</v>
      </c>
      <c r="K64" s="152"/>
      <c r="L64" s="157"/>
    </row>
    <row r="65" spans="1:31" s="10" customFormat="1" ht="19.899999999999999" customHeight="1">
      <c r="B65" s="151"/>
      <c r="C65" s="152"/>
      <c r="D65" s="153" t="s">
        <v>460</v>
      </c>
      <c r="E65" s="154"/>
      <c r="F65" s="154"/>
      <c r="G65" s="154"/>
      <c r="H65" s="154"/>
      <c r="I65" s="155"/>
      <c r="J65" s="156">
        <f>J98</f>
        <v>0</v>
      </c>
      <c r="K65" s="152"/>
      <c r="L65" s="157"/>
    </row>
    <row r="66" spans="1:31" s="10" customFormat="1" ht="19.899999999999999" customHeight="1">
      <c r="B66" s="151"/>
      <c r="C66" s="152"/>
      <c r="D66" s="153" t="s">
        <v>461</v>
      </c>
      <c r="E66" s="154"/>
      <c r="F66" s="154"/>
      <c r="G66" s="154"/>
      <c r="H66" s="154"/>
      <c r="I66" s="155"/>
      <c r="J66" s="156">
        <f>J101</f>
        <v>0</v>
      </c>
      <c r="K66" s="152"/>
      <c r="L66" s="157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07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35"/>
      <c r="J68" s="47"/>
      <c r="K68" s="47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38"/>
      <c r="J72" s="49"/>
      <c r="K72" s="49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108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4" t="str">
        <f>E7</f>
        <v>Oprava most v km 130,174</v>
      </c>
      <c r="F76" s="355"/>
      <c r="G76" s="355"/>
      <c r="H76" s="35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90</v>
      </c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7" t="str">
        <f>E9</f>
        <v>VRN - Vedlejší rozpočtové náklady</v>
      </c>
      <c r="F78" s="356"/>
      <c r="G78" s="356"/>
      <c r="H78" s="356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Bojkovice</v>
      </c>
      <c r="G80" s="35"/>
      <c r="H80" s="35"/>
      <c r="I80" s="110" t="s">
        <v>23</v>
      </c>
      <c r="J80" s="58">
        <f>IF(J12="","",J12)</f>
        <v>0</v>
      </c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07"/>
      <c r="J81" s="35"/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7.95" customHeight="1">
      <c r="A82" s="33"/>
      <c r="B82" s="34"/>
      <c r="C82" s="28" t="s">
        <v>24</v>
      </c>
      <c r="D82" s="35"/>
      <c r="E82" s="35"/>
      <c r="F82" s="26" t="str">
        <f>E15</f>
        <v>Správa železnic, státní organizace</v>
      </c>
      <c r="G82" s="35"/>
      <c r="H82" s="35"/>
      <c r="I82" s="110" t="s">
        <v>31</v>
      </c>
      <c r="J82" s="31" t="str">
        <f>E21</f>
        <v>Ing. Zdeňka Jabůrková</v>
      </c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110" t="s">
        <v>34</v>
      </c>
      <c r="J83" s="31" t="str">
        <f>E24</f>
        <v xml:space="preserve"> 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07"/>
      <c r="J84" s="35"/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58"/>
      <c r="B85" s="159"/>
      <c r="C85" s="160" t="s">
        <v>109</v>
      </c>
      <c r="D85" s="161" t="s">
        <v>57</v>
      </c>
      <c r="E85" s="161" t="s">
        <v>53</v>
      </c>
      <c r="F85" s="161" t="s">
        <v>54</v>
      </c>
      <c r="G85" s="161" t="s">
        <v>110</v>
      </c>
      <c r="H85" s="161" t="s">
        <v>111</v>
      </c>
      <c r="I85" s="162" t="s">
        <v>112</v>
      </c>
      <c r="J85" s="161" t="s">
        <v>94</v>
      </c>
      <c r="K85" s="163" t="s">
        <v>113</v>
      </c>
      <c r="L85" s="164"/>
      <c r="M85" s="67" t="s">
        <v>19</v>
      </c>
      <c r="N85" s="68" t="s">
        <v>42</v>
      </c>
      <c r="O85" s="68" t="s">
        <v>114</v>
      </c>
      <c r="P85" s="68" t="s">
        <v>115</v>
      </c>
      <c r="Q85" s="68" t="s">
        <v>116</v>
      </c>
      <c r="R85" s="68" t="s">
        <v>117</v>
      </c>
      <c r="S85" s="68" t="s">
        <v>118</v>
      </c>
      <c r="T85" s="69" t="s">
        <v>119</v>
      </c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</row>
    <row r="86" spans="1:65" s="2" customFormat="1" ht="22.9" customHeight="1">
      <c r="A86" s="33"/>
      <c r="B86" s="34"/>
      <c r="C86" s="74" t="s">
        <v>120</v>
      </c>
      <c r="D86" s="35"/>
      <c r="E86" s="35"/>
      <c r="F86" s="35"/>
      <c r="G86" s="35"/>
      <c r="H86" s="35"/>
      <c r="I86" s="107"/>
      <c r="J86" s="165">
        <f>BK86</f>
        <v>0</v>
      </c>
      <c r="K86" s="35"/>
      <c r="L86" s="38"/>
      <c r="M86" s="70"/>
      <c r="N86" s="166"/>
      <c r="O86" s="71"/>
      <c r="P86" s="167">
        <f>P87</f>
        <v>0</v>
      </c>
      <c r="Q86" s="71"/>
      <c r="R86" s="167">
        <f>R87</f>
        <v>0</v>
      </c>
      <c r="S86" s="71"/>
      <c r="T86" s="168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71</v>
      </c>
      <c r="AU86" s="16" t="s">
        <v>95</v>
      </c>
      <c r="BK86" s="169">
        <f>BK87</f>
        <v>0</v>
      </c>
    </row>
    <row r="87" spans="1:65" s="12" customFormat="1" ht="25.9" customHeight="1">
      <c r="B87" s="170"/>
      <c r="C87" s="171"/>
      <c r="D87" s="172" t="s">
        <v>71</v>
      </c>
      <c r="E87" s="173" t="s">
        <v>86</v>
      </c>
      <c r="F87" s="173" t="s">
        <v>87</v>
      </c>
      <c r="G87" s="171"/>
      <c r="H87" s="171"/>
      <c r="I87" s="174"/>
      <c r="J87" s="175">
        <f>BK87</f>
        <v>0</v>
      </c>
      <c r="K87" s="171"/>
      <c r="L87" s="176"/>
      <c r="M87" s="177"/>
      <c r="N87" s="178"/>
      <c r="O87" s="178"/>
      <c r="P87" s="179">
        <f>P88+P92+P94+P95+P98+P101</f>
        <v>0</v>
      </c>
      <c r="Q87" s="178"/>
      <c r="R87" s="179">
        <f>R88+R92+R94+R95+R98+R101</f>
        <v>0</v>
      </c>
      <c r="S87" s="178"/>
      <c r="T87" s="180">
        <f>T88+T92+T94+T95+T98+T101</f>
        <v>0</v>
      </c>
      <c r="AR87" s="181" t="s">
        <v>335</v>
      </c>
      <c r="AT87" s="182" t="s">
        <v>71</v>
      </c>
      <c r="AU87" s="182" t="s">
        <v>72</v>
      </c>
      <c r="AY87" s="181" t="s">
        <v>123</v>
      </c>
      <c r="BK87" s="183">
        <f>BK88+BK92+BK94+BK95+BK98+BK101</f>
        <v>0</v>
      </c>
    </row>
    <row r="88" spans="1:65" s="12" customFormat="1" ht="22.9" customHeight="1">
      <c r="B88" s="170"/>
      <c r="C88" s="171"/>
      <c r="D88" s="172" t="s">
        <v>71</v>
      </c>
      <c r="E88" s="184" t="s">
        <v>462</v>
      </c>
      <c r="F88" s="184" t="s">
        <v>463</v>
      </c>
      <c r="G88" s="171"/>
      <c r="H88" s="171"/>
      <c r="I88" s="174"/>
      <c r="J88" s="185">
        <f>BK88</f>
        <v>0</v>
      </c>
      <c r="K88" s="171"/>
      <c r="L88" s="176"/>
      <c r="M88" s="177"/>
      <c r="N88" s="178"/>
      <c r="O88" s="178"/>
      <c r="P88" s="179">
        <f>SUM(P89:P91)</f>
        <v>0</v>
      </c>
      <c r="Q88" s="178"/>
      <c r="R88" s="179">
        <f>SUM(R89:R91)</f>
        <v>0</v>
      </c>
      <c r="S88" s="178"/>
      <c r="T88" s="180">
        <f>SUM(T89:T91)</f>
        <v>0</v>
      </c>
      <c r="AR88" s="181" t="s">
        <v>335</v>
      </c>
      <c r="AT88" s="182" t="s">
        <v>71</v>
      </c>
      <c r="AU88" s="182" t="s">
        <v>80</v>
      </c>
      <c r="AY88" s="181" t="s">
        <v>123</v>
      </c>
      <c r="BK88" s="183">
        <f>SUM(BK89:BK91)</f>
        <v>0</v>
      </c>
    </row>
    <row r="89" spans="1:65" s="2" customFormat="1" ht="16.5" customHeight="1">
      <c r="A89" s="33"/>
      <c r="B89" s="34"/>
      <c r="C89" s="186" t="s">
        <v>80</v>
      </c>
      <c r="D89" s="186" t="s">
        <v>125</v>
      </c>
      <c r="E89" s="187" t="s">
        <v>464</v>
      </c>
      <c r="F89" s="188" t="s">
        <v>465</v>
      </c>
      <c r="G89" s="189" t="s">
        <v>466</v>
      </c>
      <c r="H89" s="190">
        <v>1</v>
      </c>
      <c r="I89" s="191"/>
      <c r="J89" s="192">
        <f>ROUND(I89*H89,2)</f>
        <v>0</v>
      </c>
      <c r="K89" s="188" t="s">
        <v>467</v>
      </c>
      <c r="L89" s="38"/>
      <c r="M89" s="193" t="s">
        <v>19</v>
      </c>
      <c r="N89" s="194" t="s">
        <v>43</v>
      </c>
      <c r="O89" s="6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7" t="s">
        <v>468</v>
      </c>
      <c r="AT89" s="197" t="s">
        <v>125</v>
      </c>
      <c r="AU89" s="197" t="s">
        <v>82</v>
      </c>
      <c r="AY89" s="16" t="s">
        <v>123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80</v>
      </c>
      <c r="BK89" s="198">
        <f>ROUND(I89*H89,2)</f>
        <v>0</v>
      </c>
      <c r="BL89" s="16" t="s">
        <v>468</v>
      </c>
      <c r="BM89" s="197" t="s">
        <v>469</v>
      </c>
    </row>
    <row r="90" spans="1:65" s="2" customFormat="1" ht="16.5" customHeight="1">
      <c r="A90" s="33"/>
      <c r="B90" s="34"/>
      <c r="C90" s="186" t="s">
        <v>82</v>
      </c>
      <c r="D90" s="186" t="s">
        <v>125</v>
      </c>
      <c r="E90" s="187" t="s">
        <v>470</v>
      </c>
      <c r="F90" s="188" t="s">
        <v>471</v>
      </c>
      <c r="G90" s="189" t="s">
        <v>466</v>
      </c>
      <c r="H90" s="190">
        <v>1</v>
      </c>
      <c r="I90" s="191"/>
      <c r="J90" s="192">
        <f>ROUND(I90*H90,2)</f>
        <v>0</v>
      </c>
      <c r="K90" s="188" t="s">
        <v>467</v>
      </c>
      <c r="L90" s="38"/>
      <c r="M90" s="193" t="s">
        <v>19</v>
      </c>
      <c r="N90" s="194" t="s">
        <v>43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468</v>
      </c>
      <c r="AT90" s="197" t="s">
        <v>125</v>
      </c>
      <c r="AU90" s="197" t="s">
        <v>82</v>
      </c>
      <c r="AY90" s="16" t="s">
        <v>123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80</v>
      </c>
      <c r="BK90" s="198">
        <f>ROUND(I90*H90,2)</f>
        <v>0</v>
      </c>
      <c r="BL90" s="16" t="s">
        <v>468</v>
      </c>
      <c r="BM90" s="197" t="s">
        <v>472</v>
      </c>
    </row>
    <row r="91" spans="1:65" s="2" customFormat="1" ht="16.5" customHeight="1">
      <c r="A91" s="33"/>
      <c r="B91" s="34"/>
      <c r="C91" s="186" t="s">
        <v>136</v>
      </c>
      <c r="D91" s="186" t="s">
        <v>125</v>
      </c>
      <c r="E91" s="187" t="s">
        <v>473</v>
      </c>
      <c r="F91" s="188" t="s">
        <v>474</v>
      </c>
      <c r="G91" s="189" t="s">
        <v>466</v>
      </c>
      <c r="H91" s="190">
        <v>1</v>
      </c>
      <c r="I91" s="191"/>
      <c r="J91" s="192">
        <f>ROUND(I91*H91,2)</f>
        <v>0</v>
      </c>
      <c r="K91" s="188" t="s">
        <v>467</v>
      </c>
      <c r="L91" s="38"/>
      <c r="M91" s="193" t="s">
        <v>19</v>
      </c>
      <c r="N91" s="194" t="s">
        <v>43</v>
      </c>
      <c r="O91" s="6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468</v>
      </c>
      <c r="AT91" s="197" t="s">
        <v>125</v>
      </c>
      <c r="AU91" s="197" t="s">
        <v>82</v>
      </c>
      <c r="AY91" s="16" t="s">
        <v>123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80</v>
      </c>
      <c r="BK91" s="198">
        <f>ROUND(I91*H91,2)</f>
        <v>0</v>
      </c>
      <c r="BL91" s="16" t="s">
        <v>468</v>
      </c>
      <c r="BM91" s="197" t="s">
        <v>475</v>
      </c>
    </row>
    <row r="92" spans="1:65" s="12" customFormat="1" ht="22.9" customHeight="1">
      <c r="B92" s="170"/>
      <c r="C92" s="171"/>
      <c r="D92" s="172" t="s">
        <v>71</v>
      </c>
      <c r="E92" s="184" t="s">
        <v>476</v>
      </c>
      <c r="F92" s="184" t="s">
        <v>477</v>
      </c>
      <c r="G92" s="171"/>
      <c r="H92" s="171"/>
      <c r="I92" s="174"/>
      <c r="J92" s="185">
        <f>BK92</f>
        <v>0</v>
      </c>
      <c r="K92" s="171"/>
      <c r="L92" s="176"/>
      <c r="M92" s="177"/>
      <c r="N92" s="178"/>
      <c r="O92" s="178"/>
      <c r="P92" s="179">
        <f>P93</f>
        <v>0</v>
      </c>
      <c r="Q92" s="178"/>
      <c r="R92" s="179">
        <f>R93</f>
        <v>0</v>
      </c>
      <c r="S92" s="178"/>
      <c r="T92" s="180">
        <f>T93</f>
        <v>0</v>
      </c>
      <c r="AR92" s="181" t="s">
        <v>335</v>
      </c>
      <c r="AT92" s="182" t="s">
        <v>71</v>
      </c>
      <c r="AU92" s="182" t="s">
        <v>80</v>
      </c>
      <c r="AY92" s="181" t="s">
        <v>123</v>
      </c>
      <c r="BK92" s="183">
        <f>BK93</f>
        <v>0</v>
      </c>
    </row>
    <row r="93" spans="1:65" s="2" customFormat="1" ht="16.5" customHeight="1">
      <c r="A93" s="33"/>
      <c r="B93" s="34"/>
      <c r="C93" s="186" t="s">
        <v>130</v>
      </c>
      <c r="D93" s="186" t="s">
        <v>125</v>
      </c>
      <c r="E93" s="187" t="s">
        <v>478</v>
      </c>
      <c r="F93" s="188" t="s">
        <v>477</v>
      </c>
      <c r="G93" s="189" t="s">
        <v>466</v>
      </c>
      <c r="H93" s="190">
        <v>1</v>
      </c>
      <c r="I93" s="191"/>
      <c r="J93" s="192">
        <f>ROUND(I93*H93,2)</f>
        <v>0</v>
      </c>
      <c r="K93" s="188" t="s">
        <v>467</v>
      </c>
      <c r="L93" s="38"/>
      <c r="M93" s="193" t="s">
        <v>19</v>
      </c>
      <c r="N93" s="194" t="s">
        <v>43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468</v>
      </c>
      <c r="AT93" s="197" t="s">
        <v>125</v>
      </c>
      <c r="AU93" s="197" t="s">
        <v>82</v>
      </c>
      <c r="AY93" s="16" t="s">
        <v>123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80</v>
      </c>
      <c r="BK93" s="198">
        <f>ROUND(I93*H93,2)</f>
        <v>0</v>
      </c>
      <c r="BL93" s="16" t="s">
        <v>468</v>
      </c>
      <c r="BM93" s="197" t="s">
        <v>479</v>
      </c>
    </row>
    <row r="94" spans="1:65" s="12" customFormat="1" ht="22.9" customHeight="1">
      <c r="B94" s="170"/>
      <c r="C94" s="171"/>
      <c r="D94" s="172" t="s">
        <v>71</v>
      </c>
      <c r="E94" s="184" t="s">
        <v>480</v>
      </c>
      <c r="F94" s="184" t="s">
        <v>481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v>0</v>
      </c>
      <c r="Q94" s="178"/>
      <c r="R94" s="179">
        <v>0</v>
      </c>
      <c r="S94" s="178"/>
      <c r="T94" s="180">
        <v>0</v>
      </c>
      <c r="AR94" s="181" t="s">
        <v>335</v>
      </c>
      <c r="AT94" s="182" t="s">
        <v>71</v>
      </c>
      <c r="AU94" s="182" t="s">
        <v>80</v>
      </c>
      <c r="AY94" s="181" t="s">
        <v>123</v>
      </c>
      <c r="BK94" s="183">
        <v>0</v>
      </c>
    </row>
    <row r="95" spans="1:65" s="12" customFormat="1" ht="22.9" customHeight="1">
      <c r="B95" s="170"/>
      <c r="C95" s="171"/>
      <c r="D95" s="172" t="s">
        <v>71</v>
      </c>
      <c r="E95" s="184" t="s">
        <v>482</v>
      </c>
      <c r="F95" s="184" t="s">
        <v>483</v>
      </c>
      <c r="G95" s="171"/>
      <c r="H95" s="171"/>
      <c r="I95" s="174"/>
      <c r="J95" s="185">
        <f>BK95</f>
        <v>0</v>
      </c>
      <c r="K95" s="171"/>
      <c r="L95" s="176"/>
      <c r="M95" s="177"/>
      <c r="N95" s="178"/>
      <c r="O95" s="178"/>
      <c r="P95" s="179">
        <f>SUM(P96:P97)</f>
        <v>0</v>
      </c>
      <c r="Q95" s="178"/>
      <c r="R95" s="179">
        <f>SUM(R96:R97)</f>
        <v>0</v>
      </c>
      <c r="S95" s="178"/>
      <c r="T95" s="180">
        <f>SUM(T96:T97)</f>
        <v>0</v>
      </c>
      <c r="AR95" s="181" t="s">
        <v>335</v>
      </c>
      <c r="AT95" s="182" t="s">
        <v>71</v>
      </c>
      <c r="AU95" s="182" t="s">
        <v>80</v>
      </c>
      <c r="AY95" s="181" t="s">
        <v>123</v>
      </c>
      <c r="BK95" s="183">
        <f>SUM(BK96:BK97)</f>
        <v>0</v>
      </c>
    </row>
    <row r="96" spans="1:65" s="2" customFormat="1" ht="16.5" customHeight="1">
      <c r="A96" s="33"/>
      <c r="B96" s="34"/>
      <c r="C96" s="186" t="s">
        <v>162</v>
      </c>
      <c r="D96" s="186" t="s">
        <v>125</v>
      </c>
      <c r="E96" s="187" t="s">
        <v>484</v>
      </c>
      <c r="F96" s="188" t="s">
        <v>483</v>
      </c>
      <c r="G96" s="189" t="s">
        <v>466</v>
      </c>
      <c r="H96" s="190">
        <v>1</v>
      </c>
      <c r="I96" s="191"/>
      <c r="J96" s="192">
        <f>ROUND(I96*H96,2)</f>
        <v>0</v>
      </c>
      <c r="K96" s="188" t="s">
        <v>467</v>
      </c>
      <c r="L96" s="38"/>
      <c r="M96" s="193" t="s">
        <v>19</v>
      </c>
      <c r="N96" s="194" t="s">
        <v>43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468</v>
      </c>
      <c r="AT96" s="197" t="s">
        <v>125</v>
      </c>
      <c r="AU96" s="197" t="s">
        <v>82</v>
      </c>
      <c r="AY96" s="16" t="s">
        <v>123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80</v>
      </c>
      <c r="BK96" s="198">
        <f>ROUND(I96*H96,2)</f>
        <v>0</v>
      </c>
      <c r="BL96" s="16" t="s">
        <v>468</v>
      </c>
      <c r="BM96" s="197" t="s">
        <v>485</v>
      </c>
    </row>
    <row r="97" spans="1:65" s="2" customFormat="1" ht="16.5" customHeight="1">
      <c r="A97" s="33"/>
      <c r="B97" s="34"/>
      <c r="C97" s="186" t="s">
        <v>166</v>
      </c>
      <c r="D97" s="186" t="s">
        <v>125</v>
      </c>
      <c r="E97" s="187" t="s">
        <v>486</v>
      </c>
      <c r="F97" s="188" t="s">
        <v>487</v>
      </c>
      <c r="G97" s="189" t="s">
        <v>466</v>
      </c>
      <c r="H97" s="190">
        <v>1</v>
      </c>
      <c r="I97" s="191"/>
      <c r="J97" s="192">
        <f>ROUND(I97*H97,2)</f>
        <v>0</v>
      </c>
      <c r="K97" s="188" t="s">
        <v>467</v>
      </c>
      <c r="L97" s="38"/>
      <c r="M97" s="193" t="s">
        <v>19</v>
      </c>
      <c r="N97" s="194" t="s">
        <v>43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468</v>
      </c>
      <c r="AT97" s="197" t="s">
        <v>125</v>
      </c>
      <c r="AU97" s="197" t="s">
        <v>82</v>
      </c>
      <c r="AY97" s="16" t="s">
        <v>123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80</v>
      </c>
      <c r="BK97" s="198">
        <f>ROUND(I97*H97,2)</f>
        <v>0</v>
      </c>
      <c r="BL97" s="16" t="s">
        <v>468</v>
      </c>
      <c r="BM97" s="197" t="s">
        <v>488</v>
      </c>
    </row>
    <row r="98" spans="1:65" s="12" customFormat="1" ht="22.9" customHeight="1">
      <c r="B98" s="170"/>
      <c r="C98" s="171"/>
      <c r="D98" s="172" t="s">
        <v>71</v>
      </c>
      <c r="E98" s="184" t="s">
        <v>489</v>
      </c>
      <c r="F98" s="184" t="s">
        <v>490</v>
      </c>
      <c r="G98" s="171"/>
      <c r="H98" s="171"/>
      <c r="I98" s="174"/>
      <c r="J98" s="185">
        <f>BK98</f>
        <v>0</v>
      </c>
      <c r="K98" s="171"/>
      <c r="L98" s="176"/>
      <c r="M98" s="177"/>
      <c r="N98" s="178"/>
      <c r="O98" s="178"/>
      <c r="P98" s="179">
        <f>SUM(P99:P100)</f>
        <v>0</v>
      </c>
      <c r="Q98" s="178"/>
      <c r="R98" s="179">
        <f>SUM(R99:R100)</f>
        <v>0</v>
      </c>
      <c r="S98" s="178"/>
      <c r="T98" s="180">
        <f>SUM(T99:T100)</f>
        <v>0</v>
      </c>
      <c r="AR98" s="181" t="s">
        <v>335</v>
      </c>
      <c r="AT98" s="182" t="s">
        <v>71</v>
      </c>
      <c r="AU98" s="182" t="s">
        <v>80</v>
      </c>
      <c r="AY98" s="181" t="s">
        <v>123</v>
      </c>
      <c r="BK98" s="183">
        <f>SUM(BK99:BK100)</f>
        <v>0</v>
      </c>
    </row>
    <row r="99" spans="1:65" s="2" customFormat="1" ht="16.5" customHeight="1">
      <c r="A99" s="33"/>
      <c r="B99" s="34"/>
      <c r="C99" s="186" t="s">
        <v>171</v>
      </c>
      <c r="D99" s="186" t="s">
        <v>125</v>
      </c>
      <c r="E99" s="187" t="s">
        <v>491</v>
      </c>
      <c r="F99" s="188" t="s">
        <v>492</v>
      </c>
      <c r="G99" s="189" t="s">
        <v>466</v>
      </c>
      <c r="H99" s="190">
        <v>1</v>
      </c>
      <c r="I99" s="191"/>
      <c r="J99" s="192">
        <f>ROUND(I99*H99,2)</f>
        <v>0</v>
      </c>
      <c r="K99" s="188" t="s">
        <v>467</v>
      </c>
      <c r="L99" s="38"/>
      <c r="M99" s="193" t="s">
        <v>19</v>
      </c>
      <c r="N99" s="194" t="s">
        <v>43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468</v>
      </c>
      <c r="AT99" s="197" t="s">
        <v>125</v>
      </c>
      <c r="AU99" s="197" t="s">
        <v>82</v>
      </c>
      <c r="AY99" s="16" t="s">
        <v>123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80</v>
      </c>
      <c r="BK99" s="198">
        <f>ROUND(I99*H99,2)</f>
        <v>0</v>
      </c>
      <c r="BL99" s="16" t="s">
        <v>468</v>
      </c>
      <c r="BM99" s="197" t="s">
        <v>493</v>
      </c>
    </row>
    <row r="100" spans="1:65" s="2" customFormat="1" ht="16.5" customHeight="1">
      <c r="A100" s="33"/>
      <c r="B100" s="34"/>
      <c r="C100" s="186" t="s">
        <v>175</v>
      </c>
      <c r="D100" s="186" t="s">
        <v>125</v>
      </c>
      <c r="E100" s="187" t="s">
        <v>494</v>
      </c>
      <c r="F100" s="188" t="s">
        <v>495</v>
      </c>
      <c r="G100" s="189" t="s">
        <v>466</v>
      </c>
      <c r="H100" s="190">
        <v>1</v>
      </c>
      <c r="I100" s="191"/>
      <c r="J100" s="192">
        <f>ROUND(I100*H100,2)</f>
        <v>0</v>
      </c>
      <c r="K100" s="188" t="s">
        <v>467</v>
      </c>
      <c r="L100" s="38"/>
      <c r="M100" s="193" t="s">
        <v>19</v>
      </c>
      <c r="N100" s="194" t="s">
        <v>43</v>
      </c>
      <c r="O100" s="6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7" t="s">
        <v>468</v>
      </c>
      <c r="AT100" s="197" t="s">
        <v>125</v>
      </c>
      <c r="AU100" s="197" t="s">
        <v>82</v>
      </c>
      <c r="AY100" s="16" t="s">
        <v>123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80</v>
      </c>
      <c r="BK100" s="198">
        <f>ROUND(I100*H100,2)</f>
        <v>0</v>
      </c>
      <c r="BL100" s="16" t="s">
        <v>468</v>
      </c>
      <c r="BM100" s="197" t="s">
        <v>496</v>
      </c>
    </row>
    <row r="101" spans="1:65" s="12" customFormat="1" ht="22.9" customHeight="1">
      <c r="B101" s="170"/>
      <c r="C101" s="171"/>
      <c r="D101" s="172" t="s">
        <v>71</v>
      </c>
      <c r="E101" s="184" t="s">
        <v>497</v>
      </c>
      <c r="F101" s="184" t="s">
        <v>498</v>
      </c>
      <c r="G101" s="171"/>
      <c r="H101" s="171"/>
      <c r="I101" s="174"/>
      <c r="J101" s="185">
        <f>BK101</f>
        <v>0</v>
      </c>
      <c r="K101" s="171"/>
      <c r="L101" s="176"/>
      <c r="M101" s="177"/>
      <c r="N101" s="178"/>
      <c r="O101" s="178"/>
      <c r="P101" s="179">
        <f>P102</f>
        <v>0</v>
      </c>
      <c r="Q101" s="178"/>
      <c r="R101" s="179">
        <f>R102</f>
        <v>0</v>
      </c>
      <c r="S101" s="178"/>
      <c r="T101" s="180">
        <f>T102</f>
        <v>0</v>
      </c>
      <c r="AR101" s="181" t="s">
        <v>335</v>
      </c>
      <c r="AT101" s="182" t="s">
        <v>71</v>
      </c>
      <c r="AU101" s="182" t="s">
        <v>80</v>
      </c>
      <c r="AY101" s="181" t="s">
        <v>123</v>
      </c>
      <c r="BK101" s="183">
        <f>BK102</f>
        <v>0</v>
      </c>
    </row>
    <row r="102" spans="1:65" s="2" customFormat="1" ht="16.5" customHeight="1">
      <c r="A102" s="33"/>
      <c r="B102" s="34"/>
      <c r="C102" s="186" t="s">
        <v>179</v>
      </c>
      <c r="D102" s="186" t="s">
        <v>125</v>
      </c>
      <c r="E102" s="187" t="s">
        <v>499</v>
      </c>
      <c r="F102" s="188" t="s">
        <v>500</v>
      </c>
      <c r="G102" s="189" t="s">
        <v>466</v>
      </c>
      <c r="H102" s="190">
        <v>1</v>
      </c>
      <c r="I102" s="191"/>
      <c r="J102" s="192">
        <f>ROUND(I102*H102,2)</f>
        <v>0</v>
      </c>
      <c r="K102" s="188" t="s">
        <v>467</v>
      </c>
      <c r="L102" s="38"/>
      <c r="M102" s="227" t="s">
        <v>19</v>
      </c>
      <c r="N102" s="228" t="s">
        <v>43</v>
      </c>
      <c r="O102" s="224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468</v>
      </c>
      <c r="AT102" s="197" t="s">
        <v>125</v>
      </c>
      <c r="AU102" s="197" t="s">
        <v>82</v>
      </c>
      <c r="AY102" s="16" t="s">
        <v>123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80</v>
      </c>
      <c r="BK102" s="198">
        <f>ROUND(I102*H102,2)</f>
        <v>0</v>
      </c>
      <c r="BL102" s="16" t="s">
        <v>468</v>
      </c>
      <c r="BM102" s="197" t="s">
        <v>501</v>
      </c>
    </row>
    <row r="103" spans="1:65" s="2" customFormat="1" ht="6.95" customHeight="1">
      <c r="A103" s="33"/>
      <c r="B103" s="46"/>
      <c r="C103" s="47"/>
      <c r="D103" s="47"/>
      <c r="E103" s="47"/>
      <c r="F103" s="47"/>
      <c r="G103" s="47"/>
      <c r="H103" s="47"/>
      <c r="I103" s="135"/>
      <c r="J103" s="47"/>
      <c r="K103" s="47"/>
      <c r="L103" s="38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algorithmName="SHA-512" hashValue="Rsu2UjjeYU2ys4DkZ2/XRYGcz4ziO9kPMpMDFqJ2f1LXOhquvM+HiXDm75X5aEsPnKYRizacfVGKvtMPbTed8Q==" saltValue="6k9P9BfClUetwTBepilbYu3bbOIleR/TZ1ILFdZPYuzC1eqLwF7vmJVRlNiXHnMN1CPnxt2uzipyL45H+kKGSg==" spinCount="100000" sheet="1" objects="1" scenarios="1" formatColumns="0" formatRows="0" autoFilter="0"/>
  <autoFilter ref="C85:K10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60" t="s">
        <v>502</v>
      </c>
      <c r="D3" s="360"/>
      <c r="E3" s="360"/>
      <c r="F3" s="360"/>
      <c r="G3" s="360"/>
      <c r="H3" s="360"/>
      <c r="I3" s="360"/>
      <c r="J3" s="360"/>
      <c r="K3" s="234"/>
    </row>
    <row r="4" spans="2:11" s="1" customFormat="1" ht="25.5" customHeight="1">
      <c r="B4" s="235"/>
      <c r="C4" s="364" t="s">
        <v>503</v>
      </c>
      <c r="D4" s="364"/>
      <c r="E4" s="364"/>
      <c r="F4" s="364"/>
      <c r="G4" s="364"/>
      <c r="H4" s="364"/>
      <c r="I4" s="364"/>
      <c r="J4" s="364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2" t="s">
        <v>504</v>
      </c>
      <c r="D6" s="362"/>
      <c r="E6" s="362"/>
      <c r="F6" s="362"/>
      <c r="G6" s="362"/>
      <c r="H6" s="362"/>
      <c r="I6" s="362"/>
      <c r="J6" s="362"/>
      <c r="K6" s="236"/>
    </row>
    <row r="7" spans="2:11" s="1" customFormat="1" ht="15" customHeight="1">
      <c r="B7" s="239"/>
      <c r="C7" s="362" t="s">
        <v>505</v>
      </c>
      <c r="D7" s="362"/>
      <c r="E7" s="362"/>
      <c r="F7" s="362"/>
      <c r="G7" s="362"/>
      <c r="H7" s="362"/>
      <c r="I7" s="362"/>
      <c r="J7" s="36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2" t="s">
        <v>506</v>
      </c>
      <c r="D9" s="362"/>
      <c r="E9" s="362"/>
      <c r="F9" s="362"/>
      <c r="G9" s="362"/>
      <c r="H9" s="362"/>
      <c r="I9" s="362"/>
      <c r="J9" s="362"/>
      <c r="K9" s="236"/>
    </row>
    <row r="10" spans="2:11" s="1" customFormat="1" ht="15" customHeight="1">
      <c r="B10" s="239"/>
      <c r="C10" s="238"/>
      <c r="D10" s="362" t="s">
        <v>507</v>
      </c>
      <c r="E10" s="362"/>
      <c r="F10" s="362"/>
      <c r="G10" s="362"/>
      <c r="H10" s="362"/>
      <c r="I10" s="362"/>
      <c r="J10" s="362"/>
      <c r="K10" s="236"/>
    </row>
    <row r="11" spans="2:11" s="1" customFormat="1" ht="15" customHeight="1">
      <c r="B11" s="239"/>
      <c r="C11" s="240"/>
      <c r="D11" s="362" t="s">
        <v>508</v>
      </c>
      <c r="E11" s="362"/>
      <c r="F11" s="362"/>
      <c r="G11" s="362"/>
      <c r="H11" s="362"/>
      <c r="I11" s="362"/>
      <c r="J11" s="36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509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2" t="s">
        <v>510</v>
      </c>
      <c r="E15" s="362"/>
      <c r="F15" s="362"/>
      <c r="G15" s="362"/>
      <c r="H15" s="362"/>
      <c r="I15" s="362"/>
      <c r="J15" s="362"/>
      <c r="K15" s="236"/>
    </row>
    <row r="16" spans="2:11" s="1" customFormat="1" ht="15" customHeight="1">
      <c r="B16" s="239"/>
      <c r="C16" s="240"/>
      <c r="D16" s="362" t="s">
        <v>511</v>
      </c>
      <c r="E16" s="362"/>
      <c r="F16" s="362"/>
      <c r="G16" s="362"/>
      <c r="H16" s="362"/>
      <c r="I16" s="362"/>
      <c r="J16" s="362"/>
      <c r="K16" s="236"/>
    </row>
    <row r="17" spans="2:11" s="1" customFormat="1" ht="15" customHeight="1">
      <c r="B17" s="239"/>
      <c r="C17" s="240"/>
      <c r="D17" s="362" t="s">
        <v>512</v>
      </c>
      <c r="E17" s="362"/>
      <c r="F17" s="362"/>
      <c r="G17" s="362"/>
      <c r="H17" s="362"/>
      <c r="I17" s="362"/>
      <c r="J17" s="362"/>
      <c r="K17" s="236"/>
    </row>
    <row r="18" spans="2:11" s="1" customFormat="1" ht="15" customHeight="1">
      <c r="B18" s="239"/>
      <c r="C18" s="240"/>
      <c r="D18" s="240"/>
      <c r="E18" s="242" t="s">
        <v>79</v>
      </c>
      <c r="F18" s="362" t="s">
        <v>513</v>
      </c>
      <c r="G18" s="362"/>
      <c r="H18" s="362"/>
      <c r="I18" s="362"/>
      <c r="J18" s="362"/>
      <c r="K18" s="236"/>
    </row>
    <row r="19" spans="2:11" s="1" customFormat="1" ht="15" customHeight="1">
      <c r="B19" s="239"/>
      <c r="C19" s="240"/>
      <c r="D19" s="240"/>
      <c r="E19" s="242" t="s">
        <v>514</v>
      </c>
      <c r="F19" s="362" t="s">
        <v>515</v>
      </c>
      <c r="G19" s="362"/>
      <c r="H19" s="362"/>
      <c r="I19" s="362"/>
      <c r="J19" s="362"/>
      <c r="K19" s="236"/>
    </row>
    <row r="20" spans="2:11" s="1" customFormat="1" ht="15" customHeight="1">
      <c r="B20" s="239"/>
      <c r="C20" s="240"/>
      <c r="D20" s="240"/>
      <c r="E20" s="242" t="s">
        <v>516</v>
      </c>
      <c r="F20" s="362" t="s">
        <v>517</v>
      </c>
      <c r="G20" s="362"/>
      <c r="H20" s="362"/>
      <c r="I20" s="362"/>
      <c r="J20" s="362"/>
      <c r="K20" s="236"/>
    </row>
    <row r="21" spans="2:11" s="1" customFormat="1" ht="15" customHeight="1">
      <c r="B21" s="239"/>
      <c r="C21" s="240"/>
      <c r="D21" s="240"/>
      <c r="E21" s="242" t="s">
        <v>518</v>
      </c>
      <c r="F21" s="362" t="s">
        <v>519</v>
      </c>
      <c r="G21" s="362"/>
      <c r="H21" s="362"/>
      <c r="I21" s="362"/>
      <c r="J21" s="362"/>
      <c r="K21" s="236"/>
    </row>
    <row r="22" spans="2:11" s="1" customFormat="1" ht="15" customHeight="1">
      <c r="B22" s="239"/>
      <c r="C22" s="240"/>
      <c r="D22" s="240"/>
      <c r="E22" s="242" t="s">
        <v>437</v>
      </c>
      <c r="F22" s="362" t="s">
        <v>438</v>
      </c>
      <c r="G22" s="362"/>
      <c r="H22" s="362"/>
      <c r="I22" s="362"/>
      <c r="J22" s="362"/>
      <c r="K22" s="236"/>
    </row>
    <row r="23" spans="2:11" s="1" customFormat="1" ht="15" customHeight="1">
      <c r="B23" s="239"/>
      <c r="C23" s="240"/>
      <c r="D23" s="240"/>
      <c r="E23" s="242" t="s">
        <v>520</v>
      </c>
      <c r="F23" s="362" t="s">
        <v>521</v>
      </c>
      <c r="G23" s="362"/>
      <c r="H23" s="362"/>
      <c r="I23" s="362"/>
      <c r="J23" s="36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2" t="s">
        <v>522</v>
      </c>
      <c r="D25" s="362"/>
      <c r="E25" s="362"/>
      <c r="F25" s="362"/>
      <c r="G25" s="362"/>
      <c r="H25" s="362"/>
      <c r="I25" s="362"/>
      <c r="J25" s="362"/>
      <c r="K25" s="236"/>
    </row>
    <row r="26" spans="2:11" s="1" customFormat="1" ht="15" customHeight="1">
      <c r="B26" s="239"/>
      <c r="C26" s="362" t="s">
        <v>523</v>
      </c>
      <c r="D26" s="362"/>
      <c r="E26" s="362"/>
      <c r="F26" s="362"/>
      <c r="G26" s="362"/>
      <c r="H26" s="362"/>
      <c r="I26" s="362"/>
      <c r="J26" s="362"/>
      <c r="K26" s="236"/>
    </row>
    <row r="27" spans="2:11" s="1" customFormat="1" ht="15" customHeight="1">
      <c r="B27" s="239"/>
      <c r="C27" s="238"/>
      <c r="D27" s="362" t="s">
        <v>524</v>
      </c>
      <c r="E27" s="362"/>
      <c r="F27" s="362"/>
      <c r="G27" s="362"/>
      <c r="H27" s="362"/>
      <c r="I27" s="362"/>
      <c r="J27" s="362"/>
      <c r="K27" s="236"/>
    </row>
    <row r="28" spans="2:11" s="1" customFormat="1" ht="15" customHeight="1">
      <c r="B28" s="239"/>
      <c r="C28" s="240"/>
      <c r="D28" s="362" t="s">
        <v>525</v>
      </c>
      <c r="E28" s="362"/>
      <c r="F28" s="362"/>
      <c r="G28" s="362"/>
      <c r="H28" s="362"/>
      <c r="I28" s="362"/>
      <c r="J28" s="36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2" t="s">
        <v>526</v>
      </c>
      <c r="E30" s="362"/>
      <c r="F30" s="362"/>
      <c r="G30" s="362"/>
      <c r="H30" s="362"/>
      <c r="I30" s="362"/>
      <c r="J30" s="362"/>
      <c r="K30" s="236"/>
    </row>
    <row r="31" spans="2:11" s="1" customFormat="1" ht="15" customHeight="1">
      <c r="B31" s="239"/>
      <c r="C31" s="240"/>
      <c r="D31" s="362" t="s">
        <v>527</v>
      </c>
      <c r="E31" s="362"/>
      <c r="F31" s="362"/>
      <c r="G31" s="362"/>
      <c r="H31" s="362"/>
      <c r="I31" s="362"/>
      <c r="J31" s="36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2" t="s">
        <v>528</v>
      </c>
      <c r="E33" s="362"/>
      <c r="F33" s="362"/>
      <c r="G33" s="362"/>
      <c r="H33" s="362"/>
      <c r="I33" s="362"/>
      <c r="J33" s="362"/>
      <c r="K33" s="236"/>
    </row>
    <row r="34" spans="2:11" s="1" customFormat="1" ht="15" customHeight="1">
      <c r="B34" s="239"/>
      <c r="C34" s="240"/>
      <c r="D34" s="362" t="s">
        <v>529</v>
      </c>
      <c r="E34" s="362"/>
      <c r="F34" s="362"/>
      <c r="G34" s="362"/>
      <c r="H34" s="362"/>
      <c r="I34" s="362"/>
      <c r="J34" s="362"/>
      <c r="K34" s="236"/>
    </row>
    <row r="35" spans="2:11" s="1" customFormat="1" ht="15" customHeight="1">
      <c r="B35" s="239"/>
      <c r="C35" s="240"/>
      <c r="D35" s="362" t="s">
        <v>530</v>
      </c>
      <c r="E35" s="362"/>
      <c r="F35" s="362"/>
      <c r="G35" s="362"/>
      <c r="H35" s="362"/>
      <c r="I35" s="362"/>
      <c r="J35" s="362"/>
      <c r="K35" s="236"/>
    </row>
    <row r="36" spans="2:11" s="1" customFormat="1" ht="15" customHeight="1">
      <c r="B36" s="239"/>
      <c r="C36" s="240"/>
      <c r="D36" s="238"/>
      <c r="E36" s="241" t="s">
        <v>109</v>
      </c>
      <c r="F36" s="238"/>
      <c r="G36" s="362" t="s">
        <v>531</v>
      </c>
      <c r="H36" s="362"/>
      <c r="I36" s="362"/>
      <c r="J36" s="362"/>
      <c r="K36" s="236"/>
    </row>
    <row r="37" spans="2:11" s="1" customFormat="1" ht="30.75" customHeight="1">
      <c r="B37" s="239"/>
      <c r="C37" s="240"/>
      <c r="D37" s="238"/>
      <c r="E37" s="241" t="s">
        <v>532</v>
      </c>
      <c r="F37" s="238"/>
      <c r="G37" s="362" t="s">
        <v>533</v>
      </c>
      <c r="H37" s="362"/>
      <c r="I37" s="362"/>
      <c r="J37" s="362"/>
      <c r="K37" s="236"/>
    </row>
    <row r="38" spans="2:11" s="1" customFormat="1" ht="15" customHeight="1">
      <c r="B38" s="239"/>
      <c r="C38" s="240"/>
      <c r="D38" s="238"/>
      <c r="E38" s="241" t="s">
        <v>53</v>
      </c>
      <c r="F38" s="238"/>
      <c r="G38" s="362" t="s">
        <v>534</v>
      </c>
      <c r="H38" s="362"/>
      <c r="I38" s="362"/>
      <c r="J38" s="362"/>
      <c r="K38" s="236"/>
    </row>
    <row r="39" spans="2:11" s="1" customFormat="1" ht="15" customHeight="1">
      <c r="B39" s="239"/>
      <c r="C39" s="240"/>
      <c r="D39" s="238"/>
      <c r="E39" s="241" t="s">
        <v>54</v>
      </c>
      <c r="F39" s="238"/>
      <c r="G39" s="362" t="s">
        <v>535</v>
      </c>
      <c r="H39" s="362"/>
      <c r="I39" s="362"/>
      <c r="J39" s="362"/>
      <c r="K39" s="236"/>
    </row>
    <row r="40" spans="2:11" s="1" customFormat="1" ht="15" customHeight="1">
      <c r="B40" s="239"/>
      <c r="C40" s="240"/>
      <c r="D40" s="238"/>
      <c r="E40" s="241" t="s">
        <v>110</v>
      </c>
      <c r="F40" s="238"/>
      <c r="G40" s="362" t="s">
        <v>536</v>
      </c>
      <c r="H40" s="362"/>
      <c r="I40" s="362"/>
      <c r="J40" s="362"/>
      <c r="K40" s="236"/>
    </row>
    <row r="41" spans="2:11" s="1" customFormat="1" ht="15" customHeight="1">
      <c r="B41" s="239"/>
      <c r="C41" s="240"/>
      <c r="D41" s="238"/>
      <c r="E41" s="241" t="s">
        <v>111</v>
      </c>
      <c r="F41" s="238"/>
      <c r="G41" s="362" t="s">
        <v>537</v>
      </c>
      <c r="H41" s="362"/>
      <c r="I41" s="362"/>
      <c r="J41" s="362"/>
      <c r="K41" s="236"/>
    </row>
    <row r="42" spans="2:11" s="1" customFormat="1" ht="15" customHeight="1">
      <c r="B42" s="239"/>
      <c r="C42" s="240"/>
      <c r="D42" s="238"/>
      <c r="E42" s="241" t="s">
        <v>538</v>
      </c>
      <c r="F42" s="238"/>
      <c r="G42" s="362" t="s">
        <v>539</v>
      </c>
      <c r="H42" s="362"/>
      <c r="I42" s="362"/>
      <c r="J42" s="362"/>
      <c r="K42" s="236"/>
    </row>
    <row r="43" spans="2:11" s="1" customFormat="1" ht="15" customHeight="1">
      <c r="B43" s="239"/>
      <c r="C43" s="240"/>
      <c r="D43" s="238"/>
      <c r="E43" s="241"/>
      <c r="F43" s="238"/>
      <c r="G43" s="362" t="s">
        <v>540</v>
      </c>
      <c r="H43" s="362"/>
      <c r="I43" s="362"/>
      <c r="J43" s="362"/>
      <c r="K43" s="236"/>
    </row>
    <row r="44" spans="2:11" s="1" customFormat="1" ht="15" customHeight="1">
      <c r="B44" s="239"/>
      <c r="C44" s="240"/>
      <c r="D44" s="238"/>
      <c r="E44" s="241" t="s">
        <v>541</v>
      </c>
      <c r="F44" s="238"/>
      <c r="G44" s="362" t="s">
        <v>542</v>
      </c>
      <c r="H44" s="362"/>
      <c r="I44" s="362"/>
      <c r="J44" s="362"/>
      <c r="K44" s="236"/>
    </row>
    <row r="45" spans="2:11" s="1" customFormat="1" ht="15" customHeight="1">
      <c r="B45" s="239"/>
      <c r="C45" s="240"/>
      <c r="D45" s="238"/>
      <c r="E45" s="241" t="s">
        <v>113</v>
      </c>
      <c r="F45" s="238"/>
      <c r="G45" s="362" t="s">
        <v>543</v>
      </c>
      <c r="H45" s="362"/>
      <c r="I45" s="362"/>
      <c r="J45" s="36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2" t="s">
        <v>544</v>
      </c>
      <c r="E47" s="362"/>
      <c r="F47" s="362"/>
      <c r="G47" s="362"/>
      <c r="H47" s="362"/>
      <c r="I47" s="362"/>
      <c r="J47" s="362"/>
      <c r="K47" s="236"/>
    </row>
    <row r="48" spans="2:11" s="1" customFormat="1" ht="15" customHeight="1">
      <c r="B48" s="239"/>
      <c r="C48" s="240"/>
      <c r="D48" s="240"/>
      <c r="E48" s="362" t="s">
        <v>545</v>
      </c>
      <c r="F48" s="362"/>
      <c r="G48" s="362"/>
      <c r="H48" s="362"/>
      <c r="I48" s="362"/>
      <c r="J48" s="362"/>
      <c r="K48" s="236"/>
    </row>
    <row r="49" spans="2:11" s="1" customFormat="1" ht="15" customHeight="1">
      <c r="B49" s="239"/>
      <c r="C49" s="240"/>
      <c r="D49" s="240"/>
      <c r="E49" s="362" t="s">
        <v>546</v>
      </c>
      <c r="F49" s="362"/>
      <c r="G49" s="362"/>
      <c r="H49" s="362"/>
      <c r="I49" s="362"/>
      <c r="J49" s="362"/>
      <c r="K49" s="236"/>
    </row>
    <row r="50" spans="2:11" s="1" customFormat="1" ht="15" customHeight="1">
      <c r="B50" s="239"/>
      <c r="C50" s="240"/>
      <c r="D50" s="240"/>
      <c r="E50" s="362" t="s">
        <v>547</v>
      </c>
      <c r="F50" s="362"/>
      <c r="G50" s="362"/>
      <c r="H50" s="362"/>
      <c r="I50" s="362"/>
      <c r="J50" s="362"/>
      <c r="K50" s="236"/>
    </row>
    <row r="51" spans="2:11" s="1" customFormat="1" ht="15" customHeight="1">
      <c r="B51" s="239"/>
      <c r="C51" s="240"/>
      <c r="D51" s="362" t="s">
        <v>548</v>
      </c>
      <c r="E51" s="362"/>
      <c r="F51" s="362"/>
      <c r="G51" s="362"/>
      <c r="H51" s="362"/>
      <c r="I51" s="362"/>
      <c r="J51" s="362"/>
      <c r="K51" s="236"/>
    </row>
    <row r="52" spans="2:11" s="1" customFormat="1" ht="25.5" customHeight="1">
      <c r="B52" s="235"/>
      <c r="C52" s="364" t="s">
        <v>549</v>
      </c>
      <c r="D52" s="364"/>
      <c r="E52" s="364"/>
      <c r="F52" s="364"/>
      <c r="G52" s="364"/>
      <c r="H52" s="364"/>
      <c r="I52" s="364"/>
      <c r="J52" s="364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2" t="s">
        <v>550</v>
      </c>
      <c r="D54" s="362"/>
      <c r="E54" s="362"/>
      <c r="F54" s="362"/>
      <c r="G54" s="362"/>
      <c r="H54" s="362"/>
      <c r="I54" s="362"/>
      <c r="J54" s="362"/>
      <c r="K54" s="236"/>
    </row>
    <row r="55" spans="2:11" s="1" customFormat="1" ht="15" customHeight="1">
      <c r="B55" s="235"/>
      <c r="C55" s="362" t="s">
        <v>551</v>
      </c>
      <c r="D55" s="362"/>
      <c r="E55" s="362"/>
      <c r="F55" s="362"/>
      <c r="G55" s="362"/>
      <c r="H55" s="362"/>
      <c r="I55" s="362"/>
      <c r="J55" s="36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2" t="s">
        <v>552</v>
      </c>
      <c r="D57" s="362"/>
      <c r="E57" s="362"/>
      <c r="F57" s="362"/>
      <c r="G57" s="362"/>
      <c r="H57" s="362"/>
      <c r="I57" s="362"/>
      <c r="J57" s="362"/>
      <c r="K57" s="236"/>
    </row>
    <row r="58" spans="2:11" s="1" customFormat="1" ht="15" customHeight="1">
      <c r="B58" s="235"/>
      <c r="C58" s="240"/>
      <c r="D58" s="362" t="s">
        <v>553</v>
      </c>
      <c r="E58" s="362"/>
      <c r="F58" s="362"/>
      <c r="G58" s="362"/>
      <c r="H58" s="362"/>
      <c r="I58" s="362"/>
      <c r="J58" s="362"/>
      <c r="K58" s="236"/>
    </row>
    <row r="59" spans="2:11" s="1" customFormat="1" ht="15" customHeight="1">
      <c r="B59" s="235"/>
      <c r="C59" s="240"/>
      <c r="D59" s="362" t="s">
        <v>554</v>
      </c>
      <c r="E59" s="362"/>
      <c r="F59" s="362"/>
      <c r="G59" s="362"/>
      <c r="H59" s="362"/>
      <c r="I59" s="362"/>
      <c r="J59" s="362"/>
      <c r="K59" s="236"/>
    </row>
    <row r="60" spans="2:11" s="1" customFormat="1" ht="15" customHeight="1">
      <c r="B60" s="235"/>
      <c r="C60" s="240"/>
      <c r="D60" s="362" t="s">
        <v>555</v>
      </c>
      <c r="E60" s="362"/>
      <c r="F60" s="362"/>
      <c r="G60" s="362"/>
      <c r="H60" s="362"/>
      <c r="I60" s="362"/>
      <c r="J60" s="362"/>
      <c r="K60" s="236"/>
    </row>
    <row r="61" spans="2:11" s="1" customFormat="1" ht="15" customHeight="1">
      <c r="B61" s="235"/>
      <c r="C61" s="240"/>
      <c r="D61" s="362" t="s">
        <v>556</v>
      </c>
      <c r="E61" s="362"/>
      <c r="F61" s="362"/>
      <c r="G61" s="362"/>
      <c r="H61" s="362"/>
      <c r="I61" s="362"/>
      <c r="J61" s="362"/>
      <c r="K61" s="236"/>
    </row>
    <row r="62" spans="2:11" s="1" customFormat="1" ht="15" customHeight="1">
      <c r="B62" s="235"/>
      <c r="C62" s="240"/>
      <c r="D62" s="363" t="s">
        <v>557</v>
      </c>
      <c r="E62" s="363"/>
      <c r="F62" s="363"/>
      <c r="G62" s="363"/>
      <c r="H62" s="363"/>
      <c r="I62" s="363"/>
      <c r="J62" s="363"/>
      <c r="K62" s="236"/>
    </row>
    <row r="63" spans="2:11" s="1" customFormat="1" ht="15" customHeight="1">
      <c r="B63" s="235"/>
      <c r="C63" s="240"/>
      <c r="D63" s="362" t="s">
        <v>558</v>
      </c>
      <c r="E63" s="362"/>
      <c r="F63" s="362"/>
      <c r="G63" s="362"/>
      <c r="H63" s="362"/>
      <c r="I63" s="362"/>
      <c r="J63" s="36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2" t="s">
        <v>559</v>
      </c>
      <c r="E65" s="362"/>
      <c r="F65" s="362"/>
      <c r="G65" s="362"/>
      <c r="H65" s="362"/>
      <c r="I65" s="362"/>
      <c r="J65" s="362"/>
      <c r="K65" s="236"/>
    </row>
    <row r="66" spans="2:11" s="1" customFormat="1" ht="15" customHeight="1">
      <c r="B66" s="235"/>
      <c r="C66" s="240"/>
      <c r="D66" s="363" t="s">
        <v>560</v>
      </c>
      <c r="E66" s="363"/>
      <c r="F66" s="363"/>
      <c r="G66" s="363"/>
      <c r="H66" s="363"/>
      <c r="I66" s="363"/>
      <c r="J66" s="363"/>
      <c r="K66" s="236"/>
    </row>
    <row r="67" spans="2:11" s="1" customFormat="1" ht="15" customHeight="1">
      <c r="B67" s="235"/>
      <c r="C67" s="240"/>
      <c r="D67" s="362" t="s">
        <v>561</v>
      </c>
      <c r="E67" s="362"/>
      <c r="F67" s="362"/>
      <c r="G67" s="362"/>
      <c r="H67" s="362"/>
      <c r="I67" s="362"/>
      <c r="J67" s="362"/>
      <c r="K67" s="236"/>
    </row>
    <row r="68" spans="2:11" s="1" customFormat="1" ht="15" customHeight="1">
      <c r="B68" s="235"/>
      <c r="C68" s="240"/>
      <c r="D68" s="362" t="s">
        <v>562</v>
      </c>
      <c r="E68" s="362"/>
      <c r="F68" s="362"/>
      <c r="G68" s="362"/>
      <c r="H68" s="362"/>
      <c r="I68" s="362"/>
      <c r="J68" s="362"/>
      <c r="K68" s="236"/>
    </row>
    <row r="69" spans="2:11" s="1" customFormat="1" ht="15" customHeight="1">
      <c r="B69" s="235"/>
      <c r="C69" s="240"/>
      <c r="D69" s="362" t="s">
        <v>563</v>
      </c>
      <c r="E69" s="362"/>
      <c r="F69" s="362"/>
      <c r="G69" s="362"/>
      <c r="H69" s="362"/>
      <c r="I69" s="362"/>
      <c r="J69" s="362"/>
      <c r="K69" s="236"/>
    </row>
    <row r="70" spans="2:11" s="1" customFormat="1" ht="15" customHeight="1">
      <c r="B70" s="235"/>
      <c r="C70" s="240"/>
      <c r="D70" s="362" t="s">
        <v>564</v>
      </c>
      <c r="E70" s="362"/>
      <c r="F70" s="362"/>
      <c r="G70" s="362"/>
      <c r="H70" s="362"/>
      <c r="I70" s="362"/>
      <c r="J70" s="36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61" t="s">
        <v>565</v>
      </c>
      <c r="D75" s="361"/>
      <c r="E75" s="361"/>
      <c r="F75" s="361"/>
      <c r="G75" s="361"/>
      <c r="H75" s="361"/>
      <c r="I75" s="361"/>
      <c r="J75" s="361"/>
      <c r="K75" s="253"/>
    </row>
    <row r="76" spans="2:11" s="1" customFormat="1" ht="17.25" customHeight="1">
      <c r="B76" s="252"/>
      <c r="C76" s="254" t="s">
        <v>566</v>
      </c>
      <c r="D76" s="254"/>
      <c r="E76" s="254"/>
      <c r="F76" s="254" t="s">
        <v>567</v>
      </c>
      <c r="G76" s="255"/>
      <c r="H76" s="254" t="s">
        <v>54</v>
      </c>
      <c r="I76" s="254" t="s">
        <v>57</v>
      </c>
      <c r="J76" s="254" t="s">
        <v>568</v>
      </c>
      <c r="K76" s="253"/>
    </row>
    <row r="77" spans="2:11" s="1" customFormat="1" ht="17.25" customHeight="1">
      <c r="B77" s="252"/>
      <c r="C77" s="256" t="s">
        <v>569</v>
      </c>
      <c r="D77" s="256"/>
      <c r="E77" s="256"/>
      <c r="F77" s="257" t="s">
        <v>570</v>
      </c>
      <c r="G77" s="258"/>
      <c r="H77" s="256"/>
      <c r="I77" s="256"/>
      <c r="J77" s="256" t="s">
        <v>571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53</v>
      </c>
      <c r="D79" s="259"/>
      <c r="E79" s="259"/>
      <c r="F79" s="261" t="s">
        <v>572</v>
      </c>
      <c r="G79" s="260"/>
      <c r="H79" s="241" t="s">
        <v>573</v>
      </c>
      <c r="I79" s="241" t="s">
        <v>574</v>
      </c>
      <c r="J79" s="241">
        <v>20</v>
      </c>
      <c r="K79" s="253"/>
    </row>
    <row r="80" spans="2:11" s="1" customFormat="1" ht="15" customHeight="1">
      <c r="B80" s="252"/>
      <c r="C80" s="241" t="s">
        <v>575</v>
      </c>
      <c r="D80" s="241"/>
      <c r="E80" s="241"/>
      <c r="F80" s="261" t="s">
        <v>572</v>
      </c>
      <c r="G80" s="260"/>
      <c r="H80" s="241" t="s">
        <v>576</v>
      </c>
      <c r="I80" s="241" t="s">
        <v>574</v>
      </c>
      <c r="J80" s="241">
        <v>120</v>
      </c>
      <c r="K80" s="253"/>
    </row>
    <row r="81" spans="2:11" s="1" customFormat="1" ht="15" customHeight="1">
      <c r="B81" s="262"/>
      <c r="C81" s="241" t="s">
        <v>577</v>
      </c>
      <c r="D81" s="241"/>
      <c r="E81" s="241"/>
      <c r="F81" s="261" t="s">
        <v>578</v>
      </c>
      <c r="G81" s="260"/>
      <c r="H81" s="241" t="s">
        <v>579</v>
      </c>
      <c r="I81" s="241" t="s">
        <v>574</v>
      </c>
      <c r="J81" s="241">
        <v>50</v>
      </c>
      <c r="K81" s="253"/>
    </row>
    <row r="82" spans="2:11" s="1" customFormat="1" ht="15" customHeight="1">
      <c r="B82" s="262"/>
      <c r="C82" s="241" t="s">
        <v>580</v>
      </c>
      <c r="D82" s="241"/>
      <c r="E82" s="241"/>
      <c r="F82" s="261" t="s">
        <v>572</v>
      </c>
      <c r="G82" s="260"/>
      <c r="H82" s="241" t="s">
        <v>581</v>
      </c>
      <c r="I82" s="241" t="s">
        <v>582</v>
      </c>
      <c r="J82" s="241"/>
      <c r="K82" s="253"/>
    </row>
    <row r="83" spans="2:11" s="1" customFormat="1" ht="15" customHeight="1">
      <c r="B83" s="262"/>
      <c r="C83" s="263" t="s">
        <v>583</v>
      </c>
      <c r="D83" s="263"/>
      <c r="E83" s="263"/>
      <c r="F83" s="264" t="s">
        <v>578</v>
      </c>
      <c r="G83" s="263"/>
      <c r="H83" s="263" t="s">
        <v>584</v>
      </c>
      <c r="I83" s="263" t="s">
        <v>574</v>
      </c>
      <c r="J83" s="263">
        <v>15</v>
      </c>
      <c r="K83" s="253"/>
    </row>
    <row r="84" spans="2:11" s="1" customFormat="1" ht="15" customHeight="1">
      <c r="B84" s="262"/>
      <c r="C84" s="263" t="s">
        <v>585</v>
      </c>
      <c r="D84" s="263"/>
      <c r="E84" s="263"/>
      <c r="F84" s="264" t="s">
        <v>578</v>
      </c>
      <c r="G84" s="263"/>
      <c r="H84" s="263" t="s">
        <v>586</v>
      </c>
      <c r="I84" s="263" t="s">
        <v>574</v>
      </c>
      <c r="J84" s="263">
        <v>15</v>
      </c>
      <c r="K84" s="253"/>
    </row>
    <row r="85" spans="2:11" s="1" customFormat="1" ht="15" customHeight="1">
      <c r="B85" s="262"/>
      <c r="C85" s="263" t="s">
        <v>587</v>
      </c>
      <c r="D85" s="263"/>
      <c r="E85" s="263"/>
      <c r="F85" s="264" t="s">
        <v>578</v>
      </c>
      <c r="G85" s="263"/>
      <c r="H85" s="263" t="s">
        <v>588</v>
      </c>
      <c r="I85" s="263" t="s">
        <v>574</v>
      </c>
      <c r="J85" s="263">
        <v>20</v>
      </c>
      <c r="K85" s="253"/>
    </row>
    <row r="86" spans="2:11" s="1" customFormat="1" ht="15" customHeight="1">
      <c r="B86" s="262"/>
      <c r="C86" s="263" t="s">
        <v>589</v>
      </c>
      <c r="D86" s="263"/>
      <c r="E86" s="263"/>
      <c r="F86" s="264" t="s">
        <v>578</v>
      </c>
      <c r="G86" s="263"/>
      <c r="H86" s="263" t="s">
        <v>590</v>
      </c>
      <c r="I86" s="263" t="s">
        <v>574</v>
      </c>
      <c r="J86" s="263">
        <v>20</v>
      </c>
      <c r="K86" s="253"/>
    </row>
    <row r="87" spans="2:11" s="1" customFormat="1" ht="15" customHeight="1">
      <c r="B87" s="262"/>
      <c r="C87" s="241" t="s">
        <v>591</v>
      </c>
      <c r="D87" s="241"/>
      <c r="E87" s="241"/>
      <c r="F87" s="261" t="s">
        <v>578</v>
      </c>
      <c r="G87" s="260"/>
      <c r="H87" s="241" t="s">
        <v>592</v>
      </c>
      <c r="I87" s="241" t="s">
        <v>574</v>
      </c>
      <c r="J87" s="241">
        <v>50</v>
      </c>
      <c r="K87" s="253"/>
    </row>
    <row r="88" spans="2:11" s="1" customFormat="1" ht="15" customHeight="1">
      <c r="B88" s="262"/>
      <c r="C88" s="241" t="s">
        <v>593</v>
      </c>
      <c r="D88" s="241"/>
      <c r="E88" s="241"/>
      <c r="F88" s="261" t="s">
        <v>578</v>
      </c>
      <c r="G88" s="260"/>
      <c r="H88" s="241" t="s">
        <v>594</v>
      </c>
      <c r="I88" s="241" t="s">
        <v>574</v>
      </c>
      <c r="J88" s="241">
        <v>20</v>
      </c>
      <c r="K88" s="253"/>
    </row>
    <row r="89" spans="2:11" s="1" customFormat="1" ht="15" customHeight="1">
      <c r="B89" s="262"/>
      <c r="C89" s="241" t="s">
        <v>595</v>
      </c>
      <c r="D89" s="241"/>
      <c r="E89" s="241"/>
      <c r="F89" s="261" t="s">
        <v>578</v>
      </c>
      <c r="G89" s="260"/>
      <c r="H89" s="241" t="s">
        <v>596</v>
      </c>
      <c r="I89" s="241" t="s">
        <v>574</v>
      </c>
      <c r="J89" s="241">
        <v>20</v>
      </c>
      <c r="K89" s="253"/>
    </row>
    <row r="90" spans="2:11" s="1" customFormat="1" ht="15" customHeight="1">
      <c r="B90" s="262"/>
      <c r="C90" s="241" t="s">
        <v>597</v>
      </c>
      <c r="D90" s="241"/>
      <c r="E90" s="241"/>
      <c r="F90" s="261" t="s">
        <v>578</v>
      </c>
      <c r="G90" s="260"/>
      <c r="H90" s="241" t="s">
        <v>598</v>
      </c>
      <c r="I90" s="241" t="s">
        <v>574</v>
      </c>
      <c r="J90" s="241">
        <v>50</v>
      </c>
      <c r="K90" s="253"/>
    </row>
    <row r="91" spans="2:11" s="1" customFormat="1" ht="15" customHeight="1">
      <c r="B91" s="262"/>
      <c r="C91" s="241" t="s">
        <v>599</v>
      </c>
      <c r="D91" s="241"/>
      <c r="E91" s="241"/>
      <c r="F91" s="261" t="s">
        <v>578</v>
      </c>
      <c r="G91" s="260"/>
      <c r="H91" s="241" t="s">
        <v>599</v>
      </c>
      <c r="I91" s="241" t="s">
        <v>574</v>
      </c>
      <c r="J91" s="241">
        <v>50</v>
      </c>
      <c r="K91" s="253"/>
    </row>
    <row r="92" spans="2:11" s="1" customFormat="1" ht="15" customHeight="1">
      <c r="B92" s="262"/>
      <c r="C92" s="241" t="s">
        <v>600</v>
      </c>
      <c r="D92" s="241"/>
      <c r="E92" s="241"/>
      <c r="F92" s="261" t="s">
        <v>578</v>
      </c>
      <c r="G92" s="260"/>
      <c r="H92" s="241" t="s">
        <v>601</v>
      </c>
      <c r="I92" s="241" t="s">
        <v>574</v>
      </c>
      <c r="J92" s="241">
        <v>255</v>
      </c>
      <c r="K92" s="253"/>
    </row>
    <row r="93" spans="2:11" s="1" customFormat="1" ht="15" customHeight="1">
      <c r="B93" s="262"/>
      <c r="C93" s="241" t="s">
        <v>602</v>
      </c>
      <c r="D93" s="241"/>
      <c r="E93" s="241"/>
      <c r="F93" s="261" t="s">
        <v>572</v>
      </c>
      <c r="G93" s="260"/>
      <c r="H93" s="241" t="s">
        <v>603</v>
      </c>
      <c r="I93" s="241" t="s">
        <v>604</v>
      </c>
      <c r="J93" s="241"/>
      <c r="K93" s="253"/>
    </row>
    <row r="94" spans="2:11" s="1" customFormat="1" ht="15" customHeight="1">
      <c r="B94" s="262"/>
      <c r="C94" s="241" t="s">
        <v>605</v>
      </c>
      <c r="D94" s="241"/>
      <c r="E94" s="241"/>
      <c r="F94" s="261" t="s">
        <v>572</v>
      </c>
      <c r="G94" s="260"/>
      <c r="H94" s="241" t="s">
        <v>606</v>
      </c>
      <c r="I94" s="241" t="s">
        <v>607</v>
      </c>
      <c r="J94" s="241"/>
      <c r="K94" s="253"/>
    </row>
    <row r="95" spans="2:11" s="1" customFormat="1" ht="15" customHeight="1">
      <c r="B95" s="262"/>
      <c r="C95" s="241" t="s">
        <v>608</v>
      </c>
      <c r="D95" s="241"/>
      <c r="E95" s="241"/>
      <c r="F95" s="261" t="s">
        <v>572</v>
      </c>
      <c r="G95" s="260"/>
      <c r="H95" s="241" t="s">
        <v>608</v>
      </c>
      <c r="I95" s="241" t="s">
        <v>607</v>
      </c>
      <c r="J95" s="241"/>
      <c r="K95" s="253"/>
    </row>
    <row r="96" spans="2:11" s="1" customFormat="1" ht="15" customHeight="1">
      <c r="B96" s="262"/>
      <c r="C96" s="241" t="s">
        <v>38</v>
      </c>
      <c r="D96" s="241"/>
      <c r="E96" s="241"/>
      <c r="F96" s="261" t="s">
        <v>572</v>
      </c>
      <c r="G96" s="260"/>
      <c r="H96" s="241" t="s">
        <v>609</v>
      </c>
      <c r="I96" s="241" t="s">
        <v>607</v>
      </c>
      <c r="J96" s="241"/>
      <c r="K96" s="253"/>
    </row>
    <row r="97" spans="2:11" s="1" customFormat="1" ht="15" customHeight="1">
      <c r="B97" s="262"/>
      <c r="C97" s="241" t="s">
        <v>48</v>
      </c>
      <c r="D97" s="241"/>
      <c r="E97" s="241"/>
      <c r="F97" s="261" t="s">
        <v>572</v>
      </c>
      <c r="G97" s="260"/>
      <c r="H97" s="241" t="s">
        <v>610</v>
      </c>
      <c r="I97" s="241" t="s">
        <v>607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61" t="s">
        <v>611</v>
      </c>
      <c r="D102" s="361"/>
      <c r="E102" s="361"/>
      <c r="F102" s="361"/>
      <c r="G102" s="361"/>
      <c r="H102" s="361"/>
      <c r="I102" s="361"/>
      <c r="J102" s="361"/>
      <c r="K102" s="253"/>
    </row>
    <row r="103" spans="2:11" s="1" customFormat="1" ht="17.25" customHeight="1">
      <c r="B103" s="252"/>
      <c r="C103" s="254" t="s">
        <v>566</v>
      </c>
      <c r="D103" s="254"/>
      <c r="E103" s="254"/>
      <c r="F103" s="254" t="s">
        <v>567</v>
      </c>
      <c r="G103" s="255"/>
      <c r="H103" s="254" t="s">
        <v>54</v>
      </c>
      <c r="I103" s="254" t="s">
        <v>57</v>
      </c>
      <c r="J103" s="254" t="s">
        <v>568</v>
      </c>
      <c r="K103" s="253"/>
    </row>
    <row r="104" spans="2:11" s="1" customFormat="1" ht="17.25" customHeight="1">
      <c r="B104" s="252"/>
      <c r="C104" s="256" t="s">
        <v>569</v>
      </c>
      <c r="D104" s="256"/>
      <c r="E104" s="256"/>
      <c r="F104" s="257" t="s">
        <v>570</v>
      </c>
      <c r="G104" s="258"/>
      <c r="H104" s="256"/>
      <c r="I104" s="256"/>
      <c r="J104" s="256" t="s">
        <v>571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53</v>
      </c>
      <c r="D106" s="259"/>
      <c r="E106" s="259"/>
      <c r="F106" s="261" t="s">
        <v>572</v>
      </c>
      <c r="G106" s="270"/>
      <c r="H106" s="241" t="s">
        <v>612</v>
      </c>
      <c r="I106" s="241" t="s">
        <v>574</v>
      </c>
      <c r="J106" s="241">
        <v>20</v>
      </c>
      <c r="K106" s="253"/>
    </row>
    <row r="107" spans="2:11" s="1" customFormat="1" ht="15" customHeight="1">
      <c r="B107" s="252"/>
      <c r="C107" s="241" t="s">
        <v>575</v>
      </c>
      <c r="D107" s="241"/>
      <c r="E107" s="241"/>
      <c r="F107" s="261" t="s">
        <v>572</v>
      </c>
      <c r="G107" s="241"/>
      <c r="H107" s="241" t="s">
        <v>612</v>
      </c>
      <c r="I107" s="241" t="s">
        <v>574</v>
      </c>
      <c r="J107" s="241">
        <v>120</v>
      </c>
      <c r="K107" s="253"/>
    </row>
    <row r="108" spans="2:11" s="1" customFormat="1" ht="15" customHeight="1">
      <c r="B108" s="262"/>
      <c r="C108" s="241" t="s">
        <v>577</v>
      </c>
      <c r="D108" s="241"/>
      <c r="E108" s="241"/>
      <c r="F108" s="261" t="s">
        <v>578</v>
      </c>
      <c r="G108" s="241"/>
      <c r="H108" s="241" t="s">
        <v>612</v>
      </c>
      <c r="I108" s="241" t="s">
        <v>574</v>
      </c>
      <c r="J108" s="241">
        <v>50</v>
      </c>
      <c r="K108" s="253"/>
    </row>
    <row r="109" spans="2:11" s="1" customFormat="1" ht="15" customHeight="1">
      <c r="B109" s="262"/>
      <c r="C109" s="241" t="s">
        <v>580</v>
      </c>
      <c r="D109" s="241"/>
      <c r="E109" s="241"/>
      <c r="F109" s="261" t="s">
        <v>572</v>
      </c>
      <c r="G109" s="241"/>
      <c r="H109" s="241" t="s">
        <v>612</v>
      </c>
      <c r="I109" s="241" t="s">
        <v>582</v>
      </c>
      <c r="J109" s="241"/>
      <c r="K109" s="253"/>
    </row>
    <row r="110" spans="2:11" s="1" customFormat="1" ht="15" customHeight="1">
      <c r="B110" s="262"/>
      <c r="C110" s="241" t="s">
        <v>591</v>
      </c>
      <c r="D110" s="241"/>
      <c r="E110" s="241"/>
      <c r="F110" s="261" t="s">
        <v>578</v>
      </c>
      <c r="G110" s="241"/>
      <c r="H110" s="241" t="s">
        <v>612</v>
      </c>
      <c r="I110" s="241" t="s">
        <v>574</v>
      </c>
      <c r="J110" s="241">
        <v>50</v>
      </c>
      <c r="K110" s="253"/>
    </row>
    <row r="111" spans="2:11" s="1" customFormat="1" ht="15" customHeight="1">
      <c r="B111" s="262"/>
      <c r="C111" s="241" t="s">
        <v>599</v>
      </c>
      <c r="D111" s="241"/>
      <c r="E111" s="241"/>
      <c r="F111" s="261" t="s">
        <v>578</v>
      </c>
      <c r="G111" s="241"/>
      <c r="H111" s="241" t="s">
        <v>612</v>
      </c>
      <c r="I111" s="241" t="s">
        <v>574</v>
      </c>
      <c r="J111" s="241">
        <v>50</v>
      </c>
      <c r="K111" s="253"/>
    </row>
    <row r="112" spans="2:11" s="1" customFormat="1" ht="15" customHeight="1">
      <c r="B112" s="262"/>
      <c r="C112" s="241" t="s">
        <v>597</v>
      </c>
      <c r="D112" s="241"/>
      <c r="E112" s="241"/>
      <c r="F112" s="261" t="s">
        <v>578</v>
      </c>
      <c r="G112" s="241"/>
      <c r="H112" s="241" t="s">
        <v>612</v>
      </c>
      <c r="I112" s="241" t="s">
        <v>574</v>
      </c>
      <c r="J112" s="241">
        <v>50</v>
      </c>
      <c r="K112" s="253"/>
    </row>
    <row r="113" spans="2:11" s="1" customFormat="1" ht="15" customHeight="1">
      <c r="B113" s="262"/>
      <c r="C113" s="241" t="s">
        <v>53</v>
      </c>
      <c r="D113" s="241"/>
      <c r="E113" s="241"/>
      <c r="F113" s="261" t="s">
        <v>572</v>
      </c>
      <c r="G113" s="241"/>
      <c r="H113" s="241" t="s">
        <v>613</v>
      </c>
      <c r="I113" s="241" t="s">
        <v>574</v>
      </c>
      <c r="J113" s="241">
        <v>20</v>
      </c>
      <c r="K113" s="253"/>
    </row>
    <row r="114" spans="2:11" s="1" customFormat="1" ht="15" customHeight="1">
      <c r="B114" s="262"/>
      <c r="C114" s="241" t="s">
        <v>614</v>
      </c>
      <c r="D114" s="241"/>
      <c r="E114" s="241"/>
      <c r="F114" s="261" t="s">
        <v>572</v>
      </c>
      <c r="G114" s="241"/>
      <c r="H114" s="241" t="s">
        <v>615</v>
      </c>
      <c r="I114" s="241" t="s">
        <v>574</v>
      </c>
      <c r="J114" s="241">
        <v>120</v>
      </c>
      <c r="K114" s="253"/>
    </row>
    <row r="115" spans="2:11" s="1" customFormat="1" ht="15" customHeight="1">
      <c r="B115" s="262"/>
      <c r="C115" s="241" t="s">
        <v>38</v>
      </c>
      <c r="D115" s="241"/>
      <c r="E115" s="241"/>
      <c r="F115" s="261" t="s">
        <v>572</v>
      </c>
      <c r="G115" s="241"/>
      <c r="H115" s="241" t="s">
        <v>616</v>
      </c>
      <c r="I115" s="241" t="s">
        <v>607</v>
      </c>
      <c r="J115" s="241"/>
      <c r="K115" s="253"/>
    </row>
    <row r="116" spans="2:11" s="1" customFormat="1" ht="15" customHeight="1">
      <c r="B116" s="262"/>
      <c r="C116" s="241" t="s">
        <v>48</v>
      </c>
      <c r="D116" s="241"/>
      <c r="E116" s="241"/>
      <c r="F116" s="261" t="s">
        <v>572</v>
      </c>
      <c r="G116" s="241"/>
      <c r="H116" s="241" t="s">
        <v>617</v>
      </c>
      <c r="I116" s="241" t="s">
        <v>607</v>
      </c>
      <c r="J116" s="241"/>
      <c r="K116" s="253"/>
    </row>
    <row r="117" spans="2:11" s="1" customFormat="1" ht="15" customHeight="1">
      <c r="B117" s="262"/>
      <c r="C117" s="241" t="s">
        <v>57</v>
      </c>
      <c r="D117" s="241"/>
      <c r="E117" s="241"/>
      <c r="F117" s="261" t="s">
        <v>572</v>
      </c>
      <c r="G117" s="241"/>
      <c r="H117" s="241" t="s">
        <v>618</v>
      </c>
      <c r="I117" s="241" t="s">
        <v>619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60" t="s">
        <v>620</v>
      </c>
      <c r="D122" s="360"/>
      <c r="E122" s="360"/>
      <c r="F122" s="360"/>
      <c r="G122" s="360"/>
      <c r="H122" s="360"/>
      <c r="I122" s="360"/>
      <c r="J122" s="360"/>
      <c r="K122" s="278"/>
    </row>
    <row r="123" spans="2:11" s="1" customFormat="1" ht="17.25" customHeight="1">
      <c r="B123" s="279"/>
      <c r="C123" s="254" t="s">
        <v>566</v>
      </c>
      <c r="D123" s="254"/>
      <c r="E123" s="254"/>
      <c r="F123" s="254" t="s">
        <v>567</v>
      </c>
      <c r="G123" s="255"/>
      <c r="H123" s="254" t="s">
        <v>54</v>
      </c>
      <c r="I123" s="254" t="s">
        <v>57</v>
      </c>
      <c r="J123" s="254" t="s">
        <v>568</v>
      </c>
      <c r="K123" s="280"/>
    </row>
    <row r="124" spans="2:11" s="1" customFormat="1" ht="17.25" customHeight="1">
      <c r="B124" s="279"/>
      <c r="C124" s="256" t="s">
        <v>569</v>
      </c>
      <c r="D124" s="256"/>
      <c r="E124" s="256"/>
      <c r="F124" s="257" t="s">
        <v>570</v>
      </c>
      <c r="G124" s="258"/>
      <c r="H124" s="256"/>
      <c r="I124" s="256"/>
      <c r="J124" s="256" t="s">
        <v>571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575</v>
      </c>
      <c r="D126" s="259"/>
      <c r="E126" s="259"/>
      <c r="F126" s="261" t="s">
        <v>572</v>
      </c>
      <c r="G126" s="241"/>
      <c r="H126" s="241" t="s">
        <v>612</v>
      </c>
      <c r="I126" s="241" t="s">
        <v>574</v>
      </c>
      <c r="J126" s="241">
        <v>120</v>
      </c>
      <c r="K126" s="283"/>
    </row>
    <row r="127" spans="2:11" s="1" customFormat="1" ht="15" customHeight="1">
      <c r="B127" s="281"/>
      <c r="C127" s="241" t="s">
        <v>621</v>
      </c>
      <c r="D127" s="241"/>
      <c r="E127" s="241"/>
      <c r="F127" s="261" t="s">
        <v>572</v>
      </c>
      <c r="G127" s="241"/>
      <c r="H127" s="241" t="s">
        <v>622</v>
      </c>
      <c r="I127" s="241" t="s">
        <v>574</v>
      </c>
      <c r="J127" s="241" t="s">
        <v>623</v>
      </c>
      <c r="K127" s="283"/>
    </row>
    <row r="128" spans="2:11" s="1" customFormat="1" ht="15" customHeight="1">
      <c r="B128" s="281"/>
      <c r="C128" s="241" t="s">
        <v>520</v>
      </c>
      <c r="D128" s="241"/>
      <c r="E128" s="241"/>
      <c r="F128" s="261" t="s">
        <v>572</v>
      </c>
      <c r="G128" s="241"/>
      <c r="H128" s="241" t="s">
        <v>624</v>
      </c>
      <c r="I128" s="241" t="s">
        <v>574</v>
      </c>
      <c r="J128" s="241" t="s">
        <v>623</v>
      </c>
      <c r="K128" s="283"/>
    </row>
    <row r="129" spans="2:11" s="1" customFormat="1" ht="15" customHeight="1">
      <c r="B129" s="281"/>
      <c r="C129" s="241" t="s">
        <v>583</v>
      </c>
      <c r="D129" s="241"/>
      <c r="E129" s="241"/>
      <c r="F129" s="261" t="s">
        <v>578</v>
      </c>
      <c r="G129" s="241"/>
      <c r="H129" s="241" t="s">
        <v>584</v>
      </c>
      <c r="I129" s="241" t="s">
        <v>574</v>
      </c>
      <c r="J129" s="241">
        <v>15</v>
      </c>
      <c r="K129" s="283"/>
    </row>
    <row r="130" spans="2:11" s="1" customFormat="1" ht="15" customHeight="1">
      <c r="B130" s="281"/>
      <c r="C130" s="263" t="s">
        <v>585</v>
      </c>
      <c r="D130" s="263"/>
      <c r="E130" s="263"/>
      <c r="F130" s="264" t="s">
        <v>578</v>
      </c>
      <c r="G130" s="263"/>
      <c r="H130" s="263" t="s">
        <v>586</v>
      </c>
      <c r="I130" s="263" t="s">
        <v>574</v>
      </c>
      <c r="J130" s="263">
        <v>15</v>
      </c>
      <c r="K130" s="283"/>
    </row>
    <row r="131" spans="2:11" s="1" customFormat="1" ht="15" customHeight="1">
      <c r="B131" s="281"/>
      <c r="C131" s="263" t="s">
        <v>587</v>
      </c>
      <c r="D131" s="263"/>
      <c r="E131" s="263"/>
      <c r="F131" s="264" t="s">
        <v>578</v>
      </c>
      <c r="G131" s="263"/>
      <c r="H131" s="263" t="s">
        <v>588</v>
      </c>
      <c r="I131" s="263" t="s">
        <v>574</v>
      </c>
      <c r="J131" s="263">
        <v>20</v>
      </c>
      <c r="K131" s="283"/>
    </row>
    <row r="132" spans="2:11" s="1" customFormat="1" ht="15" customHeight="1">
      <c r="B132" s="281"/>
      <c r="C132" s="263" t="s">
        <v>589</v>
      </c>
      <c r="D132" s="263"/>
      <c r="E132" s="263"/>
      <c r="F132" s="264" t="s">
        <v>578</v>
      </c>
      <c r="G132" s="263"/>
      <c r="H132" s="263" t="s">
        <v>590</v>
      </c>
      <c r="I132" s="263" t="s">
        <v>574</v>
      </c>
      <c r="J132" s="263">
        <v>20</v>
      </c>
      <c r="K132" s="283"/>
    </row>
    <row r="133" spans="2:11" s="1" customFormat="1" ht="15" customHeight="1">
      <c r="B133" s="281"/>
      <c r="C133" s="241" t="s">
        <v>577</v>
      </c>
      <c r="D133" s="241"/>
      <c r="E133" s="241"/>
      <c r="F133" s="261" t="s">
        <v>578</v>
      </c>
      <c r="G133" s="241"/>
      <c r="H133" s="241" t="s">
        <v>612</v>
      </c>
      <c r="I133" s="241" t="s">
        <v>574</v>
      </c>
      <c r="J133" s="241">
        <v>50</v>
      </c>
      <c r="K133" s="283"/>
    </row>
    <row r="134" spans="2:11" s="1" customFormat="1" ht="15" customHeight="1">
      <c r="B134" s="281"/>
      <c r="C134" s="241" t="s">
        <v>591</v>
      </c>
      <c r="D134" s="241"/>
      <c r="E134" s="241"/>
      <c r="F134" s="261" t="s">
        <v>578</v>
      </c>
      <c r="G134" s="241"/>
      <c r="H134" s="241" t="s">
        <v>612</v>
      </c>
      <c r="I134" s="241" t="s">
        <v>574</v>
      </c>
      <c r="J134" s="241">
        <v>50</v>
      </c>
      <c r="K134" s="283"/>
    </row>
    <row r="135" spans="2:11" s="1" customFormat="1" ht="15" customHeight="1">
      <c r="B135" s="281"/>
      <c r="C135" s="241" t="s">
        <v>597</v>
      </c>
      <c r="D135" s="241"/>
      <c r="E135" s="241"/>
      <c r="F135" s="261" t="s">
        <v>578</v>
      </c>
      <c r="G135" s="241"/>
      <c r="H135" s="241" t="s">
        <v>612</v>
      </c>
      <c r="I135" s="241" t="s">
        <v>574</v>
      </c>
      <c r="J135" s="241">
        <v>50</v>
      </c>
      <c r="K135" s="283"/>
    </row>
    <row r="136" spans="2:11" s="1" customFormat="1" ht="15" customHeight="1">
      <c r="B136" s="281"/>
      <c r="C136" s="241" t="s">
        <v>599</v>
      </c>
      <c r="D136" s="241"/>
      <c r="E136" s="241"/>
      <c r="F136" s="261" t="s">
        <v>578</v>
      </c>
      <c r="G136" s="241"/>
      <c r="H136" s="241" t="s">
        <v>612</v>
      </c>
      <c r="I136" s="241" t="s">
        <v>574</v>
      </c>
      <c r="J136" s="241">
        <v>50</v>
      </c>
      <c r="K136" s="283"/>
    </row>
    <row r="137" spans="2:11" s="1" customFormat="1" ht="15" customHeight="1">
      <c r="B137" s="281"/>
      <c r="C137" s="241" t="s">
        <v>600</v>
      </c>
      <c r="D137" s="241"/>
      <c r="E137" s="241"/>
      <c r="F137" s="261" t="s">
        <v>578</v>
      </c>
      <c r="G137" s="241"/>
      <c r="H137" s="241" t="s">
        <v>625</v>
      </c>
      <c r="I137" s="241" t="s">
        <v>574</v>
      </c>
      <c r="J137" s="241">
        <v>255</v>
      </c>
      <c r="K137" s="283"/>
    </row>
    <row r="138" spans="2:11" s="1" customFormat="1" ht="15" customHeight="1">
      <c r="B138" s="281"/>
      <c r="C138" s="241" t="s">
        <v>602</v>
      </c>
      <c r="D138" s="241"/>
      <c r="E138" s="241"/>
      <c r="F138" s="261" t="s">
        <v>572</v>
      </c>
      <c r="G138" s="241"/>
      <c r="H138" s="241" t="s">
        <v>626</v>
      </c>
      <c r="I138" s="241" t="s">
        <v>604</v>
      </c>
      <c r="J138" s="241"/>
      <c r="K138" s="283"/>
    </row>
    <row r="139" spans="2:11" s="1" customFormat="1" ht="15" customHeight="1">
      <c r="B139" s="281"/>
      <c r="C139" s="241" t="s">
        <v>605</v>
      </c>
      <c r="D139" s="241"/>
      <c r="E139" s="241"/>
      <c r="F139" s="261" t="s">
        <v>572</v>
      </c>
      <c r="G139" s="241"/>
      <c r="H139" s="241" t="s">
        <v>627</v>
      </c>
      <c r="I139" s="241" t="s">
        <v>607</v>
      </c>
      <c r="J139" s="241"/>
      <c r="K139" s="283"/>
    </row>
    <row r="140" spans="2:11" s="1" customFormat="1" ht="15" customHeight="1">
      <c r="B140" s="281"/>
      <c r="C140" s="241" t="s">
        <v>608</v>
      </c>
      <c r="D140" s="241"/>
      <c r="E140" s="241"/>
      <c r="F140" s="261" t="s">
        <v>572</v>
      </c>
      <c r="G140" s="241"/>
      <c r="H140" s="241" t="s">
        <v>608</v>
      </c>
      <c r="I140" s="241" t="s">
        <v>607</v>
      </c>
      <c r="J140" s="241"/>
      <c r="K140" s="283"/>
    </row>
    <row r="141" spans="2:11" s="1" customFormat="1" ht="15" customHeight="1">
      <c r="B141" s="281"/>
      <c r="C141" s="241" t="s">
        <v>38</v>
      </c>
      <c r="D141" s="241"/>
      <c r="E141" s="241"/>
      <c r="F141" s="261" t="s">
        <v>572</v>
      </c>
      <c r="G141" s="241"/>
      <c r="H141" s="241" t="s">
        <v>628</v>
      </c>
      <c r="I141" s="241" t="s">
        <v>607</v>
      </c>
      <c r="J141" s="241"/>
      <c r="K141" s="283"/>
    </row>
    <row r="142" spans="2:11" s="1" customFormat="1" ht="15" customHeight="1">
      <c r="B142" s="281"/>
      <c r="C142" s="241" t="s">
        <v>629</v>
      </c>
      <c r="D142" s="241"/>
      <c r="E142" s="241"/>
      <c r="F142" s="261" t="s">
        <v>572</v>
      </c>
      <c r="G142" s="241"/>
      <c r="H142" s="241" t="s">
        <v>630</v>
      </c>
      <c r="I142" s="241" t="s">
        <v>607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61" t="s">
        <v>631</v>
      </c>
      <c r="D147" s="361"/>
      <c r="E147" s="361"/>
      <c r="F147" s="361"/>
      <c r="G147" s="361"/>
      <c r="H147" s="361"/>
      <c r="I147" s="361"/>
      <c r="J147" s="361"/>
      <c r="K147" s="253"/>
    </row>
    <row r="148" spans="2:11" s="1" customFormat="1" ht="17.25" customHeight="1">
      <c r="B148" s="252"/>
      <c r="C148" s="254" t="s">
        <v>566</v>
      </c>
      <c r="D148" s="254"/>
      <c r="E148" s="254"/>
      <c r="F148" s="254" t="s">
        <v>567</v>
      </c>
      <c r="G148" s="255"/>
      <c r="H148" s="254" t="s">
        <v>54</v>
      </c>
      <c r="I148" s="254" t="s">
        <v>57</v>
      </c>
      <c r="J148" s="254" t="s">
        <v>568</v>
      </c>
      <c r="K148" s="253"/>
    </row>
    <row r="149" spans="2:11" s="1" customFormat="1" ht="17.25" customHeight="1">
      <c r="B149" s="252"/>
      <c r="C149" s="256" t="s">
        <v>569</v>
      </c>
      <c r="D149" s="256"/>
      <c r="E149" s="256"/>
      <c r="F149" s="257" t="s">
        <v>570</v>
      </c>
      <c r="G149" s="258"/>
      <c r="H149" s="256"/>
      <c r="I149" s="256"/>
      <c r="J149" s="256" t="s">
        <v>571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575</v>
      </c>
      <c r="D151" s="241"/>
      <c r="E151" s="241"/>
      <c r="F151" s="288" t="s">
        <v>572</v>
      </c>
      <c r="G151" s="241"/>
      <c r="H151" s="287" t="s">
        <v>612</v>
      </c>
      <c r="I151" s="287" t="s">
        <v>574</v>
      </c>
      <c r="J151" s="287">
        <v>120</v>
      </c>
      <c r="K151" s="283"/>
    </row>
    <row r="152" spans="2:11" s="1" customFormat="1" ht="15" customHeight="1">
      <c r="B152" s="262"/>
      <c r="C152" s="287" t="s">
        <v>621</v>
      </c>
      <c r="D152" s="241"/>
      <c r="E152" s="241"/>
      <c r="F152" s="288" t="s">
        <v>572</v>
      </c>
      <c r="G152" s="241"/>
      <c r="H152" s="287" t="s">
        <v>632</v>
      </c>
      <c r="I152" s="287" t="s">
        <v>574</v>
      </c>
      <c r="J152" s="287" t="s">
        <v>623</v>
      </c>
      <c r="K152" s="283"/>
    </row>
    <row r="153" spans="2:11" s="1" customFormat="1" ht="15" customHeight="1">
      <c r="B153" s="262"/>
      <c r="C153" s="287" t="s">
        <v>520</v>
      </c>
      <c r="D153" s="241"/>
      <c r="E153" s="241"/>
      <c r="F153" s="288" t="s">
        <v>572</v>
      </c>
      <c r="G153" s="241"/>
      <c r="H153" s="287" t="s">
        <v>633</v>
      </c>
      <c r="I153" s="287" t="s">
        <v>574</v>
      </c>
      <c r="J153" s="287" t="s">
        <v>623</v>
      </c>
      <c r="K153" s="283"/>
    </row>
    <row r="154" spans="2:11" s="1" customFormat="1" ht="15" customHeight="1">
      <c r="B154" s="262"/>
      <c r="C154" s="287" t="s">
        <v>577</v>
      </c>
      <c r="D154" s="241"/>
      <c r="E154" s="241"/>
      <c r="F154" s="288" t="s">
        <v>578</v>
      </c>
      <c r="G154" s="241"/>
      <c r="H154" s="287" t="s">
        <v>612</v>
      </c>
      <c r="I154" s="287" t="s">
        <v>574</v>
      </c>
      <c r="J154" s="287">
        <v>50</v>
      </c>
      <c r="K154" s="283"/>
    </row>
    <row r="155" spans="2:11" s="1" customFormat="1" ht="15" customHeight="1">
      <c r="B155" s="262"/>
      <c r="C155" s="287" t="s">
        <v>580</v>
      </c>
      <c r="D155" s="241"/>
      <c r="E155" s="241"/>
      <c r="F155" s="288" t="s">
        <v>572</v>
      </c>
      <c r="G155" s="241"/>
      <c r="H155" s="287" t="s">
        <v>612</v>
      </c>
      <c r="I155" s="287" t="s">
        <v>582</v>
      </c>
      <c r="J155" s="287"/>
      <c r="K155" s="283"/>
    </row>
    <row r="156" spans="2:11" s="1" customFormat="1" ht="15" customHeight="1">
      <c r="B156" s="262"/>
      <c r="C156" s="287" t="s">
        <v>591</v>
      </c>
      <c r="D156" s="241"/>
      <c r="E156" s="241"/>
      <c r="F156" s="288" t="s">
        <v>578</v>
      </c>
      <c r="G156" s="241"/>
      <c r="H156" s="287" t="s">
        <v>612</v>
      </c>
      <c r="I156" s="287" t="s">
        <v>574</v>
      </c>
      <c r="J156" s="287">
        <v>50</v>
      </c>
      <c r="K156" s="283"/>
    </row>
    <row r="157" spans="2:11" s="1" customFormat="1" ht="15" customHeight="1">
      <c r="B157" s="262"/>
      <c r="C157" s="287" t="s">
        <v>599</v>
      </c>
      <c r="D157" s="241"/>
      <c r="E157" s="241"/>
      <c r="F157" s="288" t="s">
        <v>578</v>
      </c>
      <c r="G157" s="241"/>
      <c r="H157" s="287" t="s">
        <v>612</v>
      </c>
      <c r="I157" s="287" t="s">
        <v>574</v>
      </c>
      <c r="J157" s="287">
        <v>50</v>
      </c>
      <c r="K157" s="283"/>
    </row>
    <row r="158" spans="2:11" s="1" customFormat="1" ht="15" customHeight="1">
      <c r="B158" s="262"/>
      <c r="C158" s="287" t="s">
        <v>597</v>
      </c>
      <c r="D158" s="241"/>
      <c r="E158" s="241"/>
      <c r="F158" s="288" t="s">
        <v>578</v>
      </c>
      <c r="G158" s="241"/>
      <c r="H158" s="287" t="s">
        <v>612</v>
      </c>
      <c r="I158" s="287" t="s">
        <v>574</v>
      </c>
      <c r="J158" s="287">
        <v>50</v>
      </c>
      <c r="K158" s="283"/>
    </row>
    <row r="159" spans="2:11" s="1" customFormat="1" ht="15" customHeight="1">
      <c r="B159" s="262"/>
      <c r="C159" s="287" t="s">
        <v>93</v>
      </c>
      <c r="D159" s="241"/>
      <c r="E159" s="241"/>
      <c r="F159" s="288" t="s">
        <v>572</v>
      </c>
      <c r="G159" s="241"/>
      <c r="H159" s="287" t="s">
        <v>634</v>
      </c>
      <c r="I159" s="287" t="s">
        <v>574</v>
      </c>
      <c r="J159" s="287" t="s">
        <v>635</v>
      </c>
      <c r="K159" s="283"/>
    </row>
    <row r="160" spans="2:11" s="1" customFormat="1" ht="15" customHeight="1">
      <c r="B160" s="262"/>
      <c r="C160" s="287" t="s">
        <v>636</v>
      </c>
      <c r="D160" s="241"/>
      <c r="E160" s="241"/>
      <c r="F160" s="288" t="s">
        <v>572</v>
      </c>
      <c r="G160" s="241"/>
      <c r="H160" s="287" t="s">
        <v>637</v>
      </c>
      <c r="I160" s="287" t="s">
        <v>607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60" t="s">
        <v>638</v>
      </c>
      <c r="D165" s="360"/>
      <c r="E165" s="360"/>
      <c r="F165" s="360"/>
      <c r="G165" s="360"/>
      <c r="H165" s="360"/>
      <c r="I165" s="360"/>
      <c r="J165" s="360"/>
      <c r="K165" s="234"/>
    </row>
    <row r="166" spans="2:11" s="1" customFormat="1" ht="17.25" customHeight="1">
      <c r="B166" s="233"/>
      <c r="C166" s="254" t="s">
        <v>566</v>
      </c>
      <c r="D166" s="254"/>
      <c r="E166" s="254"/>
      <c r="F166" s="254" t="s">
        <v>567</v>
      </c>
      <c r="G166" s="291"/>
      <c r="H166" s="292" t="s">
        <v>54</v>
      </c>
      <c r="I166" s="292" t="s">
        <v>57</v>
      </c>
      <c r="J166" s="254" t="s">
        <v>568</v>
      </c>
      <c r="K166" s="234"/>
    </row>
    <row r="167" spans="2:11" s="1" customFormat="1" ht="17.25" customHeight="1">
      <c r="B167" s="235"/>
      <c r="C167" s="256" t="s">
        <v>569</v>
      </c>
      <c r="D167" s="256"/>
      <c r="E167" s="256"/>
      <c r="F167" s="257" t="s">
        <v>570</v>
      </c>
      <c r="G167" s="293"/>
      <c r="H167" s="294"/>
      <c r="I167" s="294"/>
      <c r="J167" s="256" t="s">
        <v>571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575</v>
      </c>
      <c r="D169" s="241"/>
      <c r="E169" s="241"/>
      <c r="F169" s="261" t="s">
        <v>572</v>
      </c>
      <c r="G169" s="241"/>
      <c r="H169" s="241" t="s">
        <v>612</v>
      </c>
      <c r="I169" s="241" t="s">
        <v>574</v>
      </c>
      <c r="J169" s="241">
        <v>120</v>
      </c>
      <c r="K169" s="283"/>
    </row>
    <row r="170" spans="2:11" s="1" customFormat="1" ht="15" customHeight="1">
      <c r="B170" s="262"/>
      <c r="C170" s="241" t="s">
        <v>621</v>
      </c>
      <c r="D170" s="241"/>
      <c r="E170" s="241"/>
      <c r="F170" s="261" t="s">
        <v>572</v>
      </c>
      <c r="G170" s="241"/>
      <c r="H170" s="241" t="s">
        <v>622</v>
      </c>
      <c r="I170" s="241" t="s">
        <v>574</v>
      </c>
      <c r="J170" s="241" t="s">
        <v>623</v>
      </c>
      <c r="K170" s="283"/>
    </row>
    <row r="171" spans="2:11" s="1" customFormat="1" ht="15" customHeight="1">
      <c r="B171" s="262"/>
      <c r="C171" s="241" t="s">
        <v>520</v>
      </c>
      <c r="D171" s="241"/>
      <c r="E171" s="241"/>
      <c r="F171" s="261" t="s">
        <v>572</v>
      </c>
      <c r="G171" s="241"/>
      <c r="H171" s="241" t="s">
        <v>639</v>
      </c>
      <c r="I171" s="241" t="s">
        <v>574</v>
      </c>
      <c r="J171" s="241" t="s">
        <v>623</v>
      </c>
      <c r="K171" s="283"/>
    </row>
    <row r="172" spans="2:11" s="1" customFormat="1" ht="15" customHeight="1">
      <c r="B172" s="262"/>
      <c r="C172" s="241" t="s">
        <v>577</v>
      </c>
      <c r="D172" s="241"/>
      <c r="E172" s="241"/>
      <c r="F172" s="261" t="s">
        <v>578</v>
      </c>
      <c r="G172" s="241"/>
      <c r="H172" s="241" t="s">
        <v>639</v>
      </c>
      <c r="I172" s="241" t="s">
        <v>574</v>
      </c>
      <c r="J172" s="241">
        <v>50</v>
      </c>
      <c r="K172" s="283"/>
    </row>
    <row r="173" spans="2:11" s="1" customFormat="1" ht="15" customHeight="1">
      <c r="B173" s="262"/>
      <c r="C173" s="241" t="s">
        <v>580</v>
      </c>
      <c r="D173" s="241"/>
      <c r="E173" s="241"/>
      <c r="F173" s="261" t="s">
        <v>572</v>
      </c>
      <c r="G173" s="241"/>
      <c r="H173" s="241" t="s">
        <v>639</v>
      </c>
      <c r="I173" s="241" t="s">
        <v>582</v>
      </c>
      <c r="J173" s="241"/>
      <c r="K173" s="283"/>
    </row>
    <row r="174" spans="2:11" s="1" customFormat="1" ht="15" customHeight="1">
      <c r="B174" s="262"/>
      <c r="C174" s="241" t="s">
        <v>591</v>
      </c>
      <c r="D174" s="241"/>
      <c r="E174" s="241"/>
      <c r="F174" s="261" t="s">
        <v>578</v>
      </c>
      <c r="G174" s="241"/>
      <c r="H174" s="241" t="s">
        <v>639</v>
      </c>
      <c r="I174" s="241" t="s">
        <v>574</v>
      </c>
      <c r="J174" s="241">
        <v>50</v>
      </c>
      <c r="K174" s="283"/>
    </row>
    <row r="175" spans="2:11" s="1" customFormat="1" ht="15" customHeight="1">
      <c r="B175" s="262"/>
      <c r="C175" s="241" t="s">
        <v>599</v>
      </c>
      <c r="D175" s="241"/>
      <c r="E175" s="241"/>
      <c r="F175" s="261" t="s">
        <v>578</v>
      </c>
      <c r="G175" s="241"/>
      <c r="H175" s="241" t="s">
        <v>639</v>
      </c>
      <c r="I175" s="241" t="s">
        <v>574</v>
      </c>
      <c r="J175" s="241">
        <v>50</v>
      </c>
      <c r="K175" s="283"/>
    </row>
    <row r="176" spans="2:11" s="1" customFormat="1" ht="15" customHeight="1">
      <c r="B176" s="262"/>
      <c r="C176" s="241" t="s">
        <v>597</v>
      </c>
      <c r="D176" s="241"/>
      <c r="E176" s="241"/>
      <c r="F176" s="261" t="s">
        <v>578</v>
      </c>
      <c r="G176" s="241"/>
      <c r="H176" s="241" t="s">
        <v>639</v>
      </c>
      <c r="I176" s="241" t="s">
        <v>574</v>
      </c>
      <c r="J176" s="241">
        <v>50</v>
      </c>
      <c r="K176" s="283"/>
    </row>
    <row r="177" spans="2:11" s="1" customFormat="1" ht="15" customHeight="1">
      <c r="B177" s="262"/>
      <c r="C177" s="241" t="s">
        <v>109</v>
      </c>
      <c r="D177" s="241"/>
      <c r="E177" s="241"/>
      <c r="F177" s="261" t="s">
        <v>572</v>
      </c>
      <c r="G177" s="241"/>
      <c r="H177" s="241" t="s">
        <v>640</v>
      </c>
      <c r="I177" s="241" t="s">
        <v>641</v>
      </c>
      <c r="J177" s="241"/>
      <c r="K177" s="283"/>
    </row>
    <row r="178" spans="2:11" s="1" customFormat="1" ht="15" customHeight="1">
      <c r="B178" s="262"/>
      <c r="C178" s="241" t="s">
        <v>57</v>
      </c>
      <c r="D178" s="241"/>
      <c r="E178" s="241"/>
      <c r="F178" s="261" t="s">
        <v>572</v>
      </c>
      <c r="G178" s="241"/>
      <c r="H178" s="241" t="s">
        <v>642</v>
      </c>
      <c r="I178" s="241" t="s">
        <v>643</v>
      </c>
      <c r="J178" s="241">
        <v>1</v>
      </c>
      <c r="K178" s="283"/>
    </row>
    <row r="179" spans="2:11" s="1" customFormat="1" ht="15" customHeight="1">
      <c r="B179" s="262"/>
      <c r="C179" s="241" t="s">
        <v>53</v>
      </c>
      <c r="D179" s="241"/>
      <c r="E179" s="241"/>
      <c r="F179" s="261" t="s">
        <v>572</v>
      </c>
      <c r="G179" s="241"/>
      <c r="H179" s="241" t="s">
        <v>644</v>
      </c>
      <c r="I179" s="241" t="s">
        <v>574</v>
      </c>
      <c r="J179" s="241">
        <v>20</v>
      </c>
      <c r="K179" s="283"/>
    </row>
    <row r="180" spans="2:11" s="1" customFormat="1" ht="15" customHeight="1">
      <c r="B180" s="262"/>
      <c r="C180" s="241" t="s">
        <v>54</v>
      </c>
      <c r="D180" s="241"/>
      <c r="E180" s="241"/>
      <c r="F180" s="261" t="s">
        <v>572</v>
      </c>
      <c r="G180" s="241"/>
      <c r="H180" s="241" t="s">
        <v>645</v>
      </c>
      <c r="I180" s="241" t="s">
        <v>574</v>
      </c>
      <c r="J180" s="241">
        <v>255</v>
      </c>
      <c r="K180" s="283"/>
    </row>
    <row r="181" spans="2:11" s="1" customFormat="1" ht="15" customHeight="1">
      <c r="B181" s="262"/>
      <c r="C181" s="241" t="s">
        <v>110</v>
      </c>
      <c r="D181" s="241"/>
      <c r="E181" s="241"/>
      <c r="F181" s="261" t="s">
        <v>572</v>
      </c>
      <c r="G181" s="241"/>
      <c r="H181" s="241" t="s">
        <v>536</v>
      </c>
      <c r="I181" s="241" t="s">
        <v>574</v>
      </c>
      <c r="J181" s="241">
        <v>10</v>
      </c>
      <c r="K181" s="283"/>
    </row>
    <row r="182" spans="2:11" s="1" customFormat="1" ht="15" customHeight="1">
      <c r="B182" s="262"/>
      <c r="C182" s="241" t="s">
        <v>111</v>
      </c>
      <c r="D182" s="241"/>
      <c r="E182" s="241"/>
      <c r="F182" s="261" t="s">
        <v>572</v>
      </c>
      <c r="G182" s="241"/>
      <c r="H182" s="241" t="s">
        <v>646</v>
      </c>
      <c r="I182" s="241" t="s">
        <v>607</v>
      </c>
      <c r="J182" s="241"/>
      <c r="K182" s="283"/>
    </row>
    <row r="183" spans="2:11" s="1" customFormat="1" ht="15" customHeight="1">
      <c r="B183" s="262"/>
      <c r="C183" s="241" t="s">
        <v>647</v>
      </c>
      <c r="D183" s="241"/>
      <c r="E183" s="241"/>
      <c r="F183" s="261" t="s">
        <v>572</v>
      </c>
      <c r="G183" s="241"/>
      <c r="H183" s="241" t="s">
        <v>648</v>
      </c>
      <c r="I183" s="241" t="s">
        <v>607</v>
      </c>
      <c r="J183" s="241"/>
      <c r="K183" s="283"/>
    </row>
    <row r="184" spans="2:11" s="1" customFormat="1" ht="15" customHeight="1">
      <c r="B184" s="262"/>
      <c r="C184" s="241" t="s">
        <v>636</v>
      </c>
      <c r="D184" s="241"/>
      <c r="E184" s="241"/>
      <c r="F184" s="261" t="s">
        <v>572</v>
      </c>
      <c r="G184" s="241"/>
      <c r="H184" s="241" t="s">
        <v>649</v>
      </c>
      <c r="I184" s="241" t="s">
        <v>607</v>
      </c>
      <c r="J184" s="241"/>
      <c r="K184" s="283"/>
    </row>
    <row r="185" spans="2:11" s="1" customFormat="1" ht="15" customHeight="1">
      <c r="B185" s="262"/>
      <c r="C185" s="241" t="s">
        <v>113</v>
      </c>
      <c r="D185" s="241"/>
      <c r="E185" s="241"/>
      <c r="F185" s="261" t="s">
        <v>578</v>
      </c>
      <c r="G185" s="241"/>
      <c r="H185" s="241" t="s">
        <v>650</v>
      </c>
      <c r="I185" s="241" t="s">
        <v>574</v>
      </c>
      <c r="J185" s="241">
        <v>50</v>
      </c>
      <c r="K185" s="283"/>
    </row>
    <row r="186" spans="2:11" s="1" customFormat="1" ht="15" customHeight="1">
      <c r="B186" s="262"/>
      <c r="C186" s="241" t="s">
        <v>651</v>
      </c>
      <c r="D186" s="241"/>
      <c r="E186" s="241"/>
      <c r="F186" s="261" t="s">
        <v>578</v>
      </c>
      <c r="G186" s="241"/>
      <c r="H186" s="241" t="s">
        <v>652</v>
      </c>
      <c r="I186" s="241" t="s">
        <v>653</v>
      </c>
      <c r="J186" s="241"/>
      <c r="K186" s="283"/>
    </row>
    <row r="187" spans="2:11" s="1" customFormat="1" ht="15" customHeight="1">
      <c r="B187" s="262"/>
      <c r="C187" s="241" t="s">
        <v>654</v>
      </c>
      <c r="D187" s="241"/>
      <c r="E187" s="241"/>
      <c r="F187" s="261" t="s">
        <v>578</v>
      </c>
      <c r="G187" s="241"/>
      <c r="H187" s="241" t="s">
        <v>655</v>
      </c>
      <c r="I187" s="241" t="s">
        <v>653</v>
      </c>
      <c r="J187" s="241"/>
      <c r="K187" s="283"/>
    </row>
    <row r="188" spans="2:11" s="1" customFormat="1" ht="15" customHeight="1">
      <c r="B188" s="262"/>
      <c r="C188" s="241" t="s">
        <v>656</v>
      </c>
      <c r="D188" s="241"/>
      <c r="E188" s="241"/>
      <c r="F188" s="261" t="s">
        <v>578</v>
      </c>
      <c r="G188" s="241"/>
      <c r="H188" s="241" t="s">
        <v>657</v>
      </c>
      <c r="I188" s="241" t="s">
        <v>653</v>
      </c>
      <c r="J188" s="241"/>
      <c r="K188" s="283"/>
    </row>
    <row r="189" spans="2:11" s="1" customFormat="1" ht="15" customHeight="1">
      <c r="B189" s="262"/>
      <c r="C189" s="295" t="s">
        <v>658</v>
      </c>
      <c r="D189" s="241"/>
      <c r="E189" s="241"/>
      <c r="F189" s="261" t="s">
        <v>578</v>
      </c>
      <c r="G189" s="241"/>
      <c r="H189" s="241" t="s">
        <v>659</v>
      </c>
      <c r="I189" s="241" t="s">
        <v>660</v>
      </c>
      <c r="J189" s="296" t="s">
        <v>661</v>
      </c>
      <c r="K189" s="283"/>
    </row>
    <row r="190" spans="2:11" s="1" customFormat="1" ht="15" customHeight="1">
      <c r="B190" s="262"/>
      <c r="C190" s="247" t="s">
        <v>42</v>
      </c>
      <c r="D190" s="241"/>
      <c r="E190" s="241"/>
      <c r="F190" s="261" t="s">
        <v>572</v>
      </c>
      <c r="G190" s="241"/>
      <c r="H190" s="238" t="s">
        <v>662</v>
      </c>
      <c r="I190" s="241" t="s">
        <v>663</v>
      </c>
      <c r="J190" s="241"/>
      <c r="K190" s="283"/>
    </row>
    <row r="191" spans="2:11" s="1" customFormat="1" ht="15" customHeight="1">
      <c r="B191" s="262"/>
      <c r="C191" s="247" t="s">
        <v>664</v>
      </c>
      <c r="D191" s="241"/>
      <c r="E191" s="241"/>
      <c r="F191" s="261" t="s">
        <v>572</v>
      </c>
      <c r="G191" s="241"/>
      <c r="H191" s="241" t="s">
        <v>665</v>
      </c>
      <c r="I191" s="241" t="s">
        <v>607</v>
      </c>
      <c r="J191" s="241"/>
      <c r="K191" s="283"/>
    </row>
    <row r="192" spans="2:11" s="1" customFormat="1" ht="15" customHeight="1">
      <c r="B192" s="262"/>
      <c r="C192" s="247" t="s">
        <v>666</v>
      </c>
      <c r="D192" s="241"/>
      <c r="E192" s="241"/>
      <c r="F192" s="261" t="s">
        <v>572</v>
      </c>
      <c r="G192" s="241"/>
      <c r="H192" s="241" t="s">
        <v>667</v>
      </c>
      <c r="I192" s="241" t="s">
        <v>607</v>
      </c>
      <c r="J192" s="241"/>
      <c r="K192" s="283"/>
    </row>
    <row r="193" spans="2:11" s="1" customFormat="1" ht="15" customHeight="1">
      <c r="B193" s="262"/>
      <c r="C193" s="247" t="s">
        <v>668</v>
      </c>
      <c r="D193" s="241"/>
      <c r="E193" s="241"/>
      <c r="F193" s="261" t="s">
        <v>578</v>
      </c>
      <c r="G193" s="241"/>
      <c r="H193" s="241" t="s">
        <v>669</v>
      </c>
      <c r="I193" s="241" t="s">
        <v>607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60" t="s">
        <v>670</v>
      </c>
      <c r="D199" s="360"/>
      <c r="E199" s="360"/>
      <c r="F199" s="360"/>
      <c r="G199" s="360"/>
      <c r="H199" s="360"/>
      <c r="I199" s="360"/>
      <c r="J199" s="360"/>
      <c r="K199" s="234"/>
    </row>
    <row r="200" spans="2:11" s="1" customFormat="1" ht="25.5" customHeight="1">
      <c r="B200" s="233"/>
      <c r="C200" s="298" t="s">
        <v>671</v>
      </c>
      <c r="D200" s="298"/>
      <c r="E200" s="298"/>
      <c r="F200" s="298" t="s">
        <v>672</v>
      </c>
      <c r="G200" s="299"/>
      <c r="H200" s="359" t="s">
        <v>673</v>
      </c>
      <c r="I200" s="359"/>
      <c r="J200" s="359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663</v>
      </c>
      <c r="D202" s="241"/>
      <c r="E202" s="241"/>
      <c r="F202" s="261" t="s">
        <v>43</v>
      </c>
      <c r="G202" s="241"/>
      <c r="H202" s="358" t="s">
        <v>674</v>
      </c>
      <c r="I202" s="358"/>
      <c r="J202" s="358"/>
      <c r="K202" s="283"/>
    </row>
    <row r="203" spans="2:11" s="1" customFormat="1" ht="15" customHeight="1">
      <c r="B203" s="262"/>
      <c r="C203" s="268"/>
      <c r="D203" s="241"/>
      <c r="E203" s="241"/>
      <c r="F203" s="261" t="s">
        <v>44</v>
      </c>
      <c r="G203" s="241"/>
      <c r="H203" s="358" t="s">
        <v>675</v>
      </c>
      <c r="I203" s="358"/>
      <c r="J203" s="358"/>
      <c r="K203" s="283"/>
    </row>
    <row r="204" spans="2:11" s="1" customFormat="1" ht="15" customHeight="1">
      <c r="B204" s="262"/>
      <c r="C204" s="268"/>
      <c r="D204" s="241"/>
      <c r="E204" s="241"/>
      <c r="F204" s="261" t="s">
        <v>47</v>
      </c>
      <c r="G204" s="241"/>
      <c r="H204" s="358" t="s">
        <v>676</v>
      </c>
      <c r="I204" s="358"/>
      <c r="J204" s="358"/>
      <c r="K204" s="283"/>
    </row>
    <row r="205" spans="2:11" s="1" customFormat="1" ht="15" customHeight="1">
      <c r="B205" s="262"/>
      <c r="C205" s="241"/>
      <c r="D205" s="241"/>
      <c r="E205" s="241"/>
      <c r="F205" s="261" t="s">
        <v>45</v>
      </c>
      <c r="G205" s="241"/>
      <c r="H205" s="358" t="s">
        <v>677</v>
      </c>
      <c r="I205" s="358"/>
      <c r="J205" s="358"/>
      <c r="K205" s="283"/>
    </row>
    <row r="206" spans="2:11" s="1" customFormat="1" ht="15" customHeight="1">
      <c r="B206" s="262"/>
      <c r="C206" s="241"/>
      <c r="D206" s="241"/>
      <c r="E206" s="241"/>
      <c r="F206" s="261" t="s">
        <v>46</v>
      </c>
      <c r="G206" s="241"/>
      <c r="H206" s="358" t="s">
        <v>678</v>
      </c>
      <c r="I206" s="358"/>
      <c r="J206" s="358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619</v>
      </c>
      <c r="D208" s="241"/>
      <c r="E208" s="241"/>
      <c r="F208" s="261" t="s">
        <v>79</v>
      </c>
      <c r="G208" s="241"/>
      <c r="H208" s="358" t="s">
        <v>679</v>
      </c>
      <c r="I208" s="358"/>
      <c r="J208" s="358"/>
      <c r="K208" s="283"/>
    </row>
    <row r="209" spans="2:11" s="1" customFormat="1" ht="15" customHeight="1">
      <c r="B209" s="262"/>
      <c r="C209" s="268"/>
      <c r="D209" s="241"/>
      <c r="E209" s="241"/>
      <c r="F209" s="261" t="s">
        <v>516</v>
      </c>
      <c r="G209" s="241"/>
      <c r="H209" s="358" t="s">
        <v>517</v>
      </c>
      <c r="I209" s="358"/>
      <c r="J209" s="358"/>
      <c r="K209" s="283"/>
    </row>
    <row r="210" spans="2:11" s="1" customFormat="1" ht="15" customHeight="1">
      <c r="B210" s="262"/>
      <c r="C210" s="241"/>
      <c r="D210" s="241"/>
      <c r="E210" s="241"/>
      <c r="F210" s="261" t="s">
        <v>514</v>
      </c>
      <c r="G210" s="241"/>
      <c r="H210" s="358" t="s">
        <v>680</v>
      </c>
      <c r="I210" s="358"/>
      <c r="J210" s="358"/>
      <c r="K210" s="283"/>
    </row>
    <row r="211" spans="2:11" s="1" customFormat="1" ht="15" customHeight="1">
      <c r="B211" s="300"/>
      <c r="C211" s="268"/>
      <c r="D211" s="268"/>
      <c r="E211" s="268"/>
      <c r="F211" s="261" t="s">
        <v>518</v>
      </c>
      <c r="G211" s="247"/>
      <c r="H211" s="357" t="s">
        <v>519</v>
      </c>
      <c r="I211" s="357"/>
      <c r="J211" s="357"/>
      <c r="K211" s="301"/>
    </row>
    <row r="212" spans="2:11" s="1" customFormat="1" ht="15" customHeight="1">
      <c r="B212" s="300"/>
      <c r="C212" s="268"/>
      <c r="D212" s="268"/>
      <c r="E212" s="268"/>
      <c r="F212" s="261" t="s">
        <v>437</v>
      </c>
      <c r="G212" s="247"/>
      <c r="H212" s="357" t="s">
        <v>681</v>
      </c>
      <c r="I212" s="357"/>
      <c r="J212" s="357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643</v>
      </c>
      <c r="D214" s="268"/>
      <c r="E214" s="268"/>
      <c r="F214" s="261">
        <v>1</v>
      </c>
      <c r="G214" s="247"/>
      <c r="H214" s="357" t="s">
        <v>682</v>
      </c>
      <c r="I214" s="357"/>
      <c r="J214" s="357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57" t="s">
        <v>683</v>
      </c>
      <c r="I215" s="357"/>
      <c r="J215" s="357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57" t="s">
        <v>684</v>
      </c>
      <c r="I216" s="357"/>
      <c r="J216" s="357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57" t="s">
        <v>685</v>
      </c>
      <c r="I217" s="357"/>
      <c r="J217" s="357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Oprava mostu v km...</vt:lpstr>
      <vt:lpstr>SO 02 - Most v km 130,174...</vt:lpstr>
      <vt:lpstr>VRN - Vedlejší rozpočtové...</vt:lpstr>
      <vt:lpstr>Pokyny pro vyplnění</vt:lpstr>
      <vt:lpstr>'Rekapitulace stavby'!Názvy_tisku</vt:lpstr>
      <vt:lpstr>'SO 01 - Oprava mostu v km...'!Názvy_tisku</vt:lpstr>
      <vt:lpstr>'SO 02 - Most v km 130,174...'!Názvy_tisku</vt:lpstr>
      <vt:lpstr>'VRN - Vedlejší rozpočtové...'!Názvy_tisku</vt:lpstr>
      <vt:lpstr>'Pokyny pro vyplnění'!Oblast_tisku</vt:lpstr>
      <vt:lpstr>'Rekapitulace stavby'!Oblast_tisku</vt:lpstr>
      <vt:lpstr>'SO 01 - Oprava mostu v km...'!Oblast_tisku</vt:lpstr>
      <vt:lpstr>'SO 02 - Most v km 130,174...'!Oblast_tisku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Kubelka Jan, Ing.</dc:creator>
  <cp:lastModifiedBy>Duda Vlastimil, Ing.</cp:lastModifiedBy>
  <dcterms:created xsi:type="dcterms:W3CDTF">2020-01-08T11:49:49Z</dcterms:created>
  <dcterms:modified xsi:type="dcterms:W3CDTF">2020-01-14T09:51:44Z</dcterms:modified>
</cp:coreProperties>
</file>