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anicek" reservationPassword="0"/>
  <workbookPr/>
  <bookViews>
    <workbookView xWindow="240" yWindow="120" windowWidth="14940" windowHeight="9225" activeTab="0"/>
  </bookViews>
  <sheets>
    <sheet name="Rekapitulace" sheetId="1" r:id="rId1"/>
    <sheet name="PS 110" sheetId="2" r:id="rId2"/>
    <sheet name="PS 210.1A" sheetId="3" r:id="rId3"/>
    <sheet name="PS 220" sheetId="4" r:id="rId4"/>
    <sheet name="PS 221" sheetId="5" r:id="rId5"/>
    <sheet name="PS 222.1A" sheetId="6" r:id="rId6"/>
    <sheet name="PS 230.1A" sheetId="7" r:id="rId7"/>
    <sheet name="PS 231.1A" sheetId="8" r:id="rId8"/>
    <sheet name="PS 232.1A" sheetId="9" r:id="rId9"/>
    <sheet name="PS 350.1A" sheetId="10" r:id="rId10"/>
    <sheet name="PS 415" sheetId="11" r:id="rId11"/>
    <sheet name="PS 416" sheetId="12" r:id="rId12"/>
    <sheet name="SO 110.1A" sheetId="13" r:id="rId13"/>
    <sheet name="SO 140.1A" sheetId="14" r:id="rId14"/>
    <sheet name="SO 207" sheetId="15" r:id="rId15"/>
    <sheet name="SO 160" sheetId="16" r:id="rId16"/>
    <sheet name="SO 161" sheetId="17" r:id="rId17"/>
    <sheet name="SO 180" sheetId="18" r:id="rId18"/>
    <sheet name="SO 190.1" sheetId="19" r:id="rId19"/>
    <sheet name="SO 190.2" sheetId="20" r:id="rId20"/>
    <sheet name="SO 211" sheetId="21" r:id="rId21"/>
    <sheet name="SO 216.1A" sheetId="22" r:id="rId22"/>
    <sheet name="SO 217.1A" sheetId="23" r:id="rId23"/>
    <sheet name="SO 221" sheetId="24" r:id="rId24"/>
    <sheet name="SO 223.1A" sheetId="25" r:id="rId25"/>
    <sheet name="SO 240.1A" sheetId="26" r:id="rId26"/>
    <sheet name="SO 310.1A" sheetId="27" r:id="rId27"/>
    <sheet name="SO 340" sheetId="28" r:id="rId28"/>
    <sheet name="SO 360.1A" sheetId="29" r:id="rId29"/>
    <sheet name="SO 361" sheetId="30" r:id="rId30"/>
    <sheet name="SO 367.1A" sheetId="31" r:id="rId31"/>
    <sheet name="SO 369" sheetId="32" r:id="rId32"/>
    <sheet name="SO 375.1A" sheetId="33" r:id="rId33"/>
    <sheet name="SO 98-98" sheetId="34" r:id="rId34"/>
  </sheets>
  <definedNames/>
  <calcPr/>
  <webPublishing/>
</workbook>
</file>

<file path=xl/sharedStrings.xml><?xml version="1.0" encoding="utf-8"?>
<sst xmlns="http://schemas.openxmlformats.org/spreadsheetml/2006/main" count="21164" uniqueCount="3092">
  <si>
    <t xml:space="preserve">             Aspe</t>
  </si>
  <si>
    <t>Soupis objektů s DPH</t>
  </si>
  <si>
    <t>5113720011</t>
  </si>
  <si>
    <t>Prodloužení podchodů v žst. Praha hl.n.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</si>
  <si>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</si>
  <si>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</si>
  <si>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</si>
  <si>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</si>
  <si>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</si>
  <si>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</si>
  <si>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</si>
  <si>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</si>
  <si>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</si>
  <si>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</si>
  <si>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</si>
  <si>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</si>
  <si>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110</t>
  </si>
  <si>
    <t xml:space="preserve">  Zabezpečovací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</si>
  <si>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</si>
  <si>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</si>
  <si>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</si>
  <si>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</si>
  <si>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</si>
  <si>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</si>
  <si>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</si>
  <si>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</si>
  <si>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</si>
  <si>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</si>
  <si>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</si>
  <si>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</si>
  <si>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</si>
  <si>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</si>
  <si>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</si>
  <si>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</si>
  <si>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</si>
  <si>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</si>
  <si>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</si>
  <si>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</si>
  <si>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</si>
  <si>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</si>
  <si>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</si>
  <si>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</si>
  <si>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</si>
  <si>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</si>
  <si>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</si>
  <si>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</si>
  <si>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PS 110</t>
  </si>
  <si>
    <t>Zabezpečovací zařízení</t>
  </si>
  <si>
    <t>SD</t>
  </si>
  <si>
    <t>1</t>
  </si>
  <si>
    <t>M22 - Zabezpečovací zařízení</t>
  </si>
  <si>
    <t>P</t>
  </si>
  <si>
    <t>13283</t>
  </si>
  <si>
    <t>HLOUBENÍ RÝH ŠÍŘ DO 2M PAŽ I NEPAŽ TŘ. II</t>
  </si>
  <si>
    <t>M3</t>
  </si>
  <si>
    <t>OTSKP_2018</t>
  </si>
  <si>
    <t>PP</t>
  </si>
  <si>
    <t>popis položky</t>
  </si>
  <si>
    <t>VV</t>
  </si>
  <si>
    <t>viz Tabulka kabelových tras</t>
  </si>
  <si>
    <t>Technická specifikace položky odpovídá příslušné cenové soustavě</t>
  </si>
  <si>
    <t>17411</t>
  </si>
  <si>
    <t>ZÁSYP JAM A RÝH ZEMINOU SE ZHUTNĚNÍM</t>
  </si>
  <si>
    <t>702111</t>
  </si>
  <si>
    <t>KABELOVÝ ŽLAB ZEMNÍ VČETNĚ KRYTU SVĚTLÉ ŠÍŘKY DO 120 MM</t>
  </si>
  <si>
    <t>M</t>
  </si>
  <si>
    <t>4</t>
  </si>
  <si>
    <t>75A131</t>
  </si>
  <si>
    <t>Kabel metalický dvouplášťový do 12 párů - dodávka</t>
  </si>
  <si>
    <t>KMPÁR</t>
  </si>
  <si>
    <t>Viz Tabulka kabelů</t>
  </si>
  <si>
    <t>5</t>
  </si>
  <si>
    <t>75A141</t>
  </si>
  <si>
    <t>Kabel metalický dvouplášťový přes 12 párů - dodávka</t>
  </si>
  <si>
    <t>6</t>
  </si>
  <si>
    <t>75A217</t>
  </si>
  <si>
    <t>Zatažení a spojkování kabelů do 12 párů - montáž</t>
  </si>
  <si>
    <t>7</t>
  </si>
  <si>
    <t>75A218</t>
  </si>
  <si>
    <t>Zatažení a spojkování kabelů do 12 párů - demontáž</t>
  </si>
  <si>
    <t>8</t>
  </si>
  <si>
    <t>75A227</t>
  </si>
  <si>
    <t>Zatažení a spojkování kabelů přes 12 párů - montáž</t>
  </si>
  <si>
    <t>9</t>
  </si>
  <si>
    <t>75A228</t>
  </si>
  <si>
    <t>Zatažení a spojkování kabelů přes 12 párů - demontáž</t>
  </si>
  <si>
    <t>10</t>
  </si>
  <si>
    <t>75A321</t>
  </si>
  <si>
    <t>Spojka rovná pro plastové kabely s jádry o průměru 1 mm2 do 12 párů</t>
  </si>
  <si>
    <t>KUS</t>
  </si>
  <si>
    <t>11</t>
  </si>
  <si>
    <t>75A322</t>
  </si>
  <si>
    <t>Spojka rovná pro plastové kabely s jádry o průměru 1 mm2 přes 12 párů</t>
  </si>
  <si>
    <t>12</t>
  </si>
  <si>
    <t>75A410</t>
  </si>
  <si>
    <t>Označení kabelů kabelovým štítkem</t>
  </si>
  <si>
    <t>13</t>
  </si>
  <si>
    <t>75A420</t>
  </si>
  <si>
    <t>Označení kabelů značkovací kabelovou objímkou</t>
  </si>
  <si>
    <t>14</t>
  </si>
  <si>
    <t>75C217</t>
  </si>
  <si>
    <t>Výkolejka s přestavníkem - montáž</t>
  </si>
  <si>
    <t>viz Situační schéma</t>
  </si>
  <si>
    <t>15</t>
  </si>
  <si>
    <t>75C218</t>
  </si>
  <si>
    <t>Výkolejka s přestavníkem - demontáž</t>
  </si>
  <si>
    <t>16</t>
  </si>
  <si>
    <t>75C411</t>
  </si>
  <si>
    <t>Zámek výměnový nebo odtlačný (jednoduchý, kontrolní) - dodávka</t>
  </si>
  <si>
    <t>17</t>
  </si>
  <si>
    <t>75C417</t>
  </si>
  <si>
    <t>Zámek výměnový nebo odtlačný (jednoduchý, kontrolní) - montáž</t>
  </si>
  <si>
    <t>18</t>
  </si>
  <si>
    <t>75C418</t>
  </si>
  <si>
    <t>Zámek výměnový nebo odtlačný (jednoduchý, kontrolní) - demontáž</t>
  </si>
  <si>
    <t>19</t>
  </si>
  <si>
    <t>75C847</t>
  </si>
  <si>
    <t>Stykový transformátor, symetrizační a ukolejňovací tlumivka - montáž</t>
  </si>
  <si>
    <t>viz Schéma izolace kolejiště</t>
  </si>
  <si>
    <t>20</t>
  </si>
  <si>
    <t>75C848</t>
  </si>
  <si>
    <t>Stykový transformátor, symetrizační a ukolejňovací tlumivka - demontáž</t>
  </si>
  <si>
    <t>21</t>
  </si>
  <si>
    <t>75C851</t>
  </si>
  <si>
    <t>Sada propojek pro připojení stykového transformátoru, symetrizační tlumivky ke kolejnici - dodávka</t>
  </si>
  <si>
    <t>22</t>
  </si>
  <si>
    <t>75C857</t>
  </si>
  <si>
    <t>Sada propojek pro připojení stykového transformátoru, symetrizační tlumivky ke kolejnici - montáž</t>
  </si>
  <si>
    <t>23</t>
  </si>
  <si>
    <t>75C858</t>
  </si>
  <si>
    <t>Sada propojek pro připojení stykového transformátoru, symetrizační tlumivky ke kolejnici - demontáž</t>
  </si>
  <si>
    <t>24</t>
  </si>
  <si>
    <t>75C871</t>
  </si>
  <si>
    <t>Kolejová propojka výhybková - dodávka</t>
  </si>
  <si>
    <t>25</t>
  </si>
  <si>
    <t>75C877</t>
  </si>
  <si>
    <t>Kolejová propojka výhybková - montáž</t>
  </si>
  <si>
    <t>26</t>
  </si>
  <si>
    <t>75C878</t>
  </si>
  <si>
    <t>Kolejová propojka výhybková - demontáž</t>
  </si>
  <si>
    <t>27</t>
  </si>
  <si>
    <t>75C881</t>
  </si>
  <si>
    <t>Mezikolejová lanová propojka (do 3 lan do délky 7 m) - dodávka</t>
  </si>
  <si>
    <t>28</t>
  </si>
  <si>
    <t>75C887</t>
  </si>
  <si>
    <t>Mezikolejová lanová propojka (do 3 lan do délky 7 m) - montáž</t>
  </si>
  <si>
    <t>29</t>
  </si>
  <si>
    <t>75C888</t>
  </si>
  <si>
    <t>Mezikolejová lanová propojka (do 3 lan do délky 7 m) - demontáž</t>
  </si>
  <si>
    <t>30</t>
  </si>
  <si>
    <t>75C8C1</t>
  </si>
  <si>
    <t>Mezikolejová lanová propojka dlouhá (do 3 lan) - dodávka</t>
  </si>
  <si>
    <t>31</t>
  </si>
  <si>
    <t>75C8C7</t>
  </si>
  <si>
    <t>Mezikolejová lanová propojka dlouhá (do 3 lan) - montáž</t>
  </si>
  <si>
    <t>32</t>
  </si>
  <si>
    <t>75C8C8</t>
  </si>
  <si>
    <t>Mezikolejová lanová propojka dlouhá (do 3 lan) - demontáž</t>
  </si>
  <si>
    <t>33</t>
  </si>
  <si>
    <t>75E117</t>
  </si>
  <si>
    <t>Dozor pracovníků provozovatele při práci na živém zařízení</t>
  </si>
  <si>
    <t>HOD</t>
  </si>
  <si>
    <t>odborný odhad dle obdobných staveb</t>
  </si>
  <si>
    <t>34</t>
  </si>
  <si>
    <t>75E127</t>
  </si>
  <si>
    <t>Celková prohlídka zařízení a vyhotovení revizní zprávy</t>
  </si>
  <si>
    <t>35</t>
  </si>
  <si>
    <t>75E137</t>
  </si>
  <si>
    <t>Přezkoušení vlakových cest</t>
  </si>
  <si>
    <t>36</t>
  </si>
  <si>
    <t>75E157</t>
  </si>
  <si>
    <t>Přezkoušení a regulace návěstidel</t>
  </si>
  <si>
    <t>37</t>
  </si>
  <si>
    <t>75E187</t>
  </si>
  <si>
    <t>Příprava a celkové zkoušky elektronického stavědla pro jednu vlakovou cestu</t>
  </si>
  <si>
    <t>38</t>
  </si>
  <si>
    <t>75E1B7</t>
  </si>
  <si>
    <t>Regulace a zkoušení zabezpečovacího zařízení</t>
  </si>
  <si>
    <t>39</t>
  </si>
  <si>
    <t>75E1C7</t>
  </si>
  <si>
    <t>Protokol UTZ</t>
  </si>
  <si>
    <t>40</t>
  </si>
  <si>
    <t>75I221</t>
  </si>
  <si>
    <t>KABEL ZEMNÍ DVOUPLÁŠŤOVÝ BEZ PANCÍŘE PRŮMĚRU ŽÍLY 0,8 MM DO 5XN</t>
  </si>
  <si>
    <t>KMČTYŘKA</t>
  </si>
  <si>
    <t>41</t>
  </si>
  <si>
    <t>75I22X</t>
  </si>
  <si>
    <t>KABEL ZEMNÍ DVOUPLÁŠŤOVÝ BEZ PANCÍŘE PRŮMĚRU ŽÍLY 0,8 MM - MONTÁŽ</t>
  </si>
  <si>
    <t>42</t>
  </si>
  <si>
    <t>75I22Y</t>
  </si>
  <si>
    <t>KABEL ZEMNÍ DVOUPLÁŠŤOVÝ BEZ PANCÍŘE PRŮMĚRU ŽÍLY 0,8 MM - DEMONTÁŽ</t>
  </si>
  <si>
    <t>43</t>
  </si>
  <si>
    <t>75II11</t>
  </si>
  <si>
    <t>SPOJKA PRO CELOPLASTOVÉ KABELY BEZ PANCÍŘE DO 100 ŽIL</t>
  </si>
  <si>
    <t>44</t>
  </si>
  <si>
    <t>75II1X</t>
  </si>
  <si>
    <t>SPOJKA PRO CELOPLASTOVÉ KABELY BEZ PANCÍŘE - MONTÁŽ</t>
  </si>
  <si>
    <t>45</t>
  </si>
  <si>
    <t>75II1Y</t>
  </si>
  <si>
    <t>SPOJKA PRO CELOPLASTOVÉ KABELY BEZ PANCÍŘE - DEMONTÁŽ</t>
  </si>
  <si>
    <t>D.2</t>
  </si>
  <si>
    <t>Železniční sdělovací zařízení</t>
  </si>
  <si>
    <t xml:space="preserve">  PS 210.1A</t>
  </si>
  <si>
    <t xml:space="preserve">  Místní kabelizace</t>
  </si>
  <si>
    <t>PS 210.1A</t>
  </si>
  <si>
    <t>Místní kabelizace</t>
  </si>
  <si>
    <t>Zemní práce</t>
  </si>
  <si>
    <t>701011R</t>
  </si>
  <si>
    <t>VYTYČENÍ TRASY</t>
  </si>
  <si>
    <t>KM</t>
  </si>
  <si>
    <t>SUDOP R-208</t>
  </si>
  <si>
    <t>viz textová a výkresová část projektové dokumentace</t>
  </si>
  <si>
    <t>1. Položka obsahuje:  
 – vytyčení nové trasy vedení na stěně či v terénu. Položka neobsahuje:  
 X  
3. Způsob měření:  
Udává se v metrech vybourané rýhy</t>
  </si>
  <si>
    <t>13173</t>
  </si>
  <si>
    <t>HLOUBENÍ JAM ZAPAŽ I NEPAŽ TŘ. I</t>
  </si>
  <si>
    <t>OTSKP_ŽS17</t>
  </si>
  <si>
    <t>131738</t>
  </si>
  <si>
    <t>HLOUBENÍ JAM ZAPAŽ I NEPAŽ TŘ. I, ODVOZ DO 20KM</t>
  </si>
  <si>
    <t>13273</t>
  </si>
  <si>
    <t>HLOUBENÍ RÝH ŠÍŘ DO 2M PAŽ I NEPAŽ TŘ. I</t>
  </si>
  <si>
    <t>132738</t>
  </si>
  <si>
    <t>HLOUBENÍ RÝH ŠÍŘ DO 2M PAŽ I NEPAŽ TŘ. I, ODVOZ DO 20KM</t>
  </si>
  <si>
    <t>702901</t>
  </si>
  <si>
    <t>ZASYPÁNÍ KABELOVÉHO ŽLABU VRSTVOU Z PŘESÁTÉHO PÍSKU SVĚTLÉ ŠÍŘKY DO 120 MM</t>
  </si>
  <si>
    <t>702312</t>
  </si>
  <si>
    <t>ZAKRYTÍ KABELŮ VÝSTRAŽNOU FÓLIÍ ŠÍŘKY PŘES 20 DO 40 CM</t>
  </si>
  <si>
    <t>702212</t>
  </si>
  <si>
    <t>KABELOVÁ CHRÁNIČKA ZEMNÍ DN PŘES 100 DO 200 MM</t>
  </si>
  <si>
    <t>702820</t>
  </si>
  <si>
    <t>VYČIŠTĚNÍ STÁVAJÍCÍHO KABELOVÉHO PROSTUPU Z TVÁRNIC NEBO CHRÁNIČEK BEZ KABELOVÉ KOMORY</t>
  </si>
  <si>
    <t>702422</t>
  </si>
  <si>
    <t>KABELOVÝ PROSTUP DO OBJEKTU PŘES ZÁKLAD BETONOVÝ SVĚTLÉ ŠÍŘKY PŘES 100 DO 200 MM</t>
  </si>
  <si>
    <t>702512</t>
  </si>
  <si>
    <t>PRŮRAZ ZDIVEM (PŘÍČKOU) ZDĚNÝM TLOUŠŤKY PŘES 45 DO 60 CM</t>
  </si>
  <si>
    <t>61444</t>
  </si>
  <si>
    <t>ÚPRAVY POVRCHŮ VNITŘ KONSTR ZDĚNÝCH OMÍTKOU ŠTUKOVOU</t>
  </si>
  <si>
    <t>M2</t>
  </si>
  <si>
    <t>91913</t>
  </si>
  <si>
    <t>ŘEZÁNÍ BETONOVÝCH KONSTRUKCÍ</t>
  </si>
  <si>
    <t>703755</t>
  </si>
  <si>
    <t>PROTIPOŽÁRNÍ UCPÁVKA PROSTUPU KABELOVÉHO PR. DO 200MM, DO EI 90 MIN.</t>
  </si>
  <si>
    <t>703756</t>
  </si>
  <si>
    <t>PROTIPOŽÁRNÍ TMEL ( TUBA - 1000ML ), DO EI 90 MIN.</t>
  </si>
  <si>
    <t>703763</t>
  </si>
  <si>
    <t>KABELOVÁ UCPÁVKA VODĚ ODOLNÁ PRO VNITŘNÍ PRŮMĚR OTVORU 105 - 185MM</t>
  </si>
  <si>
    <t>709400</t>
  </si>
  <si>
    <t>ZATAŽENÍ LANKA DO CHRÁNIČKY NEBO ŽLABU</t>
  </si>
  <si>
    <t>701001</t>
  </si>
  <si>
    <t>OZNAČOVACÍ ŠTÍTEK KABELOVÉHO VEDENÍ, SPOJKY NEBO KABELOVÉ SKŘÍNĚ (VČETNĚ OBJÍMKY)</t>
  </si>
  <si>
    <t>701ADCR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</si>
  <si>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</si>
  <si>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</si>
  <si>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 + montáže + nosný materiál</t>
  </si>
  <si>
    <t>75J212</t>
  </si>
  <si>
    <t>KABEL SDĚLOVACÍ PRO VNITŘNÍ POUŽITÍ DO 10 PÁRŮ PRŮMĚRU 0,5 MM</t>
  </si>
  <si>
    <t>742F12</t>
  </si>
  <si>
    <t>KABEL NN NEBO VODIČ JEDNOŽÍLOVÝ CU S PLASTOVOU IZOLACÍ OD 4 DO 16 MM2</t>
  </si>
  <si>
    <t>75I311</t>
  </si>
  <si>
    <t>KABEL ZEMNÍ DVOUPLÁŠŤOVÝ S PANCÍŘEM PRŮMĚRU ŽÍLY 0,6 MM DO 5XN</t>
  </si>
  <si>
    <t>75I312</t>
  </si>
  <si>
    <t>KABEL ZEMNÍ DVOUPLÁŠŤOVÝ S PANCÍŘEM PRŮMĚRU ŽÍLY 0,6 MM DO 25XN</t>
  </si>
  <si>
    <t>75I313</t>
  </si>
  <si>
    <t>KABEL ZEMNÍ DVOUPLÁŠŤOVÝ S PANCÍŘEM PRŮMĚRU ŽÍLY 0,6 MM DO 50XN</t>
  </si>
  <si>
    <t>75I31X</t>
  </si>
  <si>
    <t>KABEL ZEMNÍ DVOUPLÁŠŤOVÝ S PANCÍŘEM PRŮMĚRU ŽÍLY 0,6 MM - MONTÁŽ</t>
  </si>
  <si>
    <t>75I811</t>
  </si>
  <si>
    <t>KABEL OPTICKÝ SINGLEMODE DO 12 VLÁKEN</t>
  </si>
  <si>
    <t>KMVLÁKNO</t>
  </si>
  <si>
    <t>75I812</t>
  </si>
  <si>
    <t>KABEL OPTICKÝ SINGLEMODE DO 36 VLÁKEN</t>
  </si>
  <si>
    <t>75I81X</t>
  </si>
  <si>
    <t>KABEL OPTICKÝ SINGLEMODE - MONTÁŽ</t>
  </si>
  <si>
    <t>75I851</t>
  </si>
  <si>
    <t>KABEL OPTICKÝ - REZERVA PŘES 500 MM - DODÁVKA</t>
  </si>
  <si>
    <t>75I85X</t>
  </si>
  <si>
    <t>KABEL OPTICKÝ - REZERVA PŘES 500 MM - MONTÁŽ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</si>
  <si>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</si>
  <si>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</si>
  <si>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</si>
  <si>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</si>
  <si>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</si>
  <si>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</si>
  <si>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</si>
  <si>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</si>
  <si>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</si>
  <si>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</si>
  <si>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</si>
  <si>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</si>
  <si>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</si>
  <si>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75IA1X</t>
  </si>
  <si>
    <t>OPTOTRUBKOVÁ SPOJKA  - MONTÁŽ</t>
  </si>
  <si>
    <t>75IA51</t>
  </si>
  <si>
    <t>OPTOTRUBKOVÁ KONCOVKA PRŮMĚRU DO 40 MM</t>
  </si>
  <si>
    <t>75IA5X</t>
  </si>
  <si>
    <t>OPTOTRUBKOVÁ KONCOVKA - MONTÁŽ</t>
  </si>
  <si>
    <t>75IE11</t>
  </si>
  <si>
    <t>SKŘÍŇ ROZVODNÁ DO 20 PÁRŮ - DODÁVKA</t>
  </si>
  <si>
    <t>75IE1X</t>
  </si>
  <si>
    <t>SKŘÍŇ ROZVODNÁ DO 20 PÁRŮ - MONTÁŽ</t>
  </si>
  <si>
    <t>75IE21</t>
  </si>
  <si>
    <t>SKŘÍŇ ROZVODNÁ DO 100 PÁRŮ - DODÁVKA</t>
  </si>
  <si>
    <t>75IE2X</t>
  </si>
  <si>
    <t>SKŘÍŇ ROZVODNÁ DO 100 PÁRŮ - MONTÁŽ</t>
  </si>
  <si>
    <t>46</t>
  </si>
  <si>
    <t>75IE31</t>
  </si>
  <si>
    <t>SKŘÍŇ ROZVODNÁ PŘES 100 PÁRŮ - DODÁVKA</t>
  </si>
  <si>
    <t>47</t>
  </si>
  <si>
    <t>75IE3X</t>
  </si>
  <si>
    <t>SKŘÍŇ ROZVODNÁ PŘES 100 PÁRŮ - MONTÁŽ</t>
  </si>
  <si>
    <t>48</t>
  </si>
  <si>
    <t>75JB13</t>
  </si>
  <si>
    <t>DATOVÝ ROZVADĚČ 19" 600x600 DO 47 U</t>
  </si>
  <si>
    <t>49</t>
  </si>
  <si>
    <t>75JB1X</t>
  </si>
  <si>
    <t>DATOVÝ ROZVADĚČ 19" 600x600 - MONTÁŽ</t>
  </si>
  <si>
    <t>50</t>
  </si>
  <si>
    <t>75IEE3</t>
  </si>
  <si>
    <t>OPTICKÝ ROZVADĚČ 19" PROVEDENÍ 36 VLÁKEN</t>
  </si>
  <si>
    <t>51</t>
  </si>
  <si>
    <t>75IEE5</t>
  </si>
  <si>
    <t>OPTICKÝ ROZVADĚČ 19" PROVEDENÍ DO 144 VLÁKEN</t>
  </si>
  <si>
    <t>52</t>
  </si>
  <si>
    <t>75IEEX</t>
  </si>
  <si>
    <t>OPTICKÝ ROZVADĚČ 19" PROVEDENÍ - MONTÁŽ</t>
  </si>
  <si>
    <t>53</t>
  </si>
  <si>
    <t>75IEF1</t>
  </si>
  <si>
    <t>OPTICKÝ ROZVADĚČ NA ZEĎ DO 12 VLÁKEN</t>
  </si>
  <si>
    <t>54</t>
  </si>
  <si>
    <t>75IEFX</t>
  </si>
  <si>
    <t>OPTICKÝ ROZVADĚČ NA ZEĎ - MONTÁŽ</t>
  </si>
  <si>
    <t>55</t>
  </si>
  <si>
    <t>75IEG1</t>
  </si>
  <si>
    <t>KAZETA PRO ULOŽENÍ SVÁRŮ - DODÁVKA</t>
  </si>
  <si>
    <t>56</t>
  </si>
  <si>
    <t>75IEGX</t>
  </si>
  <si>
    <t>KAZETA PRO ULOŽENÍ SVÁRŮ - MONTÁŽ</t>
  </si>
  <si>
    <t>57</t>
  </si>
  <si>
    <t>75IEH1</t>
  </si>
  <si>
    <t>KONEKTOROVÝ MODUL 12 VLÁKEN - DODÁVKA</t>
  </si>
  <si>
    <t>58</t>
  </si>
  <si>
    <t>75IEHX</t>
  </si>
  <si>
    <t>KONEKTOROVÝ MODUL 12 VLÁKEN - MONTÁŽ</t>
  </si>
  <si>
    <t>59</t>
  </si>
  <si>
    <t>75IEJ1</t>
  </si>
  <si>
    <t>ZASLEPOVACÍ MODUL 12 VLÁKEN - DODÁVKA</t>
  </si>
  <si>
    <t>60</t>
  </si>
  <si>
    <t>75IEJX</t>
  </si>
  <si>
    <t>ZASLEPOVACÍ MODUL 12 VLÁKEN - MONTÁŽ</t>
  </si>
  <si>
    <t>61</t>
  </si>
  <si>
    <t>75IF21</t>
  </si>
  <si>
    <t>ROZPOJOVACÍ SVORKOVNICE 2/10, 2/8</t>
  </si>
  <si>
    <t>62</t>
  </si>
  <si>
    <t>75IF2X</t>
  </si>
  <si>
    <t>ROZPOJOVACÍ SVORKOVNICE 2/10, 2/8 - MONTÁŽ</t>
  </si>
  <si>
    <t>63</t>
  </si>
  <si>
    <t>75IFA1</t>
  </si>
  <si>
    <t>NOSNÍK BLESKOJISTEK - DODÁVKA</t>
  </si>
  <si>
    <t>64</t>
  </si>
  <si>
    <t>75IFAX</t>
  </si>
  <si>
    <t>NOSNÍK BLESKOJISTEK - MONTÁŽ</t>
  </si>
  <si>
    <t>65</t>
  </si>
  <si>
    <t>75IFB1</t>
  </si>
  <si>
    <t>BLESKOJISTKA - DODÁVKA</t>
  </si>
  <si>
    <t>66</t>
  </si>
  <si>
    <t>75IFBX</t>
  </si>
  <si>
    <t>BLESKOJISTKA - MONTÁŽ</t>
  </si>
  <si>
    <t>67</t>
  </si>
  <si>
    <t>75IF31</t>
  </si>
  <si>
    <t>ZEMNÍCÍ SVORKOVNICE - DODÁVKA</t>
  </si>
  <si>
    <t>68</t>
  </si>
  <si>
    <t>75IF3X</t>
  </si>
  <si>
    <t>ZEMNÍCÍ SVORKOVNICE - MONTÁŽ</t>
  </si>
  <si>
    <t>69</t>
  </si>
  <si>
    <t>75IF51</t>
  </si>
  <si>
    <t>MONTÁŽNÍ RÁM 15+1 - DODÁVKA</t>
  </si>
  <si>
    <t>70</t>
  </si>
  <si>
    <t>75IF5X</t>
  </si>
  <si>
    <t>MONTÁŽNÍ RÁM 15+1 - MONTÁŽ</t>
  </si>
  <si>
    <t>71</t>
  </si>
  <si>
    <t>75IF91</t>
  </si>
  <si>
    <t>KONSTRUKCE DO SKŘÍNĚ 19" PRO UPEVNĚNÍ ZAŘÍZENÍ - DODÁVKA</t>
  </si>
  <si>
    <t>72</t>
  </si>
  <si>
    <t>75IF9X</t>
  </si>
  <si>
    <t>KONSTRUKCE DO SKŘÍNĚ 19" PRO UPEVNĚNÍ ZAŘÍZENÍ - MONTÁŽ</t>
  </si>
  <si>
    <t>73</t>
  </si>
  <si>
    <t>741C04</t>
  </si>
  <si>
    <t>OCHRANNÉ POSPOJOVÁNÍ CU VODIČEM DO 16 MM2</t>
  </si>
  <si>
    <t>74</t>
  </si>
  <si>
    <t>741C05</t>
  </si>
  <si>
    <t>SPOJOVÁNÍ UZEMŇOVACÍCH VODIČŮ</t>
  </si>
  <si>
    <t>75</t>
  </si>
  <si>
    <t>742K12</t>
  </si>
  <si>
    <t>UKONČENÍ JEDNOŽÍLOVÉHO KABELU V ROZVADĚČI NEBO NA PŘÍSTROJI OD 4 DO 16 MM2</t>
  </si>
  <si>
    <t>76</t>
  </si>
  <si>
    <t>741C01</t>
  </si>
  <si>
    <t>EKVIPOTENCIÁLNÍ PŘÍPOJNICE</t>
  </si>
  <si>
    <t>77</t>
  </si>
  <si>
    <t>75IH21</t>
  </si>
  <si>
    <t>UKONČENÍ KABELU CELOPLASTOVÝHO S PANCÍŘEM DO 40 ŽIL</t>
  </si>
  <si>
    <t>78</t>
  </si>
  <si>
    <t>75IH23</t>
  </si>
  <si>
    <t>UKONČENÍ KABELU CELOPLASTOVÝHO S PANCÍŘEM DO 200 ŽIL</t>
  </si>
  <si>
    <t>79</t>
  </si>
  <si>
    <t>75IH2Y</t>
  </si>
  <si>
    <t>UKONČENÍ KABELU CELOPLASTOVÝHO S PANCÍŘEM - DEMONTÁŽ</t>
  </si>
  <si>
    <t>80</t>
  </si>
  <si>
    <t>75IH31</t>
  </si>
  <si>
    <t>UKONČENÍ KABELU FORMA KABELOVÁ DÉLKY DO 0,5 M DO 5XN</t>
  </si>
  <si>
    <t>81</t>
  </si>
  <si>
    <t>75IH32</t>
  </si>
  <si>
    <t>UKONČENÍ KABELU FORMA KABELOVÁ DÉLKY DO 0,5 M DO 25XN</t>
  </si>
  <si>
    <t>82</t>
  </si>
  <si>
    <t>75IH33</t>
  </si>
  <si>
    <t>UKONČENÍ KABELU FORMA KABELOVÁ DÉLKY DO 0,5 M DO 50XN</t>
  </si>
  <si>
    <t>83</t>
  </si>
  <si>
    <t>75IH61</t>
  </si>
  <si>
    <t>UKONČENÍ KABELU OPTICKÉHO DO 12 VLÁKEN</t>
  </si>
  <si>
    <t>84</t>
  </si>
  <si>
    <t>75IH62</t>
  </si>
  <si>
    <t>UKONČENÍ KABELU OPTICKÉHO DO 36 VLÁKEN</t>
  </si>
  <si>
    <t>85</t>
  </si>
  <si>
    <t>75IH81</t>
  </si>
  <si>
    <t>UKONČENÍ KABELU OBJÍMKA KABELOVÁ - DODÁVKA</t>
  </si>
  <si>
    <t>86</t>
  </si>
  <si>
    <t>75IH8X</t>
  </si>
  <si>
    <t>UKONČENÍ KABELU OBJÍMKA KABELOVÁ - MONTÁŽ</t>
  </si>
  <si>
    <t>87</t>
  </si>
  <si>
    <t>75IH91</t>
  </si>
  <si>
    <t>UKONČENÍ KABELU ŠTÍTEK KABELOVÝ - DODÁVKA</t>
  </si>
  <si>
    <t>88</t>
  </si>
  <si>
    <t>75IH9X</t>
  </si>
  <si>
    <t>UKONČENÍ KABELU ŠTÍTEK KABELOVÝ - MONTÁŽ</t>
  </si>
  <si>
    <t>89</t>
  </si>
  <si>
    <t>75II21</t>
  </si>
  <si>
    <t>SPOJKA PRO CELOPLASTOVÉ KABELY S PANCÍŘEM DO 100 ŽIL</t>
  </si>
  <si>
    <t>90</t>
  </si>
  <si>
    <t>75II22</t>
  </si>
  <si>
    <t>SPOJKA PRO CELOPLASTOVÉ KABELY S PANCÍŘEM PŘES 100 ŽIL</t>
  </si>
  <si>
    <t>91</t>
  </si>
  <si>
    <t>75II2X</t>
  </si>
  <si>
    <t>SPOJKA PRO CELOPLASTOVÉ KABELY S PANCÍŘEM - MONTÁŽ</t>
  </si>
  <si>
    <t>92</t>
  </si>
  <si>
    <t>75IJ11</t>
  </si>
  <si>
    <t>MĚŘENÍ - ZŘÍZENÍ VÝVODU KABELOVÉHO PLÁŠTĚ PRO MĚŘENÍ</t>
  </si>
  <si>
    <t>93</t>
  </si>
  <si>
    <t>75IJ12</t>
  </si>
  <si>
    <t>MĚŘENÍ JEDNOSMĚRNÉ NA SDĚLOVACÍM KABELU</t>
  </si>
  <si>
    <t>94</t>
  </si>
  <si>
    <t>75IJ13</t>
  </si>
  <si>
    <t>MĚŘENÍ ÚTLUMU PŘESLECHU NA BLÍZKÉM KONCI NA MÍSTNÍM SDĚL. KABELU ZA 1 ČTYŘKU XN A 1 MĚŘENÝ ÚSEK</t>
  </si>
  <si>
    <t>95</t>
  </si>
  <si>
    <t>75IJ14</t>
  </si>
  <si>
    <t>MĚŘENÍ A VYROVNÁNÍ KAPACITNÍCH NEROVNOVÁH NA MÍSTNÍM SDĚLOVACÍM KABELU, KABEL DO 4 KM DÉLKY, 1 ČTYŘKA</t>
  </si>
  <si>
    <t>96</t>
  </si>
  <si>
    <t>75IK21</t>
  </si>
  <si>
    <t>MĚŘENÍ KOMPLEXNÍ OPTICKÉHO KABELU</t>
  </si>
  <si>
    <t>VLÁKNO</t>
  </si>
  <si>
    <t>97</t>
  </si>
  <si>
    <t>75J111</t>
  </si>
  <si>
    <t>NOSNÁ LIŠTA PLASTOVÁ - DODÁVKA</t>
  </si>
  <si>
    <t>98</t>
  </si>
  <si>
    <t>75J11X</t>
  </si>
  <si>
    <t>NOSNÁ LIŠTA PLASTOVÁ - MONTÁŽ</t>
  </si>
  <si>
    <t>99</t>
  </si>
  <si>
    <t>75J821</t>
  </si>
  <si>
    <t>OPTICKÝ PIGTAIL SINGLEMODE DO 2 M</t>
  </si>
  <si>
    <t>100</t>
  </si>
  <si>
    <t>75J82X</t>
  </si>
  <si>
    <t>OPTICKÝ PIGTAIL SINGLEMODE - MONTÁŽ</t>
  </si>
  <si>
    <t>101</t>
  </si>
  <si>
    <t>75J921</t>
  </si>
  <si>
    <t>OPTICKÝ PATCHCORD SINGLEMODE DO 5 M</t>
  </si>
  <si>
    <t>102</t>
  </si>
  <si>
    <t>75J92X</t>
  </si>
  <si>
    <t>OPTICKÝ PATCHCORD SINGLEMODE - MONTÁŽ</t>
  </si>
  <si>
    <t>103</t>
  </si>
  <si>
    <t>75K112</t>
  </si>
  <si>
    <t>TRANSFORMÁTOR ODDĚLOVACÍ (OCHRANNÝ) PŘES 1000 VA</t>
  </si>
  <si>
    <t>104</t>
  </si>
  <si>
    <t>75K11X</t>
  </si>
  <si>
    <t>TRANSFORMÁTOR ODDĚLOVACÍ (OCHRANNÝ) - MONTÁŽ</t>
  </si>
  <si>
    <t>105</t>
  </si>
  <si>
    <t>75IL71R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</si>
  <si>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</si>
  <si>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SŽDC".  
2. Položka neobsahuje:  
 X  
3. Způsob měření:  
Měřící práce se udávají počtem metrů kabeláže, pro kterou má být kniha zhotovena.</t>
  </si>
  <si>
    <t>Poplatky za skládky</t>
  </si>
  <si>
    <t>106</t>
  </si>
  <si>
    <t>015111</t>
  </si>
  <si>
    <t>POPLATKY ZA LIKVIDACŮ ODPADŮ NEKONTAMINOVANÝCH - 17 05 04  VYTĚŽENÉ ZEMINY A HORNINY -  I. TŘÍDA TĚŽITELNOSTI</t>
  </si>
  <si>
    <t>T</t>
  </si>
  <si>
    <t>107</t>
  </si>
  <si>
    <t>015120</t>
  </si>
  <si>
    <t>POPLATKY ZA LIKVIDACŮ ODPADŮ NEKONTAMINOVANÝCH - 17 01 02  STAVEBNÍ A DEMOLIČNÍ SUŤ (CIHLY)</t>
  </si>
  <si>
    <t>108</t>
  </si>
  <si>
    <t>015140</t>
  </si>
  <si>
    <t>POPLATKY ZA LIKVIDACŮ ODPADŮ NEKONTAMINOVANÝCH - 17 01 01  BETON Z DEMOLIC OBJEKTŮ, ZÁKLADŮ TV</t>
  </si>
  <si>
    <t>109</t>
  </si>
  <si>
    <t>015310</t>
  </si>
  <si>
    <t>POPLATKY ZA LIKVIDACŮ ODPADŮ NEKONTAMINOVANÝCH - 16 02 14  ELEKTROŠROT (VYŘAZENÁ EL. ZAŘÍZENÍ A PŘÍSTR. - AL, CU A VZ. KOVY)</t>
  </si>
  <si>
    <t xml:space="preserve">  PS 220</t>
  </si>
  <si>
    <t xml:space="preserve">  KABELOVÝ KOLEKTOR - PŘELOŽKY SDĚL. KABELŮ</t>
  </si>
  <si>
    <t>PS 220</t>
  </si>
  <si>
    <t>KABELOVÝ KOLEKTOR - PŘELOŽKY SDĚL. KABELŮ</t>
  </si>
  <si>
    <t>.1</t>
  </si>
  <si>
    <t>709621</t>
  </si>
  <si>
    <t>DEMONTÁŽ UCPÁVKY PROTIPOŽÁRNÍ</t>
  </si>
  <si>
    <t>703123</t>
  </si>
  <si>
    <t>KABELOVÝ ROŠT/LÁVKA NOSNÝ NEREZOVÝ VČETNĚ UPEVNĚNÍ A PŘÍSLUŠENSTVÍ SVĚTLÉ ŠÍŘKY PŘES 250 DO 400 MM</t>
  </si>
  <si>
    <t>702413</t>
  </si>
  <si>
    <t>KABELOVÝ PROSTUP DO OBJEKTU PŘES ZÁKLAD ZDĚNÝ SVĚTLÉ ŠÍŘKY PŘES 200 MM</t>
  </si>
  <si>
    <t>702513</t>
  </si>
  <si>
    <t>PRŮRAZ ZDIVEM (PŘÍČKOU) ZDĚNÝM TLOUŠŤKY PŘES 60 CM</t>
  </si>
  <si>
    <t>75J23X</t>
  </si>
  <si>
    <t>KABEL SDĚLOVACÍ MONTÁŽ A UPEVNĚNÍ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</si>
  <si>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</si>
  <si>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</si>
  <si>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</si>
  <si>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</si>
  <si>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</si>
  <si>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</si>
  <si>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75A161</t>
  </si>
  <si>
    <t>KABEL METALICKÝ SE STÍNĚNÍM PŘES 12 PÁRŮ - DODÁVKA</t>
  </si>
  <si>
    <t>75A247</t>
  </si>
  <si>
    <t>ZATAŽENÍ A SPOJKOVÁNÍ KABELŮ SE STÍNĚNÍM PŘES 12 PÁRŮ - MONTÁŽ</t>
  </si>
  <si>
    <t>75A248</t>
  </si>
  <si>
    <t>ZATAŽENÍ A SPOJKOVÁNÍ KABELŮ SE STÍNĚNÍM PŘES 12 PÁRŮ - DEMONTÁŽ</t>
  </si>
  <si>
    <t>75I813</t>
  </si>
  <si>
    <t>KABEL OPTICKÝ SINGLEMODE DO 72 VLÁKEN</t>
  </si>
  <si>
    <t>75I814</t>
  </si>
  <si>
    <t>KABEL OPTICKÝ SINGLEMODE PŘES 72 VLÁKEN</t>
  </si>
  <si>
    <t>75I819</t>
  </si>
  <si>
    <t>KABEL OPTICKÝ SINGLEMODE - MONTÁŽ DO OSAZENÉ TRUBKY</t>
  </si>
  <si>
    <t>75I81Y</t>
  </si>
  <si>
    <t>KABEL OPTICKÝ SINGLEMODE - DEMONTÁŽ</t>
  </si>
  <si>
    <t>75I85Y</t>
  </si>
  <si>
    <t>KABEL OPTICKÝ - REZERVA PŘES 500 MM - DEMONTÁŽ</t>
  </si>
  <si>
    <t>75I91Y</t>
  </si>
  <si>
    <t>OPTOTRUBKA HDPE - DEMONTÁŽ</t>
  </si>
  <si>
    <t>75IA1Y</t>
  </si>
  <si>
    <t>OPTOTRUBKOVÁ SPOJKA  - DEMONTÁŽ</t>
  </si>
  <si>
    <t>75IEE1</t>
  </si>
  <si>
    <t>OPTICKÝ ROZVADĚČ 19" PROVEDENÍ DO 12 VLÁKEN</t>
  </si>
  <si>
    <t>75IEEY</t>
  </si>
  <si>
    <t>OPTICKÝ ROZVADĚČ 19" PROVEDENÍ - DEMONTÁŽ</t>
  </si>
  <si>
    <t>75IEHY</t>
  </si>
  <si>
    <t>KONEKTOROVÝ MODUL 12 VLÁKEN - DEMONTÁŽ</t>
  </si>
  <si>
    <t>75IH64</t>
  </si>
  <si>
    <t>UKONČENÍ KABELU OPTICKÉHO PŘES 72 VLÁKEN</t>
  </si>
  <si>
    <t>75IH6Y</t>
  </si>
  <si>
    <t>UKONČENÍ KABELU OPTICKÉHO - DEMONTÁŽ</t>
  </si>
  <si>
    <t>75IH71</t>
  </si>
  <si>
    <t>UKONČENÍ KABELU SMRŠŤOVACÍ KONCOVKA  DO 40 MM</t>
  </si>
  <si>
    <t>75IH7X</t>
  </si>
  <si>
    <t>UKONČENÍ KABELU SMRŠŤOVACÍ KONCOVKA  - MONTÁŽ</t>
  </si>
  <si>
    <t>75IF9Y</t>
  </si>
  <si>
    <t>KONSTRUKCE DO SKŘÍNĚ 19" PRO UPEVNĚNÍ ZAŘÍZENÍ - DEMONTÁŽ</t>
  </si>
  <si>
    <t>75II12</t>
  </si>
  <si>
    <t>SPOJKA PRO CELOPLASTOVÉ KABELY BEZ PANCÍŘE PŘES 100 ŽIL</t>
  </si>
  <si>
    <t>75A332</t>
  </si>
  <si>
    <t>SPOJKA ROVNÁ PRO PLASTOVÉ KABELY SE STÍNĚNÍM S JÁDRY O PRŮMĚRU 1 MM2 PŘES 12 PÁRŮ</t>
  </si>
  <si>
    <t>75II71</t>
  </si>
  <si>
    <t>SPOJKA OPTICKÁ DO 72 VLÁKEN</t>
  </si>
  <si>
    <t>75II72</t>
  </si>
  <si>
    <t>SPOJKA OPTICKÁ PŘES 72 VLÁKEN</t>
  </si>
  <si>
    <t>75II7X</t>
  </si>
  <si>
    <t>SPOJKA OPTICKÁ - MONTÁŽ</t>
  </si>
  <si>
    <t>75II7Y</t>
  </si>
  <si>
    <t>SPOJKA OPTICKÁ - DEMONTÁŽ</t>
  </si>
  <si>
    <t>75IK11</t>
  </si>
  <si>
    <t>MĚŘENÍ STÁVAJÍCÍHO OPTICKÉHO KABELU</t>
  </si>
  <si>
    <t>75IK21R</t>
  </si>
  <si>
    <t>POSTUPNÉ PŘEPOJOVÁNÍ OKRUHŮ V OPTICKÝCH KABELECH PRO ZAJIŠTĚNÍ PROVOZU</t>
  </si>
  <si>
    <t>1. Položka obsahuje:  
 – práce spojené s přepojováním okruhů optické kabelizace zajišťující provoz a splňující  „Základní technické specifikace optických kabelů a jejich příslušenství v telekomunikační síti SŽDC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Práce se udávají počtem optických vláken.</t>
  </si>
  <si>
    <t>75I32YR</t>
  </si>
  <si>
    <t>DEMONTÁŽ KABELOVÝCH TRAS, KTERÉ SE JIŽ NEVYUŽÍVAJÍ A JSOU MIMO PROVOZ</t>
  </si>
  <si>
    <t>1. Položka obsahuje:  
 – vytýčení a zjištění stavu stávající kabelizace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</si>
  <si>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DOZOR PRACOVNÍKŮ PROVOZOVATELE PŘI PRÁCI NA ŽIVÉM ZAŘÍZENÍ</t>
  </si>
  <si>
    <t>CELKOVÁ PROHLÍDKA ZAŘÍZENÍ A VYHOTOVENÍ REVIZNÍ ZPRÁVY</t>
  </si>
  <si>
    <t xml:space="preserve">  PS 221</t>
  </si>
  <si>
    <t xml:space="preserve">  ÚPRAVY EPS V KOLEKTORU</t>
  </si>
  <si>
    <t>PS 221</t>
  </si>
  <si>
    <t>ÚPRAVY EPS V KOLEKTORU</t>
  </si>
  <si>
    <t>O3</t>
  </si>
  <si>
    <t>75J413</t>
  </si>
  <si>
    <t>KABEL SDĚLOVACÍ SE ZVÝŠENOU ODOLNOSTÍ PROTI ŠÍŘENÍ PLAMENE A S FUNKČNÍ SCHOPNOSTÍ PŘI POŽÁRU DO 10 PÁRŮ PRŮMĚRU 0,8 MM</t>
  </si>
  <si>
    <t>75J41X</t>
  </si>
  <si>
    <t>KABEL SDĚLOVACÍ SE ZVÝŠENOU ODOLNOSTÍ PROTI ŠÍŘENÍ PLAMENE A S FUNKČNÍ SCHOPNOSTÍ PŘI POŽÁRU DO 10 PÁRŮ - MONTÁŽ</t>
  </si>
  <si>
    <t>75J41Y</t>
  </si>
  <si>
    <t>KABEL SDĚLOVACÍ SE ZVÝŠENOU ODOLNOSTÍ PROTI ŠÍŘENÍ PLAMENE A S FUNKČNÍ SCHOPNOSTÍ PŘI POŽÁRU DO 10 PÁRŮ - DEMONTÁŽ</t>
  </si>
  <si>
    <t>75J413R</t>
  </si>
  <si>
    <t>KABEL SDĚLOVACÍ SE ZVÝŠENOU ODOLNOSTÍ PROTI ŠÍŘENÍ PLAMENE A S FUNKČNÍ SCHOPNOSTÍ PŘI POŽÁRU TEPLOTNÍ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</si>
  <si>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</si>
  <si>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75J41XR</t>
  </si>
  <si>
    <t>KABEL SDĚLOVACÍ SE ZVÝŠENOU ODOLNOSTÍ PROTI ŠÍŘENÍ PLAMENE A S FUNKČNÍ SCHOPNOSTÍ PŘI POŽÁRU TEPLOTNÍ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</si>
  <si>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</si>
  <si>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75J41YR</t>
  </si>
  <si>
    <t>KABEL SDĚLOVACÍ SE ZVÝŠENOU ODOLNOSTÍ PROTI ŠÍŘENÍ PLAMENE A S FUNKČNÍ SCHOPNOSTÍ PŘI POŽÁRU TEPLOTNÍ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</si>
  <si>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kmpárů kompletní konstrukce nebo práce.</t>
  </si>
  <si>
    <t>703731</t>
  </si>
  <si>
    <t>KABELOVÁ PŘÍCHYTKA S FUNKČNÍ ODOLNOSTÍ PŘI POŽÁRU PRO ROZSAH UPNUTÍ DO 25 MM</t>
  </si>
  <si>
    <t>75IH11</t>
  </si>
  <si>
    <t>UKONČENÍ KABELU CELOPLASTOVÉHO BEZ PANCÍŘE DO 40 ŽIL</t>
  </si>
  <si>
    <t>75IH1Y</t>
  </si>
  <si>
    <t>UKONČENÍ KABELU CELOPLASTOVÉHO BEZ PANCÍŘE - DEMONTÁŽ</t>
  </si>
  <si>
    <t>75O1H2</t>
  </si>
  <si>
    <t>EPS (ZPDP), MĚŘENÍ KONTINUITY, IZOLAČNÍHO STAVU A ODPORU JEDNOHO ÚSEKU SMYČKY EPS</t>
  </si>
  <si>
    <t>75O1H3</t>
  </si>
  <si>
    <t>EPS (ZPDP), PŘEZKOUŠENÍ POŽÁRNÍ ÚSTŘEDNY</t>
  </si>
  <si>
    <t>75O1H4</t>
  </si>
  <si>
    <t>EPS (ZPDP), UVEDENÍ POŽÁRNÍ ÚSTŘEDNY DO TRVALÉHO PROVOZU</t>
  </si>
  <si>
    <t>75O1H5</t>
  </si>
  <si>
    <t>EPS (ZPDP), REVIZE POŽÁRNÍ ÚSTŘEDNY</t>
  </si>
  <si>
    <t xml:space="preserve">  PS 222.1A</t>
  </si>
  <si>
    <t xml:space="preserve">  Úprava sdělovacího zařízení</t>
  </si>
  <si>
    <t>PS 222.1A</t>
  </si>
  <si>
    <t>Úprava sdělovacího zařízení</t>
  </si>
  <si>
    <t>Sdělovací zařízení, dodávky + montáže</t>
  </si>
  <si>
    <t>75JA52</t>
  </si>
  <si>
    <t>ROZVADĚČ STRUKT. KABELÁŽE, PATCHPANEL, 12 ZÁSUVEK, DODÁVKA</t>
  </si>
  <si>
    <t>75JA51</t>
  </si>
  <si>
    <t>ROZVADĚČ STRUKT. KABELÁŽE, ORGANIZAR-DODÁVKA</t>
  </si>
  <si>
    <t>75JA55</t>
  </si>
  <si>
    <t>ROZVADĚČ STRUKT. KABELÁŽE, PATCHPANEL, ZÁSUVKA RJ45, DODÁVKA, MONTÁŽ, UKONČ. KABELU</t>
  </si>
  <si>
    <t>75JA5X</t>
  </si>
  <si>
    <t>ROZVADĚČ STRUKT. KABELÁŽE, MONTÁŽ ORGANIZARU, PATCHPANELU</t>
  </si>
  <si>
    <t>744612</t>
  </si>
  <si>
    <t>JISTIČ JEDNOPÓLOVÝ (10 KA) OD 4 DO 10 A</t>
  </si>
  <si>
    <t>75JA32</t>
  </si>
  <si>
    <t>ZÁSUVKA SDRUŽENNÁ NA OMÍTKU</t>
  </si>
  <si>
    <t>75JA3X</t>
  </si>
  <si>
    <t>ZÁSUVKA SDRUŽENNÁ - MONTÁŽ</t>
  </si>
  <si>
    <t>75J321</t>
  </si>
  <si>
    <t>KABEL SDĚLOVACÍ PRO STRUKTUROVANOU KABELÁŽ FTP/STP - DODÁVKA</t>
  </si>
  <si>
    <t>75J32X</t>
  </si>
  <si>
    <t>KABEL SDĚLOVACÍ PRO STRUKTUROVANOU KABELÁŽ FTP/STP - MONTÁŽ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</si>
  <si>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</si>
  <si>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</si>
  <si>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</si>
  <si>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</si>
  <si>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75J223</t>
  </si>
  <si>
    <t>KABEL SDĚLOVACÍ PRO VNITŘNÍ POUŽITÍ DO 20 PÁRŮ PRŮMĚRU 0,8 MM</t>
  </si>
  <si>
    <t>703512</t>
  </si>
  <si>
    <t>ELEKTROINSTALAČNÍ LIŠTA ŠÍŘKY PŘES 30 DO 60 MM</t>
  </si>
  <si>
    <t>703412</t>
  </si>
  <si>
    <t>ELEKTROINSTALAČNÍ TRUBKA PLASTOVÁ VČETNĚ UPEVNĚNÍ A PŘÍSLUŠENSTVÍ DN PRŮMĚRU PŘES 25 DO 40 MM</t>
  </si>
  <si>
    <t>703212</t>
  </si>
  <si>
    <t>KABELOVÝ ŽLAB NOSNÝ/DRÁTĚNÝ ŽÁROVĚ ZINKOVANÝ VČETNĚ UPEVNĚNÍ A PŘÍSLUŠENSTVÍ SVĚTLÉ ŠÍŘKY PŘES 100 DO 250 MM</t>
  </si>
  <si>
    <t>75M811</t>
  </si>
  <si>
    <t>SWITCH ETHERNET L3 24 PORTŮ</t>
  </si>
  <si>
    <t>75M81X</t>
  </si>
  <si>
    <t>SWITCH ETHERNET L3 - MONTÁŽ</t>
  </si>
  <si>
    <t>75M866</t>
  </si>
  <si>
    <t>PŘEVODNÍK - SFP</t>
  </si>
  <si>
    <t>75M86X</t>
  </si>
  <si>
    <t>PŘEVODNÍK - MONTÁŽ</t>
  </si>
  <si>
    <t>75J922</t>
  </si>
  <si>
    <t>OPTICKÝ PATCHCORD SINGLEMODE PŘES 5 M</t>
  </si>
  <si>
    <t>75L242</t>
  </si>
  <si>
    <t>HODINY PODRUŽNÉ NEBO AUTONOMNÍ VENKOVNÍ RUČIČKOVÉ JEDNOSTRANNÉ PŘES 50 CM</t>
  </si>
  <si>
    <t>75L24X</t>
  </si>
  <si>
    <t>HODINY PODRUŽNÉ NEBO AUTONOMNÍ VENKOVNÍ - MONTÁŽ</t>
  </si>
  <si>
    <t>75L252</t>
  </si>
  <si>
    <t>ZÁVĚS PRO PODRUŽNÉ HODINY RUČIČKOVÉ JEDNOSTRANNÉ PŘES 50 CM</t>
  </si>
  <si>
    <t>75L25X</t>
  </si>
  <si>
    <t>ZÁVĚS PRO PODRUŽNÉ HODINY - MONTÁŽ</t>
  </si>
  <si>
    <t>75L261</t>
  </si>
  <si>
    <t>OSVĚTLENÍ HODIN</t>
  </si>
  <si>
    <t>75L262</t>
  </si>
  <si>
    <t>PŘIJÍMAČ DCF/GPS K AUTONOMNÍM HODINÁM</t>
  </si>
  <si>
    <t>75L271</t>
  </si>
  <si>
    <t>PŘEZKOUŠENÍ, UVEDENÍ FUNKCÍ A NASTAVENÍ HODIN NA PŘESNÝ ČAS</t>
  </si>
  <si>
    <t>KPL</t>
  </si>
  <si>
    <t>R</t>
  </si>
  <si>
    <t>Dveřní komunikátor vč. zápustné krabice, stolního telefonu, zdroje, el. otevírač</t>
  </si>
  <si>
    <t>R-položky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</si>
  <si>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</si>
  <si>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Dohledové pracoviště</t>
  </si>
  <si>
    <t>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</t>
  </si>
  <si>
    <t>75IF11</t>
  </si>
  <si>
    <t>SPOJOVACÍ SVORKOVNICE 2/10</t>
  </si>
  <si>
    <t>75IF1X</t>
  </si>
  <si>
    <t>SPOJOVACÍ SVORKOVNICE 2/10 - MONTÁŽ</t>
  </si>
  <si>
    <t>75IF41</t>
  </si>
  <si>
    <t>MONTÁŽNÍ RÁM DO 10+1 - DODÁVKA</t>
  </si>
  <si>
    <t>75IF4X</t>
  </si>
  <si>
    <t>MONTÁŽNÍ RÁM DO 10+1 - MONTÁŽ</t>
  </si>
  <si>
    <t>702511</t>
  </si>
  <si>
    <t>PRŮRAZ ZDIVEM (PŘÍČKOU) ZDĚNÝM TLOUŠŤKY DO 45 CM</t>
  </si>
  <si>
    <t>75J131</t>
  </si>
  <si>
    <t>NOSNÁ LIŠTA DIN - DODÁVKA</t>
  </si>
  <si>
    <t>75J13X</t>
  </si>
  <si>
    <t>NOSNÁ LIŠTA DIN - MONTÁŽ</t>
  </si>
  <si>
    <t>PROPOJOVACÍ PATCH KABEL - 1M</t>
  </si>
  <si>
    <t>1. Položka obsahuje:  
 - Dodávka a montáž dle textace položky.</t>
  </si>
  <si>
    <t xml:space="preserve">  PS 230.1A</t>
  </si>
  <si>
    <t xml:space="preserve">  Informační systém</t>
  </si>
  <si>
    <t>PS 230.1A</t>
  </si>
  <si>
    <t>Informační systém</t>
  </si>
  <si>
    <t>75I411</t>
  </si>
  <si>
    <t>KABEL ZEMNÍ DATOVÝ PRŮMĚRU ŽÍLY 0,6 MM DO 4 PÁRŮ</t>
  </si>
  <si>
    <t>75I41X</t>
  </si>
  <si>
    <t>KABEL ZEMNÍ DATOVÝ PRŮMĚRU ŽÍLY 0,6 MM - MONTÁŽ</t>
  </si>
  <si>
    <t>742G12</t>
  </si>
  <si>
    <t>KABEL NN DVOU- A TŘÍŽÍLOVÝ CU S PLASTOVOU IZOLACÍ OD 4 DO 16 MM2</t>
  </si>
  <si>
    <t>742L12</t>
  </si>
  <si>
    <t>UKONČENÍ DVOU AŽ PĚTIŽÍLOVÉHO KABELU V ROZVADĚČI NEBO NA PŘÍSTROJI OD 4 DO 16 MM2</t>
  </si>
  <si>
    <t>75M852</t>
  </si>
  <si>
    <t>MEDIAKONVERTOR - MODUL (ŠASÍ) DO 6 SLOTŮ</t>
  </si>
  <si>
    <t>75M854</t>
  </si>
  <si>
    <t>MEDIAKONVERTOR - KARTA ETHERNET</t>
  </si>
  <si>
    <t>75M857</t>
  </si>
  <si>
    <t>MEDIAKONVERTOR - ETHERNET, SAMOSTATNÝ</t>
  </si>
  <si>
    <t>75M85X</t>
  </si>
  <si>
    <t>MEDIAKONVERTOR - MONTÁŽ</t>
  </si>
  <si>
    <t>75IG21</t>
  </si>
  <si>
    <t>SVORKA ROZPOJOVACÍ ZKUŠEBNÍ - DODÁVKA</t>
  </si>
  <si>
    <t>75IG2X</t>
  </si>
  <si>
    <t>SVORKA ROZPOJOVACÍ ZKUŠEBNÍ - MONTÁŽ</t>
  </si>
  <si>
    <t>74B830</t>
  </si>
  <si>
    <t>OCELOVÁ KONSTRUKCE NESTANDARDNÍ</t>
  </si>
  <si>
    <t>KG</t>
  </si>
  <si>
    <t>703422</t>
  </si>
  <si>
    <t>ELEKTROINSTALAČNÍ TRUBKA PLASTOVÁ UV STABILNÍ VČETNĚ UPEVNĚNÍ A PŘÍSLUŠENSTVÍ DN PRŮMĚRU PŘES 25 DO 40 MM</t>
  </si>
  <si>
    <t>703442</t>
  </si>
  <si>
    <t>ELEKTROINSTALAČNÍ TRUBKA OCELOVÁ VČETNĚ UPEVNĚNÍ A PŘÍSLUŠENSTVÍ DN PRŮMĚRU PŘES 25 DO 40 MM</t>
  </si>
  <si>
    <t>703722</t>
  </si>
  <si>
    <t>KABELOVÁ PŘÍCHYTKA PRO ROZSAH UPNUTÍ OD 26 DO 50 MM</t>
  </si>
  <si>
    <t>703511</t>
  </si>
  <si>
    <t>ELEKTROINSTALAČNÍ LIŠTA ŠÍŘKY DO 30 MM</t>
  </si>
  <si>
    <t>744711</t>
  </si>
  <si>
    <t>PROUDOVÝ CHRÁNIČ DVOUPÓLOVÝ (10 KA) DO 30 MA, DO 25 A</t>
  </si>
  <si>
    <t>75L312</t>
  </si>
  <si>
    <t>ODJEZDOVÁ NEBO PŘÍJEZDOVÁ TABULE IS JEDNOSTRANNÁ 9-ŘÁDKOVÁ</t>
  </si>
  <si>
    <t>75L32X</t>
  </si>
  <si>
    <t>ODJEZDOVÁ NEBO PŘÍJEZDOVÁ TABULE IS - MONTÁŽ</t>
  </si>
  <si>
    <t>75L371</t>
  </si>
  <si>
    <t>PODCHODOVÁ TABULE IS JEDNOSTRANNÁ, DVOU NEBO TŘÍŘÁDKOVÁ</t>
  </si>
  <si>
    <t>75L37X</t>
  </si>
  <si>
    <t>PODCHODOVÁ TABULE IS - MONTÁŽ</t>
  </si>
  <si>
    <t>75L3A1</t>
  </si>
  <si>
    <t>INFORMAČNÍ PRVEK, HLASOVÝ MODUL PRO NEVIDOMÉ</t>
  </si>
  <si>
    <t>75L3A2</t>
  </si>
  <si>
    <t>INFORMAČNÍ PRVEK, HLASOVÝ MODUL PRO NEVIDOMÉ - ZKUŠEBNÍ TLAČÍTKO PRO KONTROLU</t>
  </si>
  <si>
    <t>75L3A3</t>
  </si>
  <si>
    <t>INFORMAČNÍ PRVEK, PŘÍPLATEK ZA VESTAVĚNÉ HODINY JEDNOSTRANNÉ</t>
  </si>
  <si>
    <t>75L3A5</t>
  </si>
  <si>
    <t>INFORMAČNÍ PRVEK, ZÁVĚS PRO INFORMAČNÍ TABULE</t>
  </si>
  <si>
    <t>75L3AX</t>
  </si>
  <si>
    <t>INFORMAČNÍ PRVEK, - MONTÁŽ</t>
  </si>
  <si>
    <t>75L3B3</t>
  </si>
  <si>
    <t>MONITORIS  LCD PŘES 40" PRO PROVOZ 24/7</t>
  </si>
  <si>
    <t>75L3B4</t>
  </si>
  <si>
    <t>MONITORIS  OCHRANNÝ, TEMPEROVANÝ, ANTIVANDAL KRYT</t>
  </si>
  <si>
    <t>75L3BX</t>
  </si>
  <si>
    <t>MONITORIS  - MONTÁŽ</t>
  </si>
  <si>
    <t>75L3C1</t>
  </si>
  <si>
    <t>PŘEVODNÍK RS232/485 S ANTÉNOU DCF (SLOUŽÍ JAKO HLAVNÍ HODINY PRO PC A SYNCHRONIZUJE ČAS V INFORMAČNÍCH TABULÍCH)</t>
  </si>
  <si>
    <t>75L3CX</t>
  </si>
  <si>
    <t>75L3D4</t>
  </si>
  <si>
    <t>HW PRO ŘÍZENÍ SYSTÉMU MIKRO PC INFORMAČNÍHO SYSTÉMU VE FUNKCI ŘÍDÍCÍ JEDNOTKY</t>
  </si>
  <si>
    <t>75L3DW</t>
  </si>
  <si>
    <t>HW PRO ŘÍZENÍ SYSTÉMU - DOPLNĚNÍ</t>
  </si>
  <si>
    <t>75L3DX</t>
  </si>
  <si>
    <t>HW PRO ŘÍZENÍ SYSTÉMU - MONTÁŽ</t>
  </si>
  <si>
    <t>75L3E7</t>
  </si>
  <si>
    <t>SW MODUL PRO ZOBRAZOVÁNÍ INFORMACÍ NA INF. MONITORU PRO SAMOSTATNOU ŽST. (ZAST.), LICENCOVÁNO NA SKUTEČNÝ POČET MONITORŮ</t>
  </si>
  <si>
    <t>75L3EI</t>
  </si>
  <si>
    <t>SW MODUL SW, PŘÍPRAVA DAT GVD</t>
  </si>
  <si>
    <t>75L3EW</t>
  </si>
  <si>
    <t>SW MODUL - DOPLNĚNÍ</t>
  </si>
  <si>
    <t>75L3G4</t>
  </si>
  <si>
    <t>ŠÉFMONTÁŽE, ZKOUŠENÍ, OŽIVENÍ, REVIZE INFORMAČNÍHO SYSTÉMU PŘES 50 PRVKŮ</t>
  </si>
  <si>
    <t>75L3G4R</t>
  </si>
  <si>
    <t>PŘEPOJOVÁNÍ A ÚPRAVA ŘÍZENÍ INFORMAČNÍHO SYSTÉMU V SOUVISLOSTI SE STAVEBNÍMI POSTUPY</t>
  </si>
  <si>
    <t>1. Položka obsahuje:  
 – kompletní prácež při přepojování, spojkování, montáži a demontáži informačního zařízení 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</si>
  <si>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75O971</t>
  </si>
  <si>
    <t>DDTS ŽDC, SPOLUPRÁCE ZHOTOVITELE URČENÉHO ZAŘÍZENÍ PŘI INTEGRACI DO DDTS</t>
  </si>
  <si>
    <t xml:space="preserve">  PS 231.1A</t>
  </si>
  <si>
    <t xml:space="preserve">  Rozhlasový systém</t>
  </si>
  <si>
    <t>PS 231.1A</t>
  </si>
  <si>
    <t>Rozhlasový systém</t>
  </si>
  <si>
    <t>703522</t>
  </si>
  <si>
    <t>ELEKTROINSTALAČNÍ LIŠTA S FUNKČNÍ ODOLNOSTÍ PŘI POŽÁRU ŠÍŘKY PŘES 30 DO 60 MM</t>
  </si>
  <si>
    <t>703232</t>
  </si>
  <si>
    <t>KABELOVÝ ŽLAB NOSNÝ/DRÁTĚNÝ S FUNKČNÍ ODOLNOSTÍ PŘI POŽÁRU VČETNĚ UPEVNĚNÍ A PŘÍSLUŠENSTVÍ SVĚTLÉ ŠÍŘKY PŘES 100 DO 250 MM</t>
  </si>
  <si>
    <t>703721</t>
  </si>
  <si>
    <t>KABELOVÁ PŘÍCHYTKA PRO ROZSAH UPNUTÍ DO 25 MM</t>
  </si>
  <si>
    <t>Rozhlasové zařízení</t>
  </si>
  <si>
    <t>75L136</t>
  </si>
  <si>
    <t>ROZHLASOVÝ ZESILOVAČ EVAKUAČNÍHO ROZHLASU PŘES 200 W</t>
  </si>
  <si>
    <t>75L13X</t>
  </si>
  <si>
    <t>ROZHLASOVÝ ZESILOVAČ - MONTÁŽ</t>
  </si>
  <si>
    <t>75L176</t>
  </si>
  <si>
    <t>REPRODUKTOR VENKOVNÍ TLAKOVÝ PRO EVAKUAČNÍ ROZHLAS</t>
  </si>
  <si>
    <t>75L17X</t>
  </si>
  <si>
    <t>REPRODUKTOR VENKOVNÍ - MONTÁŽ</t>
  </si>
  <si>
    <t>75L189</t>
  </si>
  <si>
    <t>REPRODUKTOR VNITŘNÍ STROPNÍ PRO EVAKUAČNÍ ROZHLAS</t>
  </si>
  <si>
    <t>75L18X</t>
  </si>
  <si>
    <t>REPRODUKTOR VNITŘNÍ - MONTÁŽ</t>
  </si>
  <si>
    <t>75L161</t>
  </si>
  <si>
    <t>ROZHLASOVÉ PŘÍSLUŠENSTVÍ - KONZOLA PRO REPRODUKTOR</t>
  </si>
  <si>
    <t>75L164</t>
  </si>
  <si>
    <t>ROZHLASOVÉ PŘÍSLUŠENSTVÍ - ROZVODNÁ KRABICE PRO EVAKUAČNÍ ROZHLAS</t>
  </si>
  <si>
    <t>75L166</t>
  </si>
  <si>
    <t>ROZHLASOVÉ PŘÍSLUŠENSTVÍ - GALVANICKÉ ODDĚLENÍ ROZHLASOVÝCH KABELOVÝCH</t>
  </si>
  <si>
    <t>75L16X</t>
  </si>
  <si>
    <t>ROZHLASOVÉ PŘÍSLUŠENSTVÍ - MONTÁŽ</t>
  </si>
  <si>
    <t>744R11</t>
  </si>
  <si>
    <t>SVORKA DO 2,5 MM2</t>
  </si>
  <si>
    <t>744R12</t>
  </si>
  <si>
    <t>SVORKA OD 4 DO 16 MM2</t>
  </si>
  <si>
    <t>742G62</t>
  </si>
  <si>
    <t>KABEL NN DVOU- A TŘÍŽÍLOVÝ CU BEZHALOGENOVÝ OHNIODOLNÝ SE ZACHOVÁNÍM FUNKČNOSTI OD 4 DO 16 MM2</t>
  </si>
  <si>
    <t>741142</t>
  </si>
  <si>
    <t>KRABICE (ROZVODKA) INSTALAČNÍ S FUNKČNÍ ODOLNOSTÍ PŘI POŽÁRU SE SVORKOVNICÍ DO 4 MM2</t>
  </si>
  <si>
    <t>ZATAŽENÍ A SPOJKOVÁNÍ KABELŮ DO 12 PÁRŮ - MONTÁŽ</t>
  </si>
  <si>
    <t>R218R</t>
  </si>
  <si>
    <t>Provizorní stavy rozhlasového zařízení</t>
  </si>
  <si>
    <t>PŘÍPAD</t>
  </si>
  <si>
    <t>Provizorní stav přepojování, spojkování kabelizace, montáž a demontáž rozhlasového zařízení, včetně dodávky a příslušenství</t>
  </si>
  <si>
    <t>75L1A1</t>
  </si>
  <si>
    <t>MĚŘENÍ AKUSTICKÉHO HLUKU NA HRANICI OCHRANNÉHO PÁSMA V ŽST</t>
  </si>
  <si>
    <t>75L1B1</t>
  </si>
  <si>
    <t>ZKOUŠENÍ, NASTAVENÍ HLASITOSTI ROZHLASOVÉHO ZAŘÍZENÍ</t>
  </si>
  <si>
    <t>75L1B3</t>
  </si>
  <si>
    <t>ZKOUŠENÍ, NASTAVENÍ EVAKUAČNÍHO ROZHLASOVÉHO ZAŘÍZENÍ DO PROVOZU</t>
  </si>
  <si>
    <t xml:space="preserve">  PS 232.1A</t>
  </si>
  <si>
    <t xml:space="preserve">  Kamerový systém</t>
  </si>
  <si>
    <t>PS 232.1A</t>
  </si>
  <si>
    <t>Kamerový systém</t>
  </si>
  <si>
    <t>Vytyčení trasy</t>
  </si>
  <si>
    <t>zahrnuje veškeré náklady spojené s objednatelem požadovanými pracemi</t>
  </si>
  <si>
    <t>Zásypy ze zemin nepropustných se zhutněním z vyzískaného materiálu</t>
  </si>
  <si>
    <t>709210</t>
  </si>
  <si>
    <t>KŘIŽOVATKA KABELOVÝCH VEDENÍ SE STÁVAJÍCÍ INŽENÝRSKOU SÍTÍ (KABELEM, POTRUBÍM APOD.)</t>
  </si>
  <si>
    <t>Geodetické zaměření trasy</t>
  </si>
  <si>
    <t>75L421</t>
  </si>
  <si>
    <t>KAMERA DIGITÁLNÍ (IP) PEVNÁ</t>
  </si>
  <si>
    <t>75L42X</t>
  </si>
  <si>
    <t>KAMERA DIGITÁLNÍ (IP) - MONTÁŽ</t>
  </si>
  <si>
    <t>75L424</t>
  </si>
  <si>
    <t>KAMERA DIGITÁLNÍ (IP) - SW LICENCE</t>
  </si>
  <si>
    <t>75K232</t>
  </si>
  <si>
    <t>NAPÁJECÍ ZDROJ 48 V DC DO 10 A</t>
  </si>
  <si>
    <t>75L452</t>
  </si>
  <si>
    <t>KAMEROVÝ SERVER - ZÁZNAMOVÉ ZAŘÍZENÍ, DO 16 KAMER (HW, SW, LICENCE)</t>
  </si>
  <si>
    <t>75L457</t>
  </si>
  <si>
    <t>KAMEROVÝ SERVER - HDD PŘES 2 TB, PRO PROVOZ 24/7</t>
  </si>
  <si>
    <t>75L45X</t>
  </si>
  <si>
    <t>KAMEROVÝ SERVER - MONTÁŽ</t>
  </si>
  <si>
    <t>75L461</t>
  </si>
  <si>
    <t>KLIENSTKÉ PRACOVIŠTĚ - DODÁVKA</t>
  </si>
  <si>
    <t>75L46W</t>
  </si>
  <si>
    <t>KLIENSTKÉ PRACOVIŠTĚ - DOPLNĚNÍ HW, SW, LICENCE</t>
  </si>
  <si>
    <t>SWITCH L2, 8 SFP PORTŮ</t>
  </si>
  <si>
    <t>75M822</t>
  </si>
  <si>
    <t>SWITCH ETHERNET L2 DO 12 PORTŮ, PRŮMYSLOVÉ PROVEDENÍ</t>
  </si>
  <si>
    <t>75M82X</t>
  </si>
  <si>
    <t>SWITCH ETHERNET L2 - MONTÁŽ</t>
  </si>
  <si>
    <t>75IEE2</t>
  </si>
  <si>
    <t>OPTICKÝ ROZVADĚČ 19" PROVEDENÍ 24 VLÁKEN</t>
  </si>
  <si>
    <t>75IB11</t>
  </si>
  <si>
    <t>MIKROTRUBIČKA DO 10/8 MM - DODÁVKA</t>
  </si>
  <si>
    <t>75IB1X</t>
  </si>
  <si>
    <t>MIKROTRUBIČKA DO 10/8 MM - MONTÁŽ</t>
  </si>
  <si>
    <t>75L481</t>
  </si>
  <si>
    <t>PŘÍSLUŠENSTVÍ KS - ROZVODNÁ SKŘÍŇ KS</t>
  </si>
  <si>
    <t>75L482</t>
  </si>
  <si>
    <t>PŘÍSLUŠENSTVÍ KS - PŘEPĚťOVÁ OCHRANA PRO KS</t>
  </si>
  <si>
    <t>75L483</t>
  </si>
  <si>
    <t>PŘÍSLUŠENSTVÍ KS - DRŽÁK PRO KAMEROVÝ KRYT (KAMERU)</t>
  </si>
  <si>
    <t>75L48X</t>
  </si>
  <si>
    <t>PŘÍSLUŠENSTVÍ KS - MONTÁŽ</t>
  </si>
  <si>
    <t>744811</t>
  </si>
  <si>
    <t>PROUDOVÝ CHRÁNIČ DVOUPÓLOVÝ S NADPROUDOVOU OCHRANOU (10 KA) DO 30 MA, DO 25 A</t>
  </si>
  <si>
    <t>75J33AR</t>
  </si>
  <si>
    <t>Patch kabel Cat.5E FTP/STP</t>
  </si>
  <si>
    <t>704110</t>
  </si>
  <si>
    <t>KABELOVÝ ROŠT/LÁVKA NOSNÝ DO EI 90</t>
  </si>
  <si>
    <t>78O958R</t>
  </si>
  <si>
    <t>Spolupráce při integraci do systému DDTS</t>
  </si>
  <si>
    <t>celek</t>
  </si>
  <si>
    <t>75L495</t>
  </si>
  <si>
    <t>LICENCE PRO PŘIPOJENÍ KAMERY DO SYSTÉMU KAC</t>
  </si>
  <si>
    <t>75L496</t>
  </si>
  <si>
    <t>PŘIPOJENÍ KAMEROVÉHO SYSTÉMU DO KAC - KONFIGURAČNÍ PRÁCE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</si>
  <si>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</si>
  <si>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</si>
  <si>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</si>
  <si>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</si>
  <si>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</si>
  <si>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</si>
  <si>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EZS</t>
  </si>
  <si>
    <t>75O511</t>
  </si>
  <si>
    <t>EZS, ústředna do 48 zón</t>
  </si>
  <si>
    <t>75O51X</t>
  </si>
  <si>
    <t>EZS, ústředna - montáž</t>
  </si>
  <si>
    <t>75M215R</t>
  </si>
  <si>
    <t>Kompletní přepěťová ochrana ústředny vč. příslušenství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</si>
  <si>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</si>
  <si>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75O521</t>
  </si>
  <si>
    <t>EZS, software ústředny</t>
  </si>
  <si>
    <t>75O5J1</t>
  </si>
  <si>
    <t>EZS, komunikační rozhraní pro integraci do programu třetích stran TCP/IP</t>
  </si>
  <si>
    <t>75O5J2</t>
  </si>
  <si>
    <t>EZS, komunikační rozhraní pro monitoring, správu uživatelů a konfiguraci TCP/IP</t>
  </si>
  <si>
    <t>75O5JX</t>
  </si>
  <si>
    <t>EZS, komunikační rozhraní - montáž</t>
  </si>
  <si>
    <t>75O5M2</t>
  </si>
  <si>
    <t>EZS, siréna venkovní</t>
  </si>
  <si>
    <t>75O5MX</t>
  </si>
  <si>
    <t>EZS, siréna - montáž</t>
  </si>
  <si>
    <t>75O572</t>
  </si>
  <si>
    <t>EZS, MAGNETICKÝ KONTAKT PLASTOVÝ - TĚŽKÉ PROVEDENÍ</t>
  </si>
  <si>
    <t>75O57X</t>
  </si>
  <si>
    <t>EZS, MAGNETICKÝ KONTAKT - MONTÁŽ</t>
  </si>
  <si>
    <t>75O592</t>
  </si>
  <si>
    <t>EZS, PROSTOROVÝ DETEKTOR DUÁLNÍ</t>
  </si>
  <si>
    <t>75O55X</t>
  </si>
  <si>
    <t>EZS, KONCENTRÁTOR - MONTÁŽ</t>
  </si>
  <si>
    <t>75O551</t>
  </si>
  <si>
    <t>EZS, koncentrátor 8 zón + 4 PGM výstupy v plastovém krytu</t>
  </si>
  <si>
    <t>EZS, koncentrátor - montáž</t>
  </si>
  <si>
    <t>Akumulátorová baterie 12V do 17 Ah - dodávka, montáž</t>
  </si>
  <si>
    <t>75O561</t>
  </si>
  <si>
    <t>EZS, rozvodná krabice - dodávka</t>
  </si>
  <si>
    <t>75O56X</t>
  </si>
  <si>
    <t>EZS, rozvodná krabice - montáž</t>
  </si>
  <si>
    <t>Optický patchcord singlemode přes 5 m</t>
  </si>
  <si>
    <t>Optický patchcord singlemode - montáž</t>
  </si>
  <si>
    <t>Kabel NN dvou- a třížílový Cu s plastovou izolací do 2,5 mm2</t>
  </si>
  <si>
    <t>Ukončení dvou až pětižílového kabelu v rozvaděči nebo na přístroji do 2,5 mm2</t>
  </si>
  <si>
    <t>Jistič jednopólový (10 kA) od 4 do 10 A</t>
  </si>
  <si>
    <t>75O5N1</t>
  </si>
  <si>
    <t>EZS, KLIENTSKÉ PRACOVIŠTĚ - DODÁVKA</t>
  </si>
  <si>
    <t>75O5NX</t>
  </si>
  <si>
    <t>EZS, KLIENTSKÉ PRACOVIŠTĚ - MONTÁŽ</t>
  </si>
  <si>
    <t>75O5O1</t>
  </si>
  <si>
    <t>EZS, školení a zácvik personálu obsluhujícího zařízení EZS</t>
  </si>
  <si>
    <t>75O5O2</t>
  </si>
  <si>
    <t>EZS, závěrečné oživení, nastavení a funkční odzkoušení zařízení EZS</t>
  </si>
  <si>
    <t>75O5O4</t>
  </si>
  <si>
    <t>EZS, uvedení ústředny EZS do trvalého provozu</t>
  </si>
  <si>
    <t>Demontáž systému EZS do 30 prvků</t>
  </si>
  <si>
    <t>75O5O5</t>
  </si>
  <si>
    <t>EZS, revize ústředny EZS</t>
  </si>
  <si>
    <t>1. Položka obsahuje:  
 – práce spojené s integrací sdělovacího zařízení dodáneho v rámci řešeného PS  
 – veškeré potřebné mechanizmy (měřicí přístroje a měřící příslušenství), včetně obsluhy, náklady na mzdy a přibližné (průměrné)  
2. Způsob měření:  
Udává se celek, který tvoří funkční nedělitelný celek daný názvem položky.</t>
  </si>
  <si>
    <t>D.3</t>
  </si>
  <si>
    <t>Silnoproudá technologie včetně DŘT</t>
  </si>
  <si>
    <t xml:space="preserve">  PS 350.1A</t>
  </si>
  <si>
    <t xml:space="preserve">  Rozvodny 0,4kV R51,R61,R71 -  technologie</t>
  </si>
  <si>
    <t>PS 350.1A</t>
  </si>
  <si>
    <t>Rozvodny 0,4kV R51,R61,R71 -  technologie</t>
  </si>
  <si>
    <t>Poplatky za likvidaci odpadů</t>
  </si>
  <si>
    <t>015240</t>
  </si>
  <si>
    <t>POPLATKY ZA LIKVIDACŮ ODPADŮ NEKONTAMINOVANÝCH - 20 03 99 ODPAD PODOBNÝ KOMUNÁLNÍMU ODPADU</t>
  </si>
  <si>
    <t>2019_OTSKP</t>
  </si>
  <si>
    <t>Dle technické zprávy, TKP staveb státních drah. Dle výkazů materiálu projektu a příloh projektové dokumentace.</t>
  </si>
  <si>
    <t>POPLATKY ZA LIKVIDACŮ ODPADŮ NEKONTAMINOVANÝCH - 16 02 14 ELEKTROŠROT (VYŘAZENÁ EL. ZAŘÍZENÍ A PŘÍSTR. - AL, CU A VZ. KOVY)</t>
  </si>
  <si>
    <t>Všeobecné práce pro silnoproud</t>
  </si>
  <si>
    <t>703113</t>
  </si>
  <si>
    <t>KABELOVÝ ROŠT/LÁVKA NOSNÝ ŽÁROVĚ ZINKOVANÝ VČETNĚ UPEVNĚNÍ A PŘÍSLUŠENSTVÍ SVĚTLÉ ŠÍŘKY PŘES 250 DO 400 MM</t>
  </si>
  <si>
    <t>Silnoproudá technologie</t>
  </si>
  <si>
    <t>741811</t>
  </si>
  <si>
    <t>UZEMŇOVACÍ VODIČ NA POVRCHU FEZN DO 120 MM2</t>
  </si>
  <si>
    <t>741C02</t>
  </si>
  <si>
    <t>UZEMŇOVACÍ SVORKA</t>
  </si>
  <si>
    <t>742F13</t>
  </si>
  <si>
    <t>KABEL NN NEBO VODIČ JEDNOŽÍLOVÝ CU S PLASTOVOU IZOLACÍ OD 25 DO 50 MM2</t>
  </si>
  <si>
    <t>742H24</t>
  </si>
  <si>
    <t>KABEL NN ČTYŘ- A PĚTIŽÍLOVÝ AL S PLASTOVOU IZOLACÍ OD 70 DO 120 MM2</t>
  </si>
  <si>
    <t>742K13</t>
  </si>
  <si>
    <t>UKONČENÍ JEDNOŽÍLOVÉHO KABELU V ROZVADĚČI NEBO NA PŘÍSTROJI OD 25 DO 50 MM2</t>
  </si>
  <si>
    <t>742L14</t>
  </si>
  <si>
    <t>UKONČENÍ DVOU AŽ PĚTIŽÍLOVÉHO KABELU V ROZVADĚČI NEBO NA PŘÍSTROJI OD 70 DO 120 MM2</t>
  </si>
  <si>
    <t>742P15</t>
  </si>
  <si>
    <t>OZNAČOVACÍ ŠTÍTEK NA KABEL</t>
  </si>
  <si>
    <t>74435C</t>
  </si>
  <si>
    <t>ROZVADĚČ NN SKŘÍŇOVÝ OCELOPLECH.VYZBROJENÝ,DO IP 40,HLOUBKY OD 510 DO 800MM,ŠÍŘKY OD 810 DO 1000MM,VÝŠKY DO 2250MM-VÝVODNÍ POLE SE SLOŽITOU VÝZBROJÍ</t>
  </si>
  <si>
    <t>744D31</t>
  </si>
  <si>
    <t>KOMPAKTNÍ JISTIČ DO 250 A - SPÍNACÍ BLOK VČETNĚ PŘIPOJOVACÍ SADY, DO 25 KA</t>
  </si>
  <si>
    <t>744D33</t>
  </si>
  <si>
    <t>KOMPAKTNÍ JISTIČ DO 250 A - NADPROUDOVÁ SPOUŠŤ</t>
  </si>
  <si>
    <t>744Z05</t>
  </si>
  <si>
    <t>DEMONTÁŽ JISTIČE NEBO VYPÍNAČE Z ROZVADĚČE NN</t>
  </si>
  <si>
    <t>744Z09</t>
  </si>
  <si>
    <t>DEMONTÁŽ DROBNÉHO ZAŘÍZENÍ Z ROZVADĚČE NN (SIGNÁLKY, SVORKY APOD.)</t>
  </si>
  <si>
    <t>744Z92</t>
  </si>
  <si>
    <t>DEMONTÁŽ - ODVOZ (NA LIKVIDACI ODPADŮ NEBO JINÉ URČENÉ MÍSTO)</t>
  </si>
  <si>
    <t>tkm</t>
  </si>
  <si>
    <t>747111</t>
  </si>
  <si>
    <t>KONTROLA SILOVÝCH ROZVADĚČŮ NN, 1 POLE</t>
  </si>
  <si>
    <t>747126</t>
  </si>
  <si>
    <t>OŽIVENÍ JEDNOHO POLE ROZVADĚČE ZHOTOVENÉHO SUBDODAVATELEM V PODMÍNKÁCH EXTERNÍ MONTÁŽE S VELMI SLOŽITOU VÝSTROJÍ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</si>
  <si>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</si>
  <si>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</si>
  <si>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</si>
  <si>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</si>
  <si>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747303</t>
  </si>
  <si>
    <t>VYDÁNÍ PŘÍKAZU "B" - SLOŽITÉ PRACOVIŠTĚ</t>
  </si>
  <si>
    <t>747511</t>
  </si>
  <si>
    <t>ZKOUŠKY VODIČŮ A KABELŮ NN PRŮŘEZU ŽÍLY DO 5X25 MM2</t>
  </si>
  <si>
    <t>747512</t>
  </si>
  <si>
    <t>ZKOUŠKY VODIČŮ A KABELŮ NN PRŮŘEZU ŽÍLY OD 4X35 DO 120 MM2</t>
  </si>
  <si>
    <t>747701</t>
  </si>
  <si>
    <t>DOKONČOVACÍ MONTÁŽNÍ PRÁCE NA ELEKTRICKÉM ZAŘÍZENÍ</t>
  </si>
  <si>
    <t>747702</t>
  </si>
  <si>
    <t>ÚPRAVA ZAPOJENÍ STÁVAJÍCÍCH KABELOVÝCH SKŘÍNÍ/ROZVADĚČŮ</t>
  </si>
  <si>
    <t>747703</t>
  </si>
  <si>
    <t>ZKUŠEBNÍ PROVOZ</t>
  </si>
  <si>
    <t>747704</t>
  </si>
  <si>
    <t>ZAŠKOLENÍ OBSLUHY</t>
  </si>
  <si>
    <t>747705</t>
  </si>
  <si>
    <t>MANIPULACE NA ZAŘÍZENÍCH PROVÁDĚNÉ PROVOZOVATELEM</t>
  </si>
  <si>
    <t>747706</t>
  </si>
  <si>
    <t>ZJIŠŤOVÁNÍ STÁVAJÍCÍHO STAVU ROZVODŮ NN</t>
  </si>
  <si>
    <t>D.4</t>
  </si>
  <si>
    <t>Ostatní technologická zařízení</t>
  </si>
  <si>
    <t xml:space="preserve">  PS 415</t>
  </si>
  <si>
    <t xml:space="preserve">  Eskalátory na výstupu ze severního prodlouženého podchodu</t>
  </si>
  <si>
    <t>PS 415</t>
  </si>
  <si>
    <t>Eskalátory na výstupu ze severního prodlouženého podchodu</t>
  </si>
  <si>
    <t>eskalátory, výtahy</t>
  </si>
  <si>
    <t>R411001</t>
  </si>
  <si>
    <t>dodáka eskalátoru</t>
  </si>
  <si>
    <t>KS</t>
  </si>
  <si>
    <t>Rpoložka</t>
  </si>
  <si>
    <t>dodávka kompletního zařízení vč. dopravy na místo stavby</t>
  </si>
  <si>
    <t>dodávka zařízení dle specifikace v PD</t>
  </si>
  <si>
    <t>R411002</t>
  </si>
  <si>
    <t>montáž eskalátoru</t>
  </si>
  <si>
    <t>přesun k místu zabudování, montáž, pomocné práce, výkony a dodávky</t>
  </si>
  <si>
    <t>kompletní provedení montáže prvku dle PD</t>
  </si>
  <si>
    <t xml:space="preserve">  PS 416</t>
  </si>
  <si>
    <t xml:space="preserve">  Výtah na výstupu ze severního prodlouženého podchodu</t>
  </si>
  <si>
    <t>PS 416</t>
  </si>
  <si>
    <t>Výtah na výstupu ze severního prodlouženého podchodu</t>
  </si>
  <si>
    <t>R416001</t>
  </si>
  <si>
    <t>dodávka výtahu</t>
  </si>
  <si>
    <t>R416002</t>
  </si>
  <si>
    <t>montáž výtahu</t>
  </si>
  <si>
    <t>E.1.1.1</t>
  </si>
  <si>
    <t>Železniční svršek</t>
  </si>
  <si>
    <t xml:space="preserve">  SO 110.1A</t>
  </si>
  <si>
    <t xml:space="preserve">  Úpravy žel. svršku a spodku</t>
  </si>
  <si>
    <t>SO 110.1A</t>
  </si>
  <si>
    <t>Úpravy žel. svršku a spodku</t>
  </si>
  <si>
    <t>015</t>
  </si>
  <si>
    <t>015150</t>
  </si>
  <si>
    <t>POPLATKY ZA LIKVIDACŮ ODPADŮ NEKONTAMINOVANÝCH - 17 05 08  ŠTĚRK Z KOLEJIŠTĚ (ODPAD PO RECYKLACI)</t>
  </si>
  <si>
    <t>OTSKP-ŽS 2017</t>
  </si>
  <si>
    <t>1: 275,4; dle VK/51</t>
  </si>
  <si>
    <t>015210</t>
  </si>
  <si>
    <t>POPLATKY ZA LIKVIDACŮ ODPADŮ NEKONTAMINOVANÝCH - 17 01 01  ŽELEZNIČNÍ PRAŽCE BETONOVÉ</t>
  </si>
  <si>
    <t>1: 350*0,260; dle VK/52, přepočet na tuny (SB8 260 kg)</t>
  </si>
  <si>
    <t>015250</t>
  </si>
  <si>
    <t>POPLATKY ZA LIKVIDACŮ ODPADŮ NEKONTAMINOVANÝCH - 17 02 03  POLYETYLÉNOVÉ  PODLOŽKY (ŽEL. SVRŠEK)</t>
  </si>
  <si>
    <t>1: 0,09; dle VK/55</t>
  </si>
  <si>
    <t>015260</t>
  </si>
  <si>
    <t>POPLATKY ZA LIKVIDACŮ ODPADŮ NEKONTAMINOVANÝCH - 07 02 99  PRYŽOVÉ PODLOŽKY (ŽEL. SVRŠEK)</t>
  </si>
  <si>
    <t>1: 0,19; dle VK/56</t>
  </si>
  <si>
    <t>POPLATKY ZA LIKVIDACŮ ODPADŮ NEKONTAMINOVANÝCH - 17 05 04  VYTĚŽENÉ ZEMINY A HORNINY -  I. TŘÍDA - TĚŽITELNOSTI</t>
  </si>
  <si>
    <t>1:1687.7; dle VK/191</t>
  </si>
  <si>
    <t>015112</t>
  </si>
  <si>
    <t>POPLATKY ZA LIKVIDACŮ ODPADŮ NEKONTAMINOVANÝCH - 17 05 04  VYTĚŽENÉ ZEMINY A HORNINY -  II. TŘÍDA - TĚŽITELNOSTI</t>
  </si>
  <si>
    <t>1: 612,7; dle VK/192</t>
  </si>
  <si>
    <t>015130</t>
  </si>
  <si>
    <t>POPLATKY ZA LIKVIDACŮ ODPADŮ NEKONTAMINOVANÝCH - 17 03 02  VYBOURANÝ ASFALTOVÝ BETON BEZ DEHTU</t>
  </si>
  <si>
    <t>1: 3.0; dle VK/194</t>
  </si>
  <si>
    <t>015520</t>
  </si>
  <si>
    <t>POPLATKY ZA LIKVIDACŮ ODPADŮ NEBEZPEČNÝCH - 17 02 04*  ŽELEZNIČNÍ PRAŽCE DŘEVĚNÉ</t>
  </si>
  <si>
    <t>1: 26*0,070; dle VK/53, přepočet na tuny</t>
  </si>
  <si>
    <t>015.1</t>
  </si>
  <si>
    <t>141</t>
  </si>
  <si>
    <t>1: 503,7; dle VK/51</t>
  </si>
  <si>
    <t>142</t>
  </si>
  <si>
    <t>1: 256*0,260; dle VK/52, přepočet na tuny (SB8 260 kg)</t>
  </si>
  <si>
    <t>143</t>
  </si>
  <si>
    <t>1: 0,05; dle VK/55</t>
  </si>
  <si>
    <t>144</t>
  </si>
  <si>
    <t>1: 0,10; dle VK/56</t>
  </si>
  <si>
    <t>145</t>
  </si>
  <si>
    <t>1: 1510; dle VK/191</t>
  </si>
  <si>
    <t>147</t>
  </si>
  <si>
    <t>1: 15,2; dle VK/194</t>
  </si>
  <si>
    <t>149</t>
  </si>
  <si>
    <t>1: 44*0,070; dle VK/53, hmotnost pražce 70 kg</t>
  </si>
  <si>
    <t>159</t>
  </si>
  <si>
    <t>18110</t>
  </si>
  <si>
    <t>ÚPRAVA PLÁNĚ SE ZHUTNĚNÍM V HORNINĚ TŘ. I</t>
  </si>
  <si>
    <t>1: 409,5; dle VK/103</t>
  </si>
  <si>
    <t>160</t>
  </si>
  <si>
    <t>18120</t>
  </si>
  <si>
    <t>ÚPRAVA PLÁNĚ SE ZHUTNĚNÍM V HORNINĚ TŘ. II</t>
  </si>
  <si>
    <t>1: 409,5; dle VK/104</t>
  </si>
  <si>
    <t>10.1</t>
  </si>
  <si>
    <t>12373A</t>
  </si>
  <si>
    <t>ODKOP PRO SPOD STAVBU SILNIC A ŽELEZNIC TŘ. I - BEZ DOPRAVY</t>
  </si>
  <si>
    <t>1: 768,2; dle VK/101</t>
  </si>
  <si>
    <t>12373B</t>
  </si>
  <si>
    <t>ODKOP PRO SPOD STAVBU SILNIC A ŽELEZNIC TŘ. I - DOPRAVA</t>
  </si>
  <si>
    <t>M3KM</t>
  </si>
  <si>
    <t>1: 181,5*1,0; dle VK/106 na mzdp do 1 km 
2: (768,2-181,5)*44; dle VK/101-106, odvoz skládka Benátský vrch celkem 44 km 
3: doprava po železnici do ŽST Praha Libeň 5 km, přeložení na auta, odvoz na skládku Benátský vrch 39 km, celkem 44 km</t>
  </si>
  <si>
    <t>12383A</t>
  </si>
  <si>
    <t>ODKOP PRO SPOD STAVBU SILNIC A ŽELEZNIC TŘ. II - BEZ DOPRAVY</t>
  </si>
  <si>
    <t>1: 358,5; dle VK/102</t>
  </si>
  <si>
    <t>12383B</t>
  </si>
  <si>
    <t>ODKOP PRO SPOD STAVBU SILNIC A ŽELEZNIC TŘ. II - DOPRAVA</t>
  </si>
  <si>
    <t>1: 358,5*44; dle VK/102 44 km 
2: doprava po železnici do ŽST Praha Libeň 5 km, přeložení na auta, odvoz na skládku Benátský vrch 39 km, celkem 44 km</t>
  </si>
  <si>
    <t>13373A</t>
  </si>
  <si>
    <t>HLOUBENÍ ŠACHET ZAPAŽ I NEPAŽ TŘ. I - BEZ DOPRAVY</t>
  </si>
  <si>
    <t>1: 4.1; dle VK/134</t>
  </si>
  <si>
    <t>13373B</t>
  </si>
  <si>
    <t>HLOUBENÍ ŠACHET ZAPAŽ I NEPAŽ TŘ. I - DOPRAVA</t>
  </si>
  <si>
    <t>1: 4.1*44; dle VK/134, celkem 44 km (jako u zeminy u odkopávek)</t>
  </si>
  <si>
    <t>1: 181,5; dle VK/106</t>
  </si>
  <si>
    <t>125731</t>
  </si>
  <si>
    <t>VYKOPÁVKY ZE ZEMNÍKŮ A SKLÁDEK TŘ. I, ODVOZ DO 1KM</t>
  </si>
  <si>
    <t>1: 181,5; dle VK/106- z mezideponie do zásypu, do 1 km</t>
  </si>
  <si>
    <t>17481</t>
  </si>
  <si>
    <t>ZÁSYP JAM A RÝH Z NAKUPOVANÝCH MATERIÁLŮ</t>
  </si>
  <si>
    <t>1: 1,9; dle VK/136</t>
  </si>
  <si>
    <t>1: 759,9; dle VK/103</t>
  </si>
  <si>
    <t>1: 759,9; dle VK/104</t>
  </si>
  <si>
    <t>18130</t>
  </si>
  <si>
    <t>ÚPRAVA PLÁNĚ BEZ ZHUTNĚNÍ</t>
  </si>
  <si>
    <t>1: 253; dle VK/105</t>
  </si>
  <si>
    <t>113134</t>
  </si>
  <si>
    <t>ODSTRANĚNÍ KRYTU ZPEVNĚNÝCH PLOCH S ASFALT POJIVEM, ODVOZ DO 5KM</t>
  </si>
  <si>
    <t>1: 7*0,2; dle VK/153, odvoz na RS Klíčov  5 km</t>
  </si>
  <si>
    <t>Základy</t>
  </si>
  <si>
    <t>212635</t>
  </si>
  <si>
    <t>TRATIVODY KOMPL Z TRUB Z PLAST HM DN DO 150MM, RÝHA TŘ I</t>
  </si>
  <si>
    <t>1: 223.2*71,5/(71,5+58,6); dle VK/147, podíl dle VK/141+142</t>
  </si>
  <si>
    <t>212636</t>
  </si>
  <si>
    <t>TRATIVODY KOMPL Z TRUB Z PLAST HM DN DO 150MM, RÝHA TŘ II</t>
  </si>
  <si>
    <t>1: 223.2*58,6/(71,5+58,6); dle VK/147, podíl dle VK/141+142</t>
  </si>
  <si>
    <t>28997</t>
  </si>
  <si>
    <t>OPLÁŠTĚNÍ (ZPEVNĚNÍ) Z GEOTEXTILIE A GEOMŘÍŽOVIN</t>
  </si>
  <si>
    <t>1: 638,2; dle VK/143</t>
  </si>
  <si>
    <t>Komunikace</t>
  </si>
  <si>
    <t>501410</t>
  </si>
  <si>
    <t>ZŘÍZENÍ KONSTRUKČNÍ VRSTVY TĚLESA ŽELEZNIČNÍHO SPODKU ZE ZEMINY ZLEPŠENÉ (STABILIZOVANÉ) CEMENTEM</t>
  </si>
  <si>
    <t>1: 277,2; dle VK/121</t>
  </si>
  <si>
    <t>501101</t>
  </si>
  <si>
    <t>ZŘÍZENÍ KONSTRUKČNÍ VRSTVY TĚLESA ŽELEZNIČNÍHO SPODKU ZE ŠTĚRKODRTI NOVÉ</t>
  </si>
  <si>
    <t>1: 316,6; dle VK/111</t>
  </si>
  <si>
    <t>502941</t>
  </si>
  <si>
    <t>ZŘÍZENÍ KONSTRUKČNÍ VRSTVY TĚLESA ŽELEZNIČNÍHO SPODKU Z GEOTEXTILIE</t>
  </si>
  <si>
    <t>1: 486,4; dle VK/112</t>
  </si>
  <si>
    <t>56333</t>
  </si>
  <si>
    <t>VOZOVKOVÉ VRSTVY ZE ŠTĚRKODRTI TL. DO 150MM</t>
  </si>
  <si>
    <t>OTSKP-SPK 2017</t>
  </si>
  <si>
    <t>1: 7; dle VK/165</t>
  </si>
  <si>
    <t>57133</t>
  </si>
  <si>
    <t>UZAVŘENÉ OBALOVANÉ KAMENIVO TL DO 150MM</t>
  </si>
  <si>
    <t>Zřízení drážního svršku</t>
  </si>
  <si>
    <t>52A141</t>
  </si>
  <si>
    <t>KOLEJ 49 E1 REGENEROVANÁ, ROZD. "C", BEZSTYKOVÁ, PR. BET. PODKLADNICOVÝ UŽITÝ, UP. TUHÉ</t>
  </si>
  <si>
    <t>1: 83; dle VK/11</t>
  </si>
  <si>
    <t>52A341</t>
  </si>
  <si>
    <t>KOLEJ 49 E1 REGENEROVANÁ, ROZD. "U", BEZSTYKOVÁ, PR. BET. PODKLADNICOVÝ UŽITÝ, UP. TUHÉ</t>
  </si>
  <si>
    <t>1: 16; dle VK/10</t>
  </si>
  <si>
    <t>528131</t>
  </si>
  <si>
    <t>KOLEJ 49 E1, ROZD. "C", BEZSTYKOVÁ, PR. BET. PODKLADNICOVÝ, UP. TUHÉ</t>
  </si>
  <si>
    <t>1: 92; dle VK/13</t>
  </si>
  <si>
    <t>528331</t>
  </si>
  <si>
    <t>KOLEJ 49 E1, ROZD. "U", BEZSTYKOVÁ, PR. BET. PODKLADNICOVÝ, UP. TUHÉ</t>
  </si>
  <si>
    <t>1: 109;dle VK/12</t>
  </si>
  <si>
    <t>52A311</t>
  </si>
  <si>
    <t>KOLEJ 49 E1 REGENEROVANÁ, ROZD. "U", BEZSTYKOVÁ, PR. DŘ., UP. TUHÉ</t>
  </si>
  <si>
    <t>1: 4,8+3,0; dle VK/14+15, materiál je de facto nový, ale již použitý v provizorních stavech 
2: napojení na výhybky</t>
  </si>
  <si>
    <t>512550</t>
  </si>
  <si>
    <t>KOLEJOVÉ LOŽE - ZŘÍZENÍ Z KAMENIVA HRUBÉHO DRCENÉHO (ŠTĚRK)</t>
  </si>
  <si>
    <t>1: 904,5; dle VK/17</t>
  </si>
  <si>
    <t>513550</t>
  </si>
  <si>
    <t>KOLEJOVÉ LOŽE - DOPLNĚNÍ Z KAMENIVA HRUBÉHO DRCENÉHO (ŠTĚRK)</t>
  </si>
  <si>
    <t>1: 266.2; dle VK/18</t>
  </si>
  <si>
    <t>542111</t>
  </si>
  <si>
    <t>SMĚROVÉ A VÝŠKOVÉ VYROVNÁNÍ KOLEJE NA PRAŽCÍCH DŘEVĚNÝCH DO 0,05 M</t>
  </si>
  <si>
    <t>1:1184; dle VK/16</t>
  </si>
  <si>
    <t>549311</t>
  </si>
  <si>
    <t>ZRUŠENÍ A ZNOVUZŘÍZENÍ BEZSTYKOVÉ KOLEJE NA NEDEMONTOVANÝCH ÚSECÍCH V KOLEJI</t>
  </si>
  <si>
    <t>1: 863; dle VK/19</t>
  </si>
  <si>
    <t>545121</t>
  </si>
  <si>
    <t>SVAR KOLEJNIC (STEJNÉHO TVARU) 49 E1, T JEDNOTLIVĚ</t>
  </si>
  <si>
    <t>1: 24; dle VK/21</t>
  </si>
  <si>
    <t>543430</t>
  </si>
  <si>
    <t>VÝMĚNA PODLOŽEK POD KOLEJNICEMI</t>
  </si>
  <si>
    <t>PÁR</t>
  </si>
  <si>
    <t>1: 167; dle VK/24</t>
  </si>
  <si>
    <t>549111</t>
  </si>
  <si>
    <t>BROUŠENÍ KOLEJE A VÝHYBEK</t>
  </si>
  <si>
    <t>1: 863; dle VK/22</t>
  </si>
  <si>
    <t>52.1</t>
  </si>
  <si>
    <t>120</t>
  </si>
  <si>
    <t>1: 46,2; dle VK/18</t>
  </si>
  <si>
    <t>121</t>
  </si>
  <si>
    <t>1: 212; dle VK/16</t>
  </si>
  <si>
    <t>122</t>
  </si>
  <si>
    <t>1: 100; dle VK/19</t>
  </si>
  <si>
    <t>123</t>
  </si>
  <si>
    <t>1: 3*2; ZÚ+ KÚ koleje 40b v provizorním  stavu  a cca uprostřed</t>
  </si>
  <si>
    <t>124</t>
  </si>
  <si>
    <t>545122</t>
  </si>
  <si>
    <t>SVAR KOLEJNIC (STEJNÉHO TVARU) 49 E1, T SPOJITĚ</t>
  </si>
  <si>
    <t>1: 20-6; dle VK/210 po odpočtu jednotlivých</t>
  </si>
  <si>
    <t>125</t>
  </si>
  <si>
    <t>544</t>
  </si>
  <si>
    <t>Izolované styky</t>
  </si>
  <si>
    <t>549510</t>
  </si>
  <si>
    <t>ŘEZÁNÍ KOLEJNIC BEZ OHLEDU NA TVAR</t>
  </si>
  <si>
    <t>1: (1+2)*2*2; dle VK/25+26, vyříznutí kolejnice pro vložení IS</t>
  </si>
  <si>
    <t>544312</t>
  </si>
  <si>
    <t>IZOLOVANÝ STYK LEPENÝ STANDARDNÍ DÉLKY (3,4-8,0 M), TEPELNĚ OPRACOVANÝ, TVARU 49 E1</t>
  </si>
  <si>
    <t>1: 1*2; dle VK/25</t>
  </si>
  <si>
    <t>1: (1+2)*2*2; dle VK/25+26</t>
  </si>
  <si>
    <t>544322</t>
  </si>
  <si>
    <t>IZOLOVANÝ STYK LEPENÝ STANDARDNÍ DÉLKY (3,4-8,0 M), TEPELNĚ NEOPRACOVANÝ, TVARU 49 E1</t>
  </si>
  <si>
    <t>1: 2*2; dle VK/26</t>
  </si>
  <si>
    <t>549</t>
  </si>
  <si>
    <t>Následná úprava</t>
  </si>
  <si>
    <t>542312</t>
  </si>
  <si>
    <t>NÁSLEDNÁ ÚPRAVA SMĚROVÉHO A VÝŠKOVÉHO USPOŘÁDÁNÍ KOLEJE - PRAŽCE BETONOVÉ</t>
  </si>
  <si>
    <t>1: 16+83+109+92+4,8+3,0; dle VK/10-15 na nově položených úsecích  
2: 2*25+2*25; 25 m pole stávající koleje před a za vloženou novou kolejí v koleji 32,34</t>
  </si>
  <si>
    <t>Trubní vedení</t>
  </si>
  <si>
    <t>894846</t>
  </si>
  <si>
    <t>ŠACHTY KANALIZAČNÍ PLASTOVÉ D 400MM</t>
  </si>
  <si>
    <t>1: 9; dle VK/131</t>
  </si>
  <si>
    <t>899523</t>
  </si>
  <si>
    <t>OBETONOVÁNÍ POTRUBÍ Z PROSTÉHO BETONU DO C16/20 (B20)</t>
  </si>
  <si>
    <t>1: 1,1; dle VK/145</t>
  </si>
  <si>
    <t>89948</t>
  </si>
  <si>
    <t>VÝŘEZ, VÝSEK, ÚTES NA POTRUBÍ DN DO 800MM</t>
  </si>
  <si>
    <t>1: 6; dle VK/137</t>
  </si>
  <si>
    <t>Doplňující konstrukce a práce</t>
  </si>
  <si>
    <t>925110</t>
  </si>
  <si>
    <t>DRÁŽNÍ STEZKY Z DRTI TL. DO 50 MM</t>
  </si>
  <si>
    <t>1: 3233; dle VK/27</t>
  </si>
  <si>
    <t>921332</t>
  </si>
  <si>
    <t>ŽELEZNIČNÍ PŘEJEZD A PŘECHOD ZE ZÁDLAŽBOVÝCH PANELŮ PRO KOLEJ NA BETONOVÝCHH PRAŽCÍCH</t>
  </si>
  <si>
    <t>1: 44,5; dle VK/163 a přílohy 16, včetně závěrných zídek</t>
  </si>
  <si>
    <t>921940</t>
  </si>
  <si>
    <t>MONTÁŽ PŘEJEZDU NEBO PŘECHODU Z JAKÝCHKOLIV VYZÍSKANÝCH NEBO REGENEROVANÝCH DÍLCŮ</t>
  </si>
  <si>
    <t>1:2* 5,4+9,4; dle VK/156+158</t>
  </si>
  <si>
    <t>921321</t>
  </si>
  <si>
    <t>ŽELEZNIČNÍ PŘECHOD ŽELEZOBETONOVÝ S NOSIČI</t>
  </si>
  <si>
    <t>1: 0+9,4; dle VK/157+158 a přílohy 16 VK a příloh 7.2 a 7.3 
2: včetně výroby atypických panelů</t>
  </si>
  <si>
    <t>921930</t>
  </si>
  <si>
    <t>ANTIKOROZNÍ PROVEDENÍ UPEVŇOVADEL A JINÉHO DROBNÉHO KOLEJIVA</t>
  </si>
  <si>
    <t>1: 25/1,52; dle VK/23, přepočet na m dle rozdělení "c"</t>
  </si>
  <si>
    <t>923132</t>
  </si>
  <si>
    <t>NÁMEZNÍK Z UŽITÉHO MATERIÁLU</t>
  </si>
  <si>
    <t>1: 1; dle VK/41</t>
  </si>
  <si>
    <t>922201</t>
  </si>
  <si>
    <t>ZARÁŽEDLO ZEMNÍ</t>
  </si>
  <si>
    <t>1: 1; dle VK/171, materiál pro hrázku ze stávajícího rozebraného</t>
  </si>
  <si>
    <t>919111</t>
  </si>
  <si>
    <t>ŘEZÁNÍ ASFALTOVÉHO KRYTU VOZOVEK TL DO 50MM</t>
  </si>
  <si>
    <t>1: 15; dle VK/166</t>
  </si>
  <si>
    <t>931322</t>
  </si>
  <si>
    <t>TĚSNĚNÍ DILATAČ SPAR ASF ZÁLIVKOU MODIFIK PRŮŘ DO 200MM2</t>
  </si>
  <si>
    <t>92.1</t>
  </si>
  <si>
    <t>135</t>
  </si>
  <si>
    <t>2: 7,38; dle VK/164 a přílohy 16, část nového přejezdu VK/163 bude použita v předstihu pro provizorní přejezd</t>
  </si>
  <si>
    <t>138</t>
  </si>
  <si>
    <t>Bourání a demontáže</t>
  </si>
  <si>
    <t>965123</t>
  </si>
  <si>
    <t>DEMONTÁŽ KOLEJE NA DŘEVĚNÝCH PRAŽCÍCH DO KOLEJOVÝCH POLÍ S ODVOZEM NA MONTÁŽNÍ ZÁKLADNU S NÁSLEDNÝM - ROZEBRÁNÍM</t>
  </si>
  <si>
    <t>1: 4,8+3; dle VK/31+32, DMT po provizorním stavu 
2: vyčleněno z  VK/1</t>
  </si>
  <si>
    <t>965126</t>
  </si>
  <si>
    <t>DEMONTÁŽ KOLEJE NA DŘEVĚNÝCH PRAŽCÍCH - ODVOZ ROZEBRANÝCH SOUČÁSTÍ (Z MÍSTA DEMONTÁŽE NEBO Z - MONTÁŽNÍ ZÁKLADNY) K LIKVIDACI</t>
  </si>
  <si>
    <t>1: 44*0,070*39; dle VK/53, hmotnost pražce průměrně 70 kg, skládka Benátský vrch 39 km 
2: kolejnice a upevnění započteny u kolejí bet</t>
  </si>
  <si>
    <t>965113</t>
  </si>
  <si>
    <t>DEMONTÁŽ KOLEJE NA BETONOVÝCH PRAŽCÍCH DO KOLEJOVÝCH POLÍ S ODVOZEM NA MONTÁŽNÍ ZÁKLADNU S NÁSLEDNÝM - ROZEBRÁNÍM</t>
  </si>
  <si>
    <t>1: 186; dle VK/1  
2: -7,8; odpočet na pr. dřevěných</t>
  </si>
  <si>
    <t>965116</t>
  </si>
  <si>
    <t>DEMONTÁŽ KOLEJE NA BETONOVÝCH PRAŽCÍCH - ODVOZ ROZEBRANÝCH SOUČÁSTÍ (Z MÍSTA DEMONTÁŽE NEBO Z - MONTÁŽNÍ ZÁKLADNY) K LIKVIDACI</t>
  </si>
  <si>
    <t>1: 256*0,260*5; dle VK/52, přepočet na tuny (SB8 260 kg), deponie Vysočany- Klíčov 5 km 
2: 25,1*8; dle VK/54 Kovošrot D. Měcholupy 8 km 
3: (0,05+0,1)*39; dle VK/55+56, skládka Benátský vrch 39 km</t>
  </si>
  <si>
    <t>965010</t>
  </si>
  <si>
    <t>ODSTRANĚNÍ KOLEJOVÉHO LOŽE A DRÁŽNÍCH STEZEK</t>
  </si>
  <si>
    <t>1: 251,8; dle VK/3</t>
  </si>
  <si>
    <t>965021</t>
  </si>
  <si>
    <t>ODSTRANĚNÍ KOLEJOVÉHO LOŽE A DRÁŽNÍCH STEZEK - ODVOZ NA SKLÁDKU</t>
  </si>
  <si>
    <t>1: 251,8*44; dle VK/4 
2: doprava po železnici do ŽST Praha Libeň 5 km, přeložení na auta, odvoz na skládku Benátský vrch 39 km, celkem 44 km</t>
  </si>
  <si>
    <t>965311</t>
  </si>
  <si>
    <t>ROZEBRÁNÍ PŘEJEZDU, PŘECHODU Z DÍLCŮ</t>
  </si>
  <si>
    <t>3: 7; dle VK/164 a přílohy 16 demontáž provizorních přejezdů (z nového materiálu) k definitivnímu použití, tj. bez odvozu</t>
  </si>
  <si>
    <t>965321</t>
  </si>
  <si>
    <t>ROZEBRÁNÍ PŘEJEZDU, PŘECHODU OSTATNÍCH</t>
  </si>
  <si>
    <t>1: 38; dle VK/152 a přílohy 16</t>
  </si>
  <si>
    <t>110</t>
  </si>
  <si>
    <t>965322</t>
  </si>
  <si>
    <t>ROZEBRÁNÍ PŘEJEZDU, PŘECHODU OSTATNÍCH - ODVOZ (NA LIKVIDACI ODPADŮ NEBO JINÉ URČENÉ MÍSTO)</t>
  </si>
  <si>
    <t>1: 15,2*2*5; dle VK/194 - dle tab. 16, tl. 20 cm, objem hmotnost 2000 kg/m3, RS Klíčov 5 km</t>
  </si>
  <si>
    <t>112</t>
  </si>
  <si>
    <t>965831</t>
  </si>
  <si>
    <t>DEMONTÁŽ NÁMEZNÍKU</t>
  </si>
  <si>
    <t>1: 1; dle VK/5, znovuužití dle VK/41</t>
  </si>
  <si>
    <t>96.1</t>
  </si>
  <si>
    <t>1: 125; dle VK/1  
2: 186; dle VK/4</t>
  </si>
  <si>
    <t>1: 350*0,260*5; dle VK/52, přepočet na tuny (SB8 260 kg), deponie Vysočany- Klíčov 5 km 
2: 19,4*8; dle VK/54 Kovošrot D. Měcholupy 8 km 
3: (0,09+0,19)*39; dle VK/55+56, skládka Benátský vrch 39 km</t>
  </si>
  <si>
    <t>1: 137,6; dle VK/3</t>
  </si>
  <si>
    <t>1: 137,6*44; dle VK/3 
2: doprava po železnici do ŽST Praha Libeň 5 km, přeložení na auta, odvoz na skládku Benátský vrch 39 km, celkem 44 km</t>
  </si>
  <si>
    <t>1: 2*5,4; dle VK/156- k přeskládání (bez odvozu)</t>
  </si>
  <si>
    <t>965421</t>
  </si>
  <si>
    <t>ODSTRANĚNÍ ZARÁŽEDLA ZEMNÍHO</t>
  </si>
  <si>
    <t>1: 1; dle VK/172, materiál zemní hrázky bude přemístěn a použit pro VK/171</t>
  </si>
  <si>
    <t>1: 120; dle VK/6</t>
  </si>
  <si>
    <t>Provizorní stavy</t>
  </si>
  <si>
    <t>179</t>
  </si>
  <si>
    <t>1: 755; dle VK/181</t>
  </si>
  <si>
    <t>180</t>
  </si>
  <si>
    <t>1: (755)*44; dle VK/161, odvoz skládka Benátský vrch celkem 44 km 
2: doprava po železnici do ŽST Praha Libeň 5 km, přeložení na auta, odvoz na skládku Benátský vrch 39 km, celkem 44 km</t>
  </si>
  <si>
    <t>181</t>
  </si>
  <si>
    <t>1: 170; dle VK/182</t>
  </si>
  <si>
    <t>182</t>
  </si>
  <si>
    <t>1: 182; dle VK/30</t>
  </si>
  <si>
    <t>183</t>
  </si>
  <si>
    <t>528311</t>
  </si>
  <si>
    <t>KOLEJ 49 E1, ROZD. "U", BEZSTYKOVÁ, PR. DŘ., UP. TUHÉ</t>
  </si>
  <si>
    <t>1: 4,8+3; dle VK/31+32</t>
  </si>
  <si>
    <t>184</t>
  </si>
  <si>
    <t>1: 4,8+3; dle VK/31+32, DMT před provizorním stavem</t>
  </si>
  <si>
    <t>185</t>
  </si>
  <si>
    <t>1: 353,1; dle VK/33</t>
  </si>
  <si>
    <t>186</t>
  </si>
  <si>
    <t>1: (1)*2*2; dle VK/34, vyříznutí kolejnice pro vložení IS</t>
  </si>
  <si>
    <t>187</t>
  </si>
  <si>
    <t>1: 1*2; dle VK/34</t>
  </si>
  <si>
    <t>188</t>
  </si>
  <si>
    <t>1: (1)*2*2; dle VK/34</t>
  </si>
  <si>
    <t>E.1.4</t>
  </si>
  <si>
    <t>Mosty, propustky, zdi</t>
  </si>
  <si>
    <t xml:space="preserve">  SO 140.1A</t>
  </si>
  <si>
    <t xml:space="preserve">  Prodloužení severního podchodu</t>
  </si>
  <si>
    <t>SO 140.1A</t>
  </si>
  <si>
    <t>Prodloužení severního podchodu</t>
  </si>
  <si>
    <t>0</t>
  </si>
  <si>
    <t>Všeobecné konstrukce a práce</t>
  </si>
  <si>
    <t>02730</t>
  </si>
  <si>
    <t>POMOC PRÁCE ZŘÍZ NEBO ZAJIŠŤ OCHRANU INŽENÝRSKÝCH SÍTÍ</t>
  </si>
  <si>
    <t>1=1,0000 [A]    ochrana, přerušení a přeložení stávajících IS do nového kolektoru</t>
  </si>
  <si>
    <t>Technická specifikace položky odpovídá příslušné cenové soustavě.</t>
  </si>
  <si>
    <t>027414-bg</t>
  </si>
  <si>
    <t>PROVIZORNÍ MOSTY - MONTÁŽ</t>
  </si>
  <si>
    <t>R-položka</t>
  </si>
  <si>
    <t>1=1,000 [A]    kompletní montáž mostního provizoria a podpor z pražcových rovnanin včetně dopravy a vč. demontáže a odvozu stáv. koleje a štěrkového lože</t>
  </si>
  <si>
    <t>zahrnuje veškeré náklady spojené s objednatelem požadovanými zařízeními</t>
  </si>
  <si>
    <t>027415-bg</t>
  </si>
  <si>
    <t>PROVIZORNÍ MOSTY - NÁJEMNÉ</t>
  </si>
  <si>
    <t>KSDEN</t>
  </si>
  <si>
    <t>1*300=300,000 [A]    1 komplet most.provizoria KNO-125 x počet dnů (17.8.2019 - 11.6.2020)</t>
  </si>
  <si>
    <t>027416-bg</t>
  </si>
  <si>
    <t>PROVIZORNÍ MOSTY - DEMONTÁŽ</t>
  </si>
  <si>
    <t>1=1,000 [A]     demontáž mostního provizoria a podpor z pražcových rovnanin včetně odvozu a vč. obnovení koleje a štěrkového lože</t>
  </si>
  <si>
    <t>02953</t>
  </si>
  <si>
    <t>OSTATNÍ POŽADAVKY - HLAVNÍ MOSTNÍ PROHLÍDKA</t>
  </si>
  <si>
    <t>1=1,000 [A]     kontrolní prohlídka před kolaudací</t>
  </si>
  <si>
    <t>029701-bg</t>
  </si>
  <si>
    <t>OSTAT POŽADAVKY - MĚŘÍCÍ  BODY</t>
  </si>
  <si>
    <t>12=12,000 [A]    KMB</t>
  </si>
  <si>
    <t>0502</t>
  </si>
  <si>
    <t>PRAŽEC DŘEVĚNÝ UŽITÝ</t>
  </si>
  <si>
    <t>40=40,000 [A]  
provizorní rovnanina z dřevěných pražců vč. ukotvení táhlem (náhrada za příčné pažení mezi dilatačními celky) - zřízení vč. ukotvení</t>
  </si>
  <si>
    <t>123738</t>
  </si>
  <si>
    <t>ODKOP PRO SPOD STAVBU SILNIC A ŽELEZNIC TŘ. I, ODVOZ DO 20KM</t>
  </si>
  <si>
    <t>výkop a odvoz výkopu tř. I z Hl. nádraží do nádr. Praha - Libeň po železnici (5 km) a dále na skládku Benátský vrch (39km) vč. přeložení z vagonů na nákladní auta  
3690*0,45=1 660,500 [A]    celkový objem výkopu - z toho 45% ve tř.I  
70,0*0,5=35,000 [B]     zvětšení stavební jámy - 50% ve tř. I  
Celkem: A+B=1 695,500 [C]</t>
  </si>
  <si>
    <t>123739</t>
  </si>
  <si>
    <t>PŘÍPLATEK ZA DALŠÍ 1KM DOPRAVY ZEMINY</t>
  </si>
  <si>
    <t>1695,5*24=40 692,000 [A]    odvoz výkopu tř. I na skládku Benátský vrch (dalších 24 km)</t>
  </si>
  <si>
    <t>123838</t>
  </si>
  <si>
    <t>ODKOP PRO SPOD STAVBU SILNIC A ŽELEZNIC TŘ. II, ODVOZ DO 20KM</t>
  </si>
  <si>
    <t>výkop a odvoz výkopu tř. II z Hl. nádraží do nádr. Praha - Libeň po železnici (5 km) a dále na skládku Benátský vrch (39km) vč. přeložení z vagonů na nákladní auta  
3690*0,45=1 660,500 [A]    celkový objem výkopu - z toho 45% ve tř. II   
20,0=20,000 [B]    výkop pro mostní provizorium - celkový objem  
70,0*0,5=35,000 [C]     zvětšení stavební jámy - 50% ve tř. II  
Celkem: A+B+C=1 715,500 [D]</t>
  </si>
  <si>
    <t>123839</t>
  </si>
  <si>
    <t>1715,5*24=41 172,000 [A]    odvoz výkopu tř. II na skládku Benátský vrch (dalších 24 km)</t>
  </si>
  <si>
    <t>123938</t>
  </si>
  <si>
    <t>ODKOP PRO SPOD STAVBU SILNIC A ŽELEZNIC TŘ. III, ODVOZ DO 20KM</t>
  </si>
  <si>
    <t>výkop a odvoz výkopu tř. III z Hl. nádraží do nádr. Praha - Libeň po železnici (5 km) a dále na skládku Benátský vrch (39km) vč. přeložení z vagonů na nákladní auta - materiál není vhodný k recyklaci  
3690*0,1=369,000 [A]    celkový objem výkopu - z toho 10% ve tř. III</t>
  </si>
  <si>
    <t>123939</t>
  </si>
  <si>
    <t>369,0*24=8 856,000 [A]    odvoz výkopu tř. III na skládku Benátský vrch (dalších 24 km)</t>
  </si>
  <si>
    <t>133838</t>
  </si>
  <si>
    <t>HLOUBENÍ ŠACHET ZAPAŽ I NEPAŽ TŘ. II, ODVOZ DO 20KM</t>
  </si>
  <si>
    <t>čerpací šachta DN 1000 hl. 6,0 m - výkop a odvoz výkopu z Hl. nádraží do nádr. Praha - Libeň po železnici (5 km) a dále na skládku Benátský vrch (39km) vč. přeložení z vagonů na nákladní auta  
3,14*0,5*0,5*6,0=4,710 [A]    dle výkr.č. 3.1 - prům. x hl.</t>
  </si>
  <si>
    <t>133839</t>
  </si>
  <si>
    <t>4,71*24=113,040 [A]    odvoz výkopu tř. II na skládku Benátský vrch (dalších 24 km)</t>
  </si>
  <si>
    <t>17120</t>
  </si>
  <si>
    <t>ULOŽENÍ SYPANINY DO NÁSYPŮ A NA SKLÁDKY BEZ ZHUTNĚNÍ</t>
  </si>
  <si>
    <t>skládka Benátský vrch - zemina tř. I  
1660,5=1 660,500 [A]    zemina z výkopů dle pol. 123738  
(3,14*0,2*0,2)*745,0*0,3=28,072 [B]    zemina z vrtů pro zápory (cca 30% z celk. délky vrtů dle výkr.č.4)  
(3,14*0,025*0,025)*12,0*50*0,45=0,530 [C]     zemina z vrtů pro kotvy (cca 45% z celk. délky vrtů dle výkr.č.4)  
Celkem zemina tř. I: A+B+C=1 689,102 [D]  
skládka Benátský vrch - zemina tř. II  
1680,5=1 680,500 [E]    zemina z výkopů dle pol. 123838  
4,71=4,710 [F]    zemina z šachet dle pol. 133838  
(3,14*0,2*0,2)*745,0*0,3=28,072 [H]    zemina z vrtů pro zápory (cca 30% z celk. délky vrtů dle výkr.č.4)   
(3,14*0,025*0,025)*12,0*50*0,45=0,530 [G]     zemina z vrtů pro kotvy (cca 45% z celk. délky vrtů dle výkr.č.4)  
Celkem zemina tř. II: E+F+H+G=1 713,812 [I]  
skládka Benátský vrch - zemina tř. III nevhodná k recyklaci  
369,0=369,000 [J]    zemina z výkopů dle pol. 123936  
(3,14*0,2*0,2)*745,0*0,4=37,429 [K]    zemina z vrtů pro zápory (cca 40% z celk. délky vrtů dle výkr.č.4)  
(3,14*0,025*0,025)*12,0*50*0,1=0,118 [L]     zemina z vrtů pro kotvy (cca 10% z celk. délky vrtů dle výkr.č.4)  
Celkem zemina tř. III:  J+K+L=406,547 [M]  
Celkem skládka Benátský vrch :  D+I+M=3 809,461 [N]</t>
  </si>
  <si>
    <t>20,0=20,000 [A]    zpětný zásyp ŠD po odstranění mostního provizoria dle pol. 123838</t>
  </si>
  <si>
    <t>700,277*1,15=805,319 [A]    úprava základové spáry - plocha dle pol. 711509</t>
  </si>
  <si>
    <t>zemina se zbytky betonu a izolací - skládka Benátský vrch  
1689,102*1,8=3 040,384 [A]    zemina tř. I - objem dle pol. 17120 x hmotnost 1,8 t/m3  
1713,812*1,8=3 084,862 [B]    zemina tř. II - objem dle pol. 17120 x hmotnost 1,8 t/m3  
406,547*2,0=813,094 [C]    zemina tř. III (nevhodná k recyklaci) - objem dle pol. 17120 x hmotnost 2,0 t/m3  
Celkem: A+B+C=6 938,340 [D]</t>
  </si>
  <si>
    <t>železobeton v kusovitosti nad 0,5 m - deponie Klíčov (sběr stavebních odpadů s následnou recyklací)  
171,947*2,5=429,868 [A]    objem dle pol. 966166 x hmotnost m3/t</t>
  </si>
  <si>
    <t>015170</t>
  </si>
  <si>
    <t>POPLATKY ZA LIKVIDACŮ ODPADŮ NEKONTAMINOVANÝCH - 17 02 01  DŘEVO PO STAVEBNÍM POUŽITÍ, Z DEMOLIC</t>
  </si>
  <si>
    <t>dřevo z demolic - skládka Benátský vrch  
780,0*0,15*0,8=93,600 [A]    odstraněná výdřeva ze zápor.pažení - plocha dle pol. 22695A x cca tl. x hmotnost 0,8 t/m3</t>
  </si>
  <si>
    <t>použité dřevěné pražce z provizorní rovnaniny - skládka Benátský vrch  
4,056*0,8=3,245 [A]    objem dle pol. 966178 x hmotnost 0,8 t/m3 dřeva</t>
  </si>
  <si>
    <t>22594</t>
  </si>
  <si>
    <t>ZÁPOROVÉ PAŽENÍ Z KOVU TRVALÉ</t>
  </si>
  <si>
    <t>dle výkr.č. 4  
745*0,04915=36,617 [A]    zápory IPE 330 - celková dl. x váha 49,15 kg/bm  
-3,441=-3,441 [B]    odečet dočasných zápor 26-32 dle pol. 22694  
Celkem: A+B=33,176 [C]  
(ocelová převázka je součástí pol. 22694 - po dokončení stavby a odřezání hlavic kotev bude odstraněna)</t>
  </si>
  <si>
    <t>22694</t>
  </si>
  <si>
    <t>ZÁPOROVÉ PAŽENÍ Z KOVU DOČASNÉ</t>
  </si>
  <si>
    <t>dle výkr.č. 4  
7*10,0*0,04915=3,441 [A]    zápory IPE 330 č. 26-32 - ks x dl./ks x hmotnost 49,15 kg/bm  
207,7*0,0352=7,311 [B]    převázka UPE 270 - celková dl. x hmotnost 35,2 kg/bm  
12,0*0,0444=0,533 [C]    převázka UPE 300 - celková dl. x hmotnost 44,4 kg/bm  
Celkem: A+B+C=11,285 [D]</t>
  </si>
  <si>
    <t>22695A</t>
  </si>
  <si>
    <t>VÝDŘEVA ZÁPOROVÉHO PAŽENÍ DOČASNÁ (PLOCHA)</t>
  </si>
  <si>
    <t>780,0=780,000 [A]   dle 3D modelu a výkr.č. 4</t>
  </si>
  <si>
    <t>261715</t>
  </si>
  <si>
    <t>VRTY PRO KOTVENÍ A INJEKTÁŽ TŘ I A II NA POVRCHU D DO 50MM</t>
  </si>
  <si>
    <t>50*12,8=640,000 [A]    vrty pro kotvy záporového pažení dle výkr.č. 4 - ks x dl.</t>
  </si>
  <si>
    <t>26174</t>
  </si>
  <si>
    <t>VRTY PRO KOTV, INJEKT, MIKROPIL NA POVR TŘ I A II D DO 200MM</t>
  </si>
  <si>
    <t>vrty pro injektáž cementovou směsí - profil vrtu 20 cm, délka 3,0 m, 4 vrty na 1m2  
(7.50+7.375)*2.0=29,75 = cca 30,0 m2 = půdorysná plocha  
4*3,0*30,0=360,000 [A]    4 vrty x dl. x celková plocha</t>
  </si>
  <si>
    <t>264316</t>
  </si>
  <si>
    <t>VRTY PRO PILOTY TŘ. III D DO 400MM</t>
  </si>
  <si>
    <t>vrty pro zápory IPE 330 dl. 10 m - spodní část vrtu dl. cca 1,0 m  
1,0*52=52,000 [A]    dl. vrtu ve tř. III x 52 ks</t>
  </si>
  <si>
    <t>264716</t>
  </si>
  <si>
    <t>VRTY PRO PILOTY TŘ I A II D DO 400MM</t>
  </si>
  <si>
    <t>vrty pro zápory IPE 330 (bez hluchých vrtů)  
pro zápory dl. 10 m - cca dl. vrtu x ks  
3,3*38=125,400 [A]  
5,2*7=36,400 [B]  
2,4*4=9,600 [C]  
2,7*3=8,100 [D]  
pro zápory dl. 7 m - dl. vrtu x ks  
3,2*18=57,600 [E]  
3,4*6=20,400 [F]  
4,0*1=4,000 [G]  
4,6*1=4,600 [H]  
5,0*1=5,000 [I]  
pro zápory dl. 4 m - dl. vrtu x ks  
4,0*3=12,000 [J]  
2,0*6=12,000 [K]  
Celkem: A+B+C+D+E+F+G+H+I+J+K=295,100 [L]</t>
  </si>
  <si>
    <t>282611</t>
  </si>
  <si>
    <t>INJEKTOVÁNÍ VYSOKOTLAKÉ Z CEMENTOVÝCH POJIV NA POVRCHU</t>
  </si>
  <si>
    <t>injektáž cementovou směsí - předpokládaný D sloupu cca 40 cm  
(3,14*0,2*0,2)*360,0=45,216 [A]    objem 1 m sloupce x celková délka vrtů dle pol. 26174</t>
  </si>
  <si>
    <t>286586-bg</t>
  </si>
  <si>
    <t>KOTVY OCEL INJEKTOVANÉ DL DO 10M ÚNOS PŘES 200KN</t>
  </si>
  <si>
    <t>50=50,000 [A]    kotvy D 32 mm, ocel 670/800, kořen D 16 cm, únosnost 560 kN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</si>
  <si>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 
- průkazné a kontrolní zkoušky kotev;   
- druh, délku, rozmístění a rozsah zkoušek určuje zadávací dokumentace;   
- vrty pro kotvy nejsou součástí této položky</t>
  </si>
  <si>
    <t>286591-bg</t>
  </si>
  <si>
    <t>PŘÍPL ZA DALŠÍ 1M PRO KOTVY OCEL INJEKTOVANÉ DÉLKY PŘES 10M</t>
  </si>
  <si>
    <t>2,8*50=140,000 [A]    kotvy dl. 12,8 m</t>
  </si>
  <si>
    <t>příplatek obsahuje ztížené provádění kotev delších než 10m za každý 1,0m.</t>
  </si>
  <si>
    <t>Svislé konstrukce</t>
  </si>
  <si>
    <t>311325</t>
  </si>
  <si>
    <t>ZDI A STĚNY PODP A VOL ZE ŽELEZOBET DO C30/37 (B37)</t>
  </si>
  <si>
    <t>zdi na zaslepení otvoru z vnější strany tubusu - dilatační celek 1  
vč. nátěrů proti zemní vlhkosti PN+2xAL (44 m2)  
(4.80+2.80)*(0.40*3.535+0.55*1.00)=14,926 [A]</t>
  </si>
  <si>
    <t>311365</t>
  </si>
  <si>
    <t>VÝZTUŽ ZDÍ A STĚN PODP A VOL Z OCELI 10505, B500B</t>
  </si>
  <si>
    <t>výztuž zdi na zaslepení otvoru z vnější strany tubusu - dilatační celek 1  
0.719+1.231=1,950 [A]</t>
  </si>
  <si>
    <t>34227</t>
  </si>
  <si>
    <t>STĚNY A PŘÍČKY VÝPLŇ A ODDĚL Z CIHEL A TVÁRNIC NEPÁLENÝCH</t>
  </si>
  <si>
    <t>zazdění otvorů ve stěnách - plynosilikatové tvarnice, tl. stěny 50 cm  
(2.20+4.20)*0.50*2.82=9,024 [A]</t>
  </si>
  <si>
    <t>34627</t>
  </si>
  <si>
    <t>IZOLAČNÍ PŘIZDÍVKY Z CIHEL A TVÁRNIC NEPÁLENÝCH</t>
  </si>
  <si>
    <t>přizdívka pro natvení izolace podél kolektoru - stěna tl. 30 cm, včetně rozepření, materiál navrhne zhotovitel  
0,3*(2*(9.3*(0.35+2.12+0.32)+1.807*(0.35+2.12+0.32+4.185+0.63)/2+(4.185+0.63)*1.70))=24,602 [A]</t>
  </si>
  <si>
    <t>348945</t>
  </si>
  <si>
    <t>ZÁBRADLÍ A ZÁBRADEL ZÍDKY Z NEREZ OCELI - nesedí kotvící prvky</t>
  </si>
  <si>
    <t>madla na obou stranách výstupního schodiště - kompletní dodávka a provedení vč. ukotvení  
dle výkr.č. 7  
29,2*0,00363=0,106 [A]    madla z trubek 48/3,2  - celk. dl. x hmotnost 3,63 kg/bm  
27,2*0,00274=0,075 [B]    madla z trubek 40/3,0 - celk. dl. x hmotnost 2,74 kg/bm  
61*0,172/1000=0,010 [C]    kotevní prvky - počet ks x hmotnost cca 0,172 kg/ks  
Celkem: A+B+C=0,191 [D]</t>
  </si>
  <si>
    <t>388159-bg</t>
  </si>
  <si>
    <t>TĚLESO KABELOVODU Z PLAST MULTIKANÁLŮ</t>
  </si>
  <si>
    <t>7,45*4=29,800 [A]    nové atyp. multikanály nad podchodem pro převedení stávajících IS</t>
  </si>
  <si>
    <t>Položka zahrnuje veškerý materiál, výrobky a polotovary, včetně mimostaveništní a vnitrostaveništní dopravy (rovněž přesuny), včetně naložení a složení, případně s uložením.</t>
  </si>
  <si>
    <t>389325</t>
  </si>
  <si>
    <t>MOSTNÍ RÁMOVÉ KONSTRUKCE ZE ŽELEZOBETONU C30/37</t>
  </si>
  <si>
    <t>želbet. konstrukce podchodu - dle výkresů tvaru a 3D modelu  
1. dilatační celek  
138,2=138,200 [A]    základová deska  
135,9=135,900 [B]    stěny  
162,0=162,000 [C]    horní nosná deska  
-(2.20+4.20)*0.50*2.82=-9,024 [D]    odečet - nové otvory ve stěnách  
Celkem 1. dilat.celek: A+B+C+D=427,076 [E]  
2. dilatační celek  
134,2=134,200 [F]    základová deska  
122,9=122,900 [G]    stěny  
18,0=18,000 [H]    horní nosná deska  
Celkem 2. dilat.celek: F+G+H=275,100 [I]  
Celkem : E+I=702,176 [J]   
Pozn. : Veškeré výplně, těsnění a vložky pracovních a dilatačních spar, které nejsou uvedeny v samostatných položkách, jsou součástí této položky 389325.</t>
  </si>
  <si>
    <t>389365</t>
  </si>
  <si>
    <t>VÝZTUŽ MOSTNÍ RÁMOVÉ KONSTRUKCE Z OCELI 10505, B500B</t>
  </si>
  <si>
    <t>1.dilatační celek  
24,106=24,106 [A]    výkr.č. 9.1  
13,775=13,775 [B]    výkr.č. 9.2  
9,214=9,214 [C]    výkr.č. 9.3  
13,777=13,777 [D]    výkr.č. 9.4  
26,813=26,813 [E]    výkr.č. 9.5  
Celkem 1.dil.celek: A+B+C+D+E=87,685 [F]  
2.dilatační celek  
24,035=24,035 [G]    výkr.č. 9.6  
22,175=22,175 [H]    výkr.č. 9.8  
Celkem 2.dil.celek: G+H=46,210 [I]  
Výztuž celkem:  F+I=133,895 [J]</t>
  </si>
  <si>
    <t>Vodorovné konstrukce</t>
  </si>
  <si>
    <t>431324</t>
  </si>
  <si>
    <t>SCHODIŠŤ KONSTR ZE ŽELEZOBETONU DO C25/30</t>
  </si>
  <si>
    <t>schodiště nad základovou deskou vč. výplně pod horním výstupem 
24,3=24,300 [A]    schodiště na výstupu z podchodu 
3,3=3,300 [B]    schodiště v kolektorech 
Celkem: A+B=27,600 [C]</t>
  </si>
  <si>
    <t>431365</t>
  </si>
  <si>
    <t>VÝZTUŽ SCHODIŠŤ KONSTR Z BETONÁŘSKÉ OCELI 10505, B500B</t>
  </si>
  <si>
    <t>451314</t>
  </si>
  <si>
    <t>PODKLADNÍ A VÝPLŇOVÉ VRSTVY Z PROSTÉHO BETONU C25/30</t>
  </si>
  <si>
    <t>podkladní deska tl.100 a 150 mm, přitěžovací bloky   
podkladní deska dle výkr.č. 3.1, 3.2, 3.3, 6.1 a 6.2  
1. dilatační celek - podkladní deska podchodu a kolektoru  
0,15*9,32*(10,297+9,198+6,45)=36,271 [A]    rám v charakter.řezu - tl. x š. x součet dl.  
0,15*8,72*(11,75-9,32)=3,178 [B]    rozšíření pro kolektory - tl. x dl. x š.  
2*1,313*8,72=22,899 [C]    podkl. a výplň. beton pod schodišti - 2x plocha řezu 3-3 x š. kolektoru pod schody  
0,15*(45,883+45,593)=13,721 [D]    pod zužujícím se kolektorem - tl. x součet půdorys. ploch  
0,15*2,1*2,135=0,673 [E]    pod vstupem k výtahu - tl. x š. x dl.  
Celkem 1. dilat.celek: A+B+C+D+E=76,742 [F]  
dle výkr. 3.1, 3.2, 3.3 a 6.3  
2. dilatační celek - podkladní deska  
0,15*122,96=18,444 [G]    pod 2. dilat.celkem mimo schodiště a eskalátor - tl. x půdorys.plocha  
(0,91*2)*4,6=8,372 [H]    výplňové bloky u výtah.šachty dle řezů 5 a 6 - součet ploch v řezu x střední dl.  
0,91*6,4=5,824 [I]    dtto - plocha x střední délka  
0,15*(3,954+9,3+4,144+1,0)*(4,38+1,135)=15,220 [J]    pod eskalátorem - tl. x součet dl. x součet š.  
1,39*((4,38+1,15*2)+(3,954+9,3+4,144+1,15))=35,067 [K]    výplň.blok pod esk. a mezi esk. a sch. - plocha v řezu x součet dl.  
1,66*(3,92+1,135)=8,391 [L]    výplň.bloky pod schodištěm - plocha v řezu x součet š.  
Celkem 2. dilat.celek: G+H+I+J+K+L=91,318 [M]  
Celkem podkladní deska: F+M=168,060 [N]  
Přitěžovací bloky dle 3D modelu    74,7=74,700 [O]  
Celkem: N+O=242,760 [P]</t>
  </si>
  <si>
    <t>451324</t>
  </si>
  <si>
    <t>PODKL A VÝPLŇ VRSTVY ZE ŽELEZOBET DO C25/30 (B30)</t>
  </si>
  <si>
    <t>ochrana izolace stropu rámu a kolektoru tl. 50 mm  
odměřeno z výkresů tvaru  
0,05*291,752*1,1=16,046 [A]    1. dilat.celek vč. kolektoru - tl. x půdorys.plocha x přirážka na šikmé plochy  
0,05*(20,197+12,61)*1,1=1,804 [B]    2. dilat.celek, před a za výtah. šachtou - dtto  
Celkem: A+B=17,850 [C]</t>
  </si>
  <si>
    <t>451366</t>
  </si>
  <si>
    <t>VÝZTUŽ PODKL VRSTEV Z KARI-SÍTÍ</t>
  </si>
  <si>
    <t>odměřeno z výkresů tvaru  
0,012*291,752*1,1=3,851 [A]    1. dilat.celek vč. kolektoru - váha x půdorys.plocha dle pol. 451324  
0,012*(20,197+12,61)*1,1=0,433 [B]    část 2. dilat.celku, před a za výtah. šachtou - dtto  
Celkem: A+B=4,284 [C]</t>
  </si>
  <si>
    <t>45152</t>
  </si>
  <si>
    <t>PODKLADNÍ A VÝPLŇOVÉ VRSTVY Z KAMENIVA DRCENÉHO</t>
  </si>
  <si>
    <t>štěrkový podsyp fr. 16/32 s drenážním žebrem  
3,054*36,445=111,303 [A]    dle výkr.č. 3.2 - plocha příč.řezu 2 x dl. podél řezu 1  
0,3*(11,4-9,32)*6,45=4,025 [B]    dle výkr.č. 3.2 a 3.3 - rozšíření pod kolektorem - tl. x š. x dl.  
-0,3*(9,32-7,1)*4,67=-3,110 [C]    odečet pod výtahovou šachtou  
-0,3*(9,32-7,7)*3,88=1,886 [D]    odečet u eskalátoru  
0,18*9,32=1,678 [E]    napojení drenáž.žebra do stáv.žebra podchodu - plocha v řezu 1 x dl. v řezu 2  
Celkem: A+B+C+D+E=115,782 [F]</t>
  </si>
  <si>
    <t>45160</t>
  </si>
  <si>
    <t>PODKL A VÝPLŇ VRSTVY Z MEZEROVITÉHO BETONU</t>
  </si>
  <si>
    <t>528,3=528,300 [A]    zásypový beton - dle 3D modelu  
70,0=70,000 [B]    zvětšení objemu stavební jámy (viz pol. 123738 a 123838)  
Celkem: A+B=598,300 [C]</t>
  </si>
  <si>
    <t>457314</t>
  </si>
  <si>
    <t>VYROVNÁVACÍ A SPÁDOVÝ PROSTÝ BETON C25/30</t>
  </si>
  <si>
    <t>dno rámu podchodu  
1. dilatační celek  
158,518*(0,19+0,16)/2=27,741 [A]    podchod - odměř.plocha x průměrná tl.  
(1,2*5,45+1,0*0,5)*0,16*2=2,253 [B]    kolektory (prostor mezi schody a vchodem - součet ploch x tl. x 2 strany  
2. dilatační celek   
85,343*(0,19+0,16)/2=14,935 [C]    podchod - odměř.plocha x průměrná tl.  
2,7*1,8*(0,25+0,22)/2=1,142 [D]    dno výtah.šachty - dl. x š. x průměrná tl.  
Celkem: A+B+C+D=46,071 [E]</t>
  </si>
  <si>
    <t>Úpravy povrchů, podlahy, výplně otvorů</t>
  </si>
  <si>
    <t>63131</t>
  </si>
  <si>
    <t>MAZANINA Z PROST BETONU</t>
  </si>
  <si>
    <t>ochrana izolace dna podchodu bet. mazaninou tl. 50 mm  
0,05*700,277=35,014 [A]    tl. x plocha dle pol. 711509</t>
  </si>
  <si>
    <t>631451</t>
  </si>
  <si>
    <t>CEMENTOVÝ POTĚR TL DO 40MM BEZ VLOŽKY</t>
  </si>
  <si>
    <t>úprava povrchu podlahy a schodišť kolektorů dle výkr.č. 6.2  
1,2*5,45*2=13,080 [A]    podlaha pod schodištěm - š. x dl. x 2   
23,264+22,901=46,165 [B]    podlaha v kolektoru -  součet odměř. ploch  
3,512*5,45*2=38,281 [C]    schodiště - odměř.délka x š. x 2  
Celkem: A+B+C=97,526 [D]</t>
  </si>
  <si>
    <t>642231</t>
  </si>
  <si>
    <t>DVEŘE KOMPLETNÍ S OCEL ZÁRUBNÍ KOVOVÉ JEDNOKŘÍDLÉ</t>
  </si>
  <si>
    <t>dveře do kolektorů - minimální požadavek požární odolnosti EW 60 DP1 – C,S (ocelové se samozavíračem, kouřotěsné)  
1,0*2,0*2=4,000 [A]    š. x v. x 2 ks</t>
  </si>
  <si>
    <t>Přidružená stavební výroba</t>
  </si>
  <si>
    <t>711322</t>
  </si>
  <si>
    <t>IZOLACE PODZEM OBJ PROTI TLAK VODĚ ASFALT PÁSY</t>
  </si>
  <si>
    <t>plnoplošně natavované pásy z modifikovaného asfaltu - izolační systém musí být schválen SŽDC  
968,0=968,000 [B]     dle 3D modulu</t>
  </si>
  <si>
    <t>711327</t>
  </si>
  <si>
    <t>IZOLACE PODZEM OBJ PROTI TLAK VODĚ Z PE FÓLIÍ</t>
  </si>
  <si>
    <t>ochrana izolace dna podchodu - separační fólie PE tl.. 0,3 mm  
700,277=700,277 [A]    dle pol. 711509</t>
  </si>
  <si>
    <t>711331</t>
  </si>
  <si>
    <t>IZOLACE PODZEM OBJ PROTI VOL STÉK VODĚ ASFALT NÁTĚRY</t>
  </si>
  <si>
    <t>penetrační nátěr na přizdívce před natavením izolace  
2*(9.3*(0.35+2.12+0.32)+1.807*(0.35+2.12+0.32+4.185+0.63)/2+(4.185+0.63)*1.70)=82,007 [A]</t>
  </si>
  <si>
    <t>711332</t>
  </si>
  <si>
    <t>IZOLACE PODZEM OBJ PROTI VOL STÉK VODĚ ASFALT PÁSY</t>
  </si>
  <si>
    <t>plnoplošně natavované pásy z modifikovaného asfaltu - izolační systém musí být schválen SŽDC  
682,0=682,000 [A]    konstrukce podchodu - dle 3D modulu</t>
  </si>
  <si>
    <t>711337</t>
  </si>
  <si>
    <t>IZOLACE PODZEMNÍCH OBJEKTŮ PROTI VOLNĚ STÉKAJÍCÍ VODĚ Z PE FÓLIÍ</t>
  </si>
  <si>
    <t>ochrana izolace horní desky rámu a kolektoru - separační fólie PE tl.. 0,3 mm  
357,17=357,170 [A]    dle pol. 711509</t>
  </si>
  <si>
    <t>711502</t>
  </si>
  <si>
    <t>OCHRANA IZOLACE NA POVRCHU ASFALTOVÝMI PÁSY</t>
  </si>
  <si>
    <t>ochrana izolace na přizdívce  
82,007=82,007 [A]    dle pol. 711331</t>
  </si>
  <si>
    <t>711509</t>
  </si>
  <si>
    <t>OCHRANA IZOLACE NA POVRCHU TEXTILIÍ</t>
  </si>
  <si>
    <t>ochrana izolace vodorovných ploch geotextilií 300 g/m2 - dle výkresů tvaru   
dno podchodu - 1. dilat.celek  
243,5=243,500 [A]   tubus -  odměř. plocha  
43,0+42,6=85,600 [B]    kolektor - součet odměř. ploch  
2,9*(6,5+0,6*2)*2=44,660 [C]    kolektor pod schody - odměř délka z řezu x š.  
dno podchodu - 2. dilat.celek  
120,5=120,500 [D]    pod podlahou podchodu a výtah.šachtou - odměř. plocha  
(4,0+0,6+9,3+4,2+0,6)*(4,4+0,6*2)=104,720 [E]    pod eskalátorem - součet dl. x součet š.  
(10,3+4,2+0,6)*(3,9+0,6)=67,950 [F]    pod schodištěm - součet dl. x součet š.  
Celkem dno podchodu: (A+B+C+D+E+F)*1,05=700,277 [G]    (vč. rez. na mimoúrovňové přesahy)  
ochrana izolace horní desky rámu a kolektoru geotextilií 300 g/m2  
291,8*1,1=320,980 [H]    1. dilat.celek vč. kolektoru - tl. x půdorys.plocha x přirážka na šikmé plochy  
(20,2+12,7)*1,1=36,190 [I]    2. dilat.celek, před a za výtah. šachtou - dtto  
Celkem horní deska rámu : H+I=357,170 [J]  
Celkem geotextilie 300 g/m2: G+J=1 057,447 [K]  
ochrana izolace bočních stěn geotextilií 500 g/m2 - dle výkresů tvaru  
1. dilat.celek  
4,1*(10,3*2+9,2+7,5+3,4)=166,870 [L]    tubus - v. stěny x součet dl.  
15,4*4=61,600 [M]    kolektor - stěny schodiště - 4x odměř.plocha  
2,8*(7,6+8,8+0,2*2)*2=94,080 [N]    kolektor - stěny tubusu - v. stěny x součet dl.  
0,73*7,1*2=10,366 [O]    stěny zvýšení nad multikanály - v. x š. x 2 stěny  
2. dilat.celek  
4,1*10,5=43,050 [P]    stěna podchodu za výt.šachtou - v. x dl.   
0,9*(4,4+2,6)*2=12,600 [Q]    stěny výt. šachty pod podlahou - v. x dl.  
107,3+42,7=150,000 [R]    stěna podél eskalátoru a schodiště - odměř. plochy  
2,5+4,1=6,600 [S]    zalomená stěna u schodiště - dl. x v.  
1,2*4,4+13,6=18,880 [T]    stěna šachty eskalátoru a stěna mezi schodištěm a eskalátorem  
Celkem geotextilie 500 g/m2: (L+M+N+O+P+Q+R+S+T)*1,05=592,248 [U]  
GEOTEXTILIE CELKEM: K+U=1 649,695 [V]</t>
  </si>
  <si>
    <t>78272</t>
  </si>
  <si>
    <t>OBKLADY STĚN Z PŘÍROD KAMENE TVRDÉHO</t>
  </si>
  <si>
    <t>podlaha podchodu a obklad schodišťových stupňů na výstupu z podchodu ze žulových desek tl. 30 mm vč. podkladní vrstvy z cementové malty tl. 30 mm  
podlaha podchodu  
158,518=158,518 [A]    1. dilatační celek - odměř.plocha  
85,343=85,343 [B]    2. dilatační celek - odměř.plocha  
obklad schodišťových stupňů na výstupu z podchodu    
16,53*3,67=60,665 [C]    dle výkr.č. 6.3 - odměř.délka x š. schodiště  
Celkem: A+B+C=304,526 [D]</t>
  </si>
  <si>
    <t>78380-bg</t>
  </si>
  <si>
    <t>NÁTĚRY BETON KONSTR - STĚRKOVÝ NÁTĚR PROTI ROPNÝM PRODUKTŮM</t>
  </si>
  <si>
    <t>izolační pružná stěrka na bázi epoxipolyuretanu odolná olejům a schopná překlenout statické trhliny v betonu  
dle výkr.č. 6.3   
izolace vnitřních stěn a dna výtahové šachty a čerp.jímky  
((2,7+1,8)*2+(0,8+1,8)*2)*1,1+(2,7+0,8)*1,8=21,920 [A]    součet dl. stěn x v. + dna šachet   
podlaha a stěny pod eskalátory a přístupovou šachtou  
7,0*3,38+(7,0+3,38)*2*1,21=48,780 [B]    dl. x š. + součet dl. stěn x v.  
Celkem: A+B=70,700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</si>
  <si>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</si>
  <si>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</si>
  <si>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87534</t>
  </si>
  <si>
    <t>POTRUBÍ DREN Z TRUB PLAST DN DO 200MM</t>
  </si>
  <si>
    <t>dle výkr.č. 3.1  
36,0=36,000 [A]    drenáž v ose podchodu  
4,2=4,200 [B]    napojení do čerpací šachty  
10,0=10,000 [C]    napojení na stávající kanalizaci (SO 160)  
20,0=20,000 [D]    drenážní trubka pod podchodem      
Celkem: A+B+C+D=70,200 [E]</t>
  </si>
  <si>
    <t>87626</t>
  </si>
  <si>
    <t>CHRÁNIČKY Z TRUB PLAST DN DO 80MM</t>
  </si>
  <si>
    <t>0,6=0,600 [A]    trubka PE DN 75 chránička pro kabely</t>
  </si>
  <si>
    <t>87627</t>
  </si>
  <si>
    <t>CHRÁNIČKY Z TRUB PLASTOVÝCH DN DO 100MM</t>
  </si>
  <si>
    <t>dle výkr.č. 6.3  
8,1*3=24,300 [A]    chráničky DN 110 k eskalátorům - dl. x 3 ks  
0,3*2=0,600 [B]    chráničky DN 110 k čerpací jímce výtah.šachty - 2 ks  
23,4=23,400 [C]    trubka PE DN 110 chránička pro kabely  
0,3=0,300 [D]    trubka PE DN 100 chránička pro kabely  
Celkem: A+B+C+D=48,600 [E]</t>
  </si>
  <si>
    <t>894171</t>
  </si>
  <si>
    <t>ŠACHTY KANALIZAČ Z BETON DÍLCŮ NA POTRUBÍ DN DO 1000MM</t>
  </si>
  <si>
    <t>1=1,000 [A]    čerpací šachta ŽB DN 1000 hl. 6,0 m</t>
  </si>
  <si>
    <t>899111</t>
  </si>
  <si>
    <t>POKLOPY OCELOVÉ SAMOSTATNÉ</t>
  </si>
  <si>
    <t>poklop 60x60 cm - konstrukce poklopu umožní poklop integrovat do žulové dlažby podchodu a bude uzamykatelný  
1=1,000 [A]    poklop pro přístup do čerpací jímky před vchodem do výtahu  
1=1,000 [B]    poklop pro vstup pod eskalátory  
1=1,000 [C]    poklop za výtah.šachtou pro přístup ke kabelům eskalátorů  
Celkem: A+B+C=3,000 [D]</t>
  </si>
  <si>
    <t>Ostatní konstrukce a práce</t>
  </si>
  <si>
    <t>919155</t>
  </si>
  <si>
    <t>ŘEZÁNÍ OCELOVÝCH PROFILŮ PRŮŘEZU PŘES 700MM2</t>
  </si>
  <si>
    <t>50=50,000 [A]    odříznutí hlavic kotev po dokončení stavby  
7=7,000 [B]    odříznutí zápor 26-32 v úrovni zákl.spáry   
4=4,000 [C]    odříznutí kotev u zápor 26-32 v úrovni zákl.spáry  
Celkem: A+B+C=61,000 [D]</t>
  </si>
  <si>
    <t>931185</t>
  </si>
  <si>
    <t>VÝPLŇ DILATAČNÍCH SPAR Z POLYSTYRENU TL 50MM</t>
  </si>
  <si>
    <t>izolace stěn podchodu z extrudovaného polystyrenu - kompletní dodávka a provedení vč. ukotvení z korozivzdorné oceli  
592,248=592,248 [A]    plocha dle položky 289971</t>
  </si>
  <si>
    <t>931246-bg</t>
  </si>
  <si>
    <t>VLOŽKA DILAT SPAR Z PRYŽ PÁSŮ ŠÍŘ DO 400MM PROFIL TL DO 7MM</t>
  </si>
  <si>
    <t>těsnění dilatační spáry mezi stávající a novou konstrukcí včetně kotvení  
36,0=36,000 [A]    elastomerový přírubový těsnící pás celk.š. 180+170 mm (L profil)</t>
  </si>
  <si>
    <t>položka zahrnuje dodávku a osazení předepsaného materiálu, očištění ploch spáry před úpravou, očištění okolí spáry po úpravě, dodání kotevních prvků a provedení ukotvení</t>
  </si>
  <si>
    <t>931247-bg</t>
  </si>
  <si>
    <t>VLOŽKA DILAT SPAR Z PRYŽ PÁSŮ ŠÍŘ DO 400MM PROFIL TL DO 12MM</t>
  </si>
  <si>
    <t>30,4=30,400 [A]    vnitřní elastomerový pás pro dilatační spáry, výška vodního sloupce do 6,0</t>
  </si>
  <si>
    <t>položka zahrnuje dodávku a osazení předepsaného materiálu, očištění ploch spáry před úpravou, očištění okolí spáry po úpravě</t>
  </si>
  <si>
    <t>931248-bg</t>
  </si>
  <si>
    <t>VLOŽKA DILAT SPAR Z PRYŽ PÁSŮ</t>
  </si>
  <si>
    <t>26,1=26,100 [A]    těsnící elastomerový pás s žebry pro povrchové uzavření dilatační spáry, šířka profilu 50 mm, šířka spáry 20mm</t>
  </si>
  <si>
    <t>93541</t>
  </si>
  <si>
    <t>ŽLABY Z DÍLCŮ Z POLYMERBETONU SVĚTLÉ ŠÍŘKY DO 100MM VČETNĚ MŘÍŽÍ</t>
  </si>
  <si>
    <t>8,0=8,000 [A]    odvodňovací žlábek před schodištěm - dl. dle  výkr.č. 3.1</t>
  </si>
  <si>
    <t>93650</t>
  </si>
  <si>
    <t>DROBNÉ DOPLŇK KONSTR KOVOVÉ</t>
  </si>
  <si>
    <t>kotevní desky pro kotvení sloupků přístřešku  
75,0*22=1 650,000 [A]    hmotnost 75 kg/ks x počet ks  
těsnící plech do pracovních spar 250/1,5 mm  
180,0*3,55=639,000 [B]    dl. x hmotnost 3,55 kg/bm plech. pásu  
Celkem: A+B=2 289,000 [C]</t>
  </si>
  <si>
    <t>936501</t>
  </si>
  <si>
    <t>DROBNÉ DOPLŇK KONSTR KOVOVÉ NEREZ</t>
  </si>
  <si>
    <t>Přichycení izolace k římsám - nerezový pásek, včetně kotvení po 30 cm z nerezové austenitické oceli 1.4301 min. rozměrů 40/4 mm. Kotvící prvky musejí být vyrobeny z austenitické nerez oceli kvality A2.  
59,3*1,256*1,25=93,101 [A]    celková dl. v bm x hmotnost 1,0 bm pásku (www.cssteel.cz) + 25% na kotvící prvky</t>
  </si>
  <si>
    <t>936504-bg</t>
  </si>
  <si>
    <t>závitové tyče a závěsná montážní oka vč. PKO s nosností 1500 kg ve stropě výtahové šachty pro montáž výtahu - kompletní dodávka a montáž  
dle výkr.č. 6.3 - detail D6  
(1,5+1,0)*2=5,000 [A]    odhad váhy (tyč + oko) x 2 ks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</si>
  <si>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</si>
  <si>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>966166</t>
  </si>
  <si>
    <t>BOURÁNÍ KONSTRUKCÍ ZE ŽELEZOBETONU S ODVOZEM DO 12KM</t>
  </si>
  <si>
    <t>vč. odvozu z Hl. nádraží do nádr. Praha - Libeň po železnici (5 km) a dále nákl. auty na deponii Klíčov (5 km) vč. přeložení z vagonů na nákladní auta   
odměřeno z přehledných výkresů  
vybourání stávající pilotové stěny (prům. 900 mm) na úroveň základové spáry   
0,9*9,65*5,2=45,162 [A]    dle půdorysu - tl. x dl. x v. pilotové stěny  
vybourání stávající stěny (příčná zadní stěna podchodu)  
0,4*6,05*3,035=7,345 [B]    tl. x dl. x v.  
stávající kabelovod  
0,2*(4*1,0)*10,7=8,560 [C]    v ose podchodu - tl. stěny x obvod x dl.  
(0,4*2)*2,12*30,0=50,880 [D]    v ose kolektoru - tl. stěny x světlá v. x dl.  
(0,4*2)*2,5*30,0=60,000 [E]    v ose kolektoru - tl. stropu a podlahy x vnější š. x dl.  
Celkem: A+B+C+D+E=171,947 [F]</t>
  </si>
  <si>
    <t>966178</t>
  </si>
  <si>
    <t>BOURÁNÍ KONSTRUKCÍ ZE DŘEVA S ODVOZEM DO 20KM</t>
  </si>
  <si>
    <t>bourání provizorní rovnaniny z dřevěných pražců vč. ukotvení a odvoz z Hl. nádraží do nádr. Praha - Libeň po železnici (5 km) a dále na skládku Benátský vrch (39km) vč. přeložení z vagonů na nákladní auta  
(0,15*0,26*2,6)*40=4,056 [A]    v. x š. x dl. x 40 ks</t>
  </si>
  <si>
    <t>96617B</t>
  </si>
  <si>
    <t>BOURÁNÍ KONSTRUKCÍ ZE DŘEVA - DOPRAVA</t>
  </si>
  <si>
    <t>odvoz vybouraných dřevěných pražců na skládku Benátský vrch (dalších 24 km)  
4,056*0,8*24=77,875 [A]    objem m3 x hmotnost 0,8 t/m3 x 24 km</t>
  </si>
  <si>
    <t xml:space="preserve">  SO 207</t>
  </si>
  <si>
    <t xml:space="preserve">  Zárubní zeď severozápad</t>
  </si>
  <si>
    <t>SO 207</t>
  </si>
  <si>
    <t>Zárubní zeď severozápad</t>
  </si>
  <si>
    <t>VŠEOBECNÉ KONSTRUKCE A PRÁCE</t>
  </si>
  <si>
    <t>POPLATKY ZA LIKVIDACI ODPADŮ NEKONTAMINOVANÝCH - 17 05 04 VYTĚŽENÉ ZEMINY A HORNINY - I. TŘÍDA TĚŽITELNOSTI</t>
  </si>
  <si>
    <t>2018_OTSKP</t>
  </si>
  <si>
    <t>vytěžená zemina nevhodná pro zásypy</t>
  </si>
  <si>
    <t>=1,808*(1273+0,25)</t>
  </si>
  <si>
    <t>132838</t>
  </si>
  <si>
    <t>HLOUBENÍ RÝH ŠÍŘ DO 2M PAŽ I NEPAŽ TŘ. II, ODVOZ DO 20KM</t>
  </si>
  <si>
    <t>odtěžení zeminy pod základové konstrukce</t>
  </si>
  <si>
    <t>digi 739+534</t>
  </si>
  <si>
    <t>výkop patek - patky pro zahrazovací sloupky</t>
  </si>
  <si>
    <t>=8*0,25*0,25*0,5</t>
  </si>
  <si>
    <t>příplatek 19 km</t>
  </si>
  <si>
    <t>=(1273+0,25)*19</t>
  </si>
  <si>
    <t>zásypy zeminou v místě - pouze provedení, dodávka vhodné zeminy - Penta Investments, s.r.o.</t>
  </si>
  <si>
    <t>měřeno diky 4165+739+534</t>
  </si>
  <si>
    <t>Zemní práce - komunikace</t>
  </si>
  <si>
    <t>Edef,2 = 45 MPa</t>
  </si>
  <si>
    <t>Skladba 2: 611*1,1=672,100 [A]</t>
  </si>
  <si>
    <t>položka zahrnuje úpravu pláně včetně vyrovnání výškových rozdílů. Míru zhutnění určuje projekt.</t>
  </si>
  <si>
    <t>R-18130</t>
  </si>
  <si>
    <t>Úprava stávajících ploch - urovnání, svahování (kačírek): 52=52,000 [A]</t>
  </si>
  <si>
    <t>položka zahrnuje úpravu pláně včetně vyrovnání výškových rozdílů</t>
  </si>
  <si>
    <t>11.1</t>
  </si>
  <si>
    <t>Přípravné práce (a přidružené)</t>
  </si>
  <si>
    <t>113438</t>
  </si>
  <si>
    <t>ODSTRAN KRYTU ZPEVNĚNÝCH PLOCH S ASFALT POJIVEM VČET PODKLADU, ODVOZ DO 20KM</t>
  </si>
  <si>
    <t>výkaz výměr</t>
  </si>
  <si>
    <t>113158</t>
  </si>
  <si>
    <t>ODSTRANĚNÍ KRYTU ZPEVNĚNÝCH PLOCH Z BETONU, ODVOZ DO 20KM</t>
  </si>
  <si>
    <t>567406</t>
  </si>
  <si>
    <t>VRSTVY PRO OBNOVU A OPRAVY Z PENETRAČ MAKADAMU</t>
  </si>
  <si>
    <t>R-5774LF</t>
  </si>
  <si>
    <t>VRSTVY PRO OBNOVU A OPRAVY Z LITÉHO ASFALTU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</si>
  <si>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 nezahrnuje očištění podkladu po veřejném provozu</t>
  </si>
  <si>
    <t>111</t>
  </si>
  <si>
    <t>Krajinářské úpravy - práce</t>
  </si>
  <si>
    <t>R111001</t>
  </si>
  <si>
    <t>Rozrušení podloží do hl. 15 cm, doplnění a rozprostření nového kvalitního substrátu ve vrstvě 20 cm (např. ornice:kompost:písek 1:1:1), 2 x chemické o</t>
  </si>
  <si>
    <t>dle specifikace v PD</t>
  </si>
  <si>
    <t>Položka zahrnuje veškeré dodávky, práce a výkony podtřebné k realizaci kompletního prvku/zařízení/konstrukce dle specifikace v PD</t>
  </si>
  <si>
    <t>R111002</t>
  </si>
  <si>
    <t>Rozrušení podloží do hl. 15 cm, doplnění  a rozprostření nového kvalitního substrátu ve vrstvě 20 cm (např. ornice:kompost:písek 1:1:1), 2 x chemické</t>
  </si>
  <si>
    <t>R111003</t>
  </si>
  <si>
    <t>Fixování svahu kokosovu sítí kotvenou kovovými kotvami</t>
  </si>
  <si>
    <t>R111004</t>
  </si>
  <si>
    <t>Obdělávání půdy hrabáním, založení louky výsevem v rovnině (travobylinná luční směs. Výsevek 4g/m2. Složení: 20% trávy, 50 % byliny, 30% letničky.), u</t>
  </si>
  <si>
    <t>R111005</t>
  </si>
  <si>
    <t>Obdělávání půdy hrabáním, založení louky výsevem ve svahu 1:2 -1:1 (travobylinná luční směs. Výsevek 4g/m2. Složení: 20% trávy, 50 % byliny, 30% letni</t>
  </si>
  <si>
    <t>R111006</t>
  </si>
  <si>
    <t>Hloubení jamek s částečnou výměnou půdy (cca 0,5 m3/strom), výsadba dřevin s balem o prům. 60-80 cm, ukotvení dřeviny za bal podzemními kotvami , zhot</t>
  </si>
  <si>
    <t>R111007</t>
  </si>
  <si>
    <t>Hloubení jamek bez výměny půdy o objemu 0,02-0,05m3, výsadba popínavé dřeviny se zemním balem 200-300mm, Hnojení umělým hnojivem k rostlině, Ošetření</t>
  </si>
  <si>
    <t>R111008</t>
  </si>
  <si>
    <t>Hloubení jamek bez výměny půdy,výsadba trvalek  do připravené půdy s jednorázovým zalitím vodou (20l/m2) do trojsponu, včetně materiálu, vody, manipul</t>
  </si>
  <si>
    <t>R111009</t>
  </si>
  <si>
    <t>Mulčování vysazených rostlin jemnou trvalkovou kůrou - vrstva 6 cm, včetně materiálu, manipulace a dopravy na stavbě</t>
  </si>
  <si>
    <t>Krajinářské úpravy - ddodávky</t>
  </si>
  <si>
    <t>R111010</t>
  </si>
  <si>
    <t>Acer campestre- javor bybyka ok 14-16 cm</t>
  </si>
  <si>
    <t>R111011</t>
  </si>
  <si>
    <t>Acer platanoides- javor mléč, ok 14-16 cm</t>
  </si>
  <si>
    <t>R111012</t>
  </si>
  <si>
    <t>Betula pendula - bříza bílá- ok 12-14 cm</t>
  </si>
  <si>
    <t>R111013</t>
  </si>
  <si>
    <t>Prunus avium- třešeň ok 14-16 cm</t>
  </si>
  <si>
    <t>R111014</t>
  </si>
  <si>
    <t>Quercus robur -dub letní -ok 16-18 cm</t>
  </si>
  <si>
    <t>R111015</t>
  </si>
  <si>
    <t>Parthenocissus quinquefolia ´Engelmanni´ - přísavník vyv.40/60</t>
  </si>
  <si>
    <t>R111016</t>
  </si>
  <si>
    <t>Hedera helix - břečťan vyv.40/60 cm</t>
  </si>
  <si>
    <t>R111017</t>
  </si>
  <si>
    <t>Geranium macrorrhizum - kakost výběžkatý - K9</t>
  </si>
  <si>
    <t>R111018</t>
  </si>
  <si>
    <t>Geranium macrorrhizum ´Spessart´ kakost výběžkatý ´Spessart´- K9</t>
  </si>
  <si>
    <t>R111019</t>
  </si>
  <si>
    <t>Geranium wallichianum ´Rozanne´ -kakost Rozanne- K9</t>
  </si>
  <si>
    <t>R111020</t>
  </si>
  <si>
    <t>Doprava a přesuny materiálů</t>
  </si>
  <si>
    <t>Položka zahrnuje veškeré výkony a práce spojené s dopravou a manipulcí s dodávanám materiálem.</t>
  </si>
  <si>
    <t>Zemní práce - odvodnení</t>
  </si>
  <si>
    <t>viz. Výkaz výměr</t>
  </si>
  <si>
    <t>17581</t>
  </si>
  <si>
    <t>OBSYP POTRUBÍ A OBJEKTŮ Z NAKUPOVANÝCH MATERIÁLŮ</t>
  </si>
  <si>
    <t>13.1</t>
  </si>
  <si>
    <t>Všeobecné práce pro silnoproud a slaboproud</t>
  </si>
  <si>
    <t>Poplatky za likvidaci odpadů - elektro</t>
  </si>
  <si>
    <t>015420</t>
  </si>
  <si>
    <t>POPLATKY ZA LIKVIDACI ODPADŮ NEKONTAMINOVANÝCH - 17 06 04 ZBYTKY IZOLAČNÍCH MATERIÁLŮ</t>
  </si>
  <si>
    <t>viz položky v dílu 70 Všeobecné práce pro silnoproud a slaboproud, v dílu 74 Silnoproudé rozvody</t>
  </si>
  <si>
    <t>Hloubené vykopávky</t>
  </si>
  <si>
    <t>Konstrukce ze zemin</t>
  </si>
  <si>
    <t>R-701BBB</t>
  </si>
  <si>
    <t>BETONOVÝ ZÁKLAD DO ROSTLÉ ZEMINY DO BEDNĚNÍ PRO STOŽÁR / VĚŽ, VČETNĚ OCEL. VÝSTUŽE A STOŽÁROVÉHO POUZDRA / ZÁKLADOVÉ KONSTRUKCE</t>
  </si>
  <si>
    <t>11x0,5x0,5x1,5</t>
  </si>
  <si>
    <t>1. Položka obsahuje: Základ z prostého nebo armovaného betonu, ocel. výztuž, stožárové pouzdro nebo základovou konstrukci, včetně dopravy směsi a konstrukčního materiálu k základu, zhotovení bednění, armování a provedení betonáže. Dále obsahuje cenu za pom. mechanismy včetně všech ostatních vedlejších nákladů.</t>
  </si>
  <si>
    <t>27231</t>
  </si>
  <si>
    <t>ZÁKLADY Z PROSTÉHO BETONU</t>
  </si>
  <si>
    <t>2.1</t>
  </si>
  <si>
    <t>27152</t>
  </si>
  <si>
    <t>POLŠTÁŘE POD ZÁKLADY Z KAMENIVA DRCENÉHO</t>
  </si>
  <si>
    <t>=0,3*(5,76*3,8+11,52*4,2+11,52*2*4,6+11,52*2*3,8+11,52*2*4,6+16,98*4,5+11,52*4,5+11,52*4+11,52*3,5+11,52*2,2+8,64*3*8,38+(8,64+2,605+4,66+2,73+4,3)*4)+6,1*4,3+11,52*2,2</t>
  </si>
  <si>
    <t>272313</t>
  </si>
  <si>
    <t>ZÁKLADY Z PROSTÉHO BETONU DO C16/20</t>
  </si>
  <si>
    <t>podkladní betony</t>
  </si>
  <si>
    <t>=0,15*(5,76*2,03+11,52*2,4+11,52*2*3+11,52*2*2+11,52*3*2+16,98*2,6+11,52*2,8+6,1*3,2+11,52*2,4+11,52*3,2+11,52*2,4+8,64*2+11,52*3,2+11,52*2,8+(8,64*2+2,605+4,66+2,73+4,3)*2,4)</t>
  </si>
  <si>
    <t>272314</t>
  </si>
  <si>
    <t>ZÁKLADY Z PROSTÉHO BETONU DO C25/30</t>
  </si>
  <si>
    <t>patky pro zahrazovací sloupky</t>
  </si>
  <si>
    <t>Trativod</t>
  </si>
  <si>
    <t>21204</t>
  </si>
  <si>
    <t>TRATIVODY KOMPLET Z TRUB NEKOV DN DO 200MM</t>
  </si>
  <si>
    <t>trativod dle PD vč. podkladu beton tl. min 150 mm, nazahrnuje zásyp</t>
  </si>
  <si>
    <t>=(24+30+30+37,498)+(18+23+26+21+3,827+16,68)</t>
  </si>
  <si>
    <t>21361</t>
  </si>
  <si>
    <t>DRENÁŽNÍ VRSTVY Z GEOTEXTILIE - svislé</t>
  </si>
  <si>
    <t>digi =186,02+153,47+11,7</t>
  </si>
  <si>
    <t>21197</t>
  </si>
  <si>
    <t>OPLÁŠTĚNÍ ODVODŇOVACÍCH ŽEBER Z GEOTEXTILIE</t>
  </si>
  <si>
    <t>geotextilie na potrubí</t>
  </si>
  <si>
    <t>=((24+30+30+37,498)+(18+23+26+21+3,827+16,68))*0,8</t>
  </si>
  <si>
    <t>895811</t>
  </si>
  <si>
    <t>DRENÁŽNÍ ŠACHTICE NORMÁLNÍ Z PLAST DÍLCŮ ŠN 60</t>
  </si>
  <si>
    <t>kontrolní plastové šachty dle PD, DN 400 mm</t>
  </si>
  <si>
    <t>895812</t>
  </si>
  <si>
    <t>DRENÁŽNÍ ŠACHTICE NORMÁLNÍ Z PLAST DÍLCŮ ŠN 80</t>
  </si>
  <si>
    <t>revizní plastové šachty dle PD, DN 800 mm</t>
  </si>
  <si>
    <t>zásyp drenážního potrubí štěrkem 16/32 - dle PD</t>
  </si>
  <si>
    <t>=186,02+153,47+11,7 m2  (pohledová plocha svislé geotextilie - pol. 25)  x tl. 0,7</t>
  </si>
  <si>
    <t>Základy - komunikace</t>
  </si>
  <si>
    <t>289971</t>
  </si>
  <si>
    <t>OPLÁŠTĚNÍ (ZPEVNĚNÍ) Z GEOTEXTILIE</t>
  </si>
  <si>
    <t>min. 400 g/m2   
rezerva na zatažení pod obruby a plynulé napojení na stávající stav 10%</t>
  </si>
  <si>
    <t>Položka zahrnuje:    
- dodávku předepsané geotextilie   
- úpravu, očištění a ochranu podkladu    
- přichycení k podkladu, případně zatížení    
- úpravy spojů a zajištění okrajů    
- úpravy pro odvodnění    
- nutné přesahy    
- mimostaveništní a vnitrostaveništní dopravu</t>
  </si>
  <si>
    <t>327325</t>
  </si>
  <si>
    <t>ZDI OPĚRNÉ, ZÁRUBNÍ, NÁBŘEŽNÍ ZE ŽELEZOVÉHO BETONU DO C30/37</t>
  </si>
  <si>
    <t>pata opěrných zdí</t>
  </si>
  <si>
    <t>v.č.E001 statika</t>
  </si>
  <si>
    <t>327326</t>
  </si>
  <si>
    <t>ZDI OPĚRNÉ, ZÁRUBNÍ, NÁBŘEŽNÍ ZE ŽELEZOVÉHO BETONU DO C40/50</t>
  </si>
  <si>
    <t>stěna opěrných zdí - BETON C35/40 (90 DNÍ) - VIZ VÝKRES</t>
  </si>
  <si>
    <t>327365</t>
  </si>
  <si>
    <t>VÝZTUŽ ZDÍ OPĚRNÝCH, ZÁRUBNÍCH, NÁBŘEŽNÍCH Z OCELI 10505, B500B</t>
  </si>
  <si>
    <t>Vodorovné konstrukce - komunikace</t>
  </si>
  <si>
    <t>C25/30 XF2</t>
  </si>
  <si>
    <t>lože a obetonování odvodňovacího žlabu: (3*(3,5+0,5)+24,0+0,5)*0,3*0,15=1,643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</si>
  <si>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</si>
  <si>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45159</t>
  </si>
  <si>
    <t>PODKL A VÝPLŇ VRSTVY Z UPRAVENÉHO KAMENE</t>
  </si>
  <si>
    <t>kačírek (ŠD) ; tl. 100 mm</t>
  </si>
  <si>
    <t>Úprava stávajících ploch - u nové části (pochozí chodník): 52*0,1=5,200 [A]</t>
  </si>
  <si>
    <t>položka zahrnuje dodávku předepsaného kamene, mimostaveništní a vnitrostaveništní dopravu a jeho uložení   
není-li v zadávací dokumentaci uvedeno jinak, jedná se o nakupovaný materiál</t>
  </si>
  <si>
    <t>Vodorovné konstrukce - odvodnění</t>
  </si>
  <si>
    <t>45157</t>
  </si>
  <si>
    <t>PODKLADNÍ A VÝPLŇOVÉ VRSTVY Z KAMENIVA TĚŽENÉHO</t>
  </si>
  <si>
    <t>56335</t>
  </si>
  <si>
    <t>VOZOVKOVÉ VRSTVY ZE ŠTĚRKODRTI TL. DO 250MM</t>
  </si>
  <si>
    <t>ŠD tl. min. 250mm   
vč. rezervy na nerovnost podkladu a příp. rošíření pod obruby celkem 10%</t>
  </si>
  <si>
    <t>SKLADBA 2 dlážděná vozovka - pochozí chodník: 611*1,1=672,100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</si>
  <si>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</si>
  <si>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582612</t>
  </si>
  <si>
    <t>KRYTY Z BETON DLAŽDIC SE ZÁMKEM ŠEDÝCH TL 80MM DO LOŽE Z KAM</t>
  </si>
  <si>
    <t>DL 80mm, L 40mm</t>
  </si>
  <si>
    <t>SKLADBA 2 dlážděná vozovka - pochozí chodník: 611=611,000 [A]  
Úprava stávajících ploch u nové části (pojížděný chodník) - napojení na komunikace (dlažba): 2=2,000 [B]  
Celkem: A+B=613,000 [C]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</si>
  <si>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</si>
  <si>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430m = chránička 10x10</t>
  </si>
  <si>
    <t>702222</t>
  </si>
  <si>
    <t>KABELOVÁ CHRÁNIČKA ZEMNÍ UV STABILNÍ DN PŘES 100 DO 200 MM</t>
  </si>
  <si>
    <t>V místech přechodu zpevněné komunikace</t>
  </si>
  <si>
    <t>DN160</t>
  </si>
  <si>
    <t>702311</t>
  </si>
  <si>
    <t>ZAKRYTÍ KABELŮ VÝSTRAŽNOU FÓLIÍ ŠÍŘKY DO 20 CM</t>
  </si>
  <si>
    <t>Nad kabelovým vedením</t>
  </si>
  <si>
    <t>R-701CFD</t>
  </si>
  <si>
    <t>OBETONOVÁNÍ CHRÁNIČEK DO FÍ 200mm V RÝZE DO Š.100cm, TL.VRSTVY 12CM</t>
  </si>
  <si>
    <t>Položka obsahuje: Dodání betonu do rýhy, pokrytí chrániček souvislou vrstvou urovnaného betonu do tloušťky 12cm nad horní okraj chráničky.Dále obsahuje cenu za pom. mechanismy včetně všech ostatních vedlejších nákladů.</t>
  </si>
  <si>
    <t>Označení ukončení kabelu ve svorkovnicích</t>
  </si>
  <si>
    <t>711</t>
  </si>
  <si>
    <t>Izolace proti vodě</t>
  </si>
  <si>
    <t>711311</t>
  </si>
  <si>
    <t>IZOLACE PODZEMNÍCH OBJEKTŮ PROTI ZEMNÍ VLHKOSTI ASFALTOVÝMI NÁTĚRY</t>
  </si>
  <si>
    <t>asfaltový penetrační adhezní nátěr - SVI 1, 2, 3,</t>
  </si>
  <si>
    <t>skladba SVI1 a SVI2 = pravá strana stěn ve směru po komunikaci nahoru = 222,035 + 601,08 
skladba SVI3  = levá strana stěn ve směru po komunikaci nahoru =479,23</t>
  </si>
  <si>
    <t>711312</t>
  </si>
  <si>
    <t>IZOLACE PODZEMNÍCH OBJEKTŮ PROTI ZEMNÍ VLHKOSTI ASFALTOVÝMI PÁSY</t>
  </si>
  <si>
    <t>plnoplošně natavený pás - SVI 1, 2</t>
  </si>
  <si>
    <t>=281,635+601,08</t>
  </si>
  <si>
    <t>geotextilie 300 g/m2 - SVI 1, SVI 3</t>
  </si>
  <si>
    <t>711506</t>
  </si>
  <si>
    <t>OCHRANA IZOLACE NA POVRCHU Z MĚKČENÉHO PVC</t>
  </si>
  <si>
    <t>separační folie Pe tl. 0,3 mm - SVI 1</t>
  </si>
  <si>
    <t>=půdorysy(128,115+93,92)+(0,2na podkl. betonu)*déky stěn(158+140)</t>
  </si>
  <si>
    <t>631324</t>
  </si>
  <si>
    <t>MAZANINA ZE ŽELEZOBETONU DO C25/30</t>
  </si>
  <si>
    <t>ochrana izolace betonem s KARI sítí - SVI 1</t>
  </si>
  <si>
    <t>=281,635*0,05</t>
  </si>
  <si>
    <t>631366</t>
  </si>
  <si>
    <t>VÝZTUŽ MAZANIN Z KARI SÍTÍ</t>
  </si>
  <si>
    <t>SVI 1</t>
  </si>
  <si>
    <t>=0,00305*281,635</t>
  </si>
  <si>
    <t>geotextilie 500 g/m2 - SVI 2</t>
  </si>
  <si>
    <t>digi - stěna 1 = 328,28 m2 + stěna 2 = (248,57+24,23);</t>
  </si>
  <si>
    <t>71311</t>
  </si>
  <si>
    <t>IZOLACE TEPELNÁ BĚŽNÝCH KONSTRUKCÍ PEVNÁ</t>
  </si>
  <si>
    <t>EPS 50 mm - skladba SVI 2</t>
  </si>
  <si>
    <t>nátěr asfaltový izolační - SVI 3 - dvojnásobný</t>
  </si>
  <si>
    <t>=2*(svislé plochy(131,08+124,99+14,56)+vodorvná na patě 0,5*(158+140)+na podkl. betonu 0,2*(158+140))</t>
  </si>
  <si>
    <t>Elektroinstalace</t>
  </si>
  <si>
    <t>742H11</t>
  </si>
  <si>
    <t>KABEL NN ČTYŘ- A PĚTIŽÍLOVÝ CU S PLASTOVOU IZOLACÍ DO 2,5 MM2</t>
  </si>
  <si>
    <t>CYKY-O 4x4=430m</t>
  </si>
  <si>
    <t>1. nástupiště, 2. nástupiště, 3. nástupiště, připojení svítidel do odbočných krabic</t>
  </si>
  <si>
    <t>CYKY-O 4x4=12ks</t>
  </si>
  <si>
    <t>Připojení svítidel do krabic ve stožáru</t>
  </si>
  <si>
    <t>743111</t>
  </si>
  <si>
    <t>OSVĚTLOVACÍ STOŽÁR  SKLOPNÝ ŽÁROVĚ ZINKOVANÝ DÉLKY DO 6 M</t>
  </si>
  <si>
    <t>11 ks osv. stožárů</t>
  </si>
  <si>
    <t>743151</t>
  </si>
  <si>
    <t>OSVĚTLOVACÍ STOŽÁR  - STOŽÁROVÁ ROZVODNICE S 1-2 JISTÍCÍMI PRVKY</t>
  </si>
  <si>
    <t>743321</t>
  </si>
  <si>
    <t>VÝLOŽNÍK PRO MONTÁŽ SVÍTIDLA NA STOŽÁR DVOURAMENNÝ DÉLKA VYLOŽENÍ DO 1 M</t>
  </si>
  <si>
    <t>7 ks osv. stožárůs výložníkem</t>
  </si>
  <si>
    <t>748242</t>
  </si>
  <si>
    <t>PÍSMENA A ČÍSLICE VÝŠKY PŘES 40 DO 100 MM</t>
  </si>
  <si>
    <t>74D111</t>
  </si>
  <si>
    <t>PŘIPEVNĚNÍ SVÍTIDLA (BEZ DODÁVKY SVÍTIDLA) NA JEDNODUCHÝ STOŽÁR NEBO BŘEVNO</t>
  </si>
  <si>
    <t>18 ks</t>
  </si>
  <si>
    <t>743471</t>
  </si>
  <si>
    <t>SVÍTIDLO DRÁŽNÍ LED, MIN. IP 54, ELEKTRONICKÝ PŘEDŘADNÍK, PŘES 10 DO 25 W</t>
  </si>
  <si>
    <t>LED svítidlo dle výpočtu osvětlení</t>
  </si>
  <si>
    <t>741911</t>
  </si>
  <si>
    <t>UZEMŇOVACÍ VODIČ V ZEMI FEZN DO 120 MM2</t>
  </si>
  <si>
    <t>741C07</t>
  </si>
  <si>
    <t>VYVEDENÍ UZEMŇOVACÍCH VODIČŮ NA POVRCH/KONSTRUKCI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</si>
  <si>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</si>
  <si>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</si>
  <si>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</si>
  <si>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</si>
  <si>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Zkušební provoz nově instalovaného zařízení v celkové délce =88 hodin</t>
  </si>
  <si>
    <t>747541</t>
  </si>
  <si>
    <t>MĚŘENÍ INTENZITY OSVĚTLENÍ INSTALOVANÉHO V ROZSAHU TOHOTO SO/PS</t>
  </si>
  <si>
    <t>Manipulace na zařízeních prováděné provozovatelem, které podmiňují práce zhotovitele na realizaci tohoto SO včetně manipulací souvisejících s identifikací funkce a typu a s úpravou jednotlivých kabelů umístěných v rozvaděčích, v kabelových kolektorech a v kabelových prostupech.</t>
  </si>
  <si>
    <t>Zjišťování stávajícího stavu rozvodu nn a účelu stávající kabelizace nn</t>
  </si>
  <si>
    <t>Práce prováděné v celkové délce =168 hodin</t>
  </si>
  <si>
    <t>Potrubí - komunikace</t>
  </si>
  <si>
    <t>R-897542</t>
  </si>
  <si>
    <t>VPUSŤ ODVOD ŽLABŮ Z POLYMERBETONU SV. ŠÍŘKY DO 150MM</t>
  </si>
  <si>
    <t>liniový odvodňovací prvek - žlab, zemní práce v rámci bourání</t>
  </si>
  <si>
    <t>položka zahrnuje dodávku a osazení předepsaného dílce včetně mříže   
nezahrnuje předepsané podkladní konstrukce</t>
  </si>
  <si>
    <t>Tubní vedení - odvodnění</t>
  </si>
  <si>
    <t>87434</t>
  </si>
  <si>
    <t>POTRUBÍ Z TRUB PLASTOVÝCH ODPADNÍCH DN DO 200MM</t>
  </si>
  <si>
    <t>89413</t>
  </si>
  <si>
    <t>ŠACHTY KANALIZAČNÍ Z BETON DÍLCŮ NA POTRUBÍ DN DO 200MM</t>
  </si>
  <si>
    <t>899642</t>
  </si>
  <si>
    <t>ZKOUŠKA VODOTĚSNOSTI POTRUBÍ DN DO 200MM</t>
  </si>
  <si>
    <t>89980</t>
  </si>
  <si>
    <t>TELEVIZNÍ PROHLÍDKA POTRUBÍ</t>
  </si>
  <si>
    <t>Mobiliář</t>
  </si>
  <si>
    <t>93753</t>
  </si>
  <si>
    <t>MOBILIÁŘ - KOVOVÉ KOŠE NA ODPADKY - tříděný odpad</t>
  </si>
  <si>
    <t>93658</t>
  </si>
  <si>
    <t>OCHRANNÉ TYČOVÉ ZNAKY - ORIENTAČNÍ SLOUPKY</t>
  </si>
  <si>
    <t>slpopky  vč. nerezových lanek</t>
  </si>
  <si>
    <t>348173</t>
  </si>
  <si>
    <t>ZÁBRADLÍ Z DÍLCŮ KOVOVÝCH ŽÁROVĚ ZINK PONOREM S NÁTĚREM</t>
  </si>
  <si>
    <t>Doplň. konstr. a práce na pozem. komunikacích</t>
  </si>
  <si>
    <t>919113</t>
  </si>
  <si>
    <t>ŘEZÁNÍ ASFALTOVÉHO KRYTU VOZOVEK TL DO 150MM</t>
  </si>
  <si>
    <t>919123</t>
  </si>
  <si>
    <t>ŘEZÁNÍ BETONOVÉHO KRYTU VOZOVEK TL DO 150MM</t>
  </si>
  <si>
    <t>Ostatní konstrukce a práce - komunikace</t>
  </si>
  <si>
    <t>917212</t>
  </si>
  <si>
    <t>ZÁHONOVÉ OBRUBY Z BETONOVÝCH OBRUBNÍKŮ ŠÍŘ 80MM</t>
  </si>
  <si>
    <t>betonový obrubník 80/250 mm do lože z betonu C25/30 XF2 s opěrou   
přímé i obloukové prvky, vč. spárování   
výška uložení (nášlapu) dle situace</t>
  </si>
  <si>
    <t>Položka zahrnuje:   
dodání a pokládku betonových obrubníků o rozměrech předepsaných zadávací dokumentací   
betonové lože i boční betonovou opěrku.</t>
  </si>
  <si>
    <t>93542</t>
  </si>
  <si>
    <t>ŽLABY Z DÍLCŮ Z POLYMERBETONU SVĚTLÉ ŠÍŘKY DO 150MM VČETNĚ MŘÍŽÍ</t>
  </si>
  <si>
    <t>liniový odvodňovací prvek - žlab, zemní práce v rámci bourání   
vpusťový kus dl. 0,5m vykázán zvlášť</t>
  </si>
  <si>
    <t>příčné odvodnění: 3*3,5+24,0=34,500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</si>
  <si>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</si>
  <si>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Ostatní konstrukce a práce - odvodnění</t>
  </si>
  <si>
    <t>967114</t>
  </si>
  <si>
    <t>VYBOURÁNÍ ČÁSTÍ KONSTRUKCÍ Z BETON DÍLCŮ S ODVOZEM DO 5KM</t>
  </si>
  <si>
    <t>POPLATKY ZA LIKVIDACI ODPADŮ NEKONTAMINOVANÝCH - 17 03 02 VYBOURANÝ ASFALTOVÝ BETON BEZ DEHTU</t>
  </si>
  <si>
    <t>=2*2,4</t>
  </si>
  <si>
    <t>E.1.6</t>
  </si>
  <si>
    <t>Potrubní vedení</t>
  </si>
  <si>
    <t xml:space="preserve">  SO 160</t>
  </si>
  <si>
    <t xml:space="preserve">  Odvodnění výstupů z podchodů</t>
  </si>
  <si>
    <t>SO 160</t>
  </si>
  <si>
    <t>Odvodnění výstupů z podchodů</t>
  </si>
  <si>
    <t>Tubní vedení</t>
  </si>
  <si>
    <t>89613</t>
  </si>
  <si>
    <t>SPADIŠTĚ KANALIZAČ Z BETON DÍLCŮ NA POTRUBÍ DN DO 200MM</t>
  </si>
  <si>
    <t>86657</t>
  </si>
  <si>
    <t>CHRÁNIČKY Z TRUB OCELOVÝCH DN DO 500MM</t>
  </si>
  <si>
    <t>R1</t>
  </si>
  <si>
    <t>Čerpadlo</t>
  </si>
  <si>
    <t>[bez vazby na CS]</t>
  </si>
  <si>
    <t>R2</t>
  </si>
  <si>
    <t>Nerezová vana včetně póroroštu s vyspádovaným dnem a odtokovým otvorem pro DN 150</t>
  </si>
  <si>
    <t>rozměr vany 1.3m x 0.6 x 0.6.Rozměr oka póroroštu 33,33/11,11</t>
  </si>
  <si>
    <t>967118</t>
  </si>
  <si>
    <t>VYBOURÁNÍ ČÁSTÍ KONSTRUKCÍ Z BETON DÍLCŮ S ODVOZEM DO 20KM</t>
  </si>
  <si>
    <t xml:space="preserve">  SO 161</t>
  </si>
  <si>
    <t xml:space="preserve">  Přeložka vodovodu v místě křížení prodlouženého severního podchodu</t>
  </si>
  <si>
    <t>SO 161</t>
  </si>
  <si>
    <t>Přeložka vodovodu v místě křížení prodlouženého severního podchodu</t>
  </si>
  <si>
    <t>85133</t>
  </si>
  <si>
    <t>POTRUBÍ Z TRUB LITINOVÝCH TLAKOVÝCH HRDLOVÝCH DN DO 150MM</t>
  </si>
  <si>
    <t>899901</t>
  </si>
  <si>
    <t>PŘEPOJENÍ PŘÍPOJEK</t>
  </si>
  <si>
    <t>891126</t>
  </si>
  <si>
    <t>ŠOUPÁTKA DN DO 80MM</t>
  </si>
  <si>
    <t>86646</t>
  </si>
  <si>
    <t>CHRÁNIČKY Z TRUB OCELOVÝCH DN DO 400MM</t>
  </si>
  <si>
    <t>891927</t>
  </si>
  <si>
    <t>ZEMNÍ SOUPRAVY DN DO 100MM S POKLOPEM</t>
  </si>
  <si>
    <t>899308</t>
  </si>
  <si>
    <t>DOPLŇKY NA POTRUBÍ - SIGNALIZAČ VODIČ</t>
  </si>
  <si>
    <t>899309</t>
  </si>
  <si>
    <t>DOPLŇKY NA POTRUBÍ - VÝSTRAŽNÁ FÓLIE</t>
  </si>
  <si>
    <t>899631</t>
  </si>
  <si>
    <t>TLAKOVÉ ZKOUŠKY POTRUBÍ DN DO 150MM</t>
  </si>
  <si>
    <t>89973</t>
  </si>
  <si>
    <t>PROPLACH A DEZINFEKCE VODOVODNÍHO POTRUBÍ DN DO 150MM</t>
  </si>
  <si>
    <t>E.1.8</t>
  </si>
  <si>
    <t>Pozemní komunikace</t>
  </si>
  <si>
    <t xml:space="preserve">  SO 180</t>
  </si>
  <si>
    <t xml:space="preserve">  Chodník směr Seifertova</t>
  </si>
  <si>
    <t>SO 180</t>
  </si>
  <si>
    <t>Chodník směr Seifertova</t>
  </si>
  <si>
    <t>014102</t>
  </si>
  <si>
    <t>a</t>
  </si>
  <si>
    <t>POPLATKY ZA SKLÁDKU</t>
  </si>
  <si>
    <t>Vytěžené zeminy a horniny - I. třída těžitelnosti (dříve třídy 1, 2, 3, 4 a), 4 b), 4 c), 4 f))</t>
  </si>
  <si>
    <t>dle pol. 113328: 256,3*2,1=538,230 [A]  
dle pol. 113328: 77*0,15*1,808=20,882 [B]  
Celkem: A+B=559,112 [C]</t>
  </si>
  <si>
    <t>zahrnuje veškeré poplatky provozovateli skládky související s uložením odpadu na skládce.</t>
  </si>
  <si>
    <t>b</t>
  </si>
  <si>
    <t>Vybouraný asfaltový beton bez dehtu</t>
  </si>
  <si>
    <t>dle pol. 113134: 86,148*2,56=220,539 [A]</t>
  </si>
  <si>
    <t>c</t>
  </si>
  <si>
    <t>Prostý beton</t>
  </si>
  <si>
    <t>dle pol. 113344: 129,0*2,4=309,600 [A]</t>
  </si>
  <si>
    <t>Bourání - asfaltové plochy (vozovka), přepoklad tl. živičných vrstev prům. 100 mm   
žst. Praha-Libeň - Deponie Klíčov v k.ú. Vysočany (sběr stavebních odpadů s následnou recyklací) = 5 km   
Pozn.: žst. Praha hl.n. - žst. Praha-Libeň převoz po železnici (5 km), v žst. Praha-Libeň přeložení na nákladní auta</t>
  </si>
  <si>
    <t>Rekonstruovaná část: 810*0,1=81,000 [A]  
Chodníky: 50*0,1=5,000 [B]  
Provedení vodící linie v živici: 3,7*0,4*0,1=0,148 [C]  
Celkem: A+B+C=86,148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</si>
  <si>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</si>
  <si>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</si>
  <si>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</si>
  <si>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žst. Praha-Libeň - Skládka Benátský vrch = 39 km   
Pozn.: žst. Praha hl.n. - žst. Praha-Libeň převoz po železnici (5 km), v žst. Praha-Libeň přeložení na nákladní auta</t>
  </si>
  <si>
    <t>Bourání - asfaltové plochy (vozovka), přepoklad tl. nezpevněných vrstev prům. 150 mm -  
- Rekonstruovaná část: 810*0,15=121,500 [A]  
- Chodníky: 50*0,15=7,500 [B]  
Bourání - ostatní plochy (štěrk s trávou), přepoklad tl. nezpevněných vrstev prům. 100 mm -  
- Rekonstruovaná část: 417*0,1=41,700 [C]  
- Chodníky: 856*0,1=85,600 [D]  
Celkem: A+B+C+D=256,300 [E]</t>
  </si>
  <si>
    <t>11332B</t>
  </si>
  <si>
    <t>ODSTRANĚNÍ PODKLADŮ ZPEVNĚNÝCH PLOCH Z KAMENIVA NESTMELENÉHO - DOPRAVA</t>
  </si>
  <si>
    <t>žst. Praha-Libeň - Skládka Benátský vrch = 39 km ; 2,1t/m3</t>
  </si>
  <si>
    <t>Rekonstrukce komunikace po stavbě: 256,3*19*2,1=10 226,370 [A]</t>
  </si>
  <si>
    <t>Položka zahrnuje samostatnou dopravu suti a vybouraných hmot. Množství se určí jako součin hmotnosti [t] a požadované vzdálenosti [km].</t>
  </si>
  <si>
    <t>113344</t>
  </si>
  <si>
    <t>ODSTRAN PODKL ZPEVNĚNÝCH PLOCH S CEM POJIVEM, ODVOZ DO 5KM</t>
  </si>
  <si>
    <t>Bourání - asfaltové plochy (vozovka), přepoklad tl. KSC vrstev prům. 150 mm   
žst. Praha-Libeň - Deponie Klíčov v k.ú. Vysočany (sběr stavebních odpadů s následnou recyklací) = 5 km   
Pozn.: žst. Praha hl.n. - žst. Praha-Libeň převoz po železnici (5 km), v žst. Praha-Libeň přeložení na nákladní auta</t>
  </si>
  <si>
    <t>Rekonstruovaná část: 810*0,15=121,500 [A]  
Chodníky: 50*0,15=7,500 [B]  
Celkem: A+B=129,000 [C]</t>
  </si>
  <si>
    <t>Skladba 1: (280+1125)*1,1=1 545,500 [A]  
Skladba 2: 626*1,1=688,600 [B]  
Celkem: A+B=2 234,100 [C]</t>
  </si>
  <si>
    <t>Úprava stávajících ploch - urovnání, svahování (kačírek): 280+128+40=448,000 [A]</t>
  </si>
  <si>
    <t>geotextilie min. 200 g/m2</t>
  </si>
  <si>
    <t>Trativod z trub DN 150: 77*1,6=123,200 [A]</t>
  </si>
  <si>
    <t>položka zahrnuje dodávku předepsané geotextilie, mimostaveništní a vnitrostaveništní dopravu a její uložení včetně potřebných přesahů (nezapočítávají se do výměry)</t>
  </si>
  <si>
    <t>vč. odvozu a uložení výkopku rýhy na skládku, zřízení podsypu a obsypu</t>
  </si>
  <si>
    <t>Trativod z perforovaných trub HDPE DN 150: 77=77,000 [A]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</si>
  <si>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</si>
  <si>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lože a obetonování odvodňovacího žlabu: (7,0+0,5)*0,3*0,15=0,338 [A]  
navýšení lože žlabovky: 52*0,3*0,15=2,340 [B]  
Celkem: A+B=2,678 [C]</t>
  </si>
  <si>
    <t>Úprava stávajících ploch -  
- u rekonstruované části: 280*0,1=28,000 [A]  
- u nové části (pochozí chodník): 128*0,1=12,800 [B]  
- u nové části (pojížděný chodník): 40*0,1=4,000 [C]  
Celkem: A+B+C=44,800 [D]</t>
  </si>
  <si>
    <t>561431</t>
  </si>
  <si>
    <t>KAMENIVO ZPEVNĚNÉ CEMENTEM TŘ. I TL. DO 150MM</t>
  </si>
  <si>
    <t>KSC I (SC C8/10) ; tl. 120 mm</t>
  </si>
  <si>
    <t>SKLADBA 1 asfaltová vozovka -  
- pojížděný chodník: 280=280,000 [A]  
- rekonstruovaná část: 1125=1 125,000 [B]  
Celkem: A+B=1 405,000 [C]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</si>
  <si>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</si>
  <si>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ŠD tl. min. 150mm   
vč. rezervy na nerovnost podkladu a příp. rošíření pod obruby celkem 10%</t>
  </si>
  <si>
    <t>SKLADBA 1 asfaltová vozovka -  
- pojížděný chodník: 280*1,1=308,000 [A]  
- rekonstruovaná část: 1125*1,1=1 237,500 [B]  
Celkem: A+B=1 545,500 [C]</t>
  </si>
  <si>
    <t>SKLADBA 2 dlážděná vozovka - pochozí chodník: (626+6,5*0,4)*1,1=691,460 [A]</t>
  </si>
  <si>
    <t>572123</t>
  </si>
  <si>
    <t>INFILTRAČNÍ POSTŘIK Z EMULZE DO 1,0KG/M2</t>
  </si>
  <si>
    <t>PI, EKM ; 1,0 kg/m2</t>
  </si>
  <si>
    <t>SKLADBA 1 asfaltová vozovka -  
- pojížděný chodník: 280=280,000 [A]  
- rekonstruovaná část: 1125=1 125,000 [B]  
Napojení přes odskoky vrstev:  
- pojížděný chodník: 1,5=1,500 [C]  
- rekonstruovaná část: 5=5,000 [D]  
Celkem: A+B+C+D=1 411,500 [E]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</si>
  <si>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</si>
  <si>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572213</t>
  </si>
  <si>
    <t>SPOJOVACÍ POSTŘIK Z EMULZE DO 0,5KG/M2</t>
  </si>
  <si>
    <t>PS, EKM ; 0,3 kg/m2</t>
  </si>
  <si>
    <t>SKLADBA 1 asfaltová vozovka -  
- pojížděný chodník: 280=280,000 [A]  
- rekonstruovaná část: 1125=1 125,000 [B]  
Napojení přes odskoky vrstev:  
- pojížděný chodník: 3=3,000 [C]  
- rekonstruovaná část: 10=10,000 [D]  
Celkem: A+B+C+D=1 418,000 [E]</t>
  </si>
  <si>
    <t>574A34</t>
  </si>
  <si>
    <t>ASFALTOVÝ BETON PRO OBRUSNÉ VRSTVY ACO 11+, 11S TL. 40MM</t>
  </si>
  <si>
    <t>ACO 11+ ; tl. 40 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</si>
  <si>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</si>
  <si>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</si>
  <si>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</si>
  <si>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; tl. 60 mm</t>
  </si>
  <si>
    <t>SKLADBA 2 dlážděná vozovka - pochozí chodník: 626=626,000 [A]</t>
  </si>
  <si>
    <t>58271</t>
  </si>
  <si>
    <t>DLÁŽDĚNÉ KRYTY Z DESEK Z KONGLOMER KAMENE DO LOŽE Z KAMENIVA</t>
  </si>
  <si>
    <t>SKLADBA 2 dlážděná vozovka - pochozí chodník - vodící linie: 6,5*0,4=2,600 [A]</t>
  </si>
  <si>
    <t>58272</t>
  </si>
  <si>
    <t>DLÁŽDĚNÉ KRYTY Z DESEK Z KONGLOMER KAMENE DO LOŽE Z MC</t>
  </si>
  <si>
    <t>DL 80mm, L 20mm (beton)</t>
  </si>
  <si>
    <t>SKLADBA 1 asfaltová vozovka - pojížděný chodník: 3,7*0,4=1,480 [A]</t>
  </si>
  <si>
    <t>897542</t>
  </si>
  <si>
    <t>89923</t>
  </si>
  <si>
    <t>VÝŠKOVÁ ÚPRAVA KRYCÍCH HRNCŮ</t>
  </si>
  <si>
    <t>šoupata, hydranty - čerpáno dle skutečnosti</t>
  </si>
  <si>
    <t>- položka výškové úpravy zahrnuje všechny nutné práce a materiály pro zvýšení nebo snížení zařízení (včetně nutné úpravy stávajícího povrchu vozovky nebo chodníku).</t>
  </si>
  <si>
    <t>Napojení na stáv. stav: 26=26,000 [A]</t>
  </si>
  <si>
    <t>položka zahrnuje řezání vozovkové vrstvy v předepsané tloušťce, včetně spotřeby vody</t>
  </si>
  <si>
    <t>919112</t>
  </si>
  <si>
    <t>ŘEZÁNÍ ASFALTOVÉHO KRYTU VOZOVEK TL DO 100MM</t>
  </si>
  <si>
    <t>Provedení vodící linie v živici: 2*3,7=7,400 [A]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</si>
  <si>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</si>
  <si>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</si>
  <si>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   
nezahrnuje těsnící profil</t>
  </si>
  <si>
    <t>931316</t>
  </si>
  <si>
    <t>TĚSNĚNÍ DILATAČ SPAR ASF ZÁLIVKOU PRŮŘ DO 800MM2</t>
  </si>
  <si>
    <t>935212</t>
  </si>
  <si>
    <t>PŘÍKOPOVÉ ŽLABY Z BETON TVÁRNIC ŠÍŘ DO 600MM DO BETONU TL 100MM</t>
  </si>
  <si>
    <t>Žlabovka 210/100mm (např. ŽLAB II) do betonového lože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</si>
  <si>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</si>
  <si>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E.1.9</t>
  </si>
  <si>
    <t>Kabelovody, kolektory</t>
  </si>
  <si>
    <t xml:space="preserve">  SO 190.1</t>
  </si>
  <si>
    <t xml:space="preserve">  Přeložka stávajícího kolektoru</t>
  </si>
  <si>
    <t>SO 190.1</t>
  </si>
  <si>
    <t>Přeložka stávajícího kolektoru</t>
  </si>
  <si>
    <t>70.38544</t>
  </si>
  <si>
    <t>=J56</t>
  </si>
  <si>
    <t>=J52</t>
  </si>
  <si>
    <t>POPLATKY ZA LIKVIDACŮ ODPADŮ NEKONTAMINOVANÝCH - 20 03 99  ODPAD PODOBNÝ KOMUNÁLNÍMU ODPADU</t>
  </si>
  <si>
    <t>10.285</t>
  </si>
  <si>
    <t>703411</t>
  </si>
  <si>
    <t>ELEKTROINSTALAČNÍ TRUBKA PLASTOVÁ VČETNĚ UPEVNĚNÍ A PŘÍSLUŠENSTVÍ DN PRŮMĚRU DO 25 MM</t>
  </si>
  <si>
    <t>703752</t>
  </si>
  <si>
    <t>PROTIPOŽÁRNÍ UCPÁVKA STĚNOU/STROPEM, TL DO 50CM, DO EI 90 MIN.</t>
  </si>
  <si>
    <t>Silnoproud</t>
  </si>
  <si>
    <t>741172</t>
  </si>
  <si>
    <t>KRABICE (ROZVODKA) INSTALAČNÍ KABELOVÁ VE VYŠŠÍM KRYTÍ - MIN. IP 44 VČETNĚ PRŮCHODEK SE SVORKAMI 3-F DO 10 MM2</t>
  </si>
  <si>
    <t>741212</t>
  </si>
  <si>
    <t>SPÍNAČ INSTALAČNÍ JEDNODUCHÝ KOMPLETNÍ NÁSTĚNNÝ - KRYTÍ MIN. IP 44</t>
  </si>
  <si>
    <t>talčítkový ovladač s orientační doutnavkou 230V, 10A, tř. izolace II</t>
  </si>
  <si>
    <t>řazení 1/0So: 2ks</t>
  </si>
  <si>
    <t>741312</t>
  </si>
  <si>
    <t>ZÁSUVKA INSTALAČNÍ JEDNODUCHÁ, NÁSTĚNNÁ VE VYŠŠÍM KRYTÍ - MIN. IP 44</t>
  </si>
  <si>
    <t>741413</t>
  </si>
  <si>
    <t>ZÁSUVKA/PŘÍVODKA PRŮMYSLOVÁ, KRYTÍ IP 44 400 V, DO 63 A</t>
  </si>
  <si>
    <t>CYKY-O 2x2,5:1919m</t>
  </si>
  <si>
    <t>CYKY-O 2x4:138m; CYKY-O 2x10:391m</t>
  </si>
  <si>
    <t>742F11</t>
  </si>
  <si>
    <t>KABEL NN NEBO VODIČ JEDNOŽÍLOVÝ CU S PLASTOVOU IZOLACÍ DO 2,5 MM2</t>
  </si>
  <si>
    <t>CYY 2,5ZŽ:300m</t>
  </si>
  <si>
    <t>CYY 4ZŽ:100m</t>
  </si>
  <si>
    <t>CYKY-O 4x2,5:127m; CYKY-O 5x2,5:242m</t>
  </si>
  <si>
    <t>742H12</t>
  </si>
  <si>
    <t>KABEL NN ČTYŘ- A PĚTIŽÍLOVÝ CU S PLASTOVOU IZOLACÍ OD 4 DO 16 MM2</t>
  </si>
  <si>
    <t>CYKY-O 4x6:339m; CYKY-O 4x10:345m</t>
  </si>
  <si>
    <t>R747541</t>
  </si>
  <si>
    <t>R747001</t>
  </si>
  <si>
    <t>A - PŘISAZENÉ PRŮMYSLOVÉ LED SVÍTIDLO 10W TŘ. IZOLACE II</t>
  </si>
  <si>
    <t>Přisazené průmyslové LED svítidlo, 10W, IP66, 4000K, tř. izolace II, elektronický předřadník</t>
  </si>
  <si>
    <t>1. Položka obsahuje:  
 – kompletní svítidlo vč. zdroje a příslušenství  
2. Položka neobsahuje:  
 X  
3. Způsob měření:  
Udává se počet kusů kompletní konstrukce nebo práce.</t>
  </si>
  <si>
    <t>R7470002</t>
  </si>
  <si>
    <t>RK1 - NÁSTĚNNÝ OCELOPLECHOVÝ ROZVADĚČ, Š.550 V.800 H. 161, KRYTÍ MIN. IP 44/20, TŘ. IZOLACE II, In=50A, Ik``? 10kA, PŘÍSTROJOVÉ VYBAVENÍ VIZ. VÝKRESOV</t>
  </si>
  <si>
    <t>1. Položka obsahuje:  
– přípravu podkladu pro osazení vč. upevňovacího materiálu  
– přístrojové vybavení ( jističe, stykače apod. )  
- montáž  
– veškerý podružný a pomocný materiál ( včetně můstků, vnitřních propojů-vodičů a pod ), nosnou konstrukci, kotevní a spojovací prvky  
 – provedení zkoušek, dodání předepsaných zkoušek, revizí a atestů  
2. Položka neobsahuje:  
 X  
3. Způsob měření:  
Udává se počet kusů kompletní konstrukce nebo práce.</t>
  </si>
  <si>
    <t>R747003</t>
  </si>
  <si>
    <t>RK2 - NÁSTĚNNÝ OCELOPLECHOVÝ ROZVADĚČ, Š.550 V.800 H. 161, KRYTÍ MIN. IP 44/20, TŘ. IZOLACE II, In=50A, Ik``? 10kA, PŘÍSTROJOVÉ VYBAVENÍ VIZ. VÝKRESOV</t>
  </si>
  <si>
    <t>R747004</t>
  </si>
  <si>
    <t>Pomocný, drobný a dále nespecifikovaný materiál</t>
  </si>
  <si>
    <t>Položka zahrnuje veškerý pomocný a drobný materiál, včetně veškerého příslušenství a jeho montáže.</t>
  </si>
  <si>
    <t>769</t>
  </si>
  <si>
    <t>Vzduchotechnika</t>
  </si>
  <si>
    <t>R769190101</t>
  </si>
  <si>
    <t>Odvodní radiální ventilátor, d400mm, V=1500m3/h, dp=380Pa, vč. manžet, regulátoru otáček, kombinovaného termostatu s hygrostatem</t>
  </si>
  <si>
    <t>výměra dle PD</t>
  </si>
  <si>
    <t>POLOŽKA ZAHRNUJE VEŠKERÉ PRÁCE, VÝKONY A DODÁVKY NUTNÉ K REALIZACI KOMPLETNÍHO PRVKU/KONSTRUKCE/ČINOSTI DEL PD</t>
  </si>
  <si>
    <t>R769190102</t>
  </si>
  <si>
    <t>Odvodní radiální ventilátor, d400mm, V=2000m3/h, dp=320Pa, vč. manžet, regulátoru otáček, kombinovaného termostatu s hygrostatem</t>
  </si>
  <si>
    <t>R769190103</t>
  </si>
  <si>
    <t>Protidešťová žaluzie vč. síta proti hmyzu, pozedního rámu, montáž. mat. přibližný rozměr(nutno doměřit) 470X600</t>
  </si>
  <si>
    <t>R769190104</t>
  </si>
  <si>
    <t>Hranaté potrubí ,pozink. plech, vč.tvarovek, spojek, spojovacího a těsnícího materiálu, závěsů, klapek do odboček, síta z tahokovu</t>
  </si>
  <si>
    <t>R769190105</t>
  </si>
  <si>
    <t>Kruhové SPIRO , pozink. plech, vč.tvarovek, spojek, spojovacího a těsnícího materiálu, závěsů, klapek do odboček, D400</t>
  </si>
  <si>
    <t>bm</t>
  </si>
  <si>
    <t>R769190106</t>
  </si>
  <si>
    <t>Lamelová požární klapka,  signalizací polohy klapky, 700x500</t>
  </si>
  <si>
    <t>R769190107</t>
  </si>
  <si>
    <t>Demontáž a likvidace stávající VZT</t>
  </si>
  <si>
    <t>R769190108</t>
  </si>
  <si>
    <t>Montáž VZT</t>
  </si>
  <si>
    <t>R769190109</t>
  </si>
  <si>
    <t>Dílenská dokumentace a Projekt skutečného provedení</t>
  </si>
  <si>
    <t>R769190110</t>
  </si>
  <si>
    <t>Zaregulování, uvedení do provozu</t>
  </si>
  <si>
    <t>R769190111</t>
  </si>
  <si>
    <t>Kompletační a ing. činnost</t>
  </si>
  <si>
    <t>R769190112</t>
  </si>
  <si>
    <t>Dopravné</t>
  </si>
  <si>
    <t>800_1</t>
  </si>
  <si>
    <t>Práce v kolektoru</t>
  </si>
  <si>
    <t>11090</t>
  </si>
  <si>
    <t>VŠEOBECNÉ VYKLIZENÍ OSTATNÍCH PLOCH</t>
  </si>
  <si>
    <t>vyčištění kolektoru stávajícího m2</t>
  </si>
  <si>
    <t>POL VV 1</t>
  </si>
  <si>
    <t>R740-001</t>
  </si>
  <si>
    <t>svěšení kabelá z lávek a jejich vhodné uložení nimo ně</t>
  </si>
  <si>
    <t>m´</t>
  </si>
  <si>
    <t>svěšení kabelů z lávek</t>
  </si>
  <si>
    <t>VV 2</t>
  </si>
  <si>
    <t>427951</t>
  </si>
  <si>
    <t>ZAKRYTÍ KANÁLŮ ZE DŘEVA MĚKKÉHO</t>
  </si>
  <si>
    <t>zakrytí svěšených kabelů - desky</t>
  </si>
  <si>
    <t>=9*2*0,05 VV3</t>
  </si>
  <si>
    <t>R427951</t>
  </si>
  <si>
    <t>odstranění ochrany kabelů</t>
  </si>
  <si>
    <t>- demontáž, uskladnění</t>
  </si>
  <si>
    <t>=9*2*0,05</t>
  </si>
  <si>
    <t>76299</t>
  </si>
  <si>
    <t>OSTATNÍ ATYPICKÉ TESAŘSKÉ KONSTRUKCE</t>
  </si>
  <si>
    <t>rozepření kolektoru 3*1,8, hl. 1,5</t>
  </si>
  <si>
    <t>=(6*1,8+2*3)*2*0,2*0,25 VV5</t>
  </si>
  <si>
    <t>97616</t>
  </si>
  <si>
    <t>VYBOURÁNÍ DROBNÝCH PŘEDMĚTŮ DŘEVĚNÝCH</t>
  </si>
  <si>
    <t>- likvidace rozepření</t>
  </si>
  <si>
    <t>2x 8 ks VV6</t>
  </si>
  <si>
    <t>966164</t>
  </si>
  <si>
    <t>BOURÁNÍ KONSTRUKCÍ ZE ŽELEZOBETONU S ODVOZEM DO 5KM</t>
  </si>
  <si>
    <t>vybourání žb stropu tl. 300 mm, 3,0 x 2,5 m</t>
  </si>
  <si>
    <t>VV7</t>
  </si>
  <si>
    <t>2*9*0,05 vv9</t>
  </si>
  <si>
    <t>- demontáž, likvidace</t>
  </si>
  <si>
    <t>0.9</t>
  </si>
  <si>
    <t>411324</t>
  </si>
  <si>
    <t>STROPY ZE ŽELEZOBETONU DO C25/30</t>
  </si>
  <si>
    <t>zpětné dobetonování stropu</t>
  </si>
  <si>
    <t>VV 11</t>
  </si>
  <si>
    <t>427365</t>
  </si>
  <si>
    <t>VÝZTUŽ ZAKRYTÍ KANÁLŮ Z BET OCELI 10505, B500B</t>
  </si>
  <si>
    <t>- výztuž</t>
  </si>
  <si>
    <t>0.675</t>
  </si>
  <si>
    <t>642211</t>
  </si>
  <si>
    <t>DVEŘE KOMPLETNÍ S OCEL ZÁRUBNÍ CELODŘEV JEDNOKŘÍDLÉ</t>
  </si>
  <si>
    <t>VV13 - EW 60 DP1 – C,S (ocelové se samozavíračem, kouřotěsné).</t>
  </si>
  <si>
    <t>2x90/197 cm</t>
  </si>
  <si>
    <t>R642211</t>
  </si>
  <si>
    <t>Oprava dveří, kontrola stavu a stupne PO - d t t o pol. 16</t>
  </si>
  <si>
    <t>5.319</t>
  </si>
  <si>
    <t>VV 14</t>
  </si>
  <si>
    <t>Ověření a případná úprava/výměna prvku nutná pro splnění požadovaných vlastností</t>
  </si>
  <si>
    <t>R767991</t>
  </si>
  <si>
    <t>OSTATNÍ KOVOVÉ DOPLŇK KONSTRUKCE</t>
  </si>
  <si>
    <t>Mřížka kolektor - cca 700/500 mm</t>
  </si>
  <si>
    <t>2*5 kg VV15</t>
  </si>
  <si>
    <t>R767992</t>
  </si>
  <si>
    <t>OK lávek vč. prořezu - zinkováno - trvalé k-ce</t>
  </si>
  <si>
    <t>VV 16</t>
  </si>
  <si>
    <t>R936501</t>
  </si>
  <si>
    <t>kotvy M8/150 mm</t>
  </si>
  <si>
    <t>VV 17</t>
  </si>
  <si>
    <t>78312</t>
  </si>
  <si>
    <t>PROTIKOROZ OCHRANA OCEL KONSTR NÁTĚREM VÍCEVRST</t>
  </si>
  <si>
    <t>nátěr lávek - protipožární + vrchní</t>
  </si>
  <si>
    <t>VV 18</t>
  </si>
  <si>
    <t>R767994</t>
  </si>
  <si>
    <t>oprava stávajících lávek</t>
  </si>
  <si>
    <t>VV 19</t>
  </si>
  <si>
    <t>R767995</t>
  </si>
  <si>
    <t>demontáž lávky vč. likvidace</t>
  </si>
  <si>
    <t>VV 20</t>
  </si>
  <si>
    <t>R767996</t>
  </si>
  <si>
    <t>demontáž roštu vč. likvidace</t>
  </si>
  <si>
    <t>VV 21</t>
  </si>
  <si>
    <t>R767997</t>
  </si>
  <si>
    <t>demontáž poklopů vč. likvidace</t>
  </si>
  <si>
    <t>VV 22</t>
  </si>
  <si>
    <t>R936502</t>
  </si>
  <si>
    <t>DROBNÉ DOPLŇK KONSTR KOVOVÉ POZINK</t>
  </si>
  <si>
    <t>dodávka nových poklopů 600/900 D400</t>
  </si>
  <si>
    <t>VV 23</t>
  </si>
  <si>
    <t>97617</t>
  </si>
  <si>
    <t>VYBOURÁNÍ DROBNÝCH PŘEDMĚTŮ KOVOVÝCH</t>
  </si>
  <si>
    <t>demontáž stávajících žebříků</t>
  </si>
  <si>
    <t>dle PD</t>
  </si>
  <si>
    <t>R936311</t>
  </si>
  <si>
    <t>DROBNÉ DOPLŇK KONSTR BETON MONOLIT</t>
  </si>
  <si>
    <t>úprava/oprava stávajících vstupů</t>
  </si>
  <si>
    <t>VV 24</t>
  </si>
  <si>
    <t>R97619</t>
  </si>
  <si>
    <t>VYBOURÁNÍ DROBNÝCH PŘEDMĚTŮ OSTATNÍCH</t>
  </si>
  <si>
    <t>bourání/demontáž vyústění ventilace , vč. zapravení prostupu (zabetonování)</t>
  </si>
  <si>
    <t>VV 36</t>
  </si>
  <si>
    <t>R740-002</t>
  </si>
  <si>
    <t>zpětné navěšení kabelŮ na lávky</t>
  </si>
  <si>
    <t>zpětné navěšení kabelů</t>
  </si>
  <si>
    <t>VV 26</t>
  </si>
  <si>
    <t>DROBNÉ DOPLŇK KONSTRUKCE OSTATNÍ</t>
  </si>
  <si>
    <t>sádrovláknité požární desky tl. 10 mm, š. 400 mm</t>
  </si>
  <si>
    <t>VV 27</t>
  </si>
  <si>
    <t>R936312</t>
  </si>
  <si>
    <t>repase protipožární příčky 2,1/1,8, tl. 100 mm</t>
  </si>
  <si>
    <t>VV 28</t>
  </si>
  <si>
    <t>R936313</t>
  </si>
  <si>
    <t>nová protipožární příčka 2,1/1,8, tl. 100 mm</t>
  </si>
  <si>
    <t>VV 29</t>
  </si>
  <si>
    <t>R767998</t>
  </si>
  <si>
    <t>OK R 01</t>
  </si>
  <si>
    <t>VV 30</t>
  </si>
  <si>
    <t>R936504</t>
  </si>
  <si>
    <t>VV 31</t>
  </si>
  <si>
    <t>R767999</t>
  </si>
  <si>
    <t>OK Z 01</t>
  </si>
  <si>
    <t>VV 32</t>
  </si>
  <si>
    <t>R936505</t>
  </si>
  <si>
    <t>VV 33</t>
  </si>
  <si>
    <t>93657</t>
  </si>
  <si>
    <t>ŽEBŘÍKY KOVOVÉ</t>
  </si>
  <si>
    <t>OK Z 02 - žebřík do stávajících vstupů dl 4,0 m</t>
  </si>
  <si>
    <t>VV 34 4x4 m</t>
  </si>
  <si>
    <t>Požární ucpávky D 110 mm EI60 - vodo-plyno těsné</t>
  </si>
  <si>
    <t>VV 35 =208*3,14*0,055*0,055</t>
  </si>
  <si>
    <t>Sádrovláknité požární desky tl. 10 mm / šířky 400mm - dočasné</t>
  </si>
  <si>
    <t>VV 39</t>
  </si>
  <si>
    <t>R7679910</t>
  </si>
  <si>
    <t>zámečnická konstrukce - dočasná</t>
  </si>
  <si>
    <t>VV 40</t>
  </si>
  <si>
    <t>272323</t>
  </si>
  <si>
    <t>ZÁKLADY ZE ŽELEZOBETONU DO C16/20</t>
  </si>
  <si>
    <t>základové patky B20/25 - dočasná konstrukce- vč. bourání/demontáže a likvidace</t>
  </si>
  <si>
    <t>VV 42</t>
  </si>
  <si>
    <t>272365</t>
  </si>
  <si>
    <t>VÝZTUŽ ZÁKLADŮ Z OCELI 10505, B500B</t>
  </si>
  <si>
    <t>- výtzuž - dočasná konstrukce- vč. bourání/demontáže a likvidace</t>
  </si>
  <si>
    <t>VV 44</t>
  </si>
  <si>
    <t>výkop s odvozem + výkop v zemníku pro zpětný zásyp</t>
  </si>
  <si>
    <t>VV 45 x 2</t>
  </si>
  <si>
    <t>13173B</t>
  </si>
  <si>
    <t>HLOUBENÍ JAM ZAPAŽ I NEPAŽ TŘ. I - DOPRAVA</t>
  </si>
  <si>
    <t>k pol. 44</t>
  </si>
  <si>
    <t>=32*19*2 +VV 64 *19</t>
  </si>
  <si>
    <t>zpětný zásyp po dokončení stavby</t>
  </si>
  <si>
    <t>VV 45 + VV 64</t>
  </si>
  <si>
    <t>R3881561</t>
  </si>
  <si>
    <t>TĚLESO KABELOVODU Z DĚLENÝCH TRUBEK</t>
  </si>
  <si>
    <t>dělené trubky  - dočasná konstrukce- vč. bourání/demontáže a likvidace</t>
  </si>
  <si>
    <t>VV 47</t>
  </si>
  <si>
    <t>R388156</t>
  </si>
  <si>
    <t>TĚLESO KABELOVODU Z PLAST MULTIKANÁLŮ DEVÍTIOTVOROVÝCH</t>
  </si>
  <si>
    <t>multikanál  - dočasná konstrukce- vč. bourání/demontáže a likvidace</t>
  </si>
  <si>
    <t>VV 48</t>
  </si>
  <si>
    <t>R936506</t>
  </si>
  <si>
    <t>kotvy M8/150 mm  - dočasná konstrukce- vč. bourání/demontáže a likvidace</t>
  </si>
  <si>
    <t>VV 49</t>
  </si>
  <si>
    <t>800_2</t>
  </si>
  <si>
    <t>Objekty vyústění ventilace</t>
  </si>
  <si>
    <t>R97600</t>
  </si>
  <si>
    <t>Demontáž zastřešení vyústění ventilace</t>
  </si>
  <si>
    <t>klempíř, tesař</t>
  </si>
  <si>
    <t>VV 52, 53</t>
  </si>
  <si>
    <t>97811</t>
  </si>
  <si>
    <t>OTLUČENÍ OMÍTKY</t>
  </si>
  <si>
    <t>VV 54</t>
  </si>
  <si>
    <t>VV55</t>
  </si>
  <si>
    <t>743Z73</t>
  </si>
  <si>
    <t>DEMONTÁŽ - ZAZDĚNÍ A ZAPRAVENÍ OTVORU PO KABELOVÉ SKŘÍNI</t>
  </si>
  <si>
    <t>pomocně - zadění otvoru po demontované žaluzii</t>
  </si>
  <si>
    <t>VV 56</t>
  </si>
  <si>
    <t>62444</t>
  </si>
  <si>
    <t>ÚPRAVA POVRCHŮ VNĚJŠ KONSTR ZDĚNÝCH OMÍTKOU ŠTUKOVOU</t>
  </si>
  <si>
    <t>VV 57</t>
  </si>
  <si>
    <t>76234</t>
  </si>
  <si>
    <t>BEDNĚNÍ STŘECH</t>
  </si>
  <si>
    <t>VV 58 =12,69*0,025</t>
  </si>
  <si>
    <t>71211</t>
  </si>
  <si>
    <t>POVLAKOVÉ KRYTINY STŘECH PLOCHÝCH JEDNOVRST ASF IZOL PÁSY</t>
  </si>
  <si>
    <t>VV 59</t>
  </si>
  <si>
    <t>78381</t>
  </si>
  <si>
    <t>NÁTĚRY BETON KONSTR TYP S1 (OS-A)</t>
  </si>
  <si>
    <t>pomocně - nátěr fasády</t>
  </si>
  <si>
    <t>VV 63</t>
  </si>
  <si>
    <t>zásyp štěrkem</t>
  </si>
  <si>
    <t>VV 65</t>
  </si>
  <si>
    <t>VV 66 + VV 74</t>
  </si>
  <si>
    <t>VV 67 1,31*0,15</t>
  </si>
  <si>
    <t>417324</t>
  </si>
  <si>
    <t>ZTUŽUJÍCÍ PÁSY ZE ŽELEZOBETONU DO C25/30</t>
  </si>
  <si>
    <t>631314</t>
  </si>
  <si>
    <t>MAZANINA Z PROSTÉHO BETONU C25/30</t>
  </si>
  <si>
    <t>VV 69</t>
  </si>
  <si>
    <t>711112</t>
  </si>
  <si>
    <t>IZOLACE BĚŽNÝCH KONSTRUKCÍ PROTI ZEMNÍ VLHKOSTI ASFALTOVÝMI PÁSY</t>
  </si>
  <si>
    <t>VV 70</t>
  </si>
  <si>
    <t>76233</t>
  </si>
  <si>
    <t>VÁZANÉ KONSTRUKCE KROVŮ STŘECH</t>
  </si>
  <si>
    <t>VV 71</t>
  </si>
  <si>
    <t>R767993</t>
  </si>
  <si>
    <t>Větrací mřížka se žaluzií</t>
  </si>
  <si>
    <t>VV 72</t>
  </si>
  <si>
    <t>87633</t>
  </si>
  <si>
    <t>CHRÁNIČKY Z TRUB PLASTOVÝCH DN DO 150MM</t>
  </si>
  <si>
    <t>VV74</t>
  </si>
  <si>
    <t>741G11</t>
  </si>
  <si>
    <t>VODOTĚS.PRŮCHOD.STĚNOU S OCHRAN.PROTI TLAK.VODĚ,PRO 220-300MM,NEREZ DO PRŮM.10MM NEBO PÁSEK 30X3,5, S OBJÍMK.VČ.PŘÍSLUŠ.(ŠTÍTEK,TĚS.MANŽ.DO TL.1 BAR)</t>
  </si>
  <si>
    <t>VV 75</t>
  </si>
  <si>
    <t xml:space="preserve">  SO 190.2</t>
  </si>
  <si>
    <t xml:space="preserve">  Provizorní hala po dobu výstavby přeložky kolektoru</t>
  </si>
  <si>
    <t>SO 190.2</t>
  </si>
  <si>
    <t>Provizorní hala po dobu výstavby přeložky kolektoru</t>
  </si>
  <si>
    <t>zemina z výkopu patek a pasu</t>
  </si>
  <si>
    <t>=1,808*(56,989+23,28)</t>
  </si>
  <si>
    <t>bourané patky + sokl + okapový chodník</t>
  </si>
  <si>
    <t>=2,4*(23,28+13,92+3,492)</t>
  </si>
  <si>
    <t>štěrk zpevněné podlahy v hale a okap. chodníku</t>
  </si>
  <si>
    <t>238.032</t>
  </si>
  <si>
    <t>výkopu patek - objem + 30 % na rozšíření a okapový chodník</t>
  </si>
  <si>
    <t>=((1,1*1,1*6+1,6*1,6*4+2,6*1,1*4)*1,3)*1,3+2*(17+39)*0,6*0,15</t>
  </si>
  <si>
    <t>pro sokl</t>
  </si>
  <si>
    <t>=0,3*0,8*((17+39)*2-15)</t>
  </si>
  <si>
    <t>125734</t>
  </si>
  <si>
    <t>VYKOPÁVKY ZE ZEMNÍKŮ A SKLÁDEK TŘ. I, ODVOZ DO 5KM</t>
  </si>
  <si>
    <t>pro zpětný zásyp po patkách a chodníku - dovoz z 5 km</t>
  </si>
  <si>
    <t>=56,989+20,88</t>
  </si>
  <si>
    <t>17421</t>
  </si>
  <si>
    <t>ZÁSYP JAM A RÝH ZEMINOU BEZ ZHUTNĚNÍ</t>
  </si>
  <si>
    <t>viz výkopy</t>
  </si>
  <si>
    <t>=17*39+(17+39)*2*1</t>
  </si>
  <si>
    <t>Základy, sokl</t>
  </si>
  <si>
    <t>základ soklu (současně betonový práh v bráně)</t>
  </si>
  <si>
    <t>31127</t>
  </si>
  <si>
    <t>ZDI A STĚNY PODPĚR A VOLNÉ Z CIHEL A TVÁRNIC NEPÁLENÝCH</t>
  </si>
  <si>
    <t>zdivo z prolévaných tvárnic tl. 200 mm, vč. zalití betonem</t>
  </si>
  <si>
    <t>=0,2*0,8*((17+39)*2-15-2*5)</t>
  </si>
  <si>
    <t>=13,92*0,05</t>
  </si>
  <si>
    <t>272324</t>
  </si>
  <si>
    <t>ZÁKLADY ZE ŽELEZOBETONU DO C25/30</t>
  </si>
  <si>
    <t>=((1,1*1,1*6+1,6*1,6*4+2,6*1,1*4)*1,1)</t>
  </si>
  <si>
    <t>=31,834*0,08</t>
  </si>
  <si>
    <t>=1,1*(1,1*1,1*10+1,6*1,6*4+2,6*1,1*4)*0,08</t>
  </si>
  <si>
    <t>=((1,1*1,1*6+1,6*1,6*4+2,6*1,1*4)*0,2)</t>
  </si>
  <si>
    <t>58251</t>
  </si>
  <si>
    <t>DLÁŽDĚNÉ KRYTY Z BETONOVÝCH DLAŽDIC DO LOŽE Z KAMENIVA</t>
  </si>
  <si>
    <t>okapový chodník</t>
  </si>
  <si>
    <t>=(2*(17+39)-15)*0,6</t>
  </si>
  <si>
    <t>štěrková vrstva v hale po dobu využití haly</t>
  </si>
  <si>
    <t>=(17*39)</t>
  </si>
  <si>
    <t>703211</t>
  </si>
  <si>
    <t>KABELOVÝ ŽLAB NOSNÝ/DRÁTĚNÝ ŽÁROVĚ ZINKOVANÝ VČETNĚ UPEVNĚNÍ A PŘÍSLUŠENSTVÍ SVĚTLÉ ŠÍŘKY DO 100 MM</t>
  </si>
  <si>
    <t>viz. výkresová část dokumenatce</t>
  </si>
  <si>
    <t>700</t>
  </si>
  <si>
    <t>PSV</t>
  </si>
  <si>
    <t>76799</t>
  </si>
  <si>
    <t>konstrukce haly</t>
  </si>
  <si>
    <t>viz PD</t>
  </si>
  <si>
    <t>R1902001</t>
  </si>
  <si>
    <t>OSTATNÍ KOVOVÉ DOPLŇK KONSTRUKCE - opláštění</t>
  </si>
  <si>
    <t>plášť haly z trapézového plechu TR 50/1,25</t>
  </si>
  <si>
    <t>764444</t>
  </si>
  <si>
    <t>ŽLABY ZE ZINK PLECHU RŠ DO 500MM</t>
  </si>
  <si>
    <t>764514</t>
  </si>
  <si>
    <t>ODPAD TROUBY KRUH (ČTVERC) Z POZINK PLECHU DN DO 150MM</t>
  </si>
  <si>
    <t>=5*5,7</t>
  </si>
  <si>
    <t>R767962</t>
  </si>
  <si>
    <t>Sekční vrata V1 s dvířky 1000/2000, do stavebního otvoru 5000/3000mm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</si>
  <si>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drátu.K97</t>
  </si>
  <si>
    <t>741232</t>
  </si>
  <si>
    <t>SPÍNAČ INSTALAČNÍ TROJPÓLOVÝ KOMPLETNÍ NÁSTĚNNÝ - KRYTÍ MIN. IP 44</t>
  </si>
  <si>
    <t>741D31</t>
  </si>
  <si>
    <t>HROMOSVODOVÝ VODIČ ALMGSI NA POVRCHU</t>
  </si>
  <si>
    <t>741I01</t>
  </si>
  <si>
    <t>SPOJOVÁNÍ A PŘIPOJOVÁNÍ HROMOSVODOVÝCH VODIČŮ</t>
  </si>
  <si>
    <t>741I04</t>
  </si>
  <si>
    <t>OCHRANNÝ ÚHELNÍK KE SVODOVÉMU VODIČI</t>
  </si>
  <si>
    <t>CYKY-O 3x1,5:165m</t>
  </si>
  <si>
    <t>CYKY-O 5x1,5:200m; CYKY-J 5x1,5:105m</t>
  </si>
  <si>
    <t>CYKY-J 5x10:125m</t>
  </si>
  <si>
    <t>743G12</t>
  </si>
  <si>
    <t>SKŘÍŇ ZÁSUVKOVÁ VENKOVNÍ NA STĚNU/KONSTRUKCI OD 3 DO 4 KS ZÁSUVEK PRŮMYSLOVÝCH (400 V NEBO 230 V)</t>
  </si>
  <si>
    <t>747413</t>
  </si>
  <si>
    <t>MĚŘENÍ ZEMNÍCH ODPORŮ - ZEMNICÍ SÍTĚ DÉLKY PÁSKU DO 100 M</t>
  </si>
  <si>
    <t>R747005</t>
  </si>
  <si>
    <t>A1 - PŘISAZENÉ PRŮMYSLOVÉ LED SVÍTIDLO 36W TŘ. IZOLACE II</t>
  </si>
  <si>
    <t>Přisazené průmyslové LED svítidlo, 36W, IP66, 4000K, tř. izolace II, elektronický předřadník</t>
  </si>
  <si>
    <t>R747006</t>
  </si>
  <si>
    <t>N1 - PŘISAZENÉ LED NOUZOVÉ SVÍTIDLO TŘ. IZOLACE II</t>
  </si>
  <si>
    <t>Přisazené nouzové LED svítidlo, optika pro otevřené prostory, 6W, IP65, včetně vestavěné baterie s autotestem t=1hod, tř. izolace II</t>
  </si>
  <si>
    <t>R1P - NÁSTĚNNÝ OCELOPLECHOVÝ ROZVADĚČ, Š.300 V.650 H. 161 (48 MODULŮ), KRYTÍ MIN. IP 30/20, In=25A, Ik``? 10kA, PŘÍSTROJOVÉ VYBAVENÍ VIZ. VÝKRESOVÁ DO</t>
  </si>
  <si>
    <t>1. Položka obsahuje:  
– přípravu podkladu pro osazení vč. upevňovacího materiálu  
– přístrojové vybavení ( jističe, stykače apod. )  
- montáž  
– veškerý podružný a pomocný materiál ( včetně můstků, vnitřních propojů-vodičů a pod ), nosnou konstrukci, kotevní a spojovací prvky  
– provedení zkoušek, dodání předepsaných zkoušek, revizí a atestů  
2. Položka neobsahuje:  
 X  
3. Způsob měření:  
Udává se počet kusů kompletní konstrukce nebo práce.</t>
  </si>
  <si>
    <t>Bourání</t>
  </si>
  <si>
    <t>45.754</t>
  </si>
  <si>
    <t>dle základů</t>
  </si>
  <si>
    <t>966154</t>
  </si>
  <si>
    <t>BOURÁNÍ KONSTRUKCÍ Z PROST BETONU S ODVOZEM DO 5KM</t>
  </si>
  <si>
    <t>základový pas soklu</t>
  </si>
  <si>
    <t>966185</t>
  </si>
  <si>
    <t>DEMONTÁŽ KONSTRUKCÍ KOVOVÝCH S ODVOZEM DO 8KM</t>
  </si>
  <si>
    <t>OK+trapéz+klempíř</t>
  </si>
  <si>
    <t>=36,4+1800*0,01+78*0,004+21,2*0,005</t>
  </si>
  <si>
    <t>113184</t>
  </si>
  <si>
    <t>ODSTRANĚNÍ KRYTU ZPEVNĚNÝCH PLOCH Z DLAŽDIC, ODVOZ DO 5KM</t>
  </si>
  <si>
    <t>=((2*(17+39)-15)*0,6)*0,06</t>
  </si>
  <si>
    <t>113324</t>
  </si>
  <si>
    <t>ODSTRAN PODKL ZPEVNĚNÝCH PLOCH Z KAMENIVA NESTMEL, ODVOZ DO 5KM</t>
  </si>
  <si>
    <t>štěrková vrstva + posyp chodníku</t>
  </si>
  <si>
    <t>148.77</t>
  </si>
  <si>
    <t>Lešení</t>
  </si>
  <si>
    <t>94190</t>
  </si>
  <si>
    <t>LEHKÉ PRACOVNÍ LEŠENÍ DO 1,5 KPA</t>
  </si>
  <si>
    <t>M3OP</t>
  </si>
  <si>
    <t>30 % půdorysu</t>
  </si>
  <si>
    <t>=663*5,4*0,5</t>
  </si>
  <si>
    <t>E.2</t>
  </si>
  <si>
    <t>Pozemní stavební objekty</t>
  </si>
  <si>
    <t xml:space="preserve">  SO 211</t>
  </si>
  <si>
    <t xml:space="preserve">  Oplocení směr Seifertova</t>
  </si>
  <si>
    <t>SO 211</t>
  </si>
  <si>
    <t>Oplocení směr Seifertova</t>
  </si>
  <si>
    <t>=21,33728*1,808</t>
  </si>
  <si>
    <t>133738</t>
  </si>
  <si>
    <t>HLOUBENÍ ŠACHET ZAPAŽ I NEPAŽ TŘ. I, ODVOZ DO 20KM</t>
  </si>
  <si>
    <t>základové patky</t>
  </si>
  <si>
    <t>brány =0,6*0,6*1,1*8; sloupky 0,3*0,3*1,1*(263-2*,3-2*2,8)/2,5+8</t>
  </si>
  <si>
    <t>132739</t>
  </si>
  <si>
    <t>19x</t>
  </si>
  <si>
    <t>ZÁKLADY</t>
  </si>
  <si>
    <t>posyp pod patky 100 mm</t>
  </si>
  <si>
    <t>=0,6*0,6*0,1*8+ 0,3*0,3*0,1*((263-3,8*2-2,8*2)/2+8)</t>
  </si>
  <si>
    <t>=0,6*0,6*1*8+ 0,3*0,3*0,8*((263-3,8*2-2,8*2)/2+8)</t>
  </si>
  <si>
    <t>76793</t>
  </si>
  <si>
    <t>OPLOCENÍ Z RÁMEČKOVÉHO PLETIVA</t>
  </si>
  <si>
    <t>Nové oplocení Seifertova - 2,40 m plotový panel - Materiál ZN + poplastováno</t>
  </si>
  <si>
    <t>=(263-2*3,8-2*2,8)*2,4</t>
  </si>
  <si>
    <t>R767963</t>
  </si>
  <si>
    <t>Dvoukřídlová automaticky otevíravá brána</t>
  </si>
  <si>
    <t>V4, V5</t>
  </si>
  <si>
    <t>=2,4*(3,8*2+2,8*2)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</si>
  <si>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 a automatické otevírání vč. čtečky a karet  
- je zahrnuto drobné zasklení nebo jiná předepsaná výplň.  
- součástí položky je  případně i ostnatý drát, uvažovaná plocha se pak vypočítává po horní hranu drátu.</t>
  </si>
  <si>
    <t xml:space="preserve">  SO 216.1A</t>
  </si>
  <si>
    <t xml:space="preserve">  Mobiliář na 5.-.7.nástupišti</t>
  </si>
  <si>
    <t>SO 216.1A</t>
  </si>
  <si>
    <t>Mobiliář na 5.-.7.nástupišti</t>
  </si>
  <si>
    <t>800</t>
  </si>
  <si>
    <t>HSV, PSV</t>
  </si>
  <si>
    <t>93753R1</t>
  </si>
  <si>
    <t>MOBILIÁŘ - KOVOVÉ KOŠE NA ODPADKY - směsný odpad</t>
  </si>
  <si>
    <t>4*směsný</t>
  </si>
  <si>
    <t>viz specifikace v PD</t>
  </si>
  <si>
    <t>"Položka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výrobku"</t>
  </si>
  <si>
    <t>93753R2</t>
  </si>
  <si>
    <t>1*tříděný</t>
  </si>
  <si>
    <t xml:space="preserve">  SO 217.1A</t>
  </si>
  <si>
    <t xml:space="preserve">  Povrchové úpravy výstupů z podchodů</t>
  </si>
  <si>
    <t>SO 217.1A</t>
  </si>
  <si>
    <t>Povrchové úpravy výstupů z podchodů</t>
  </si>
  <si>
    <t>POPLATKY ZA LIKVIDACI ODPADŮ NEKONTAMINOVANÝCH - 17 01 02 STAVEBNÍ A DEMOLIČNÍ SUŤ (CIHLY)</t>
  </si>
  <si>
    <t>VIZ POLOŽKY</t>
  </si>
  <si>
    <t>TS POLOŽKY ODPOVÍDÁ PŘÍSLUŠNÉ CSENOVÉ SOUSTAVĚ</t>
  </si>
  <si>
    <t>978152</t>
  </si>
  <si>
    <t>OTLUČENÍ OBKLADŮ Z KAMENE</t>
  </si>
  <si>
    <t>srovnatelně - odstranění obkladu v podchodech vč. soklu</t>
  </si>
  <si>
    <t>=6,55*3,0*2+6,55*0,15*2</t>
  </si>
  <si>
    <t>78174</t>
  </si>
  <si>
    <t>OBKLADY STĚN Z HUTNÝCH DLAŽDIC (I POLOHUT)</t>
  </si>
  <si>
    <t>nový obklad stěn vč. soklu - obklad ze slinutého materiálu (probarveného ve hmotě) formátu 30x60 s rektifikovanou hranou; flexibilní mrazuvzdorné lepidlo</t>
  </si>
  <si>
    <t>=15,87*2+60,04+34,59+(34,59-15,0)+53*2,39+17,18</t>
  </si>
  <si>
    <t>nový obklad stěn vč. soklu - žulový obklad; svislá plocha - v. soklu v podchodu a na schodišti 150 mm; v. soklu u výstupu z podchodu 300 mm; vodorovný obklad (parapet zdi) š. 350 mm; flexibilní mrazuvzdorné lepidlo</t>
  </si>
  <si>
    <t>=0,15*(34,88*2+8+2+4,7)+0,15*(12,7*2)*1,3+(0,3*64,85)+(0,35*64,85)</t>
  </si>
  <si>
    <t>R938545</t>
  </si>
  <si>
    <t>OČIŠTĚNÍ BETON KONSTR OTRYSKÁNÍM ABRAZIVNÍM VODNÍM PAPRSKEM</t>
  </si>
  <si>
    <t>otrýskání suchou párou o tlaku 10 bar - očištění schodišť a ramp + plocha po vybourání dlažby 30 m2</t>
  </si>
  <si>
    <t>41.65</t>
  </si>
  <si>
    <t>položka zahrnuje očištění předepsaným způsobem včetně odklizení vzniklého odpadu</t>
  </si>
  <si>
    <t>62631</t>
  </si>
  <si>
    <t>SPOJOVACÍ MŮSTEK MEZI STARÝM A NOVÝM BETONEM</t>
  </si>
  <si>
    <t>vyrovnání podkladu po odebrání původního obkladu vč. penetrace (spojovacíbo můstku)</t>
  </si>
  <si>
    <t xml:space="preserve">  SO 221</t>
  </si>
  <si>
    <t xml:space="preserve">  Zastřešení výstupu ze severního podchodu</t>
  </si>
  <si>
    <t>SO 221</t>
  </si>
  <si>
    <t>Zastřešení výstupu ze severního podchodu</t>
  </si>
  <si>
    <t>029.1</t>
  </si>
  <si>
    <t>Ostatní požadavky</t>
  </si>
  <si>
    <t>029175052R</t>
  </si>
  <si>
    <t>Vypracování výkresové dokumentace</t>
  </si>
  <si>
    <t>POLOŽKA ZAHRNUJE VEŠKERÉ PRÁCE, VÝKONY A DODÁVKY NUTNÉ K REALIZACI KOMPLETNÍHO PRVKU/KONSTRUKCE/ČINOSTI DLE PD</t>
  </si>
  <si>
    <t>029175053R</t>
  </si>
  <si>
    <t>Geodetické zaměření</t>
  </si>
  <si>
    <t>029175054R</t>
  </si>
  <si>
    <t>Osvětlení nad eskalátorem</t>
  </si>
  <si>
    <t>DN 40mm</t>
  </si>
  <si>
    <t>Připojení svítidel do odbočných krabic</t>
  </si>
  <si>
    <t>ELEKTROINSTALAČNÍ TRUBKA PLASTOVÁ UV STABILNÍ VČETNĚ UPEVNĚNÍ A PŘÍSLUŠENSTVÍ DN PRŮMĚRU DO 25 MM</t>
  </si>
  <si>
    <t>DN 25mm</t>
  </si>
  <si>
    <t>V odbočné krabici</t>
  </si>
  <si>
    <t>CYKY-O 4x2,5=42m</t>
  </si>
  <si>
    <t>CYKY-O 2x2,5=330m</t>
  </si>
  <si>
    <t>CYKY-O 4x2,5=5ks,CYKY-O 2x2,5=55ks</t>
  </si>
  <si>
    <t>R0x-742G11</t>
  </si>
  <si>
    <t>MONTÁŽ KABELU NN DVOU- A TŘÍŽÍLOVÉHO CU S PLASTOVOU IZOLACÍ DO 2,5 MM2</t>
  </si>
  <si>
    <t>Montáž napájecí kabelizace do konstrukce přístřešku - kabely CYKY-O do průřezu 2,5mm2</t>
  </si>
  <si>
    <t>1. Položka obsahuje:  
 – manipulace a uložení kabelu (do země, chráničky, kanálu, na rošty, na TV a pod.)  
 – příchytky, spojky, koncovky, chráničky apod.  
3. Způsob měření:  
Měří se metr délkový.</t>
  </si>
  <si>
    <t>5ks</t>
  </si>
  <si>
    <t>R0x-74D111</t>
  </si>
  <si>
    <t>PŘIPEVNĚNÍ SVÍTIDLA (BEZ DODÁVKY SVÍTIDLA) NA ŽELEZNOU KONSTRUKCI PŘÍSTŘEŠKU VČETNĚ MONTÁŽNÍHO MATERIÁLU</t>
  </si>
  <si>
    <t>55ks</t>
  </si>
  <si>
    <t>744.1</t>
  </si>
  <si>
    <t>Vodorovné konstrukce, střešní plášť, opláštění</t>
  </si>
  <si>
    <t>744150230R</t>
  </si>
  <si>
    <t>Střešní fólie</t>
  </si>
  <si>
    <t>744150231R</t>
  </si>
  <si>
    <t>Cetris desky</t>
  </si>
  <si>
    <t>744150232R</t>
  </si>
  <si>
    <t>Trapézový plech</t>
  </si>
  <si>
    <t>744150233R</t>
  </si>
  <si>
    <t>Střešní krytina, bezpečnostní sklo</t>
  </si>
  <si>
    <t>744150235R</t>
  </si>
  <si>
    <t>Podkonstrukce k upevnění podhledu</t>
  </si>
  <si>
    <t>744150236R</t>
  </si>
  <si>
    <t>Podhled</t>
  </si>
  <si>
    <t>764.1</t>
  </si>
  <si>
    <t>Konstrukce klempířské</t>
  </si>
  <si>
    <t>764150236R</t>
  </si>
  <si>
    <t>Odvodňovací žlab (r.š. do 1500 mm)</t>
  </si>
  <si>
    <t>provedení nerez plech</t>
  </si>
  <si>
    <t>764150237R</t>
  </si>
  <si>
    <t>Oplechování žlabu</t>
  </si>
  <si>
    <t>764150238R</t>
  </si>
  <si>
    <t>Odvodňovací potrubí (do DN 150mm)</t>
  </si>
  <si>
    <t>764150239R</t>
  </si>
  <si>
    <t>Oplechování zídky podchodu</t>
  </si>
  <si>
    <t>764150240R</t>
  </si>
  <si>
    <t>Oplechování atiky</t>
  </si>
  <si>
    <t>Lapač listí do žlabů</t>
  </si>
  <si>
    <t>viz příloha PD</t>
  </si>
  <si>
    <t>767.1</t>
  </si>
  <si>
    <t>Konstrukce zámečnické</t>
  </si>
  <si>
    <t>767150239R</t>
  </si>
  <si>
    <t>Montáž atypických zámečnických konstrukcí</t>
  </si>
  <si>
    <t>767150240R</t>
  </si>
  <si>
    <t>Konstrukce ocelové atypické - dodávka</t>
  </si>
  <si>
    <t>767150241R</t>
  </si>
  <si>
    <t>Žárové zinkování</t>
  </si>
  <si>
    <t>767150242R</t>
  </si>
  <si>
    <t>Nátěry ocelové konstrukce - PKO pro stupeň korozní agresivity C5</t>
  </si>
  <si>
    <t>767150243R</t>
  </si>
  <si>
    <t>Příplatek za nátěr ocelové konstrukce</t>
  </si>
  <si>
    <t>767150244R</t>
  </si>
  <si>
    <t>Oprava PKO po přepravě a montáži</t>
  </si>
  <si>
    <t>767150245R</t>
  </si>
  <si>
    <t>D+M Kotevní šrouby s kotevní hlavou do M30 - včetně přesného zaměření, osazení a zabezpečení polohy</t>
  </si>
  <si>
    <t>767150246R</t>
  </si>
  <si>
    <t>Spojovací materiál</t>
  </si>
  <si>
    <t>767150247R</t>
  </si>
  <si>
    <t>Manipulace na místě</t>
  </si>
  <si>
    <t>72124</t>
  </si>
  <si>
    <t>LAPAČE STŘEŠNÍCH SPLAVENIN</t>
  </si>
  <si>
    <t>litina DN 150</t>
  </si>
  <si>
    <t>odpovídá cenové soustavě</t>
  </si>
  <si>
    <t>767150248R</t>
  </si>
  <si>
    <t>Konstrukce z vysokotlakého laminátu HPL - příčka, obklad, podhled</t>
  </si>
  <si>
    <t>=2*1,1+2*0,2+0,5+32,3+10+13,1+7,02+2+9,8 - odměřeno ze 3D modelu</t>
  </si>
  <si>
    <t>767150249R</t>
  </si>
  <si>
    <t>Zarážka pro slepeckou hůl TR průměr 50 mm, nerez, délka 225 mm</t>
  </si>
  <si>
    <t>1 ks</t>
  </si>
  <si>
    <t xml:space="preserve">  SO 223.1A</t>
  </si>
  <si>
    <t xml:space="preserve">  Rekonstrukce stávajících podhledů v podchodech včetně prodlouženého severního podchodu</t>
  </si>
  <si>
    <t>SO 223.1A</t>
  </si>
  <si>
    <t>Rekonstrukce stávajících podhledů v podchodech včetně prodlouženého severního podchodu</t>
  </si>
  <si>
    <t>R767223001</t>
  </si>
  <si>
    <t>Demontáž podhledů kazetových vč. závěsné konstrukce</t>
  </si>
  <si>
    <t>severní podchod</t>
  </si>
  <si>
    <t>=6,5*6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</si>
  <si>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</si>
  <si>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R767223003</t>
  </si>
  <si>
    <t>Dodávka a montáž nového lamelového podkladu dle specifikace v PD</t>
  </si>
  <si>
    <t>Lineární multipanely - lamely ze slitiny hliníku v délce 800 – 6000 mm, šířky 80,130,180 mm. Mezera mezi jednotlivými panely je 20 mm. Tloušťka plechu 0,6 mm.   
Barva RAL 9006, panely jsou hladké bez perforace. Třída reakce na požár: klasifikace produktu B-s2, d0 dle EN 13501-1. French VOC Regulation: Class A+  
Podhledy jsou oděru vzdorné, omyvatelné vlhkou vyždímanou houbou s vodou obsahující běžně používané čistící prostředky.     
Skrytá závěsná hliníková konstrukce s možností nasazení lamely ze spodní části barva černá. Výška profilu 30 mm.  
Obvodový profil schodnicový 45 x 21 x 21 x 18,5 mm. Kazety jsou zajištěny klipem.  
Koordinovat s informačním systémem.</t>
  </si>
  <si>
    <t>=218+8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</si>
  <si>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</si>
  <si>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029175055R</t>
  </si>
  <si>
    <t>Rolovací ocelová mříž s elektrickým pohonem, 6000 x 2550 mm</t>
  </si>
  <si>
    <t>938542</t>
  </si>
  <si>
    <t>OČIŠTĚNÍ BETON KONSTR OTRYSKÁNÍM TLAK VODOU DO 500 BARŮ</t>
  </si>
  <si>
    <t>očištění ploch nad podhledem po jeho demontáži - PÁROU, MECHANICKY</t>
  </si>
  <si>
    <t>TS položky odpovídá dané cenové soustavě</t>
  </si>
  <si>
    <t>62641</t>
  </si>
  <si>
    <t>SJEDNOCUJÍCÍ STĚRKA JEMNOU MALTOU TL CCA 2MM</t>
  </si>
  <si>
    <t>vyrovnání poškozeného povrchu po demontáži konstrukce podhledu</t>
  </si>
  <si>
    <t xml:space="preserve">  SO 240.1A</t>
  </si>
  <si>
    <t xml:space="preserve">  Orientační systém pro cestující (včetně chodníku Legerova)</t>
  </si>
  <si>
    <t>SO 240.1A</t>
  </si>
  <si>
    <t>Orientační systém pro cestující (včetně chodníku Legerova)</t>
  </si>
  <si>
    <t>PŘIDRUŽENÁ STAVEBNÍ VÝROBA</t>
  </si>
  <si>
    <t>R7679906</t>
  </si>
  <si>
    <t>dle výpisu prvků, tabule označená T6.03  240/920 mm</t>
  </si>
  <si>
    <t>viz výpis prvků</t>
  </si>
  <si>
    <t>R7679909</t>
  </si>
  <si>
    <t>dle výpisu prvků, tabule označená T9.01 600/2940 mmm</t>
  </si>
  <si>
    <t>R76799010</t>
  </si>
  <si>
    <t>dle výpisu prvků, tabule označená T10.01 160/160 - piktogramy</t>
  </si>
  <si>
    <t>R76799014</t>
  </si>
  <si>
    <t>oreintační majáčky - nové MP 7, M 47, ME 31, ME 32</t>
  </si>
  <si>
    <t>E.3.1</t>
  </si>
  <si>
    <t>Trakční vedení</t>
  </si>
  <si>
    <t xml:space="preserve">  SO 310.1A</t>
  </si>
  <si>
    <t xml:space="preserve">  Úpravy trakčního vedení</t>
  </si>
  <si>
    <t>SO 310.1A</t>
  </si>
  <si>
    <t>Úpravy trakčního vedení</t>
  </si>
  <si>
    <t>74C - Vodiče TV</t>
  </si>
  <si>
    <t>74C111</t>
  </si>
  <si>
    <t>ZÁVĚS TV NA KONZOLE BEZ PŘÍDAVNÉHO LANA</t>
  </si>
  <si>
    <t>OTSKP_ZS17</t>
  </si>
  <si>
    <t>74C131</t>
  </si>
  <si>
    <t>VÝMĚNA IZOLÁTORU V KONZOLE, SIK NEBO LANĚ (PODÉLNÉM, PŘÍČNÉM, SMĚROVÉM)</t>
  </si>
  <si>
    <t>74C134</t>
  </si>
  <si>
    <t>VÝŠKOVÁ A SMĚROVÁ REGULACE KONZOLY NEBO SIK</t>
  </si>
  <si>
    <t>74C311</t>
  </si>
  <si>
    <t>KŘÍŽENÍ SESTAV</t>
  </si>
  <si>
    <t>74C313</t>
  </si>
  <si>
    <t>VĚŠÁK TROLEJE POHYBLIVÝ S PROUDOVÝM PROPOJENÍM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</si>
  <si>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</si>
  <si>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</si>
  <si>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</si>
  <si>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</si>
  <si>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</si>
  <si>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</si>
  <si>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</si>
  <si>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DĚLIČ V TROLEJI VČETNĚ TABULKY</t>
  </si>
  <si>
    <t>74C512</t>
  </si>
  <si>
    <t>POHYBLIVÉ KOTVENÍ SESTAVY TV NA STOŽÁRU - 10 KN</t>
  </si>
  <si>
    <t>74C561</t>
  </si>
  <si>
    <t>PEVNÉ KOTVENÍ NA STOŽÁRU DO 15 KN - SESTAVA TV</t>
  </si>
  <si>
    <t>74C571</t>
  </si>
  <si>
    <t>TAŽENÍ NOSNÉHO LANA 50 MM2 BZ, FE</t>
  </si>
  <si>
    <t>74C582</t>
  </si>
  <si>
    <t>TAŽENÍ TROLEJE 100 MM2 CU</t>
  </si>
  <si>
    <t>74C591</t>
  </si>
  <si>
    <t>VÝŠKOVÁ REGULACE TROLEJE</t>
  </si>
  <si>
    <t>74C595</t>
  </si>
  <si>
    <t>VÝMĚNA LANA PRO KLADKOSTROJ V KOTVENÍ NL A TR</t>
  </si>
  <si>
    <t>74C596</t>
  </si>
  <si>
    <t>ZAJIŠTĚNÍ KOTVENÍ  NL A TR VŠECH SESTAV</t>
  </si>
  <si>
    <t>74C5A1</t>
  </si>
  <si>
    <t>DEFINITIVNÍ REGULACE POHYBLIVÉHO KOTVENÍ TROLEJE</t>
  </si>
  <si>
    <t>74C5A2</t>
  </si>
  <si>
    <t>DEFINITIVNÍ REGULACE POHYBLIVÉHO KOTVENÍ NOSNÉHO LANA</t>
  </si>
  <si>
    <t>74C820</t>
  </si>
  <si>
    <t>UPEVNĚNÍ DVOU KONZOL</t>
  </si>
  <si>
    <t>74C911</t>
  </si>
  <si>
    <t>BLESKOJISTKA RŮŽKOVÁ NA STOŽÁRU S PŘIPOJENÍM NA TV, OV, NV</t>
  </si>
  <si>
    <t>74C917</t>
  </si>
  <si>
    <t>PŘIPOJENÍ STOŽÁRU NEBO IZOLOVANÉHO SVODU NA ZEMNIČ VČETNĚ ZŘÍZENÍ UZEMNĚNÍ</t>
  </si>
  <si>
    <t>74C964</t>
  </si>
  <si>
    <t>PŘIPEVNĚNÍ NÁVĚSTNÍHO ŠTÍTU DO SESTAVY TV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</si>
  <si>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</si>
  <si>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</si>
  <si>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</si>
  <si>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</si>
  <si>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</si>
  <si>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</si>
  <si>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74CF11</t>
  </si>
  <si>
    <t>Tažné hnací vozidlo k pracovním soupravám (pro vodiče - montáž)</t>
  </si>
  <si>
    <t>.2</t>
  </si>
  <si>
    <t>74F2 - Nátěry TV</t>
  </si>
  <si>
    <t>74F231</t>
  </si>
  <si>
    <t>BEZPEČNOSTNÍ PRUH NA PODPĚŘE TV ČERNOŽLUTÝ</t>
  </si>
  <si>
    <t>74F232</t>
  </si>
  <si>
    <t>BEZPEČNOSTNÍ PRUH NA PODPĚŘE TV BÍLOČERVENÝ</t>
  </si>
  <si>
    <t>74F250</t>
  </si>
  <si>
    <t>REKONSTRUKCE NÁTĚRŮ STÁVAJÍCÍCH PODPĚR - ODREZIVĚNÍ A OČIŠTĚNÍ (DLE TKP)</t>
  </si>
  <si>
    <t>.3</t>
  </si>
  <si>
    <t>74F3 - Revize, zkoušky a měření TV</t>
  </si>
  <si>
    <t>74F312</t>
  </si>
  <si>
    <t>MĚŘENÍ PARAMETRŮ TV STATICKÉ</t>
  </si>
  <si>
    <t>74F321</t>
  </si>
  <si>
    <t>PROTOKOL ZPŮSOBILOSTI</t>
  </si>
  <si>
    <t>74F322</t>
  </si>
  <si>
    <t>REVIZNÍ ZPRÁVA</t>
  </si>
  <si>
    <t>74F332</t>
  </si>
  <si>
    <t>VÝKON ORGANIZAČNÍCH JEDNOTEK SPRÁVCE</t>
  </si>
  <si>
    <t>.4</t>
  </si>
  <si>
    <t>74F4 - Demontáže TV</t>
  </si>
  <si>
    <t>74F411</t>
  </si>
  <si>
    <t>DEMONTÁŽ BETONOVÝCH ZÁKLADŮ TV</t>
  </si>
  <si>
    <t>74F423</t>
  </si>
  <si>
    <t>DEMONTÁŽ OCELOVÝCH STOŽÁRŮ PŘÍHRADOVÝCH</t>
  </si>
  <si>
    <t>74F433</t>
  </si>
  <si>
    <t>DEMONTÁŽ OTOČNÝCH KONZOL TV VČETNĚ UPEVNĚNÍ</t>
  </si>
  <si>
    <t>74F441</t>
  </si>
  <si>
    <t>DEMONTÁŽ DĚLIČŮ</t>
  </si>
  <si>
    <t>74F443</t>
  </si>
  <si>
    <t>DEMONTÁŽ KOTVENÍ TR NEBO NL PEVNÝCH</t>
  </si>
  <si>
    <t>74F444</t>
  </si>
  <si>
    <t>DEMONTÁŽ KOTVENÍ TR NEBO NL POHYBLIVÝCH</t>
  </si>
  <si>
    <t>74F454</t>
  </si>
  <si>
    <t>DEMONTÁŽ BLESKOJISTEK A SVODIČŮ PŘEPĚTÍ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</si>
  <si>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</si>
  <si>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</si>
  <si>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</si>
  <si>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</si>
  <si>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74F463</t>
  </si>
  <si>
    <t>DEMONTÁŽ NÁVĚSTÍ PRO ELEKTRICKÝ PROVOZ</t>
  </si>
  <si>
    <t>74F465</t>
  </si>
  <si>
    <t>DEMONTÁŽ TROLEJE VČETNĚ NÁSTAVKŮ STOČENÍM NA BUBEN</t>
  </si>
  <si>
    <t>74F467</t>
  </si>
  <si>
    <t>DEMONTÁŽ LAN NOSNÝCH VČETNĚ NÁSTAVKŮ STOČENÍM NA BUBEN</t>
  </si>
  <si>
    <t>74EF11</t>
  </si>
  <si>
    <t>HNACÍ KOLEJOVÁ VOZIDLA DEMONTÁŽNÍCH SOUPRAV PRO PRÁCE NA TV</t>
  </si>
  <si>
    <t>.5</t>
  </si>
  <si>
    <t>990 - 990  Poplatky za skládky</t>
  </si>
  <si>
    <t>015200R</t>
  </si>
  <si>
    <t>POPLATKY ZA LIKVIDACŮ ODPADŮ NEKONTAMINOVANÝCH - 17 02 03  IZOLÁTORY PLASTOVÉ</t>
  </si>
  <si>
    <t>R208</t>
  </si>
  <si>
    <t>015270</t>
  </si>
  <si>
    <t>POPLATKY ZA LIKVIDACŮ ODPADŮ NEKONTAMINOVANÝCH - 17 01 03  IZOLÁTORY PORCELÁNOVÉ</t>
  </si>
  <si>
    <t>74A -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</si>
  <si>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</si>
  <si>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</si>
  <si>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</si>
  <si>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</si>
  <si>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m3.km</t>
  </si>
  <si>
    <t>74A310</t>
  </si>
  <si>
    <t>PŘÍDAVNÁ VÝZTUŽ PRO ZÁKLAD TV</t>
  </si>
  <si>
    <t>74A320</t>
  </si>
  <si>
    <t>KOVANÝ SVORNÍK PRO ZÁKLAD TV</t>
  </si>
  <si>
    <t>74A450</t>
  </si>
  <si>
    <t>ÚPRAVA KABELŮ U ZÁKLADU TV</t>
  </si>
  <si>
    <t>74A460</t>
  </si>
  <si>
    <t>ÚPRAVA ODVODNĚNÍ U ZÁKLADU TV</t>
  </si>
  <si>
    <t>74AF11</t>
  </si>
  <si>
    <t>Tažné hnací vozidlo k pracovním soupravám (pro základy - montáž)</t>
  </si>
  <si>
    <t>O46</t>
  </si>
  <si>
    <t>74B - Stožáry TV</t>
  </si>
  <si>
    <t>74B601</t>
  </si>
  <si>
    <t>STOŽÁR TV OCELOVÝ PŘÍHRADOVÝ TYPU BP DÉLKY  9 M</t>
  </si>
  <si>
    <t>74BF11</t>
  </si>
  <si>
    <t>Tažné hnací vozidlo k pracovním soupravám (pro stožáry a brány - montáž)</t>
  </si>
  <si>
    <t>E.3.4</t>
  </si>
  <si>
    <t>Ohřev výměn (elektrický - EOV, plynový - POV)</t>
  </si>
  <si>
    <t xml:space="preserve">  SO 340</t>
  </si>
  <si>
    <t xml:space="preserve">  Úprava EOV</t>
  </si>
  <si>
    <t>SO 340</t>
  </si>
  <si>
    <t>Úprava EOV</t>
  </si>
  <si>
    <t>rýha o rozměru (m) 0,35*0,8*24 v rozsahu podílu výkopu bez odvozu přebyt. materiálu, viz příloha dokumentace č.1, č.2</t>
  </si>
  <si>
    <t>rýha o rozměru (m) 0,35*0,8*24, viz příloha dokumentace č.1, č.2</t>
  </si>
  <si>
    <t>Povrchové úpravy terénu (i vegetační)</t>
  </si>
  <si>
    <t>R04-701FFC</t>
  </si>
  <si>
    <t>OCHRANA ŠTĚRKOVÉHO LOŽE GEOTEXTILIÍ PROTI ZNEČIŠTĚNÍ</t>
  </si>
  <si>
    <t>Kabelová trasa š. do 0,5m v délce: 24m</t>
  </si>
  <si>
    <t>Položka obsahuje: Ochrana štěrkového lože geotextilií proti znečištění. Dále obsahuje cenu za pom. mechanismy včetně všech ostatních vedlejších nákladů.</t>
  </si>
  <si>
    <t>R05-701FFD</t>
  </si>
  <si>
    <t>VYČIŠTĚNÍ A ÚPRAVA ŠTĚRKOVÉHO LOŽE</t>
  </si>
  <si>
    <t>Kabelová trasa š. do 0,35m v délce: 24m</t>
  </si>
  <si>
    <t>Položka obsahuje: Vyčištění štěrkového lože a úprava terénu. Dále obsahuje cenu za pom. mechanismy včetně všech ostatních vedlejších nákladů.</t>
  </si>
  <si>
    <t>702610</t>
  </si>
  <si>
    <t>ODKRYTÍ A ZAKRYTÍ KABELOVÉHO ŽLABU</t>
  </si>
  <si>
    <t>Demontáž stávající kabelové trasy a následná montáž nové kabelové trasy</t>
  </si>
  <si>
    <t>702830</t>
  </si>
  <si>
    <t>VYČIŠTĚNÍ STÁVAJÍCÍHO KABELOVÉHO PROSTUPU ZE ŽLABŮ</t>
  </si>
  <si>
    <t>Montáž nové kabelové trasy</t>
  </si>
  <si>
    <t>Doplnění stávající kabelové trasy v místě dotčení stavební úpravou drážního tělesa</t>
  </si>
  <si>
    <t>Kabelové vedení - viz Díl 74</t>
  </si>
  <si>
    <t>R03-02911</t>
  </si>
  <si>
    <t>GEODETICKÉ ZAMĚŘENÍ</t>
  </si>
  <si>
    <t>1. Položka obsahuje:  
 –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  
– doprava do 100+100 km  
 – technický popis viz. projektová dokumentace  
2. Položka neobsahuje:  
 - x  
3. Způsob měření:  
- x</t>
  </si>
  <si>
    <t>Silnoproudé rozvody</t>
  </si>
  <si>
    <t>Viz příloha dokumentace č.1</t>
  </si>
  <si>
    <t>743Z41</t>
  </si>
  <si>
    <t>DEMONTÁŽ ZAŘÍZENÍ EOV NA VÝHYBCE</t>
  </si>
  <si>
    <t>Rozsah demontáže - viz příloha dokumentace č.1</t>
  </si>
  <si>
    <t>742Z23</t>
  </si>
  <si>
    <t>DEMONTÁŽ KABELOVÉHO VEDENÍ NN</t>
  </si>
  <si>
    <t>Demontáž napájecí kabelizace - kabely CYKY 4x16, CYKY 2x4</t>
  </si>
  <si>
    <t>R01-742G12</t>
  </si>
  <si>
    <t>MONTÁŽ KABELU NN DVOU- A TŘÍŽÍLOVÉHO CU S PLASTOVOU IZOLACÍ OD 4 DO 16 MM2</t>
  </si>
  <si>
    <t>Opětovná montáž napájecí kabelizace  - kabely CYKY 2x4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</si>
  <si>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</si>
  <si>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R02-742H12</t>
  </si>
  <si>
    <t>MONTÁŽ KABELU NN ČTYŘ- A PĚTIŽÍLOVÉHO CU S PLASTOVOU IZOLACÍ OD 4 DO 16 MM2</t>
  </si>
  <si>
    <t>Opětovná montáž napájecí kabelizace  - kabely CYKY 4x16</t>
  </si>
  <si>
    <t>743811</t>
  </si>
  <si>
    <t>VÝSTROJ EOV PRO VÝHYBKU JEDNODUCHOU TVARU 1:7,5-190, 1:9-190</t>
  </si>
  <si>
    <t>Souprava EOV pro výhybku typu JS49 1:7,5 190 p/PR/D - viz příloha dokumentace č.1</t>
  </si>
  <si>
    <t>Kabel CYKY 4x16 = 1ks, kabel CYKY 2x4 = 1ks</t>
  </si>
  <si>
    <t>743952</t>
  </si>
  <si>
    <t>ROZVADĚČ EOV S NADŘAZENÝM OVLADAČEM - SOFTWARE A PARAMETRIZACE NA 1 KS VÝHYBKY/VĚTVE OSVĚTLENÍ</t>
  </si>
  <si>
    <t>Parametrizace řízení a diagnostiky 1x upravené větve EOV v rozvaděči R-EOV</t>
  </si>
  <si>
    <t>Manipulace na zařízeních prováděné provozovatelem, které podmiňují práce zhotovitele na realizaci tohoto SO</t>
  </si>
  <si>
    <t>Zkušební provoz nově instalovaného zařízení v celkové délce =8 hodin</t>
  </si>
  <si>
    <t>709692</t>
  </si>
  <si>
    <t>Odvoz demontovaného materiálu do vzdálenosti 20km</t>
  </si>
  <si>
    <t>Doplňující konstrukce a práce na železnici</t>
  </si>
  <si>
    <t>Obnova drážní stezky šířky 1m v délce 24m</t>
  </si>
  <si>
    <t>E.3.6</t>
  </si>
  <si>
    <t>Rozvodny vn, nn, osvětlení a dálkové ovládání odpojovačů</t>
  </si>
  <si>
    <t xml:space="preserve">  SO 360.1A</t>
  </si>
  <si>
    <t xml:space="preserve">  Úprava rozvodu nn, vn a osvětlení</t>
  </si>
  <si>
    <t>SO 360.1A</t>
  </si>
  <si>
    <t>Úprava rozvodu nn, vn a osvětlení</t>
  </si>
  <si>
    <t>Zpevněná plocha v délce 40m, viz příloha dokumentace č.2, č.3</t>
  </si>
  <si>
    <t>rýha o rozměru (m) 0,5*1,2*40+0,35*0,8*140+0,5*1,2*8+0,35*0,8*10+0,65*1,7*60+0,5*1,2*35+0,65*1,7*10+0,35*0,8*20+0,35*0,8*20 v rozsahu podílu výkopu bez odvozu přebyt. materiálu, viz příloha dokumentace č.1, č.2, č.3</t>
  </si>
  <si>
    <t>rýha o rozměru (m) 0,5*1,2*40+0,35*0,8*140+0,5*1,2*8+0,35*0,8*10+0,65*1,7*60+0,5*1,2*35+0,65*1,7*10+0,35*0,8*20+0,35*0,8*20 v rozsahu podílu výkopu s odvozem přebyt. materiálu, viz příloha dokumentace č.1, č.2, č.3</t>
  </si>
  <si>
    <t>hloubení jam pro: 4x rozvaděč NN v rozsahu podílu výkopu bez odvozu přebyt. materiálu, 2x ochranná mříž pro rozvaděč v rozsahu podílu výkopu bez odvozu přebyt. materiálu, viz příloha dokumentace č.3, č.7, č.8, č.9</t>
  </si>
  <si>
    <t>hloubení jam pro: 2x ochranná mříž pro rozvaděč v rozsahu podílu výkopu s odvozem přebyt. materiálu, viz příloha dokumentace č.7</t>
  </si>
  <si>
    <t>Ražení a protlačování</t>
  </si>
  <si>
    <t>14173</t>
  </si>
  <si>
    <t>PROTLAČOVÁNÍ POTRUBÍ Z PLAST HMOT DN DO 200MM</t>
  </si>
  <si>
    <t>Řízený protlak DN200</t>
  </si>
  <si>
    <t>viz položky v dílu 13 Hloubené vykopávky</t>
  </si>
  <si>
    <t>viz položky v dílu 96 Bourání, demontáže, odstranění drážních konstrukcí - vyjma úzkokolejek</t>
  </si>
  <si>
    <t>viz položky v dílu 11 Přípravné práce (a přidružené)</t>
  </si>
  <si>
    <t>viz položky v dílu 70 Všeobecné práce pro silnoproud a slaboproud</t>
  </si>
  <si>
    <t>rýha o rozměru (m) 0,5*1,2*40+0,35*0,8*140+0,5*1,2*8+0,35*0,8*10+0,65*1,7*60+0,5*1,2*35+0,65*1,7*10+0,35*0,8*20+0,35*0,8*20; jáma pro 4x rozvaděč NN , 2x ochranná mříž pro rozvaděč, viz příloha dokumentace č.1, č.2, č.3, č.7, č.8, č.9</t>
  </si>
  <si>
    <t>úprava po dokončení kabelové trasy o rozměru (m) 0,5*1,2*40+0,35*0,8*140+0,5*1,2*8+0,35*0,8*10+0,65*1,7*60+0,5*1,2*35+0,65*1,7*10+0,35*0,8*20+0,35*0,8*20</t>
  </si>
  <si>
    <t>56363</t>
  </si>
  <si>
    <t>VOZOVKOVÉ VRSTVY Z RECYKLOVANÉHO MATERIÁLU TL DO 150MM</t>
  </si>
  <si>
    <t>R09-575A66</t>
  </si>
  <si>
    <t>LITÝ ASFALT TL. 150MM VČETNĚ PODKLADNÍCH VRSTEV Z ASFALTOVÉ SMĚSY</t>
  </si>
  <si>
    <t>R10-581305</t>
  </si>
  <si>
    <t>CEMENTOBETONOVÝ KRYT VYZTUŽENÝ</t>
  </si>
  <si>
    <t>Obnova zpevněné plochy u zarážedla koleje 34b</t>
  </si>
  <si>
    <t>703132</t>
  </si>
  <si>
    <t>KABELOVÝ ROŠT/LÁVKA NOSNÝ S FUNKČNÍ ODOLNOSTÍ PŘI POŽÁRU VČETNĚ UPEVNĚNÍ A PŘÍSLUŠENSTVÍ SVĚTLÉ ŠÍŘKY PŘES 100 DO 250 MM</t>
  </si>
  <si>
    <t>Kabelový kanál š.200mm; viz příloha dokumentace č.1, č.3</t>
  </si>
  <si>
    <t>703133</t>
  </si>
  <si>
    <t>KABELOVÝ ROŠT/LÁVKA NOSNÝ S FUNKČNÍ ODOLNOSTÍ PŘI POŽÁRU VČETNĚ UPEVNĚNÍ A PŘÍSLUŠENSTVÍ SVĚTLÉ ŠÍŘKY PŘES 250 DO 400 MM</t>
  </si>
  <si>
    <t>Kabelový kanál š.400mm; viz příloha dokumentace č.1, č.3</t>
  </si>
  <si>
    <t>Utěsnění prostupů: rozvodna nn / podchod; podchod / kabelový kolektor</t>
  </si>
  <si>
    <t>kabelová chránička zemní UV stabilní DN 110mm = 421m;  viz příloha dokumentace č.1, č.2, č.3</t>
  </si>
  <si>
    <t>Plastový žlab světlé š.100mm = 155m;  viz příloha dokumentace č.1, č.3</t>
  </si>
  <si>
    <t>702112</t>
  </si>
  <si>
    <t>KABELOVÝ ŽLAB ZEMNÍ VČETNĚ KRYTU SVĚTLÉ ŠÍŘKY PŘES 120 DO 250 MM</t>
  </si>
  <si>
    <t>Plastový žlab světlé š.200mm = 10m;  viz příloha dokumentace č.1, č.3</t>
  </si>
  <si>
    <t>viz příloha dokumentace č.1, č.2, č.3</t>
  </si>
  <si>
    <t>702521</t>
  </si>
  <si>
    <t>PRŮRAZ ZDIVEM (PŘÍČKOU) BETONOVÝM TLOUŠŤKY DO 45 CM</t>
  </si>
  <si>
    <t>viz příloha dokumentace č.1, č.2 - prostup do kabelového kolektoru; viz příloha dokumentace č.1, č.9 - otvor pro protažení nových kabelů nn z rozvodny severního podchodu do podhledu v podchodu</t>
  </si>
  <si>
    <t>viz příloha dokumentace č.1, č.2 - prostup do kabelového kolektoru</t>
  </si>
  <si>
    <t>Odvoz do vzdálenosti 20km</t>
  </si>
  <si>
    <t>Viz kabelové vedení, kabelové skříně, rozvaděče - položky v dílu 74 Silnoproudé rozvody</t>
  </si>
  <si>
    <t>R08-702830</t>
  </si>
  <si>
    <t>ÚPRAVA STÁVAJÍCÍHO VEDENÍ NA KABELOVÉM ROŠTU PRO INSTALACI NOVÉ KABELIZACE - DEMONTÁŽ NEBO PŘELOŽENÍ KABELŮ</t>
  </si>
  <si>
    <t>Úprava stávající kabelizace v rámci kabelových roštů - viz příloha dokumentace č.1, č.3, č.4</t>
  </si>
  <si>
    <t>1. Položka obsahuje:  
– demontáž na kabelových roštech, přemístění do vzdálenosti 5m a opětovná montáž kabelu o váze do 4 kg/m na kabelové rošty  
 – úpravu polohy stávající kabelizace na kabelových roštech  
 – odstranění nefunkční kabelizace z kabelového roštu  
– všechny náklady na demontáž stávajícího zařízení se všemi pomocnými doplňujícími úpravami pro jeho likvidaci   
 – naložení demontovaného materiálu na dopravní prostředek   
 – poplatek za likvidaci odpadů, pokud je materiál likvidován  
2. Položka neobsahuje:  
  – odvoz vybouraného materiálu   
 – poplatek za likvidaci odpadů (nacení se dle SSD 0)   
3. Způsob měření:  
Udává se metr délkový kabelového vedení</t>
  </si>
  <si>
    <t>709110</t>
  </si>
  <si>
    <t>PROVIZORNÍ ZAJIŠTĚNÍ KABELU VE VÝKOPU</t>
  </si>
  <si>
    <t>709310</t>
  </si>
  <si>
    <t>VYPODLOŽENÍ, ODDĚLENÍ A KRYTÍ SPOJKY NEBO ODBOČNICE PRO KABEL DO 10 KV</t>
  </si>
  <si>
    <t>742H23</t>
  </si>
  <si>
    <t>KABEL NN ČTYŘ- A PĚTIŽÍLOVÝ AL S PLASTOVOU IZOLACÍ OD 25 DO 50 MM2</t>
  </si>
  <si>
    <t>Definitivní stav: AYKY-J 4x50=135m; provizorní stav: AYKY-J 4x50=122m; viz příloha dokumentace č.1</t>
  </si>
  <si>
    <t>Definitivní stav: CYKY-J 4x10=5m; provizorní stav: CYKY-O 4x16=60m; viz příloha dokumentace č.1</t>
  </si>
  <si>
    <t>CYKY-J 5x2,5; viz příloha dokumentace č.1</t>
  </si>
  <si>
    <t>CYKY-J 3x2,5; viz příloha dokumentace č.1</t>
  </si>
  <si>
    <t>742I21</t>
  </si>
  <si>
    <t>KABEL NN CU OVLÁDACÍ 19-24ŽÍLOVÝ DO 2,5 MM2</t>
  </si>
  <si>
    <t>Definitivní stav: CYKY-J 19x2,5=130m; Provizorní stav: CYKY-J 19x2,5=122m; viz příloha dokumentace č.1</t>
  </si>
  <si>
    <t>742H52</t>
  </si>
  <si>
    <t>KABEL NN ČTYŘ- A PĚTIŽÍLOVÝ CU BEZHALOGENOVÝ OHEŇ RETARDUJÍCÍ OD 4 DO 16 MM2</t>
  </si>
  <si>
    <t>CXKH-R (O) 4x16=450m; CXKH-R (O) 4x10=555m; CXKH-R (O) 4x4=480m; viz příloha dokumentace č.1</t>
  </si>
  <si>
    <t>742I41</t>
  </si>
  <si>
    <t>KABEL NN CU OVLÁDACÍ VÍCEŽÍLOVÝ BEZHALOGENOVÝ OHEŇ RETARDUJÍCÍ DO 2,5 MM2</t>
  </si>
  <si>
    <t>CXKH-R (O) 12x1,5=130m; viz příloha dokumentace č.1</t>
  </si>
  <si>
    <t>742L13</t>
  </si>
  <si>
    <t>UKONČENÍ DVOU AŽ PĚTIŽÍLOVÉHO KABELU V ROZVADĚČI NEBO NA PŘÍSTROJI OD 25 DO 50 MM2</t>
  </si>
  <si>
    <t>AYKY 4x50=6ks</t>
  </si>
  <si>
    <t>CYKY 4x16=2ks; CYKY 4x10=2ks;CXKH-R 4x16=8ks; CXKH-R 4x10=10ks; CXKH-R 4x4=8ks</t>
  </si>
  <si>
    <t>CYKY 5x2,5=16ks; CYKY 3x2,5=4ks</t>
  </si>
  <si>
    <t>742N11</t>
  </si>
  <si>
    <t>UKONČENÍ 19-24ŽÍLOVÉHO KABELU V ROZVADĚČI NEBO NA PŘÍSTROJI DO 2,5 MM2</t>
  </si>
  <si>
    <t>CYKY 19x2,5=5ks</t>
  </si>
  <si>
    <t>742M11</t>
  </si>
  <si>
    <t>UKONČENÍ 7-12ŽÍLOVÉHO KABELU V ROZVADĚČI NEBO NA PŘÍSTROJI DO 2,5 MM2</t>
  </si>
  <si>
    <t>CXKH-R 12x1,5=4ks</t>
  </si>
  <si>
    <t>742L23</t>
  </si>
  <si>
    <t>UKONČENÍ DVOU AŽ PĚTIŽÍLOVÉHO KABELU KABELOVOU SPOJKOU OD 25 DO 50 MM2</t>
  </si>
  <si>
    <t>AYKY 4x50=4ks</t>
  </si>
  <si>
    <t>742N21</t>
  </si>
  <si>
    <t>UKONČENÍ 19-24ŽÍLOVÉHO KABELU KABELOVOU SPOJKOU DO 2,5 MM2</t>
  </si>
  <si>
    <t>CYKY 19x2,5=4ks</t>
  </si>
  <si>
    <t>R21-742G11</t>
  </si>
  <si>
    <t>MONTÁŽ KABELU NN 19-24ŽÍLOVÉHO CU S PLASTOVOU IZOLACÍ DO 2,5 MM2</t>
  </si>
  <si>
    <t>Montáž napájecí kabelizace pro ROV7 - kabel CYKY 19x2,5</t>
  </si>
  <si>
    <t>743D11</t>
  </si>
  <si>
    <t>SKŘÍŇ PŘÍPOJKOVÁ POJISTKOVÁ KOMPAKTNÍ PILÍŘOVÁ DO 63 A, DO 50 MM2, S 1-2 SADAMI JISTÍCÍCH PRVKŮ</t>
  </si>
  <si>
    <t>Rozvaděč KS41.1; viz příloha dokumentace č.7</t>
  </si>
  <si>
    <t>744I01</t>
  </si>
  <si>
    <t>POJISTKOVÁ VLOŽKA DO 160 A</t>
  </si>
  <si>
    <t>743F21</t>
  </si>
  <si>
    <t>SKŘÍŇ ELEKTROMĚROVÁ V KOMPAKTNÍM PILÍŘI PRO PŘÍMÉ MĚŘENÍ DO 80 A JEDNOSAZBOVÉ</t>
  </si>
  <si>
    <t>Rozvaděč RE41.1; viz příloha dokumentace č.1, č.8</t>
  </si>
  <si>
    <t>744O31</t>
  </si>
  <si>
    <t>PŘÍPLATEK ZA KOMUNIKAČNÍ ROZHRANÍ K MĚŘÍCÍMU PŘÍSTROJI</t>
  </si>
  <si>
    <t>Rozvaděč RE41.1, ROV7, ROV13; viz příloha dokumentace č.1, č.6, č.8</t>
  </si>
  <si>
    <t>743611</t>
  </si>
  <si>
    <t>ROZVADĚČ PRO DRÁŽNÍ OSVĚTLENÍ SILOVÝ NAPÁJECÍ S PLC ŘÍDÍCÍM SYSTÉMEM DO 6 KUSŮ TŘÍFÁZOVÝCH VĚTVÍ</t>
  </si>
  <si>
    <t>Rozvaděč ROV7, ROV13; viz příloha dokumentace č.1, č.6</t>
  </si>
  <si>
    <t>743643</t>
  </si>
  <si>
    <t>ROZVADĚČ PRO DRÁŽNÍ OSVĚTLENÍ - SENZOR PRO MĚŘENÍ INTENZITY OSVĚTLENÍ</t>
  </si>
  <si>
    <t>744218</t>
  </si>
  <si>
    <t>KABELOVÁ SKŘÍŇ VENKOVNÍ PRÁZDNÁ PLASTOVÁ V KOMPAKTNÍM PILÍŘI, MIN. IP 44, - PŘÍPLATEK ZA POVRCHOVOU ÚPRAVU LAKOVÁNÍM</t>
  </si>
  <si>
    <t>Rozvaděč ROV7, ROV13, KS41.1, RE41.1; viz příloha dokumentace č.1, č.6, č.7, č.8</t>
  </si>
  <si>
    <t>743753</t>
  </si>
  <si>
    <t>ROZVADĚČ - OCHRANNÁ MŘÍŽ KONSTRUKCE OCELOVÁ DO Š. 3000MM, KOMPLETNÍ DODÁVKA</t>
  </si>
  <si>
    <t>Úpravy stávajících rozvaděčů v průběhu výstavby</t>
  </si>
  <si>
    <t>Zemnič FeZn 30x4</t>
  </si>
  <si>
    <t>Zaškolení obsluhy v celkové délce =16 hodin</t>
  </si>
  <si>
    <t>Demontáž stávající kabelizace, nové provizorní kabelizace</t>
  </si>
  <si>
    <t>R06-744Z02</t>
  </si>
  <si>
    <t>DEMONTÁŽ ROZVADĚČE PRO DRÁŽNÍ OSVĚTLENÍ</t>
  </si>
  <si>
    <t>Rozvaděče ROV7, ROV13</t>
  </si>
  <si>
    <t>741Z13</t>
  </si>
  <si>
    <t>DEMONTÁŽ STÁVAJÍCÍCH UCPÁVEK PROTIPOŽÁRNÍCH PRŮMĚRU OTVORU DO 200 MM</t>
  </si>
  <si>
    <t>741Z12</t>
  </si>
  <si>
    <t>DEMONTÁŽ STÁVAJÍCÍCH UCPÁVEK PROTIPOŽÁRNÍCH PLOŠNÝCH</t>
  </si>
  <si>
    <t>741Z92</t>
  </si>
  <si>
    <t>Bourání, demontáže, odstranění drážních konstrukcí - vyjma úzkokolejek</t>
  </si>
  <si>
    <t>966168</t>
  </si>
  <si>
    <t>BOURÁNÍ KONSTRUKCÍ ZE ŽELEZOBETONU S ODVOZEM DO 20KM</t>
  </si>
  <si>
    <t>Bourání zpevněné plochy u zarážedla koleje 34b</t>
  </si>
  <si>
    <t xml:space="preserve">  SO 361</t>
  </si>
  <si>
    <t xml:space="preserve">  Kabelový kolektor - přeložky rozvodů nn a vn</t>
  </si>
  <si>
    <t>SO 361</t>
  </si>
  <si>
    <t>Kabelový kolektor - přeložky rozvodů nn a vn</t>
  </si>
  <si>
    <t>Viz demontované příp. demolované položky v dílu 74 Silnoproudé rozvody</t>
  </si>
  <si>
    <t>15310</t>
  </si>
  <si>
    <t>POPLATKY ZA LIKVIDACI ODPADŮ NEKONTAMINOVANÝCH - 16 02 14 ELEKTROŠROT (VYŘAZENÁ EL. ZAŘÍZENÍ A PŘÍSTR. - AL, CU A VZ. KOVY)</t>
  </si>
  <si>
    <t>Upevnění kabelového vedení na kabelovém roštu (každý 1m) - provizorní a definitivní řešení</t>
  </si>
  <si>
    <t>Označení kabelového vedení na kabelovém roštu (každých 10m), označení kabelových spojek</t>
  </si>
  <si>
    <t>703711</t>
  </si>
  <si>
    <t>IZOLAČNÍ DESKA DO KABELOVÉ LÁVKY VČETNĚ NAŘEZÁNÍ TLOUŠŤKY DO 10 MM</t>
  </si>
  <si>
    <t>Vybavení 3x kabelové lávky v délce přeložky</t>
  </si>
  <si>
    <t>703754</t>
  </si>
  <si>
    <t>PROTIPOŽÁRNÍ UCPÁVKA PROSTUPU KABELOVÉHO PR. DO 110MM, DO EI 90 MIN.</t>
  </si>
  <si>
    <t>Prostupy požárními úseky - nový kabelový kolektor 3+3ks prostupů</t>
  </si>
  <si>
    <t>Odvoz demontovaného materiálu do 20km</t>
  </si>
  <si>
    <t>742H14</t>
  </si>
  <si>
    <t>KABEL NN ČTYŘ- A PĚTIŽÍLOVÝ CU S PLASTOVOU IZOLACÍ OD 70 DO 120 MM2</t>
  </si>
  <si>
    <t>Viz příloha dokumentace č.1.1</t>
  </si>
  <si>
    <t>742L24</t>
  </si>
  <si>
    <t>UKONČENÍ DVOU AŽ PĚTIŽÍLOVÉHO KABELU KABELOVOU SPOJKOU OD 70 DO 120 MM2</t>
  </si>
  <si>
    <t>Viz příloha dokumentace č.1, č.1.1 - demontáž stávající kabelizace, demontáž provizorní kabelizace</t>
  </si>
  <si>
    <t>Celková prohlídka, zkoušení, měření a vyhotovení výchozí revizní zprávy - provizorní stav, definitivní stav</t>
  </si>
  <si>
    <t>748151</t>
  </si>
  <si>
    <t>BEZPEČNOSTNÍ TABULKA</t>
  </si>
  <si>
    <t>Bezpečnostní opatření - označení provizorní kabelové trasy nn</t>
  </si>
  <si>
    <t xml:space="preserve">  SO 367.1A</t>
  </si>
  <si>
    <t xml:space="preserve">  Severní podchod - úprava rozvodu nn a osvětlení</t>
  </si>
  <si>
    <t>SO 367.1A</t>
  </si>
  <si>
    <t>Severní podchod - úprava rozvodu nn a osvětlení</t>
  </si>
  <si>
    <t>zdemontované stávající svítidla a kabelové vedení</t>
  </si>
  <si>
    <t>703134</t>
  </si>
  <si>
    <t>Kabelový rošt šíře 250mm</t>
  </si>
  <si>
    <t>Kabelový rošt šíře 400mm</t>
  </si>
  <si>
    <t>703332</t>
  </si>
  <si>
    <t>KRYT K NOSNÉMU ŽLABU/ROŠTU S FUNKČNÍ ODOLNOSTÍ PŘI POŽÁRU VČETNĚ UPEVNĚNÍ A PŘÍSLUŠENSTVÍ SVĚTLÉ ŠÍŘKY PŘES 100 DO 250 MM</t>
  </si>
  <si>
    <t>703333</t>
  </si>
  <si>
    <t>KRYT K NOSNÉMU ŽLABU/ROŠTU S FUNKČNÍ ODOLNOSTÍ PŘI POŽÁRU VČETNĚ UPEVNĚNÍ A PŘÍSLUŠENSTVÍ SVĚTLÉ ŠÍŘKY PŘES 250 DO 400 MM</t>
  </si>
  <si>
    <t>703453</t>
  </si>
  <si>
    <t>ELEKTROINSTALAČNÍ TRUBKA S FUNKČNÍ ODOLNOSTÍ PŘI POŽÁRU VČETNĚ UPEVNĚNÍ A PŘÍSLUŠENSTVÍ DN PRŮMĚRU PŘES 40 MM</t>
  </si>
  <si>
    <t>trubka v konstrukci podhledu upevněna k betonovému stropu, DN125</t>
  </si>
  <si>
    <t>trasa mezi nástupištěm a rozvodnou nn přes kabelové kanály</t>
  </si>
  <si>
    <t>kabelové vedení v konstrukci podhledu</t>
  </si>
  <si>
    <t>prostup mezi nástupištěm, rozvodnou nn a podchodem</t>
  </si>
  <si>
    <t>prostup mezi kabelovým kanálem a podchodem</t>
  </si>
  <si>
    <t>709513</t>
  </si>
  <si>
    <t>PODPŮRNÉ A POMOCNÉ KONSTRUKCE OCELOVÉ Z PROFILŮ SVAŘOVANÝCH A ŠROUBOVANÝCH S POVRCHOVOU ÚPRAVOU ŽÁROVÝM ZINKOVÁNÍM</t>
  </si>
  <si>
    <t>pomocný materiál pro uchycení svítidel</t>
  </si>
  <si>
    <t>R21A-709613</t>
  </si>
  <si>
    <t>DEMONTÁŽ KABELOVÉHO ROŠTU VČETNĚ UPEVNĚNÍ, SVÍTIDEL, KABELOVÉHO VEDENÍ A PŘÍSLUŠENSTVÍ</t>
  </si>
  <si>
    <t>Demontáže</t>
  </si>
  <si>
    <t>Demontáže včetně pomocného zařízení v nutném rozsahu ve stávající části podchodu z důvodu protažení nového kabelového vedení</t>
  </si>
  <si>
    <t>R položky</t>
  </si>
  <si>
    <t>742G61</t>
  </si>
  <si>
    <t>KABEL NN DVOU- A TŘÍŽÍLOVÝ CU BEZHALOGENOVÝ OHNIODOLNÝ SE ZACHOVÁNÍM FUNKČNOSTI DO 2,5 MM2</t>
  </si>
  <si>
    <t>CXKH-R 3x1,5=1150m, CXKH-R 2x1,5=220m</t>
  </si>
  <si>
    <t>severní podchod-prodloužená část, připojení odbočných krabic na přístřešcích, zvuk. majáčků, prosvětlené tabule</t>
  </si>
  <si>
    <t>CXKH-R 3x6=840m, CXKH-R 3x4=20m</t>
  </si>
  <si>
    <t>severní podchod-prodloužená část, zásuvky, osvětlení nekryté části,výstup ze severního podchodu</t>
  </si>
  <si>
    <t>742H61</t>
  </si>
  <si>
    <t>KABEL NN ČTYŘ- A PĚTIŽÍLOVÝ CU BEZHALOGENOVÝ OHNIODOLNÝ SE ZACHOVÁNÍM FUNKČNOSTI DO 2,5 MM2</t>
  </si>
  <si>
    <t>CXKH-R 5x2,5=240m</t>
  </si>
  <si>
    <t>severní podchod-prodloužená část</t>
  </si>
  <si>
    <t>JYTY 19x1=24m</t>
  </si>
  <si>
    <t>Spojuje RH - RCB</t>
  </si>
  <si>
    <t>CXKH-R 3x1,5=212ks, CXKH-R 3x4=8ks, CXKH-R 3x6=8ks,CXKH-R 5x2,5=4ks</t>
  </si>
  <si>
    <t>Připojení kabelového vedení do krabic</t>
  </si>
  <si>
    <t>743485</t>
  </si>
  <si>
    <t>SVÍTIDLO DRÁŽNÍ - MONTÁŽ NÁSTĚNNÉHO, PŘISAZENÉHO NEBO ZÁVĚSNÉHO SVÍTIDLA</t>
  </si>
  <si>
    <t>66 ks</t>
  </si>
  <si>
    <t>743472</t>
  </si>
  <si>
    <t>LED svítidlo umístěno v podchodu</t>
  </si>
  <si>
    <t>58 ks</t>
  </si>
  <si>
    <t>743473</t>
  </si>
  <si>
    <t>SVÍTIDLO DRÁŽNÍ LED, MIN. IP 54, ELEKTRONICKÝ PŘEDŘADNÍK, PŘES 25 DO 45 W</t>
  </si>
  <si>
    <t>LED svítidlo umístěno na přístřešku výstupu z podchodu</t>
  </si>
  <si>
    <t>24 ks</t>
  </si>
  <si>
    <t>7434D1</t>
  </si>
  <si>
    <t>SVÍTIDLO - PŘÍPLATEK ZA NOUZOVÉ PROVEDENÍ</t>
  </si>
  <si>
    <t>82 ks</t>
  </si>
  <si>
    <t>7434C2</t>
  </si>
  <si>
    <t>SVÍTIDLO DRÁŽNÍ NOUZOVÉ LED ANTIVANDAL S/BEZ PIKTOGRAMU , MIN. IP 54, TŘÍDA II, OD 11 DO 25 W</t>
  </si>
  <si>
    <t>LED svítidlo umístěno v podchodu s piktogramem</t>
  </si>
  <si>
    <t>2 ks s piktogramem, 6ks bez piktogramu</t>
  </si>
  <si>
    <t>743484</t>
  </si>
  <si>
    <t>SVÍTIDLO DRÁŽNÍ - PŘÍPLATEK ZA ZDROJ S VYŠŠÍ ŽIVOTNOSTÍ</t>
  </si>
  <si>
    <t>743613</t>
  </si>
  <si>
    <t>ROZVADĚČ PRO DRÁŽNÍ OSVĚTLENÍ SILOVÝ NAPÁJECÍ S PLC ŘÍDÍCÍM SYSTÉMEM OD 13 DO 16 KS TŘÍFÁZOVÝCH VĚTVÍ</t>
  </si>
  <si>
    <t>Rozvaděč umístěn v rozvodně v podchodu</t>
  </si>
  <si>
    <t>1ks včetně UPS, součástí viz položka 746722</t>
  </si>
  <si>
    <t>746722</t>
  </si>
  <si>
    <t>ROZVADĚČ VLASTNÍ SPOTŘEBY BEZVÝPADKOVÝ 230 V AC, VČETNĚ VYBAVENÍ, BEZ STŘÍDAČŮ ČI UPS</t>
  </si>
  <si>
    <t>Nový rozvaděč pro napájení z nezálohované sítě, bezvýpadkový s bateriemi (UPS včetně vývodů pro drážní osvětlení) do 4kVA, součástí viz položka 743613</t>
  </si>
  <si>
    <t>743641</t>
  </si>
  <si>
    <t>ROZVADĚČ PRO DRÁŽNÍ OSVĚTLENÍ - SOFTWARE PRO ZAČLENĚNÍ TECHNOLOGICKÉHO CELKU OSVĚTLENÍ DO DÁLKOVÉ DIAGNOSTIKY TS ŽDC</t>
  </si>
  <si>
    <t>1ks</t>
  </si>
  <si>
    <t>Umístěn v podchodu</t>
  </si>
  <si>
    <t>743732</t>
  </si>
  <si>
    <t>ROZVADĚČ PRO VEŘEJNÉ OSVĚTLENÍ - ROZŠÍŘENÍ O KOMUNIKAČNÍ MODUL PRO PŘENOS INFORMACÍ NA DISPEČINK</t>
  </si>
  <si>
    <t>743942</t>
  </si>
  <si>
    <t>ROZVADĚČ EOV/VO OVLÁDACÍ S PC A DOTYKOVOU OBRAZOVKOU - SOFTWARE A PARAMETRIZACE NA 1 KS VÝHYBKY/VĚTVE OSVĚTLENÍ</t>
  </si>
  <si>
    <t>1ks v rámci severního podchodu</t>
  </si>
  <si>
    <t>743962</t>
  </si>
  <si>
    <t>EOV/VO, KLIENTSKÉ PRACOVIŠTĚ - HARDWARE + ZÁKLADNÍ SOFTWARE</t>
  </si>
  <si>
    <t>Práce prováděné v celkové délce =88 hodin</t>
  </si>
  <si>
    <t>741112</t>
  </si>
  <si>
    <t>KRABICE (ROZVODKA) INSTALAČNÍ PŘÍSTROJOVÁ SE SVORKOVNICÍ DO 4 MM2</t>
  </si>
  <si>
    <t>krabice pro ukončení kabelového vedení na přístřešku</t>
  </si>
  <si>
    <t>40ks krabice včetně svorkovnice pro ukončení kabelového vedení o průměru max 4mm2</t>
  </si>
  <si>
    <t>741122</t>
  </si>
  <si>
    <t>KRABICE (ROZVODKA) INSTALAČNÍ ODBOČNÁ SE SVORKOVNICÍ DO 4 MM2</t>
  </si>
  <si>
    <t>25ks krabice včetně svorkovnice pro ukončení kabelového vedení o průměru max 4mm2</t>
  </si>
  <si>
    <t>R2-747702</t>
  </si>
  <si>
    <t>ÚPRAVA STÁVAJÍCÍHO ROZVODU VČETNĚ PROVIZORNÍHO STAVU</t>
  </si>
  <si>
    <t>Cena za veškeré náklady na provedení provizorních úprav zapojení stávajících kabelových skříní, rozvaděčů a osvětlení v průběhu výstavby ( pro montáž nových i provizorních kabelů, drobné úpravy výstroje apod. )</t>
  </si>
  <si>
    <t>kabelové vedení, svítidla, kabelové chráničky,dle postupu prací</t>
  </si>
  <si>
    <t xml:space="preserve">  SO 369</t>
  </si>
  <si>
    <t xml:space="preserve">  Přístupové komunikace k severnímu podchodu - osvětlení</t>
  </si>
  <si>
    <t>SO 369</t>
  </si>
  <si>
    <t>Přístupové komunikace k severnímu podchodu - osvětlení</t>
  </si>
  <si>
    <t>3x0,5x0,5x1,5</t>
  </si>
  <si>
    <t>140m = chránička 10x10</t>
  </si>
  <si>
    <t>CYKY-O 4x4=140m</t>
  </si>
  <si>
    <t>přístupová cesta, připojení svítidel do odbočných krabic</t>
  </si>
  <si>
    <t>CYKY-O 4x4=4ks</t>
  </si>
  <si>
    <t>Připojení svítidel do krabic ve stožáru, v osvětlovací věži</t>
  </si>
  <si>
    <t>3 ks osv. stožárů</t>
  </si>
  <si>
    <t>3 ks</t>
  </si>
  <si>
    <t>E.3.7</t>
  </si>
  <si>
    <t>Ukolejnění kovových konstrukcí</t>
  </si>
  <si>
    <t xml:space="preserve">  SO 375.1A</t>
  </si>
  <si>
    <t xml:space="preserve">  Ukolejnění konstrukcí</t>
  </si>
  <si>
    <t>SO 375.1A</t>
  </si>
  <si>
    <t>Ukolejnění konstrukcí</t>
  </si>
  <si>
    <t>ŽST Praha Hlavní nádraží, definitivní stav</t>
  </si>
  <si>
    <t>74C923</t>
  </si>
  <si>
    <t>Nepřímé ukolejnění konstrukce všech typů (včetně výztužných dvojic) - 1 vodič</t>
  </si>
  <si>
    <t>OTSKP19</t>
  </si>
  <si>
    <t>74C976</t>
  </si>
  <si>
    <t>Zpracování KSUaTP pro účely zavedení do provozu za 100m zprovozňované skupiny</t>
  </si>
  <si>
    <t>ŽST Praha Hlavní nádraží, provizorní stav</t>
  </si>
  <si>
    <t>74C924</t>
  </si>
  <si>
    <t>Nepřímé ukolejnění konstrukce všech typů (včetně výztužných dvojic) - 2 vodič</t>
  </si>
  <si>
    <t>74F459</t>
  </si>
  <si>
    <t>Demontáž ukolejnění konstrukcí a podpěr včetně uchycení a vodiče</t>
  </si>
  <si>
    <t>Mezikolejová lanová propojka (do 3 lan do délky 7m) - dodávka</t>
  </si>
  <si>
    <t>Mezikolejová lanová propojka (do 3 lan do délky 7m) - montáž</t>
  </si>
  <si>
    <t>Mezikolejová lanová propojka (do 3 lan do délky 7m) - demontáž</t>
  </si>
  <si>
    <t>74C971</t>
  </si>
  <si>
    <t>Pospojování vodivých konstrukcí proudovou propojkou</t>
  </si>
  <si>
    <t>74C974</t>
  </si>
  <si>
    <t>Aktualizace KSUaTP dle kolejových postupů za 100m zprovozňované skupiny</t>
  </si>
  <si>
    <t>Revize, zkoušky, měření a technická pomoc TV</t>
  </si>
  <si>
    <t>74F331</t>
  </si>
  <si>
    <t>Technická pomoc při výstavbě TV</t>
  </si>
  <si>
    <t>74F314</t>
  </si>
  <si>
    <t>Měření dotykového napětí u vodivé konstrukce</t>
  </si>
  <si>
    <t>Revizní zpráva</t>
  </si>
  <si>
    <t>Výkon organizačních jednotek správce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</si>
  <si>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</si>
  <si>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</si>
  <si>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</si>
  <si>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</si>
  <si>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</si>
  <si>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</si>
  <si>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</si>
  <si>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</si>
  <si>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</si>
  <si>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</si>
  <si>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</si>
  <si>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</si>
  <si>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</si>
  <si>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</si>
  <si>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</si>
  <si>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</si>
  <si>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</si>
  <si>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</si>
  <si>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</si>
  <si>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</si>
  <si>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</si>
  <si>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</si>
  <si>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</si>
  <si>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</si>
  <si>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</si>
  <si>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</si>
  <si>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</si>
  <si>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</si>
  <si>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</si>
  <si>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</si>
  <si>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</si>
  <si>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</si>
  <si>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</si>
  <si>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</si>
  <si>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</si>
  <si>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ZTP, informační leták stavby, rollupy a křídla, prezentace stavby, návrh, výroba a instalace rozšířené ilustrace symbolů Žižkova, návrh, výroba a instalace propagačních polepů na stěny podchodů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</si>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</sst>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1" fillId="0" borderId="3" xfId="0" applyFont="1" applyBorder="1"/>
    <xf numFmtId="0" fontId="4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/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77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wrapText="1"/>
    </xf>
    <xf numFmtId="177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7" fontId="0" fillId="5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styles" Target="styles.xml" /><Relationship Id="rId36" Type="http://schemas.openxmlformats.org/officeDocument/2006/relationships/sharedStrings" Target="sharedStrings.xml" /><Relationship Id="rId3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37" customHeight="1">
      <c r="B1" s="3" t="s">
        <v>1</v>
      </c>
      <c s="2"/>
      <c s="2"/>
      <c s="2"/>
    </row>
    <row r="2" spans="2:5" ht="20" customHeight="1">
      <c r="B2" s="2"/>
      <c s="2"/>
      <c s="2"/>
      <c s="2"/>
    </row>
    <row r="3" spans="2:5" ht="12.75" customHeight="1">
      <c r="B3" s="2"/>
      <c s="2"/>
      <c s="2"/>
      <c s="2"/>
    </row>
    <row r="4" spans="1:5" ht="20" customHeight="1">
      <c r="A4" s="5" t="s">
        <v>2</v>
      </c>
      <c s="4" t="s">
        <v>3</v>
      </c>
      <c r="E4" s="1" t="s">
        <v>0</v>
      </c>
    </row>
    <row r="5" spans="1:2" ht="12.75" customHeight="1">
      <c r="A5" s="6" t="s">
        <v>4</v>
      </c>
      <c t="s">
        <v>5</v>
      </c>
    </row>
    <row r="6" spans="2:3" ht="12.75" customHeight="1">
      <c r="B6" s="7" t="s">
        <v>6</v>
      </c>
      <c s="9">
        <f>0+C10+C12+C20+C22+C25+C27+C30+C33+C35+C38+C45+C47+C49+C54+C56</f>
      </c>
    </row>
    <row r="7" spans="2:3" ht="12.75" customHeight="1">
      <c r="B7" s="7" t="s">
        <v>7</v>
      </c>
      <c s="9">
        <f>0+E10+E12+E20+E22+E25+E27+E30+E33+E35+E38+E45+E47+E49+E54+E56</f>
      </c>
    </row>
    <row r="9" spans="1:5" ht="12.75" customHeight="1">
      <c r="A9" s="8" t="s">
        <v>8</v>
      </c>
      <c s="8" t="s">
        <v>9</v>
      </c>
      <c s="8" t="s">
        <v>10</v>
      </c>
      <c s="8" t="s">
        <v>11</v>
      </c>
      <c s="8" t="s">
        <v>12</v>
      </c>
    </row>
    <row r="10" spans="1:5" ht="12.75" customHeight="1">
      <c r="A10" s="10" t="s">
        <v>13</v>
      </c>
      <c s="10" t="s">
        <v>14</v>
      </c>
      <c s="11">
        <f>0+C11</f>
      </c>
      <c s="11">
        <f>0+D11</f>
      </c>
      <c s="11">
        <f>0+E11</f>
      </c>
    </row>
    <row r="11" spans="1:5" ht="12.75" customHeight="1">
      <c r="A11" s="10" t="s">
        <v>16</v>
      </c>
      <c s="10" t="s">
        <v>17</v>
      </c>
      <c s="11">
        <f>'PS 110'!K8+'PS 110'!M8</f>
      </c>
      <c s="11">
        <f>0+'PS 110'!O10+'PS 110'!O14+'PS 110'!O18+'PS 110'!O22+'PS 110'!O26+'PS 110'!O30+'PS 110'!O34+'PS 110'!O38+'PS 110'!O42+'PS 110'!O46+'PS 110'!O50+'PS 110'!O54+'PS 110'!O58+'PS 110'!O62+'PS 110'!O66+'PS 110'!O70+'PS 110'!O74+'PS 110'!O78+'PS 110'!O82+'PS 110'!O86+'PS 110'!O90+'PS 110'!O94+'PS 110'!O98+'PS 110'!O102+'PS 110'!O106+'PS 110'!O110+'PS 110'!O114+'PS 110'!O118+'PS 110'!O122+'PS 110'!O126+'PS 110'!O130+'PS 110'!O134+'PS 110'!O138+'PS 110'!O142+'PS 110'!O146+'PS 110'!O150+'PS 110'!O154+'PS 110'!O158+'PS 110'!O162+'PS 110'!O166+'PS 110'!O170+'PS 110'!O174+'PS 110'!O178+'PS 110'!O182+'PS 110'!O186</f>
      </c>
      <c s="11">
        <f>C11+D11</f>
      </c>
    </row>
    <row r="12" spans="1:5" ht="12.75" customHeight="1">
      <c r="A12" s="10" t="s">
        <v>200</v>
      </c>
      <c s="10" t="s">
        <v>201</v>
      </c>
      <c s="11">
        <f>0+C13+C14+C15+C16+C17+C18+C19</f>
      </c>
      <c s="11">
        <f>0+D13+D14+D15+D16+D17+D18+D19</f>
      </c>
      <c s="11">
        <f>0+E13+E14+E15+E16+E17+E18+E19</f>
      </c>
    </row>
    <row r="13" spans="1:5" ht="12.75" customHeight="1">
      <c r="A13" s="10" t="s">
        <v>202</v>
      </c>
      <c s="10" t="s">
        <v>203</v>
      </c>
      <c s="11">
        <f>'PS 210.1A'!K8+'PS 210.1A'!M8</f>
      </c>
      <c s="11">
        <f>0+'PS 210.1A'!O10+'PS 210.1A'!O14+'PS 210.1A'!O18+'PS 210.1A'!O22+'PS 210.1A'!O26+'PS 210.1A'!O30+'PS 210.1A'!O34+'PS 210.1A'!O38+'PS 210.1A'!O42+'PS 210.1A'!O46+'PS 210.1A'!O50+'PS 210.1A'!O54+'PS 210.1A'!O58+'PS 210.1A'!O62+'PS 210.1A'!O66+'PS 210.1A'!O70+'PS 210.1A'!O74+'PS 210.1A'!O78+'PS 210.1A'!O82+'PS 210.1A'!O86+'PS 210.1A'!O90+'PS 210.1A'!O95+'PS 210.1A'!O99+'PS 210.1A'!O103+'PS 210.1A'!O107+'PS 210.1A'!O111+'PS 210.1A'!O115+'PS 210.1A'!O119+'PS 210.1A'!O123+'PS 210.1A'!O127+'PS 210.1A'!O131+'PS 210.1A'!O135+'PS 210.1A'!O139+'PS 210.1A'!O143+'PS 210.1A'!O147+'PS 210.1A'!O151+'PS 210.1A'!O155+'PS 210.1A'!O159+'PS 210.1A'!O163+'PS 210.1A'!O167+'PS 210.1A'!O171+'PS 210.1A'!O175+'PS 210.1A'!O179+'PS 210.1A'!O183+'PS 210.1A'!O187+'PS 210.1A'!O191+'PS 210.1A'!O195+'PS 210.1A'!O199+'PS 210.1A'!O203+'PS 210.1A'!O207+'PS 210.1A'!O211+'PS 210.1A'!O215+'PS 210.1A'!O219+'PS 210.1A'!O223+'PS 210.1A'!O227+'PS 210.1A'!O231+'PS 210.1A'!O235+'PS 210.1A'!O239+'PS 210.1A'!O243+'PS 210.1A'!O247+'PS 210.1A'!O251+'PS 210.1A'!O255+'PS 210.1A'!O259+'PS 210.1A'!O263+'PS 210.1A'!O267+'PS 210.1A'!O271+'PS 210.1A'!O275+'PS 210.1A'!O279+'PS 210.1A'!O283+'PS 210.1A'!O287+'PS 210.1A'!O291+'PS 210.1A'!O295+'PS 210.1A'!O299+'PS 210.1A'!O303+'PS 210.1A'!O307+'PS 210.1A'!O311+'PS 210.1A'!O315+'PS 210.1A'!O319+'PS 210.1A'!O323+'PS 210.1A'!O327+'PS 210.1A'!O331+'PS 210.1A'!O335+'PS 210.1A'!O339+'PS 210.1A'!O343+'PS 210.1A'!O347+'PS 210.1A'!O351+'PS 210.1A'!O355+'PS 210.1A'!O359+'PS 210.1A'!O363+'PS 210.1A'!O367+'PS 210.1A'!O371+'PS 210.1A'!O375+'PS 210.1A'!O379+'PS 210.1A'!O383+'PS 210.1A'!O387+'PS 210.1A'!O391+'PS 210.1A'!O395+'PS 210.1A'!O399+'PS 210.1A'!O403+'PS 210.1A'!O407+'PS 210.1A'!O411+'PS 210.1A'!O415+'PS 210.1A'!O419+'PS 210.1A'!O423+'PS 210.1A'!O427+'PS 210.1A'!O432+'PS 210.1A'!O436+'PS 210.1A'!O440+'PS 210.1A'!O444</f>
      </c>
      <c s="11">
        <f>C13+D13</f>
      </c>
    </row>
    <row r="14" spans="1:5" ht="12.75" customHeight="1">
      <c r="A14" s="10" t="s">
        <v>499</v>
      </c>
      <c s="10" t="s">
        <v>500</v>
      </c>
      <c s="11">
        <f>'PS 220'!K8+'PS 220'!M8</f>
      </c>
      <c s="11">
        <f>0+'PS 220'!O10+'PS 220'!O15+'PS 220'!O19+'PS 220'!O23+'PS 220'!O27+'PS 220'!O31+'PS 220'!O35+'PS 220'!O39+'PS 220'!O43+'PS 220'!O47+'PS 220'!O51+'PS 220'!O56+'PS 220'!O60+'PS 220'!O64+'PS 220'!O68+'PS 220'!O72+'PS 220'!O76+'PS 220'!O80+'PS 220'!O84+'PS 220'!O88+'PS 220'!O92+'PS 220'!O96+'PS 220'!O100+'PS 220'!O104+'PS 220'!O108+'PS 220'!O112+'PS 220'!O116+'PS 220'!O120+'PS 220'!O124+'PS 220'!O128+'PS 220'!O132+'PS 220'!O136+'PS 220'!O140+'PS 220'!O144+'PS 220'!O148+'PS 220'!O152+'PS 220'!O156+'PS 220'!O160+'PS 220'!O164+'PS 220'!O168+'PS 220'!O172+'PS 220'!O176+'PS 220'!O180+'PS 220'!O184+'PS 220'!O188+'PS 220'!O192+'PS 220'!O196+'PS 220'!O200+'PS 220'!O204+'PS 220'!O208+'PS 220'!O212+'PS 220'!O216+'PS 220'!O220+'PS 220'!O224+'PS 220'!O228+'PS 220'!O232+'PS 220'!O236+'PS 220'!O240+'PS 220'!O244+'PS 220'!O248+'PS 220'!O252+'PS 220'!O256+'PS 220'!O260+'PS 220'!O264+'PS 220'!O268+'PS 220'!O272+'PS 220'!O276+'PS 220'!O280+'PS 220'!O284+'PS 220'!O288+'PS 220'!O292+'PS 220'!O296+'PS 220'!O300+'PS 220'!O304+'PS 220'!O308+'PS 220'!O312+'PS 220'!O316+'PS 220'!O320+'PS 220'!O324+'PS 220'!O328+'PS 220'!O332+'PS 220'!O336+'PS 220'!O340+'PS 220'!O344+'PS 220'!O348+'PS 220'!O352+'PS 220'!O356+'PS 220'!O360+'PS 220'!O364+'PS 220'!O368+'PS 220'!O372+'PS 220'!O376+'PS 220'!O380+'PS 220'!O384+'PS 220'!O388+'PS 220'!O392</f>
      </c>
      <c s="11">
        <f>C14+D14</f>
      </c>
    </row>
    <row r="15" spans="1:5" ht="12.75" customHeight="1">
      <c r="A15" s="10" t="s">
        <v>578</v>
      </c>
      <c s="10" t="s">
        <v>579</v>
      </c>
      <c s="11">
        <f>'PS 221'!K8+'PS 221'!M8</f>
      </c>
      <c s="11">
        <f>0+'PS 221'!O10+'PS 221'!O14+'PS 221'!O19+'PS 221'!O23+'PS 221'!O27+'PS 221'!O31+'PS 221'!O35+'PS 221'!O39+'PS 221'!O43+'PS 221'!O47+'PS 221'!O51+'PS 221'!O55+'PS 221'!O60+'PS 221'!O64+'PS 221'!O68+'PS 221'!O72+'PS 221'!O76+'PS 221'!O80+'PS 221'!O84+'PS 221'!O88+'PS 221'!O92+'PS 221'!O96+'PS 221'!O100+'PS 221'!O104+'PS 221'!O108+'PS 221'!O112+'PS 221'!O116+'PS 221'!O120+'PS 221'!O124+'PS 221'!O128+'PS 221'!O132+'PS 221'!O136+'PS 221'!O140+'PS 221'!O144+'PS 221'!O148+'PS 221'!O152+'PS 221'!O156+'PS 221'!O160+'PS 221'!O164+'PS 221'!O168+'PS 221'!O172+'PS 221'!O176+'PS 221'!O180+'PS 221'!O184+'PS 221'!O188+'PS 221'!O192+'PS 221'!O196+'PS 221'!O200+'PS 221'!O204+'PS 221'!O208+'PS 221'!O212+'PS 221'!O216+'PS 221'!O220+'PS 221'!O224+'PS 221'!O228+'PS 221'!O232+'PS 221'!O236+'PS 221'!O240+'PS 221'!O244+'PS 221'!O248+'PS 221'!O252</f>
      </c>
      <c s="11">
        <f>C15+D15</f>
      </c>
    </row>
    <row r="16" spans="1:5" ht="12.75" customHeight="1">
      <c r="A16" s="10" t="s">
        <v>612</v>
      </c>
      <c s="10" t="s">
        <v>613</v>
      </c>
      <c s="11">
        <f>'PS 222.1A'!K8+'PS 222.1A'!M8</f>
      </c>
      <c s="11">
        <f>0+'PS 222.1A'!O10+'PS 222.1A'!O14+'PS 222.1A'!O18+'PS 222.1A'!O22+'PS 222.1A'!O26+'PS 222.1A'!O30+'PS 222.1A'!O34+'PS 222.1A'!O38+'PS 222.1A'!O42+'PS 222.1A'!O46+'PS 222.1A'!O50+'PS 222.1A'!O54+'PS 222.1A'!O58+'PS 222.1A'!O62+'PS 222.1A'!O66+'PS 222.1A'!O70+'PS 222.1A'!O74+'PS 222.1A'!O78+'PS 222.1A'!O82+'PS 222.1A'!O86+'PS 222.1A'!O90+'PS 222.1A'!O94+'PS 222.1A'!O98+'PS 222.1A'!O102+'PS 222.1A'!O106+'PS 222.1A'!O110+'PS 222.1A'!O114+'PS 222.1A'!O118+'PS 222.1A'!O122+'PS 222.1A'!O126+'PS 222.1A'!O130+'PS 222.1A'!O134+'PS 222.1A'!O138+'PS 222.1A'!O142+'PS 222.1A'!O146+'PS 222.1A'!O150+'PS 222.1A'!O154+'PS 222.1A'!O158+'PS 222.1A'!O162+'PS 222.1A'!O166+'PS 222.1A'!O170+'PS 222.1A'!O174+'PS 222.1A'!O178+'PS 222.1A'!O182+'PS 222.1A'!O186</f>
      </c>
      <c s="11">
        <f>C16+D16</f>
      </c>
    </row>
    <row r="17" spans="1:5" ht="12.75" customHeight="1">
      <c r="A17" s="10" t="s">
        <v>694</v>
      </c>
      <c s="10" t="s">
        <v>695</v>
      </c>
      <c s="11">
        <f>'PS 230.1A'!K8+'PS 230.1A'!M8</f>
      </c>
      <c s="11">
        <f>0+'PS 230.1A'!O10+'PS 230.1A'!O14+'PS 230.1A'!O18+'PS 230.1A'!O22+'PS 230.1A'!O26+'PS 230.1A'!O30+'PS 230.1A'!O34+'PS 230.1A'!O38+'PS 230.1A'!O42+'PS 230.1A'!O47+'PS 230.1A'!O51+'PS 230.1A'!O55+'PS 230.1A'!O59+'PS 230.1A'!O63+'PS 230.1A'!O67+'PS 230.1A'!O71+'PS 230.1A'!O75+'PS 230.1A'!O79+'PS 230.1A'!O83+'PS 230.1A'!O87+'PS 230.1A'!O91+'PS 230.1A'!O95+'PS 230.1A'!O99+'PS 230.1A'!O103+'PS 230.1A'!O107+'PS 230.1A'!O111+'PS 230.1A'!O115+'PS 230.1A'!O119+'PS 230.1A'!O123+'PS 230.1A'!O127+'PS 230.1A'!O131+'PS 230.1A'!O135+'PS 230.1A'!O139+'PS 230.1A'!O143+'PS 230.1A'!O147+'PS 230.1A'!O151+'PS 230.1A'!O155+'PS 230.1A'!O159+'PS 230.1A'!O163+'PS 230.1A'!O167+'PS 230.1A'!O171+'PS 230.1A'!O175+'PS 230.1A'!O179+'PS 230.1A'!O183+'PS 230.1A'!O187+'PS 230.1A'!O191+'PS 230.1A'!O195+'PS 230.1A'!O199+'PS 230.1A'!O203+'PS 230.1A'!O207+'PS 230.1A'!O211+'PS 230.1A'!O215+'PS 230.1A'!O219+'PS 230.1A'!O223+'PS 230.1A'!O227+'PS 230.1A'!O231+'PS 230.1A'!O235+'PS 230.1A'!O239+'PS 230.1A'!O243+'PS 230.1A'!O247+'PS 230.1A'!O251+'PS 230.1A'!O256</f>
      </c>
      <c s="11">
        <f>C17+D17</f>
      </c>
    </row>
    <row r="18" spans="1:5" ht="12.75" customHeight="1">
      <c r="A18" s="10" t="s">
        <v>777</v>
      </c>
      <c s="10" t="s">
        <v>778</v>
      </c>
      <c s="11">
        <f>'PS 231.1A'!K8+'PS 231.1A'!M8</f>
      </c>
      <c s="11">
        <f>0+'PS 231.1A'!O10+'PS 231.1A'!O14+'PS 231.1A'!O18+'PS 231.1A'!O22+'PS 231.1A'!O26+'PS 231.1A'!O30+'PS 231.1A'!O34+'PS 231.1A'!O39+'PS 231.1A'!O43+'PS 231.1A'!O47+'PS 231.1A'!O51+'PS 231.1A'!O55+'PS 231.1A'!O59+'PS 231.1A'!O63+'PS 231.1A'!O67+'PS 231.1A'!O71+'PS 231.1A'!O75+'PS 231.1A'!O79+'PS 231.1A'!O83+'PS 231.1A'!O87+'PS 231.1A'!O91+'PS 231.1A'!O95+'PS 231.1A'!O99+'PS 231.1A'!O103+'PS 231.1A'!O107+'PS 231.1A'!O111+'PS 231.1A'!O115+'PS 231.1A'!O119+'PS 231.1A'!O123+'PS 231.1A'!O127+'PS 231.1A'!O131+'PS 231.1A'!O135+'PS 231.1A'!O139+'PS 231.1A'!O143+'PS 231.1A'!O147+'PS 231.1A'!O151</f>
      </c>
      <c s="11">
        <f>C18+D18</f>
      </c>
    </row>
    <row r="19" spans="1:5" ht="12.75" customHeight="1">
      <c r="A19" s="10" t="s">
        <v>827</v>
      </c>
      <c s="10" t="s">
        <v>828</v>
      </c>
      <c s="11">
        <f>'PS 232.1A'!K8+'PS 232.1A'!M8</f>
      </c>
      <c s="11">
        <f>0+'PS 232.1A'!O10+'PS 232.1A'!O14+'PS 232.1A'!O18+'PS 232.1A'!O22+'PS 232.1A'!O26+'PS 232.1A'!O30+'PS 232.1A'!O34+'PS 232.1A'!O38+'PS 232.1A'!O42+'PS 232.1A'!O46+'PS 232.1A'!O51+'PS 232.1A'!O55+'PS 232.1A'!O59+'PS 232.1A'!O63+'PS 232.1A'!O67+'PS 232.1A'!O71+'PS 232.1A'!O75+'PS 232.1A'!O79+'PS 232.1A'!O83+'PS 232.1A'!O87+'PS 232.1A'!O91+'PS 232.1A'!O95+'PS 232.1A'!O99+'PS 232.1A'!O103+'PS 232.1A'!O107+'PS 232.1A'!O111+'PS 232.1A'!O115+'PS 232.1A'!O119+'PS 232.1A'!O123+'PS 232.1A'!O127+'PS 232.1A'!O131+'PS 232.1A'!O135+'PS 232.1A'!O139+'PS 232.1A'!O143+'PS 232.1A'!O147+'PS 232.1A'!O151+'PS 232.1A'!O155+'PS 232.1A'!O159+'PS 232.1A'!O163+'PS 232.1A'!O167+'PS 232.1A'!O171+'PS 232.1A'!O175+'PS 232.1A'!O179+'PS 232.1A'!O183+'PS 232.1A'!O187+'PS 232.1A'!O191+'PS 232.1A'!O195+'PS 232.1A'!O199+'PS 232.1A'!O203+'PS 232.1A'!O207+'PS 232.1A'!O211+'PS 232.1A'!O215+'PS 232.1A'!O219+'PS 232.1A'!O223+'PS 232.1A'!O227+'PS 232.1A'!O231+'PS 232.1A'!O235+'PS 232.1A'!O239+'PS 232.1A'!O243+'PS 232.1A'!O247+'PS 232.1A'!O251+'PS 232.1A'!O255+'PS 232.1A'!O259+'PS 232.1A'!O263+'PS 232.1A'!O267+'PS 232.1A'!O271+'PS 232.1A'!O275+'PS 232.1A'!O279+'PS 232.1A'!O283+'PS 232.1A'!O287+'PS 232.1A'!O291+'PS 232.1A'!O295+'PS 232.1A'!O300+'PS 232.1A'!O304+'PS 232.1A'!O308+'PS 232.1A'!O312+'PS 232.1A'!O316+'PS 232.1A'!O320+'PS 232.1A'!O324+'PS 232.1A'!O328+'PS 232.1A'!O332+'PS 232.1A'!O336+'PS 232.1A'!O340+'PS 232.1A'!O344+'PS 232.1A'!O348+'PS 232.1A'!O352+'PS 232.1A'!O356+'PS 232.1A'!O360+'PS 232.1A'!O364+'PS 232.1A'!O368+'PS 232.1A'!O372+'PS 232.1A'!O376+'PS 232.1A'!O380+'PS 232.1A'!O384+'PS 232.1A'!O388+'PS 232.1A'!O392+'PS 232.1A'!O396+'PS 232.1A'!O400+'PS 232.1A'!O404+'PS 232.1A'!O408+'PS 232.1A'!O412+'PS 232.1A'!O416+'PS 232.1A'!O420+'PS 232.1A'!O424+'PS 232.1A'!O428+'PS 232.1A'!O432+'PS 232.1A'!O436+'PS 232.1A'!O440+'PS 232.1A'!O444</f>
      </c>
      <c s="11">
        <f>C19+D19</f>
      </c>
    </row>
    <row r="20" spans="1:5" ht="12.75" customHeight="1">
      <c r="A20" s="10" t="s">
        <v>948</v>
      </c>
      <c s="10" t="s">
        <v>949</v>
      </c>
      <c s="11">
        <f>0+C21</f>
      </c>
      <c s="11">
        <f>0+D21</f>
      </c>
      <c s="11">
        <f>0+E21</f>
      </c>
    </row>
    <row r="21" spans="1:5" ht="12.75" customHeight="1">
      <c r="A21" s="10" t="s">
        <v>950</v>
      </c>
      <c s="10" t="s">
        <v>951</v>
      </c>
      <c s="11">
        <f>'PS 350.1A'!K8+'PS 350.1A'!M8</f>
      </c>
      <c s="11">
        <f>0+'PS 350.1A'!O10+'PS 350.1A'!O14+'PS 350.1A'!O19+'PS 350.1A'!O23+'PS 350.1A'!O27+'PS 350.1A'!O32+'PS 350.1A'!O36+'PS 350.1A'!O40+'PS 350.1A'!O44+'PS 350.1A'!O48+'PS 350.1A'!O52+'PS 350.1A'!O56+'PS 350.1A'!O60+'PS 350.1A'!O64+'PS 350.1A'!O68+'PS 350.1A'!O72+'PS 350.1A'!O76+'PS 350.1A'!O80+'PS 350.1A'!O84+'PS 350.1A'!O88+'PS 350.1A'!O92+'PS 350.1A'!O96+'PS 350.1A'!O100+'PS 350.1A'!O104+'PS 350.1A'!O108+'PS 350.1A'!O112+'PS 350.1A'!O116+'PS 350.1A'!O120+'PS 350.1A'!O124+'PS 350.1A'!O128+'PS 350.1A'!O132+'PS 350.1A'!O136+'PS 350.1A'!O140</f>
      </c>
      <c s="11">
        <f>C21+D21</f>
      </c>
    </row>
    <row r="22" spans="1:5" ht="12.75" customHeight="1">
      <c r="A22" s="10" t="s">
        <v>1017</v>
      </c>
      <c s="10" t="s">
        <v>1018</v>
      </c>
      <c s="11">
        <f>0+C23+C24</f>
      </c>
      <c s="11">
        <f>0+D23+D24</f>
      </c>
      <c s="11">
        <f>0+E23+E24</f>
      </c>
    </row>
    <row r="23" spans="1:5" ht="12.75" customHeight="1">
      <c r="A23" s="10" t="s">
        <v>1019</v>
      </c>
      <c s="10" t="s">
        <v>1020</v>
      </c>
      <c s="11">
        <f>'PS 415'!K8+'PS 415'!M8</f>
      </c>
      <c s="11">
        <f>0+'PS 415'!O10+'PS 415'!O14</f>
      </c>
      <c s="11">
        <f>C23+D23</f>
      </c>
    </row>
    <row r="24" spans="1:5" ht="12.75" customHeight="1">
      <c r="A24" s="10" t="s">
        <v>1034</v>
      </c>
      <c s="10" t="s">
        <v>1035</v>
      </c>
      <c s="11">
        <f>'PS 416'!K8+'PS 416'!M8</f>
      </c>
      <c s="11">
        <f>0+'PS 416'!O10+'PS 416'!O14</f>
      </c>
      <c s="11">
        <f>C24+D24</f>
      </c>
    </row>
    <row r="25" spans="1:5" ht="12.75" customHeight="1">
      <c r="A25" s="10" t="s">
        <v>1042</v>
      </c>
      <c s="10" t="s">
        <v>1043</v>
      </c>
      <c s="11">
        <f>0+C26</f>
      </c>
      <c s="11">
        <f>0+D26</f>
      </c>
      <c s="11">
        <f>0+E26</f>
      </c>
    </row>
    <row r="26" spans="1:5" ht="12.75" customHeight="1">
      <c r="A26" s="10" t="s">
        <v>1044</v>
      </c>
      <c s="10" t="s">
        <v>1045</v>
      </c>
      <c s="11">
        <f>'SO 110.1A'!K8+'SO 110.1A'!M8</f>
      </c>
      <c s="11">
        <f>0+'SO 110.1A'!O10+'SO 110.1A'!O14+'SO 110.1A'!O18+'SO 110.1A'!O22+'SO 110.1A'!O26+'SO 110.1A'!O30+'SO 110.1A'!O34+'SO 110.1A'!O38+'SO 110.1A'!O43+'SO 110.1A'!O47+'SO 110.1A'!O51+'SO 110.1A'!O55+'SO 110.1A'!O59+'SO 110.1A'!O63+'SO 110.1A'!O67+'SO 110.1A'!O72+'SO 110.1A'!O76+'SO 110.1A'!O81+'SO 110.1A'!O85+'SO 110.1A'!O89+'SO 110.1A'!O93+'SO 110.1A'!O97+'SO 110.1A'!O101+'SO 110.1A'!O105+'SO 110.1A'!O109+'SO 110.1A'!O113+'SO 110.1A'!O117+'SO 110.1A'!O121+'SO 110.1A'!O125+'SO 110.1A'!O129+'SO 110.1A'!O134+'SO 110.1A'!O138+'SO 110.1A'!O142+'SO 110.1A'!O147+'SO 110.1A'!O151+'SO 110.1A'!O155+'SO 110.1A'!O159+'SO 110.1A'!O163+'SO 110.1A'!O168+'SO 110.1A'!O172+'SO 110.1A'!O176+'SO 110.1A'!O180+'SO 110.1A'!O184+'SO 110.1A'!O188+'SO 110.1A'!O192+'SO 110.1A'!O196+'SO 110.1A'!O200+'SO 110.1A'!O204+'SO 110.1A'!O208+'SO 110.1A'!O212+'SO 110.1A'!O217+'SO 110.1A'!O221+'SO 110.1A'!O225+'SO 110.1A'!O229+'SO 110.1A'!O233+'SO 110.1A'!O237+'SO 110.1A'!O242+'SO 110.1A'!O246+'SO 110.1A'!O250+'SO 110.1A'!O254+'SO 110.1A'!O259+'SO 110.1A'!O264+'SO 110.1A'!O268+'SO 110.1A'!O272+'SO 110.1A'!O277+'SO 110.1A'!O281+'SO 110.1A'!O285+'SO 110.1A'!O289+'SO 110.1A'!O293+'SO 110.1A'!O297+'SO 110.1A'!O301+'SO 110.1A'!O305+'SO 110.1A'!O309+'SO 110.1A'!O314+'SO 110.1A'!O318+'SO 110.1A'!O323+'SO 110.1A'!O327+'SO 110.1A'!O331+'SO 110.1A'!O335+'SO 110.1A'!O339+'SO 110.1A'!O343+'SO 110.1A'!O347+'SO 110.1A'!O351+'SO 110.1A'!O355+'SO 110.1A'!O359+'SO 110.1A'!O364+'SO 110.1A'!O368+'SO 110.1A'!O372+'SO 110.1A'!O376+'SO 110.1A'!O380+'SO 110.1A'!O384+'SO 110.1A'!O388+'SO 110.1A'!O392+'SO 110.1A'!O397+'SO 110.1A'!O401+'SO 110.1A'!O405+'SO 110.1A'!O409+'SO 110.1A'!O413+'SO 110.1A'!O417+'SO 110.1A'!O421+'SO 110.1A'!O425+'SO 110.1A'!O429+'SO 110.1A'!O433</f>
      </c>
      <c s="11">
        <f>C26+D26</f>
      </c>
    </row>
    <row r="27" spans="1:5" ht="12.75" customHeight="1">
      <c r="A27" s="10" t="s">
        <v>1333</v>
      </c>
      <c s="10" t="s">
        <v>1334</v>
      </c>
      <c s="11">
        <f>0+C28+C29</f>
      </c>
      <c s="11">
        <f>0+D28+D29</f>
      </c>
      <c s="11">
        <f>0+E28+E29</f>
      </c>
    </row>
    <row r="28" spans="1:5" ht="12.75" customHeight="1">
      <c r="A28" s="10" t="s">
        <v>1335</v>
      </c>
      <c s="10" t="s">
        <v>1336</v>
      </c>
      <c s="11">
        <f>'SO 140.1A'!K8+'SO 140.1A'!M8</f>
      </c>
      <c s="11">
        <f>0+'SO 140.1A'!O10+'SO 140.1A'!O14+'SO 140.1A'!O18+'SO 140.1A'!O22+'SO 140.1A'!O26+'SO 140.1A'!O30+'SO 140.1A'!O34+'SO 140.1A'!O39+'SO 140.1A'!O43+'SO 140.1A'!O47+'SO 140.1A'!O51+'SO 140.1A'!O55+'SO 140.1A'!O59+'SO 140.1A'!O63+'SO 140.1A'!O67+'SO 140.1A'!O71+'SO 140.1A'!O75+'SO 140.1A'!O79+'SO 140.1A'!O84+'SO 140.1A'!O88+'SO 140.1A'!O92+'SO 140.1A'!O96+'SO 140.1A'!O101+'SO 140.1A'!O105+'SO 140.1A'!O109+'SO 140.1A'!O113+'SO 140.1A'!O117+'SO 140.1A'!O121+'SO 140.1A'!O125+'SO 140.1A'!O129+'SO 140.1A'!O133+'SO 140.1A'!O137+'SO 140.1A'!O142+'SO 140.1A'!O146+'SO 140.1A'!O150+'SO 140.1A'!O154+'SO 140.1A'!O158+'SO 140.1A'!O162+'SO 140.1A'!O166+'SO 140.1A'!O170+'SO 140.1A'!O175+'SO 140.1A'!O179+'SO 140.1A'!O183+'SO 140.1A'!O187+'SO 140.1A'!O191+'SO 140.1A'!O195+'SO 140.1A'!O199+'SO 140.1A'!O203+'SO 140.1A'!O208+'SO 140.1A'!O212+'SO 140.1A'!O216+'SO 140.1A'!O221+'SO 140.1A'!O225+'SO 140.1A'!O229+'SO 140.1A'!O233+'SO 140.1A'!O237+'SO 140.1A'!O241+'SO 140.1A'!O245+'SO 140.1A'!O249+'SO 140.1A'!O253+'SO 140.1A'!O258+'SO 140.1A'!O262+'SO 140.1A'!O266+'SO 140.1A'!O270+'SO 140.1A'!O274+'SO 140.1A'!O279+'SO 140.1A'!O283+'SO 140.1A'!O287+'SO 140.1A'!O291+'SO 140.1A'!O295+'SO 140.1A'!O299+'SO 140.1A'!O303+'SO 140.1A'!O307+'SO 140.1A'!O311+'SO 140.1A'!O315+'SO 140.1A'!O319+'SO 140.1A'!O323</f>
      </c>
      <c s="11">
        <f>C28+D28</f>
      </c>
    </row>
    <row r="29" spans="1:5" ht="12.75" customHeight="1">
      <c r="A29" s="10" t="s">
        <v>1574</v>
      </c>
      <c s="10" t="s">
        <v>1575</v>
      </c>
      <c s="11">
        <f>'SO 207'!K8+'SO 207'!M8</f>
      </c>
      <c s="11">
        <f>0+'SO 207'!O10+'SO 207'!O15+'SO 207'!O19+'SO 207'!O23+'SO 207'!O27+'SO 207'!O32+'SO 207'!O36+'SO 207'!O41+'SO 207'!O45+'SO 207'!O49+'SO 207'!O53+'SO 207'!O58+'SO 207'!O62+'SO 207'!O66+'SO 207'!O70+'SO 207'!O74+'SO 207'!O78+'SO 207'!O82+'SO 207'!O86+'SO 207'!O90+'SO 207'!O95+'SO 207'!O99+'SO 207'!O103+'SO 207'!O107+'SO 207'!O111+'SO 207'!O115+'SO 207'!O119+'SO 207'!O123+'SO 207'!O127+'SO 207'!O131+'SO 207'!O135+'SO 207'!O140+'SO 207'!O144+'SO 207'!O148+'SO 207'!O152+'SO 207'!O157+'SO 207'!O161+'SO 207'!O166+'SO 207'!O170+'SO 207'!O174+'SO 207'!O179+'SO 207'!O184+'SO 207'!O188+'SO 207'!O193+'SO 207'!O197+'SO 207'!O201+'SO 207'!O206+'SO 207'!O210+'SO 207'!O214+'SO 207'!O218+'SO 207'!O222+'SO 207'!O226+'SO 207'!O231+'SO 207'!O236+'SO 207'!O240+'SO 207'!O244+'SO 207'!O249+'SO 207'!O253+'SO 207'!O258+'SO 207'!O263+'SO 207'!O267+'SO 207'!O272+'SO 207'!O276+'SO 207'!O280+'SO 207'!O284+'SO 207'!O288+'SO 207'!O292+'SO 207'!O297+'SO 207'!O301+'SO 207'!O305+'SO 207'!O309+'SO 207'!O313+'SO 207'!O317+'SO 207'!O321+'SO 207'!O325+'SO 207'!O329+'SO 207'!O334+'SO 207'!O338+'SO 207'!O342+'SO 207'!O346+'SO 207'!O350+'SO 207'!O354+'SO 207'!O358+'SO 207'!O362+'SO 207'!O366+'SO 207'!O370+'SO 207'!O374+'SO 207'!O378+'SO 207'!O382+'SO 207'!O386+'SO 207'!O390+'SO 207'!O394+'SO 207'!O398+'SO 207'!O402+'SO 207'!O406+'SO 207'!O411+'SO 207'!O416+'SO 207'!O420+'SO 207'!O424+'SO 207'!O428+'SO 207'!O433+'SO 207'!O437+'SO 207'!O441+'SO 207'!O446+'SO 207'!O450+'SO 207'!O455+'SO 207'!O459+'SO 207'!O464+'SO 207'!O468</f>
      </c>
      <c s="11">
        <f>C29+D29</f>
      </c>
    </row>
    <row r="30" spans="1:5" ht="12.75" customHeight="1">
      <c r="A30" s="10" t="s">
        <v>1864</v>
      </c>
      <c s="10" t="s">
        <v>1865</v>
      </c>
      <c s="11">
        <f>0+C31+C32</f>
      </c>
      <c s="11">
        <f>0+D31+D32</f>
      </c>
      <c s="11">
        <f>0+E31+E32</f>
      </c>
    </row>
    <row r="31" spans="1:5" ht="12.75" customHeight="1">
      <c r="A31" s="10" t="s">
        <v>1866</v>
      </c>
      <c s="10" t="s">
        <v>1867</v>
      </c>
      <c s="11">
        <f>'SO 160'!K8+'SO 160'!M8</f>
      </c>
      <c s="11">
        <f>0+'SO 160'!O10+'SO 160'!O14+'SO 160'!O18+'SO 160'!O22+'SO 160'!O27+'SO 160'!O32+'SO 160'!O36+'SO 160'!O40+'SO 160'!O44+'SO 160'!O48+'SO 160'!O52+'SO 160'!O56+'SO 160'!O60+'SO 160'!O65</f>
      </c>
      <c s="11">
        <f>C31+D31</f>
      </c>
    </row>
    <row r="32" spans="1:5" ht="12.75" customHeight="1">
      <c r="A32" s="10" t="s">
        <v>1883</v>
      </c>
      <c s="10" t="s">
        <v>1884</v>
      </c>
      <c s="11">
        <f>'SO 161'!K8+'SO 161'!M8</f>
      </c>
      <c s="11">
        <f>0+'SO 161'!O10+'SO 161'!O14+'SO 161'!O18+'SO 161'!O22+'SO 161'!O27+'SO 161'!O32+'SO 161'!O36+'SO 161'!O40+'SO 161'!O44+'SO 161'!O48+'SO 161'!O52+'SO 161'!O56+'SO 161'!O60+'SO 161'!O64</f>
      </c>
      <c s="11">
        <f>C32+D32</f>
      </c>
    </row>
    <row r="33" spans="1:5" ht="12.75" customHeight="1">
      <c r="A33" s="10" t="s">
        <v>1905</v>
      </c>
      <c s="10" t="s">
        <v>1906</v>
      </c>
      <c s="11">
        <f>0+C34</f>
      </c>
      <c s="11">
        <f>0+D34</f>
      </c>
      <c s="11">
        <f>0+E34</f>
      </c>
    </row>
    <row r="34" spans="1:5" ht="12.75" customHeight="1">
      <c r="A34" s="10" t="s">
        <v>1907</v>
      </c>
      <c s="10" t="s">
        <v>1908</v>
      </c>
      <c s="11">
        <f>'SO 180'!K8+'SO 180'!M8</f>
      </c>
      <c s="11">
        <f>0+'SO 180'!O10+'SO 180'!O14+'SO 180'!O18+'SO 180'!O23+'SO 180'!O27+'SO 180'!O31+'SO 180'!O35+'SO 180'!O39+'SO 180'!O43+'SO 180'!O48+'SO 180'!O52+'SO 180'!O56+'SO 180'!O61+'SO 180'!O65+'SO 180'!O70+'SO 180'!O74+'SO 180'!O78+'SO 180'!O82+'SO 180'!O86+'SO 180'!O90+'SO 180'!O94+'SO 180'!O98+'SO 180'!O102+'SO 180'!O106+'SO 180'!O111+'SO 180'!O115+'SO 180'!O120+'SO 180'!O124+'SO 180'!O128+'SO 180'!O132+'SO 180'!O136+'SO 180'!O140+'SO 180'!O144</f>
      </c>
      <c s="11">
        <f>C34+D34</f>
      </c>
    </row>
    <row r="35" spans="1:5" ht="12.75" customHeight="1">
      <c r="A35" s="10" t="s">
        <v>2000</v>
      </c>
      <c s="10" t="s">
        <v>2001</v>
      </c>
      <c s="11">
        <f>0+C36+C37</f>
      </c>
      <c s="11">
        <f>0+D36+D37</f>
      </c>
      <c s="11">
        <f>0+E36+E37</f>
      </c>
    </row>
    <row r="36" spans="1:5" ht="12.75" customHeight="1">
      <c r="A36" s="10" t="s">
        <v>2002</v>
      </c>
      <c s="10" t="s">
        <v>2003</v>
      </c>
      <c s="11">
        <f>'SO 190.1'!K8+'SO 190.1'!M8</f>
      </c>
      <c s="11">
        <f>0+'SO 190.1'!O10+'SO 190.1'!O14+'SO 190.1'!O18+'SO 190.1'!O22+'SO 190.1'!O27+'SO 190.1'!O31+'SO 190.1'!O35+'SO 190.1'!O40+'SO 190.1'!O44+'SO 190.1'!O48+'SO 190.1'!O52+'SO 190.1'!O56+'SO 190.1'!O60+'SO 190.1'!O64+'SO 190.1'!O68+'SO 190.1'!O72+'SO 190.1'!O76+'SO 190.1'!O80+'SO 190.1'!O84+'SO 190.1'!O88+'SO 190.1'!O92+'SO 190.1'!O96+'SO 190.1'!O100+'SO 190.1'!O104+'SO 190.1'!O108+'SO 190.1'!O112+'SO 190.1'!O116+'SO 190.1'!O120+'SO 190.1'!O124+'SO 190.1'!O128+'SO 190.1'!O132+'SO 190.1'!O136+'SO 190.1'!O140+'SO 190.1'!O145+'SO 190.1'!O149+'SO 190.1'!O153+'SO 190.1'!O157+'SO 190.1'!O161+'SO 190.1'!O165+'SO 190.1'!O169+'SO 190.1'!O173+'SO 190.1'!O177+'SO 190.1'!O181+'SO 190.1'!O185+'SO 190.1'!O189+'SO 190.1'!O194+'SO 190.1'!O198+'SO 190.1'!O202+'SO 190.1'!O206+'SO 190.1'!O210+'SO 190.1'!O214+'SO 190.1'!O218+'SO 190.1'!O222+'SO 190.1'!O226+'SO 190.1'!O230+'SO 190.1'!O234+'SO 190.1'!O238+'SO 190.1'!O242+'SO 190.1'!O246+'SO 190.1'!O250+'SO 190.1'!O254+'SO 190.1'!O258+'SO 190.1'!O262+'SO 190.1'!O266+'SO 190.1'!O270+'SO 190.1'!O274+'SO 190.1'!O278+'SO 190.1'!O282+'SO 190.1'!O286+'SO 190.1'!O290+'SO 190.1'!O294+'SO 190.1'!O298+'SO 190.1'!O302+'SO 190.1'!O306+'SO 190.1'!O310+'SO 190.1'!O314+'SO 190.1'!O318+'SO 190.1'!O322+'SO 190.1'!O326+'SO 190.1'!O330+'SO 190.1'!O334+'SO 190.1'!O338+'SO 190.1'!O342+'SO 190.1'!O346+'SO 190.1'!O350+'SO 190.1'!O354+'SO 190.1'!O358+'SO 190.1'!O362+'SO 190.1'!O366+'SO 190.1'!O370+'SO 190.1'!O375+'SO 190.1'!O379+'SO 190.1'!O383+'SO 190.1'!O387+'SO 190.1'!O391+'SO 190.1'!O395+'SO 190.1'!O399+'SO 190.1'!O403+'SO 190.1'!O407+'SO 190.1'!O411+'SO 190.1'!O415+'SO 190.1'!O419+'SO 190.1'!O423+'SO 190.1'!O427+'SO 190.1'!O431+'SO 190.1'!O435+'SO 190.1'!O439+'SO 190.1'!O443+'SO 190.1'!O447</f>
      </c>
      <c s="11">
        <f>C36+D36</f>
      </c>
    </row>
    <row r="37" spans="1:5" ht="12.75" customHeight="1">
      <c r="A37" s="10" t="s">
        <v>2283</v>
      </c>
      <c s="10" t="s">
        <v>2284</v>
      </c>
      <c s="11">
        <f>'SO 190.2'!K8+'SO 190.2'!M8</f>
      </c>
      <c s="11">
        <f>0+'SO 190.2'!O10+'SO 190.2'!O14+'SO 190.2'!O18+'SO 190.2'!O23+'SO 190.2'!O27+'SO 190.2'!O31+'SO 190.2'!O35+'SO 190.2'!O39+'SO 190.2'!O44+'SO 190.2'!O49+'SO 190.2'!O54+'SO 190.2'!O58+'SO 190.2'!O62+'SO 190.2'!O66+'SO 190.2'!O70+'SO 190.2'!O74+'SO 190.2'!O79+'SO 190.2'!O83+'SO 190.2'!O88+'SO 190.2'!O92+'SO 190.2'!O96+'SO 190.2'!O101+'SO 190.2'!O105+'SO 190.2'!O109+'SO 190.2'!O113+'SO 190.2'!O117+'SO 190.2'!O122+'SO 190.2'!O126+'SO 190.2'!O130+'SO 190.2'!O134+'SO 190.2'!O138+'SO 190.2'!O142+'SO 190.2'!O146+'SO 190.2'!O150+'SO 190.2'!O154+'SO 190.2'!O158+'SO 190.2'!O162+'SO 190.2'!O166+'SO 190.2'!O170+'SO 190.2'!O174+'SO 190.2'!O178+'SO 190.2'!O182+'SO 190.2'!O186+'SO 190.2'!O190+'SO 190.2'!O194+'SO 190.2'!O198+'SO 190.2'!O202+'SO 190.2'!O206+'SO 190.2'!O210+'SO 190.2'!O214+'SO 190.2'!O218+'SO 190.2'!O222+'SO 190.2'!O226+'SO 190.2'!O230+'SO 190.2'!O234+'SO 190.2'!O238+'SO 190.2'!O243+'SO 190.2'!O247+'SO 190.2'!O251+'SO 190.2'!O255+'SO 190.2'!O259+'SO 190.2'!O264</f>
      </c>
      <c s="11">
        <f>C37+D37</f>
      </c>
    </row>
    <row r="38" spans="1:5" ht="12.75" customHeight="1">
      <c r="A38" s="10" t="s">
        <v>2389</v>
      </c>
      <c s="10" t="s">
        <v>2390</v>
      </c>
      <c s="11">
        <f>0+C39+C40+C41+C42+C43+C44</f>
      </c>
      <c s="11">
        <f>0+D39+D40+D41+D42+D43+D44</f>
      </c>
      <c s="11">
        <f>0+E39+E40+E41+E42+E43+E44</f>
      </c>
    </row>
    <row r="39" spans="1:5" ht="12.75" customHeight="1">
      <c r="A39" s="10" t="s">
        <v>2391</v>
      </c>
      <c s="10" t="s">
        <v>2392</v>
      </c>
      <c s="11">
        <f>'SO 211'!K8+'SO 211'!M8</f>
      </c>
      <c s="11">
        <f>0+'SO 211'!O10+'SO 211'!O15+'SO 211'!O19+'SO 211'!O24+'SO 211'!O28+'SO 211'!O33+'SO 211'!O37</f>
      </c>
      <c s="11">
        <f>C39+D39</f>
      </c>
    </row>
    <row r="40" spans="1:5" ht="12.75" customHeight="1">
      <c r="A40" s="10" t="s">
        <v>2415</v>
      </c>
      <c s="10" t="s">
        <v>2416</v>
      </c>
      <c s="11">
        <f>'SO 216.1A'!K8+'SO 216.1A'!M8</f>
      </c>
      <c s="11">
        <f>0+'SO 216.1A'!O10+'SO 216.1A'!O14</f>
      </c>
      <c s="11">
        <f>C40+D40</f>
      </c>
    </row>
    <row r="41" spans="1:5" ht="12.75" customHeight="1">
      <c r="A41" s="10" t="s">
        <v>2428</v>
      </c>
      <c s="10" t="s">
        <v>2429</v>
      </c>
      <c s="11">
        <f>'SO 217.1A'!K8+'SO 217.1A'!M8</f>
      </c>
      <c s="11">
        <f>0+'SO 217.1A'!O10+'SO 217.1A'!O15+'SO 217.1A'!O19+'SO 217.1A'!O23+'SO 217.1A'!O27+'SO 217.1A'!O31</f>
      </c>
      <c s="11">
        <f>C41+D41</f>
      </c>
    </row>
    <row r="42" spans="1:5" ht="12.75" customHeight="1">
      <c r="A42" s="10" t="s">
        <v>2453</v>
      </c>
      <c s="10" t="s">
        <v>2454</v>
      </c>
      <c s="11">
        <f>'SO 221'!K8+'SO 221'!M8</f>
      </c>
      <c s="11">
        <f>0+'SO 221'!O10+'SO 221'!O14+'SO 221'!O18+'SO 221'!O23+'SO 221'!O28+'SO 221'!O32+'SO 221'!O36+'SO 221'!O40+'SO 221'!O45+'SO 221'!O49+'SO 221'!O53+'SO 221'!O57+'SO 221'!O61+'SO 221'!O65+'SO 221'!O69+'SO 221'!O73+'SO 221'!O77+'SO 221'!O81+'SO 221'!O85+'SO 221'!O89+'SO 221'!O93+'SO 221'!O97+'SO 221'!O102+'SO 221'!O106+'SO 221'!O110+'SO 221'!O114+'SO 221'!O118+'SO 221'!O122+'SO 221'!O127+'SO 221'!O131+'SO 221'!O135+'SO 221'!O139+'SO 221'!O143+'SO 221'!O147+'SO 221'!O152+'SO 221'!O156+'SO 221'!O160+'SO 221'!O164+'SO 221'!O168+'SO 221'!O172+'SO 221'!O176+'SO 221'!O180+'SO 221'!O184+'SO 221'!O188+'SO 221'!O192+'SO 221'!O196</f>
      </c>
      <c s="11">
        <f>C42+D42</f>
      </c>
    </row>
    <row r="43" spans="1:5" ht="12.75" customHeight="1">
      <c r="A43" s="10" t="s">
        <v>2541</v>
      </c>
      <c s="10" t="s">
        <v>2542</v>
      </c>
      <c s="11">
        <f>'SO 223.1A'!K8+'SO 223.1A'!M8</f>
      </c>
      <c s="11">
        <f>0+'SO 223.1A'!O10+'SO 223.1A'!O14+'SO 223.1A'!O18+'SO 223.1A'!O22+'SO 223.1A'!O26</f>
      </c>
      <c s="11">
        <f>C43+D43</f>
      </c>
    </row>
    <row r="44" spans="1:5" ht="12.75" customHeight="1">
      <c r="A44" s="10" t="s">
        <v>2564</v>
      </c>
      <c s="10" t="s">
        <v>2565</v>
      </c>
      <c s="11">
        <f>'SO 240.1A'!K8+'SO 240.1A'!M8</f>
      </c>
      <c s="11">
        <f>0+'SO 240.1A'!O10+'SO 240.1A'!O14+'SO 240.1A'!O18+'SO 240.1A'!O22</f>
      </c>
      <c s="11">
        <f>C44+D44</f>
      </c>
    </row>
    <row r="45" spans="1:5" ht="12.75" customHeight="1">
      <c r="A45" s="10" t="s">
        <v>2578</v>
      </c>
      <c s="10" t="s">
        <v>2579</v>
      </c>
      <c s="11">
        <f>0+C46</f>
      </c>
      <c s="11">
        <f>0+D46</f>
      </c>
      <c s="11">
        <f>0+E46</f>
      </c>
    </row>
    <row r="46" spans="1:5" ht="12.75" customHeight="1">
      <c r="A46" s="10" t="s">
        <v>2580</v>
      </c>
      <c s="10" t="s">
        <v>2581</v>
      </c>
      <c s="11">
        <f>'SO 310.1A'!K8+'SO 310.1A'!M8</f>
      </c>
      <c s="11">
        <f>0+'SO 310.1A'!O10+'SO 310.1A'!O14+'SO 310.1A'!O18+'SO 310.1A'!O22+'SO 310.1A'!O26+'SO 310.1A'!O30+'SO 310.1A'!O34+'SO 310.1A'!O38+'SO 310.1A'!O42+'SO 310.1A'!O46+'SO 310.1A'!O50+'SO 310.1A'!O54+'SO 310.1A'!O58+'SO 310.1A'!O62+'SO 310.1A'!O66+'SO 310.1A'!O70+'SO 310.1A'!O74+'SO 310.1A'!O78+'SO 310.1A'!O82+'SO 310.1A'!O86+'SO 310.1A'!O90+'SO 310.1A'!O94+'SO 310.1A'!O98+'SO 310.1A'!O102+'SO 310.1A'!O106+'SO 310.1A'!O110+'SO 310.1A'!O115+'SO 310.1A'!O119+'SO 310.1A'!O123+'SO 310.1A'!O128+'SO 310.1A'!O132+'SO 310.1A'!O136+'SO 310.1A'!O140+'SO 310.1A'!O145+'SO 310.1A'!O149+'SO 310.1A'!O153+'SO 310.1A'!O157+'SO 310.1A'!O161+'SO 310.1A'!O165+'SO 310.1A'!O169+'SO 310.1A'!O173+'SO 310.1A'!O177+'SO 310.1A'!O181+'SO 310.1A'!O185+'SO 310.1A'!O189+'SO 310.1A'!O193+'SO 310.1A'!O198+'SO 310.1A'!O202+'SO 310.1A'!O206+'SO 310.1A'!O210+'SO 310.1A'!O215+'SO 310.1A'!O219+'SO 310.1A'!O223+'SO 310.1A'!O227+'SO 310.1A'!O231+'SO 310.1A'!O235+'SO 310.1A'!O239+'SO 310.1A'!O244+'SO 310.1A'!O248</f>
      </c>
      <c s="11">
        <f>C46+D46</f>
      </c>
    </row>
    <row r="47" spans="1:5" ht="12.75" customHeight="1">
      <c r="A47" s="10" t="s">
        <v>2713</v>
      </c>
      <c s="10" t="s">
        <v>2714</v>
      </c>
      <c s="11">
        <f>0+C48</f>
      </c>
      <c s="11">
        <f>0+D48</f>
      </c>
      <c s="11">
        <f>0+E48</f>
      </c>
    </row>
    <row r="48" spans="1:5" ht="12.75" customHeight="1">
      <c r="A48" s="10" t="s">
        <v>2715</v>
      </c>
      <c s="10" t="s">
        <v>2716</v>
      </c>
      <c s="11">
        <f>'SO 340'!K8+'SO 340'!M8</f>
      </c>
      <c s="11">
        <f>0+'SO 340'!O10+'SO 340'!O15+'SO 340'!O20+'SO 340'!O24+'SO 340'!O29+'SO 340'!O33+'SO 340'!O37+'SO 340'!O41+'SO 340'!O45+'SO 340'!O49+'SO 340'!O53+'SO 340'!O58+'SO 340'!O62+'SO 340'!O66+'SO 340'!O70+'SO 340'!O74+'SO 340'!O78+'SO 340'!O82+'SO 340'!O86+'SO 340'!O90+'SO 340'!O94+'SO 340'!O98+'SO 340'!O102+'SO 340'!O106+'SO 340'!O110+'SO 340'!O114+'SO 340'!O119</f>
      </c>
      <c s="11">
        <f>C48+D48</f>
      </c>
    </row>
    <row r="49" spans="1:5" ht="12.75" customHeight="1">
      <c r="A49" s="10" t="s">
        <v>2769</v>
      </c>
      <c s="10" t="s">
        <v>2770</v>
      </c>
      <c s="11">
        <f>0+C50+C51+C52+C53</f>
      </c>
      <c s="11">
        <f>0+D50+D51+D52+D53</f>
      </c>
      <c s="11">
        <f>0+E50+E51+E52+E53</f>
      </c>
    </row>
    <row r="50" spans="1:5" ht="12.75" customHeight="1">
      <c r="A50" s="10" t="s">
        <v>2771</v>
      </c>
      <c s="10" t="s">
        <v>2772</v>
      </c>
      <c s="11">
        <f>'SO 360.1A'!K8+'SO 360.1A'!M8</f>
      </c>
      <c s="11">
        <f>0+'SO 360.1A'!O10+'SO 360.1A'!O15+'SO 360.1A'!O19+'SO 360.1A'!O23+'SO 360.1A'!O27+'SO 360.1A'!O32+'SO 360.1A'!O37+'SO 360.1A'!O41+'SO 360.1A'!O45+'SO 360.1A'!O49+'SO 360.1A'!O53+'SO 360.1A'!O58+'SO 360.1A'!O63+'SO 360.1A'!O68+'SO 360.1A'!O72+'SO 360.1A'!O76+'SO 360.1A'!O81+'SO 360.1A'!O85+'SO 360.1A'!O89+'SO 360.1A'!O93+'SO 360.1A'!O97+'SO 360.1A'!O101+'SO 360.1A'!O105+'SO 360.1A'!O109+'SO 360.1A'!O113+'SO 360.1A'!O117+'SO 360.1A'!O121+'SO 360.1A'!O125+'SO 360.1A'!O129+'SO 360.1A'!O133+'SO 360.1A'!O137+'SO 360.1A'!O141+'SO 360.1A'!O145+'SO 360.1A'!O149+'SO 360.1A'!O154+'SO 360.1A'!O158+'SO 360.1A'!O162+'SO 360.1A'!O166+'SO 360.1A'!O170+'SO 360.1A'!O174+'SO 360.1A'!O178+'SO 360.1A'!O182+'SO 360.1A'!O186+'SO 360.1A'!O190+'SO 360.1A'!O194+'SO 360.1A'!O198+'SO 360.1A'!O202+'SO 360.1A'!O206+'SO 360.1A'!O210+'SO 360.1A'!O214+'SO 360.1A'!O218+'SO 360.1A'!O222+'SO 360.1A'!O226+'SO 360.1A'!O230+'SO 360.1A'!O234+'SO 360.1A'!O238+'SO 360.1A'!O242+'SO 360.1A'!O246+'SO 360.1A'!O250+'SO 360.1A'!O254+'SO 360.1A'!O258+'SO 360.1A'!O262+'SO 360.1A'!O266+'SO 360.1A'!O270+'SO 360.1A'!O274+'SO 360.1A'!O278+'SO 360.1A'!O282+'SO 360.1A'!O286+'SO 360.1A'!O290+'SO 360.1A'!O294+'SO 360.1A'!O298+'SO 360.1A'!O302+'SO 360.1A'!O306+'SO 360.1A'!O310+'SO 360.1A'!O314+'SO 360.1A'!O319+'SO 360.1A'!O324</f>
      </c>
      <c s="11">
        <f>C50+D50</f>
      </c>
    </row>
    <row r="51" spans="1:5" ht="12.75" customHeight="1">
      <c r="A51" s="10" t="s">
        <v>2896</v>
      </c>
      <c s="10" t="s">
        <v>2897</v>
      </c>
      <c s="11">
        <f>'SO 361'!K8+'SO 361'!M8</f>
      </c>
      <c s="11">
        <f>0+'SO 361'!O10+'SO 361'!O14+'SO 361'!O19+'SO 361'!O23+'SO 361'!O27+'SO 361'!O31+'SO 361'!O35+'SO 361'!O39+'SO 361'!O44+'SO 361'!O48+'SO 361'!O52+'SO 361'!O56+'SO 361'!O60+'SO 361'!O64+'SO 361'!O68+'SO 361'!O72+'SO 361'!O76+'SO 361'!O80+'SO 361'!O84</f>
      </c>
      <c s="11">
        <f>C51+D51</f>
      </c>
    </row>
    <row r="52" spans="1:5" ht="12.75" customHeight="1">
      <c r="A52" s="10" t="s">
        <v>2922</v>
      </c>
      <c s="10" t="s">
        <v>2923</v>
      </c>
      <c s="11">
        <f>'SO 367.1A'!K8+'SO 367.1A'!M8</f>
      </c>
      <c s="11">
        <f>0+'SO 367.1A'!O10+'SO 367.1A'!O15+'SO 367.1A'!O19+'SO 367.1A'!O23+'SO 367.1A'!O27+'SO 367.1A'!O31+'SO 367.1A'!O35+'SO 367.1A'!O39+'SO 367.1A'!O43+'SO 367.1A'!O47+'SO 367.1A'!O51+'SO 367.1A'!O55+'SO 367.1A'!O59+'SO 367.1A'!O63+'SO 367.1A'!O67+'SO 367.1A'!O72+'SO 367.1A'!O76+'SO 367.1A'!O80+'SO 367.1A'!O84+'SO 367.1A'!O88+'SO 367.1A'!O92+'SO 367.1A'!O96+'SO 367.1A'!O100+'SO 367.1A'!O104+'SO 367.1A'!O108+'SO 367.1A'!O112+'SO 367.1A'!O116+'SO 367.1A'!O120+'SO 367.1A'!O124+'SO 367.1A'!O128+'SO 367.1A'!O132+'SO 367.1A'!O136+'SO 367.1A'!O140+'SO 367.1A'!O144+'SO 367.1A'!O148+'SO 367.1A'!O152+'SO 367.1A'!O156+'SO 367.1A'!O160+'SO 367.1A'!O164+'SO 367.1A'!O168+'SO 367.1A'!O172+'SO 367.1A'!O176+'SO 367.1A'!O180+'SO 367.1A'!O184</f>
      </c>
      <c s="11">
        <f>C52+D52</f>
      </c>
    </row>
    <row r="53" spans="1:5" ht="12.75" customHeight="1">
      <c r="A53" s="10" t="s">
        <v>3012</v>
      </c>
      <c s="10" t="s">
        <v>3013</v>
      </c>
      <c s="11">
        <f>'SO 369'!K8+'SO 369'!M8</f>
      </c>
      <c s="11">
        <f>0+'SO 369'!O10+'SO 369'!O14+'SO 369'!O18+'SO 369'!O22+'SO 369'!O27+'SO 369'!O31+'SO 369'!O35+'SO 369'!O39+'SO 369'!O44+'SO 369'!O48+'SO 369'!O52+'SO 369'!O57+'SO 369'!O62+'SO 369'!O66+'SO 369'!O71+'SO 369'!O75+'SO 369'!O79+'SO 369'!O83+'SO 369'!O87+'SO 369'!O91+'SO 369'!O96+'SO 369'!O100+'SO 369'!O104+'SO 369'!O108+'SO 369'!O112+'SO 369'!O116+'SO 369'!O120+'SO 369'!O124+'SO 369'!O128+'SO 369'!O132+'SO 369'!O136+'SO 369'!O140+'SO 369'!O144+'SO 369'!O148+'SO 369'!O152+'SO 369'!O156+'SO 369'!O160+'SO 369'!O165+'SO 369'!O169</f>
      </c>
      <c s="11">
        <f>C53+D53</f>
      </c>
    </row>
    <row r="54" spans="1:5" ht="12.75" customHeight="1">
      <c r="A54" s="10" t="s">
        <v>3024</v>
      </c>
      <c s="10" t="s">
        <v>3025</v>
      </c>
      <c s="11">
        <f>0+C55</f>
      </c>
      <c s="11">
        <f>0+D55</f>
      </c>
      <c s="11">
        <f>0+E55</f>
      </c>
    </row>
    <row r="55" spans="1:5" ht="12.75" customHeight="1">
      <c r="A55" s="10" t="s">
        <v>3026</v>
      </c>
      <c s="10" t="s">
        <v>3027</v>
      </c>
      <c s="11">
        <f>'SO 375.1A'!K8+'SO 375.1A'!M8</f>
      </c>
      <c s="11">
        <f>0+'SO 375.1A'!O10+'SO 375.1A'!O14+'SO 375.1A'!O19+'SO 375.1A'!O23+'SO 375.1A'!O27+'SO 375.1A'!O31+'SO 375.1A'!O35+'SO 375.1A'!O39+'SO 375.1A'!O43+'SO 375.1A'!O47+'SO 375.1A'!O52+'SO 375.1A'!O56+'SO 375.1A'!O60+'SO 375.1A'!O64</f>
      </c>
      <c s="11">
        <f>C55+D55</f>
      </c>
    </row>
    <row r="56" spans="1:5" ht="12.75" customHeight="1">
      <c r="A56" s="10" t="s">
        <v>3055</v>
      </c>
      <c s="10" t="s">
        <v>3056</v>
      </c>
      <c s="11">
        <f>0+C57</f>
      </c>
      <c s="11">
        <f>0+D57</f>
      </c>
      <c s="11">
        <f>0+E57</f>
      </c>
    </row>
    <row r="57" spans="1:5" ht="12.75" customHeight="1">
      <c r="A57" s="10" t="s">
        <v>3057</v>
      </c>
      <c s="10" t="s">
        <v>3058</v>
      </c>
      <c s="11">
        <f>'SO 98-98'!K8+'SO 98-98'!M8</f>
      </c>
      <c s="11">
        <f>0+'SO 98-98'!O10+'SO 98-98'!O14+'SO 98-98'!O18+'SO 98-98'!O22+'SO 98-98'!O27+'SO 98-98'!O31+'SO 98-98'!O35</f>
      </c>
      <c s="11">
        <f>C57+D57</f>
      </c>
    </row>
  </sheetData>
  <sheetProtection password="923D" sheet="1" objects="1" scenarios="1"/>
  <mergeCells count="2">
    <mergeCell ref="A1:A3"/>
    <mergeCell ref="B1:B3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948</v>
      </c>
      <c s="33">
        <f>Rekapitulace!C20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948</v>
      </c>
      <c r="E4" s="19" t="s">
        <v>949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COUNTIFS(L8:L140,"=0",A8:A140,"P")+COUNTIFS(L8:L140,"",A8:A140,"P")+SUM(Q8:Q140)</f>
      </c>
    </row>
    <row r="8" spans="1:13" ht="12.75" customHeight="1">
      <c r="A8" t="s">
        <v>45</v>
      </c>
      <c r="C8" s="21" t="s">
        <v>952</v>
      </c>
      <c r="E8" s="23" t="s">
        <v>953</v>
      </c>
      <c r="J8" s="22">
        <f>0+J9+J18+J31</f>
      </c>
      <c s="22">
        <f>0+K9+K18+K31</f>
      </c>
      <c s="22">
        <f>0+L9+L18+L31</f>
      </c>
      <c s="22">
        <f>0+M9+M18+M31</f>
      </c>
    </row>
    <row r="9" spans="1:13" ht="12.75" customHeight="1">
      <c r="A9" t="s">
        <v>48</v>
      </c>
      <c r="C9" s="7" t="s">
        <v>103</v>
      </c>
      <c r="E9" s="25" t="s">
        <v>954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51</v>
      </c>
      <c s="6" t="s">
        <v>155</v>
      </c>
      <c s="6" t="s">
        <v>955</v>
      </c>
      <c t="s">
        <v>5</v>
      </c>
      <c s="26" t="s">
        <v>956</v>
      </c>
      <c s="27" t="s">
        <v>489</v>
      </c>
      <c s="28">
        <v>0.4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957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958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158</v>
      </c>
      <c s="6" t="s">
        <v>497</v>
      </c>
      <c t="s">
        <v>5</v>
      </c>
      <c s="26" t="s">
        <v>959</v>
      </c>
      <c s="27" t="s">
        <v>489</v>
      </c>
      <c s="28">
        <v>0.05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957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958</v>
      </c>
    </row>
    <row r="17" spans="5:5" ht="12.75" customHeight="1">
      <c r="E17" s="31" t="s">
        <v>60</v>
      </c>
    </row>
    <row r="18" spans="1:13" ht="12.75" customHeight="1">
      <c r="A18" t="s">
        <v>48</v>
      </c>
      <c r="C18" s="7" t="s">
        <v>375</v>
      </c>
      <c r="E18" s="25" t="s">
        <v>960</v>
      </c>
      <c r="J18" s="24">
        <f>0</f>
      </c>
      <c s="24">
        <f>0</f>
      </c>
      <c s="24">
        <f>0+L19+L23+L27</f>
      </c>
      <c s="24">
        <f>0+M19+M23+M27</f>
      </c>
    </row>
    <row r="19" spans="1:16" ht="12.75" customHeight="1">
      <c r="A19" t="s">
        <v>51</v>
      </c>
      <c s="6" t="s">
        <v>49</v>
      </c>
      <c s="6" t="s">
        <v>961</v>
      </c>
      <c t="s">
        <v>5</v>
      </c>
      <c s="26" t="s">
        <v>962</v>
      </c>
      <c s="27" t="s">
        <v>65</v>
      </c>
      <c s="28">
        <v>10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957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57</v>
      </c>
    </row>
    <row r="21" spans="1:5" ht="12.75" customHeight="1">
      <c r="A21" s="30" t="s">
        <v>58</v>
      </c>
      <c r="E21" s="32" t="s">
        <v>958</v>
      </c>
    </row>
    <row r="22" spans="5:5" ht="12.75" customHeight="1">
      <c r="E22" s="31" t="s">
        <v>60</v>
      </c>
    </row>
    <row r="23" spans="1:16" ht="12.75" customHeight="1">
      <c r="A23" t="s">
        <v>51</v>
      </c>
      <c s="6" t="s">
        <v>27</v>
      </c>
      <c s="6" t="s">
        <v>785</v>
      </c>
      <c t="s">
        <v>5</v>
      </c>
      <c s="26" t="s">
        <v>786</v>
      </c>
      <c s="27" t="s">
        <v>89</v>
      </c>
      <c s="28">
        <v>30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957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958</v>
      </c>
    </row>
    <row r="26" spans="5:5" ht="12.75" customHeight="1">
      <c r="E26" s="31" t="s">
        <v>60</v>
      </c>
    </row>
    <row r="27" spans="1:16" ht="12.75" customHeight="1">
      <c r="A27" t="s">
        <v>51</v>
      </c>
      <c s="6" t="s">
        <v>26</v>
      </c>
      <c s="6" t="s">
        <v>725</v>
      </c>
      <c t="s">
        <v>5</v>
      </c>
      <c s="26" t="s">
        <v>726</v>
      </c>
      <c s="27" t="s">
        <v>89</v>
      </c>
      <c s="28">
        <v>5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957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958</v>
      </c>
    </row>
    <row r="30" spans="5:5" ht="12.75" customHeight="1">
      <c r="E30" s="31" t="s">
        <v>60</v>
      </c>
    </row>
    <row r="31" spans="1:13" ht="12.75" customHeight="1">
      <c r="A31" t="s">
        <v>48</v>
      </c>
      <c r="C31" s="7" t="s">
        <v>387</v>
      </c>
      <c r="E31" s="25" t="s">
        <v>963</v>
      </c>
      <c r="J31" s="24">
        <f>0</f>
      </c>
      <c s="24">
        <f>0</f>
      </c>
      <c s="24">
        <f>0+L32+L36+L40+L44+L48+L52+L56+L60+L64+L68+L72+L76+L80+L84+L88+L92+L96+L100+L104+L108+L112+L116+L120+L124+L128+L132+L136+L140</f>
      </c>
      <c s="24">
        <f>0+M32+M36+M40+M44+M48+M52+M56+M60+M64+M68+M72+M76+M80+M84+M88+M92+M96+M100+M104+M108+M112+M116+M120+M124+M128+M132+M136+M140</f>
      </c>
    </row>
    <row r="32" spans="1:16" ht="12.75" customHeight="1">
      <c r="A32" t="s">
        <v>51</v>
      </c>
      <c s="6" t="s">
        <v>66</v>
      </c>
      <c s="6" t="s">
        <v>964</v>
      </c>
      <c t="s">
        <v>5</v>
      </c>
      <c s="26" t="s">
        <v>965</v>
      </c>
      <c s="27" t="s">
        <v>65</v>
      </c>
      <c s="28">
        <v>10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957</v>
      </c>
      <c>
        <f>(M32*21)/100</f>
      </c>
      <c t="s">
        <v>27</v>
      </c>
    </row>
    <row r="33" spans="1:5" ht="12.75" customHeight="1">
      <c r="A33" s="30" t="s">
        <v>56</v>
      </c>
      <c r="E33" s="31" t="s">
        <v>5</v>
      </c>
    </row>
    <row r="34" spans="1:5" ht="12.75" customHeight="1">
      <c r="A34" s="30" t="s">
        <v>58</v>
      </c>
      <c r="E34" s="32" t="s">
        <v>958</v>
      </c>
    </row>
    <row r="35" spans="5:5" ht="12.75" customHeight="1">
      <c r="E35" s="31" t="s">
        <v>60</v>
      </c>
    </row>
    <row r="36" spans="1:16" ht="12.75" customHeight="1">
      <c r="A36" t="s">
        <v>51</v>
      </c>
      <c s="6" t="s">
        <v>71</v>
      </c>
      <c s="6" t="s">
        <v>966</v>
      </c>
      <c t="s">
        <v>5</v>
      </c>
      <c s="26" t="s">
        <v>967</v>
      </c>
      <c s="27" t="s">
        <v>89</v>
      </c>
      <c s="28">
        <v>10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957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</v>
      </c>
    </row>
    <row r="38" spans="1:5" ht="12.75" customHeight="1">
      <c r="A38" s="30" t="s">
        <v>58</v>
      </c>
      <c r="E38" s="32" t="s">
        <v>958</v>
      </c>
    </row>
    <row r="39" spans="5:5" ht="12.75" customHeight="1">
      <c r="E39" s="31" t="s">
        <v>60</v>
      </c>
    </row>
    <row r="40" spans="1:16" ht="12.75" customHeight="1">
      <c r="A40" t="s">
        <v>51</v>
      </c>
      <c s="6" t="s">
        <v>74</v>
      </c>
      <c s="6" t="s">
        <v>385</v>
      </c>
      <c t="s">
        <v>5</v>
      </c>
      <c s="26" t="s">
        <v>386</v>
      </c>
      <c s="27" t="s">
        <v>89</v>
      </c>
      <c s="28">
        <v>5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957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</v>
      </c>
    </row>
    <row r="42" spans="1:5" ht="12.75" customHeight="1">
      <c r="A42" s="30" t="s">
        <v>58</v>
      </c>
      <c r="E42" s="32" t="s">
        <v>958</v>
      </c>
    </row>
    <row r="43" spans="5:5" ht="12.75" customHeight="1">
      <c r="E43" s="31" t="s">
        <v>60</v>
      </c>
    </row>
    <row r="44" spans="1:16" ht="12.75" customHeight="1">
      <c r="A44" t="s">
        <v>51</v>
      </c>
      <c s="6" t="s">
        <v>77</v>
      </c>
      <c s="6" t="s">
        <v>388</v>
      </c>
      <c t="s">
        <v>5</v>
      </c>
      <c s="26" t="s">
        <v>389</v>
      </c>
      <c s="27" t="s">
        <v>89</v>
      </c>
      <c s="28">
        <v>5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957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5</v>
      </c>
    </row>
    <row r="46" spans="1:5" ht="12.75" customHeight="1">
      <c r="A46" s="30" t="s">
        <v>58</v>
      </c>
      <c r="E46" s="32" t="s">
        <v>958</v>
      </c>
    </row>
    <row r="47" spans="5:5" ht="12.75" customHeight="1">
      <c r="E47" s="31" t="s">
        <v>60</v>
      </c>
    </row>
    <row r="48" spans="1:16" ht="12.75" customHeight="1">
      <c r="A48" t="s">
        <v>51</v>
      </c>
      <c s="6" t="s">
        <v>80</v>
      </c>
      <c s="6" t="s">
        <v>968</v>
      </c>
      <c t="s">
        <v>5</v>
      </c>
      <c s="26" t="s">
        <v>969</v>
      </c>
      <c s="27" t="s">
        <v>65</v>
      </c>
      <c s="28">
        <v>6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957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5</v>
      </c>
    </row>
    <row r="50" spans="1:5" ht="12.75" customHeight="1">
      <c r="A50" s="30" t="s">
        <v>58</v>
      </c>
      <c r="E50" s="32" t="s">
        <v>958</v>
      </c>
    </row>
    <row r="51" spans="5:5" ht="12.75" customHeight="1">
      <c r="E51" s="31" t="s">
        <v>60</v>
      </c>
    </row>
    <row r="52" spans="1:16" ht="12.75" customHeight="1">
      <c r="A52" t="s">
        <v>51</v>
      </c>
      <c s="6" t="s">
        <v>83</v>
      </c>
      <c s="6" t="s">
        <v>970</v>
      </c>
      <c t="s">
        <v>5</v>
      </c>
      <c s="26" t="s">
        <v>971</v>
      </c>
      <c s="27" t="s">
        <v>65</v>
      </c>
      <c s="28">
        <v>10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957</v>
      </c>
      <c>
        <f>(M52*21)/100</f>
      </c>
      <c t="s">
        <v>27</v>
      </c>
    </row>
    <row r="53" spans="1:5" ht="12.75" customHeight="1">
      <c r="A53" s="30" t="s">
        <v>56</v>
      </c>
      <c r="E53" s="31" t="s">
        <v>5</v>
      </c>
    </row>
    <row r="54" spans="1:5" ht="12.75" customHeight="1">
      <c r="A54" s="30" t="s">
        <v>58</v>
      </c>
      <c r="E54" s="32" t="s">
        <v>958</v>
      </c>
    </row>
    <row r="55" spans="5:5" ht="12.75" customHeight="1">
      <c r="E55" s="31" t="s">
        <v>60</v>
      </c>
    </row>
    <row r="56" spans="1:16" ht="12.75" customHeight="1">
      <c r="A56" t="s">
        <v>51</v>
      </c>
      <c s="6" t="s">
        <v>86</v>
      </c>
      <c s="6" t="s">
        <v>972</v>
      </c>
      <c t="s">
        <v>5</v>
      </c>
      <c s="26" t="s">
        <v>973</v>
      </c>
      <c s="27" t="s">
        <v>89</v>
      </c>
      <c s="28">
        <v>6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957</v>
      </c>
      <c>
        <f>(M56*21)/100</f>
      </c>
      <c t="s">
        <v>27</v>
      </c>
    </row>
    <row r="57" spans="1:5" ht="12.75" customHeight="1">
      <c r="A57" s="30" t="s">
        <v>56</v>
      </c>
      <c r="E57" s="31" t="s">
        <v>5</v>
      </c>
    </row>
    <row r="58" spans="1:5" ht="12.75" customHeight="1">
      <c r="A58" s="30" t="s">
        <v>58</v>
      </c>
      <c r="E58" s="32" t="s">
        <v>958</v>
      </c>
    </row>
    <row r="59" spans="5:5" ht="12.75" customHeight="1">
      <c r="E59" s="31" t="s">
        <v>60</v>
      </c>
    </row>
    <row r="60" spans="1:16" ht="12.75" customHeight="1">
      <c r="A60" t="s">
        <v>51</v>
      </c>
      <c s="6" t="s">
        <v>90</v>
      </c>
      <c s="6" t="s">
        <v>974</v>
      </c>
      <c t="s">
        <v>5</v>
      </c>
      <c s="26" t="s">
        <v>975</v>
      </c>
      <c s="27" t="s">
        <v>89</v>
      </c>
      <c s="28">
        <v>2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957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12.75" customHeight="1">
      <c r="A62" s="30" t="s">
        <v>58</v>
      </c>
      <c r="E62" s="32" t="s">
        <v>958</v>
      </c>
    </row>
    <row r="63" spans="5:5" ht="12.75" customHeight="1">
      <c r="E63" s="31" t="s">
        <v>60</v>
      </c>
    </row>
    <row r="64" spans="1:16" ht="12.75" customHeight="1">
      <c r="A64" t="s">
        <v>51</v>
      </c>
      <c s="6" t="s">
        <v>93</v>
      </c>
      <c s="6" t="s">
        <v>976</v>
      </c>
      <c t="s">
        <v>5</v>
      </c>
      <c s="26" t="s">
        <v>977</v>
      </c>
      <c s="27" t="s">
        <v>89</v>
      </c>
      <c s="28">
        <v>2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957</v>
      </c>
      <c>
        <f>(M64*21)/100</f>
      </c>
      <c t="s">
        <v>27</v>
      </c>
    </row>
    <row r="65" spans="1:5" ht="12.75" customHeight="1">
      <c r="A65" s="30" t="s">
        <v>56</v>
      </c>
      <c r="E65" s="31" t="s">
        <v>5</v>
      </c>
    </row>
    <row r="66" spans="1:5" ht="12.75" customHeight="1">
      <c r="A66" s="30" t="s">
        <v>58</v>
      </c>
      <c r="E66" s="32" t="s">
        <v>958</v>
      </c>
    </row>
    <row r="67" spans="5:5" ht="12.75" customHeight="1">
      <c r="E67" s="31" t="s">
        <v>60</v>
      </c>
    </row>
    <row r="68" spans="1:16" ht="12.75" customHeight="1">
      <c r="A68" t="s">
        <v>51</v>
      </c>
      <c s="6" t="s">
        <v>96</v>
      </c>
      <c s="6" t="s">
        <v>978</v>
      </c>
      <c t="s">
        <v>5</v>
      </c>
      <c s="26" t="s">
        <v>979</v>
      </c>
      <c s="27" t="s">
        <v>89</v>
      </c>
      <c s="28">
        <v>1</v>
      </c>
      <c s="27">
        <v>0</v>
      </c>
      <c s="27">
        <f>ROUND(G68*H68,6)</f>
      </c>
      <c r="L68" s="29">
        <v>0</v>
      </c>
      <c s="24">
        <f>ROUND(ROUND(L68,2)*ROUND(G68,3),2)</f>
      </c>
      <c s="27" t="s">
        <v>957</v>
      </c>
      <c>
        <f>(M68*21)/100</f>
      </c>
      <c t="s">
        <v>27</v>
      </c>
    </row>
    <row r="69" spans="1:5" ht="12.75" customHeight="1">
      <c r="A69" s="30" t="s">
        <v>56</v>
      </c>
      <c r="E69" s="31" t="s">
        <v>5</v>
      </c>
    </row>
    <row r="70" spans="1:5" ht="12.75" customHeight="1">
      <c r="A70" s="30" t="s">
        <v>58</v>
      </c>
      <c r="E70" s="32" t="s">
        <v>958</v>
      </c>
    </row>
    <row r="71" spans="5:5" ht="12.75" customHeight="1">
      <c r="E71" s="31" t="s">
        <v>60</v>
      </c>
    </row>
    <row r="72" spans="1:16" ht="12.75" customHeight="1">
      <c r="A72" t="s">
        <v>51</v>
      </c>
      <c s="6" t="s">
        <v>99</v>
      </c>
      <c s="6" t="s">
        <v>980</v>
      </c>
      <c t="s">
        <v>5</v>
      </c>
      <c s="26" t="s">
        <v>981</v>
      </c>
      <c s="27" t="s">
        <v>89</v>
      </c>
      <c s="28">
        <v>1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957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5</v>
      </c>
    </row>
    <row r="74" spans="1:5" ht="12.75" customHeight="1">
      <c r="A74" s="30" t="s">
        <v>58</v>
      </c>
      <c r="E74" s="32" t="s">
        <v>958</v>
      </c>
    </row>
    <row r="75" spans="5:5" ht="12.75" customHeight="1">
      <c r="E75" s="31" t="s">
        <v>60</v>
      </c>
    </row>
    <row r="76" spans="1:16" ht="12.75" customHeight="1">
      <c r="A76" t="s">
        <v>51</v>
      </c>
      <c s="6" t="s">
        <v>103</v>
      </c>
      <c s="6" t="s">
        <v>982</v>
      </c>
      <c t="s">
        <v>5</v>
      </c>
      <c s="26" t="s">
        <v>983</v>
      </c>
      <c s="27" t="s">
        <v>89</v>
      </c>
      <c s="28">
        <v>1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957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5</v>
      </c>
    </row>
    <row r="78" spans="1:5" ht="12.75" customHeight="1">
      <c r="A78" s="30" t="s">
        <v>58</v>
      </c>
      <c r="E78" s="32" t="s">
        <v>958</v>
      </c>
    </row>
    <row r="79" spans="5:5" ht="12.75" customHeight="1">
      <c r="E79" s="31" t="s">
        <v>60</v>
      </c>
    </row>
    <row r="80" spans="1:16" ht="12.75" customHeight="1">
      <c r="A80" t="s">
        <v>51</v>
      </c>
      <c s="6" t="s">
        <v>106</v>
      </c>
      <c s="6" t="s">
        <v>984</v>
      </c>
      <c t="s">
        <v>5</v>
      </c>
      <c s="26" t="s">
        <v>985</v>
      </c>
      <c s="27" t="s">
        <v>89</v>
      </c>
      <c s="28">
        <v>5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957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5</v>
      </c>
    </row>
    <row r="82" spans="1:5" ht="12.75" customHeight="1">
      <c r="A82" s="30" t="s">
        <v>58</v>
      </c>
      <c r="E82" s="32" t="s">
        <v>958</v>
      </c>
    </row>
    <row r="83" spans="5:5" ht="12.75" customHeight="1">
      <c r="E83" s="31" t="s">
        <v>60</v>
      </c>
    </row>
    <row r="84" spans="1:16" ht="12.75" customHeight="1">
      <c r="A84" t="s">
        <v>51</v>
      </c>
      <c s="6" t="s">
        <v>109</v>
      </c>
      <c s="6" t="s">
        <v>986</v>
      </c>
      <c t="s">
        <v>5</v>
      </c>
      <c s="26" t="s">
        <v>987</v>
      </c>
      <c s="27" t="s">
        <v>89</v>
      </c>
      <c s="28">
        <v>20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957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5</v>
      </c>
    </row>
    <row r="86" spans="1:5" ht="12.75" customHeight="1">
      <c r="A86" s="30" t="s">
        <v>58</v>
      </c>
      <c r="E86" s="32" t="s">
        <v>958</v>
      </c>
    </row>
    <row r="87" spans="5:5" ht="12.75" customHeight="1">
      <c r="E87" s="31" t="s">
        <v>60</v>
      </c>
    </row>
    <row r="88" spans="1:16" ht="12.75" customHeight="1">
      <c r="A88" t="s">
        <v>51</v>
      </c>
      <c s="6" t="s">
        <v>112</v>
      </c>
      <c s="6" t="s">
        <v>988</v>
      </c>
      <c t="s">
        <v>5</v>
      </c>
      <c s="26" t="s">
        <v>989</v>
      </c>
      <c s="27" t="s">
        <v>990</v>
      </c>
      <c s="28">
        <v>20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957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5</v>
      </c>
    </row>
    <row r="90" spans="1:5" ht="12.75" customHeight="1">
      <c r="A90" s="30" t="s">
        <v>58</v>
      </c>
      <c r="E90" s="32" t="s">
        <v>958</v>
      </c>
    </row>
    <row r="91" spans="5:5" ht="12.75" customHeight="1">
      <c r="E91" s="31" t="s">
        <v>60</v>
      </c>
    </row>
    <row r="92" spans="1:16" ht="12.75" customHeight="1">
      <c r="A92" t="s">
        <v>51</v>
      </c>
      <c s="6" t="s">
        <v>115</v>
      </c>
      <c s="6" t="s">
        <v>991</v>
      </c>
      <c t="s">
        <v>5</v>
      </c>
      <c s="26" t="s">
        <v>992</v>
      </c>
      <c s="27" t="s">
        <v>89</v>
      </c>
      <c s="28">
        <v>2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957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5</v>
      </c>
    </row>
    <row r="94" spans="1:5" ht="12.75" customHeight="1">
      <c r="A94" s="30" t="s">
        <v>58</v>
      </c>
      <c r="E94" s="32" t="s">
        <v>958</v>
      </c>
    </row>
    <row r="95" spans="5:5" ht="12.75" customHeight="1">
      <c r="E95" s="31" t="s">
        <v>60</v>
      </c>
    </row>
    <row r="96" spans="1:16" ht="12.75" customHeight="1">
      <c r="A96" t="s">
        <v>51</v>
      </c>
      <c s="6" t="s">
        <v>119</v>
      </c>
      <c s="6" t="s">
        <v>993</v>
      </c>
      <c t="s">
        <v>5</v>
      </c>
      <c s="26" t="s">
        <v>994</v>
      </c>
      <c s="27" t="s">
        <v>89</v>
      </c>
      <c s="28">
        <v>1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957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5</v>
      </c>
    </row>
    <row r="98" spans="1:5" ht="12.75" customHeight="1">
      <c r="A98" s="30" t="s">
        <v>58</v>
      </c>
      <c r="E98" s="32" t="s">
        <v>958</v>
      </c>
    </row>
    <row r="99" spans="5:5" ht="12.75" customHeight="1">
      <c r="E99" s="31" t="s">
        <v>60</v>
      </c>
    </row>
    <row r="100" spans="1:16" ht="12.75" customHeight="1">
      <c r="A100" t="s">
        <v>51</v>
      </c>
      <c s="6" t="s">
        <v>122</v>
      </c>
      <c s="6" t="s">
        <v>995</v>
      </c>
      <c t="s">
        <v>5</v>
      </c>
      <c s="26" t="s">
        <v>996</v>
      </c>
      <c s="27" t="s">
        <v>89</v>
      </c>
      <c s="28">
        <v>1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957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5</v>
      </c>
    </row>
    <row r="102" spans="1:5" ht="12.75" customHeight="1">
      <c r="A102" s="30" t="s">
        <v>58</v>
      </c>
      <c r="E102" s="32" t="s">
        <v>958</v>
      </c>
    </row>
    <row r="103" spans="5:5" ht="12.75" customHeight="1">
      <c r="E103" s="31" t="s">
        <v>60</v>
      </c>
    </row>
    <row r="104" spans="1:16" ht="12.75" customHeight="1">
      <c r="A104" t="s">
        <v>51</v>
      </c>
      <c s="6" t="s">
        <v>125</v>
      </c>
      <c s="6" t="s">
        <v>997</v>
      </c>
      <c t="s">
        <v>5</v>
      </c>
      <c s="26" t="s">
        <v>998</v>
      </c>
      <c s="27" t="s">
        <v>89</v>
      </c>
      <c s="28">
        <v>1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957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5</v>
      </c>
    </row>
    <row r="106" spans="1:5" ht="12.75" customHeight="1">
      <c r="A106" s="30" t="s">
        <v>58</v>
      </c>
      <c r="E106" s="32" t="s">
        <v>958</v>
      </c>
    </row>
    <row r="107" spans="5:5" ht="12.75" customHeight="1">
      <c r="E107" s="31" t="s">
        <v>60</v>
      </c>
    </row>
    <row r="108" spans="1:16" ht="12.75" customHeight="1">
      <c r="A108" t="s">
        <v>51</v>
      </c>
      <c s="6" t="s">
        <v>128</v>
      </c>
      <c s="6" t="s">
        <v>999</v>
      </c>
      <c t="s">
        <v>5</v>
      </c>
      <c s="26" t="s">
        <v>1000</v>
      </c>
      <c s="27" t="s">
        <v>89</v>
      </c>
      <c s="28">
        <v>1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957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5</v>
      </c>
    </row>
    <row r="110" spans="1:5" ht="12.75" customHeight="1">
      <c r="A110" s="30" t="s">
        <v>58</v>
      </c>
      <c r="E110" s="32" t="s">
        <v>958</v>
      </c>
    </row>
    <row r="111" spans="5:5" ht="12.75" customHeight="1">
      <c r="E111" s="31" t="s">
        <v>60</v>
      </c>
    </row>
    <row r="112" spans="1:16" ht="12.75" customHeight="1">
      <c r="A112" t="s">
        <v>51</v>
      </c>
      <c s="6" t="s">
        <v>131</v>
      </c>
      <c s="6" t="s">
        <v>1001</v>
      </c>
      <c t="s">
        <v>5</v>
      </c>
      <c s="26" t="s">
        <v>1002</v>
      </c>
      <c s="27" t="s">
        <v>89</v>
      </c>
      <c s="28">
        <v>3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957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5</v>
      </c>
    </row>
    <row r="114" spans="1:5" ht="12.75" customHeight="1">
      <c r="A114" s="30" t="s">
        <v>58</v>
      </c>
      <c r="E114" s="32" t="s">
        <v>958</v>
      </c>
    </row>
    <row r="115" spans="5:5" ht="12.75" customHeight="1">
      <c r="E115" s="31" t="s">
        <v>60</v>
      </c>
    </row>
    <row r="116" spans="1:16" ht="12.75" customHeight="1">
      <c r="A116" t="s">
        <v>51</v>
      </c>
      <c s="6" t="s">
        <v>134</v>
      </c>
      <c s="6" t="s">
        <v>1003</v>
      </c>
      <c t="s">
        <v>5</v>
      </c>
      <c s="26" t="s">
        <v>1004</v>
      </c>
      <c s="27" t="s">
        <v>89</v>
      </c>
      <c s="28">
        <v>1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957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5</v>
      </c>
    </row>
    <row r="118" spans="1:5" ht="12.75" customHeight="1">
      <c r="A118" s="30" t="s">
        <v>58</v>
      </c>
      <c r="E118" s="32" t="s">
        <v>958</v>
      </c>
    </row>
    <row r="119" spans="5:5" ht="12.75" customHeight="1">
      <c r="E119" s="31" t="s">
        <v>60</v>
      </c>
    </row>
    <row r="120" spans="1:16" ht="12.75" customHeight="1">
      <c r="A120" t="s">
        <v>51</v>
      </c>
      <c s="6" t="s">
        <v>137</v>
      </c>
      <c s="6" t="s">
        <v>1005</v>
      </c>
      <c t="s">
        <v>5</v>
      </c>
      <c s="26" t="s">
        <v>1006</v>
      </c>
      <c s="27" t="s">
        <v>161</v>
      </c>
      <c s="28">
        <v>15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957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5</v>
      </c>
    </row>
    <row r="122" spans="1:5" ht="12.75" customHeight="1">
      <c r="A122" s="30" t="s">
        <v>58</v>
      </c>
      <c r="E122" s="32" t="s">
        <v>958</v>
      </c>
    </row>
    <row r="123" spans="5:5" ht="12.75" customHeight="1">
      <c r="E123" s="31" t="s">
        <v>60</v>
      </c>
    </row>
    <row r="124" spans="1:16" ht="12.75" customHeight="1">
      <c r="A124" t="s">
        <v>51</v>
      </c>
      <c s="6" t="s">
        <v>140</v>
      </c>
      <c s="6" t="s">
        <v>1007</v>
      </c>
      <c t="s">
        <v>5</v>
      </c>
      <c s="26" t="s">
        <v>1008</v>
      </c>
      <c s="27" t="s">
        <v>161</v>
      </c>
      <c s="28">
        <v>80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957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5</v>
      </c>
    </row>
    <row r="126" spans="1:5" ht="12.75" customHeight="1">
      <c r="A126" s="30" t="s">
        <v>58</v>
      </c>
      <c r="E126" s="32" t="s">
        <v>958</v>
      </c>
    </row>
    <row r="127" spans="5:5" ht="12.75" customHeight="1">
      <c r="E127" s="31" t="s">
        <v>60</v>
      </c>
    </row>
    <row r="128" spans="1:16" ht="12.75" customHeight="1">
      <c r="A128" t="s">
        <v>51</v>
      </c>
      <c s="6" t="s">
        <v>143</v>
      </c>
      <c s="6" t="s">
        <v>1009</v>
      </c>
      <c t="s">
        <v>5</v>
      </c>
      <c s="26" t="s">
        <v>1010</v>
      </c>
      <c s="27" t="s">
        <v>161</v>
      </c>
      <c s="28">
        <v>5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957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5</v>
      </c>
    </row>
    <row r="130" spans="1:5" ht="12.75" customHeight="1">
      <c r="A130" s="30" t="s">
        <v>58</v>
      </c>
      <c r="E130" s="32" t="s">
        <v>958</v>
      </c>
    </row>
    <row r="131" spans="5:5" ht="12.75" customHeight="1">
      <c r="E131" s="31" t="s">
        <v>60</v>
      </c>
    </row>
    <row r="132" spans="1:16" ht="12.75" customHeight="1">
      <c r="A132" t="s">
        <v>51</v>
      </c>
      <c s="6" t="s">
        <v>146</v>
      </c>
      <c s="6" t="s">
        <v>1011</v>
      </c>
      <c t="s">
        <v>5</v>
      </c>
      <c s="26" t="s">
        <v>1012</v>
      </c>
      <c s="27" t="s">
        <v>161</v>
      </c>
      <c s="28">
        <v>5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957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5</v>
      </c>
    </row>
    <row r="134" spans="1:5" ht="12.75" customHeight="1">
      <c r="A134" s="30" t="s">
        <v>58</v>
      </c>
      <c r="E134" s="32" t="s">
        <v>958</v>
      </c>
    </row>
    <row r="135" spans="5:5" ht="12.75" customHeight="1">
      <c r="E135" s="31" t="s">
        <v>60</v>
      </c>
    </row>
    <row r="136" spans="1:16" ht="12.75" customHeight="1">
      <c r="A136" t="s">
        <v>51</v>
      </c>
      <c s="6" t="s">
        <v>149</v>
      </c>
      <c s="6" t="s">
        <v>1013</v>
      </c>
      <c t="s">
        <v>5</v>
      </c>
      <c s="26" t="s">
        <v>1014</v>
      </c>
      <c s="27" t="s">
        <v>161</v>
      </c>
      <c s="28">
        <v>15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957</v>
      </c>
      <c>
        <f>(M136*21)/100</f>
      </c>
      <c t="s">
        <v>27</v>
      </c>
    </row>
    <row r="137" spans="1:5" ht="12.75" customHeight="1">
      <c r="A137" s="30" t="s">
        <v>56</v>
      </c>
      <c r="E137" s="31" t="s">
        <v>5</v>
      </c>
    </row>
    <row r="138" spans="1:5" ht="12.75" customHeight="1">
      <c r="A138" s="30" t="s">
        <v>58</v>
      </c>
      <c r="E138" s="32" t="s">
        <v>958</v>
      </c>
    </row>
    <row r="139" spans="5:5" ht="12.75" customHeight="1">
      <c r="E139" s="31" t="s">
        <v>60</v>
      </c>
    </row>
    <row r="140" spans="1:16" ht="12.75" customHeight="1">
      <c r="A140" t="s">
        <v>51</v>
      </c>
      <c s="6" t="s">
        <v>152</v>
      </c>
      <c s="6" t="s">
        <v>1015</v>
      </c>
      <c t="s">
        <v>5</v>
      </c>
      <c s="26" t="s">
        <v>1016</v>
      </c>
      <c s="27" t="s">
        <v>161</v>
      </c>
      <c s="28">
        <v>30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957</v>
      </c>
      <c>
        <f>(M140*21)/100</f>
      </c>
      <c t="s">
        <v>27</v>
      </c>
    </row>
    <row r="141" spans="1:5" ht="12.75" customHeight="1">
      <c r="A141" s="30" t="s">
        <v>56</v>
      </c>
      <c r="E141" s="31" t="s">
        <v>5</v>
      </c>
    </row>
    <row r="142" spans="1:5" ht="12.75" customHeight="1">
      <c r="A142" s="30" t="s">
        <v>58</v>
      </c>
      <c r="E142" s="32" t="s">
        <v>958</v>
      </c>
    </row>
    <row r="143" spans="5:5" ht="12.75" customHeight="1">
      <c r="E143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1017</v>
      </c>
      <c s="33">
        <f>Rekapitulace!C22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1017</v>
      </c>
      <c r="E4" s="19" t="s">
        <v>1018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COUNTIFS(L8:L14,"=0",A8:A14,"P")+COUNTIFS(L8:L14,"",A8:A14,"P")+SUM(Q8:Q14)</f>
      </c>
    </row>
    <row r="8" spans="1:13" ht="12.75" customHeight="1">
      <c r="A8" t="s">
        <v>45</v>
      </c>
      <c r="C8" s="21" t="s">
        <v>1021</v>
      </c>
      <c r="E8" s="23" t="s">
        <v>1022</v>
      </c>
      <c r="J8" s="22">
        <f>0+J9</f>
      </c>
      <c s="22">
        <f>0+K9</f>
      </c>
      <c s="22">
        <f>0+L9</f>
      </c>
      <c s="22">
        <f>0+M9</f>
      </c>
    </row>
    <row r="9" spans="1:13" ht="12.75" customHeight="1">
      <c r="A9" t="s">
        <v>48</v>
      </c>
      <c r="C9" s="7" t="s">
        <v>463</v>
      </c>
      <c r="E9" s="25" t="s">
        <v>1023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51</v>
      </c>
      <c s="6" t="s">
        <v>49</v>
      </c>
      <c s="6" t="s">
        <v>1024</v>
      </c>
      <c t="s">
        <v>49</v>
      </c>
      <c s="26" t="s">
        <v>1025</v>
      </c>
      <c s="27" t="s">
        <v>1026</v>
      </c>
      <c s="28">
        <v>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1027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1028</v>
      </c>
    </row>
    <row r="12" spans="1:5" ht="12.75" customHeight="1">
      <c r="A12" s="30" t="s">
        <v>58</v>
      </c>
      <c r="E12" s="32" t="s">
        <v>5</v>
      </c>
    </row>
    <row r="13" spans="5:5" ht="12.75" customHeight="1">
      <c r="E13" s="31" t="s">
        <v>1029</v>
      </c>
    </row>
    <row r="14" spans="1:16" ht="12.75" customHeight="1">
      <c r="A14" t="s">
        <v>51</v>
      </c>
      <c s="6" t="s">
        <v>27</v>
      </c>
      <c s="6" t="s">
        <v>1030</v>
      </c>
      <c t="s">
        <v>49</v>
      </c>
      <c s="26" t="s">
        <v>1031</v>
      </c>
      <c s="27" t="s">
        <v>1026</v>
      </c>
      <c s="28">
        <v>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1027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1032</v>
      </c>
    </row>
    <row r="16" spans="1:5" ht="12.75" customHeight="1">
      <c r="A16" s="30" t="s">
        <v>58</v>
      </c>
      <c r="E16" s="32" t="s">
        <v>5</v>
      </c>
    </row>
    <row r="17" spans="5:5" ht="12.75" customHeight="1">
      <c r="E17" s="31" t="s">
        <v>1033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1017</v>
      </c>
      <c s="33">
        <f>Rekapitulace!C22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1017</v>
      </c>
      <c r="E4" s="19" t="s">
        <v>1018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COUNTIFS(L8:L14,"=0",A8:A14,"P")+COUNTIFS(L8:L14,"",A8:A14,"P")+SUM(Q8:Q14)</f>
      </c>
    </row>
    <row r="8" spans="1:13" ht="12.75" customHeight="1">
      <c r="A8" t="s">
        <v>45</v>
      </c>
      <c r="C8" s="21" t="s">
        <v>1036</v>
      </c>
      <c r="E8" s="23" t="s">
        <v>1037</v>
      </c>
      <c r="J8" s="22">
        <f>0+J9</f>
      </c>
      <c s="22">
        <f>0+K9</f>
      </c>
      <c s="22">
        <f>0+L9</f>
      </c>
      <c s="22">
        <f>0+M9</f>
      </c>
    </row>
    <row r="9" spans="1:13" ht="12.75" customHeight="1">
      <c r="A9" t="s">
        <v>48</v>
      </c>
      <c r="C9" s="7" t="s">
        <v>463</v>
      </c>
      <c r="E9" s="25" t="s">
        <v>1023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51</v>
      </c>
      <c s="6" t="s">
        <v>49</v>
      </c>
      <c s="6" t="s">
        <v>1038</v>
      </c>
      <c t="s">
        <v>49</v>
      </c>
      <c s="26" t="s">
        <v>1039</v>
      </c>
      <c s="27" t="s">
        <v>1026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1027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1028</v>
      </c>
    </row>
    <row r="12" spans="1:5" ht="12.75" customHeight="1">
      <c r="A12" s="30" t="s">
        <v>58</v>
      </c>
      <c r="E12" s="32" t="s">
        <v>5</v>
      </c>
    </row>
    <row r="13" spans="5:5" ht="12.75" customHeight="1">
      <c r="E13" s="31" t="s">
        <v>1029</v>
      </c>
    </row>
    <row r="14" spans="1:16" ht="12.75" customHeight="1">
      <c r="A14" t="s">
        <v>51</v>
      </c>
      <c s="6" t="s">
        <v>27</v>
      </c>
      <c s="6" t="s">
        <v>1040</v>
      </c>
      <c t="s">
        <v>49</v>
      </c>
      <c s="26" t="s">
        <v>1041</v>
      </c>
      <c s="27" t="s">
        <v>1026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1027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1032</v>
      </c>
    </row>
    <row r="16" spans="1:5" ht="12.75" customHeight="1">
      <c r="A16" s="30" t="s">
        <v>58</v>
      </c>
      <c r="E16" s="32" t="s">
        <v>5</v>
      </c>
    </row>
    <row r="17" spans="5:5" ht="12.75" customHeight="1">
      <c r="E17" s="31" t="s">
        <v>1033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4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1042</v>
      </c>
      <c s="33">
        <f>Rekapitulace!C25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1042</v>
      </c>
      <c r="E4" s="19" t="s">
        <v>1043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COUNTIFS(L8:L433,"=0",A8:A433,"P")+COUNTIFS(L8:L433,"",A8:A433,"P")+SUM(Q8:Q433)</f>
      </c>
    </row>
    <row r="8" spans="1:13" ht="12.75" customHeight="1">
      <c r="A8" t="s">
        <v>45</v>
      </c>
      <c r="C8" s="21" t="s">
        <v>1046</v>
      </c>
      <c r="E8" s="23" t="s">
        <v>1047</v>
      </c>
      <c r="J8" s="22">
        <f>0+J9+J42+J71+J80+J133+J146+J167+J216+J241+J258+J263+J276+J313+J322+J363+J396</f>
      </c>
      <c s="22">
        <f>0+K9+K42+K71+K80+K133+K146+K167+K216+K241+K258+K263+K276+K313+K322+K363+K396</f>
      </c>
      <c s="22">
        <f>0+L9+L42+L71+L80+L133+L146+L167+L216+L241+L258+L263+L276+L313+L322+L363+L396</f>
      </c>
      <c s="22">
        <f>0+M9+M42+M71+M80+M133+M146+M167+M216+M241+M258+M263+M276+M313+M322+M363+M396</f>
      </c>
    </row>
    <row r="9" spans="1:13" ht="12.75" customHeight="1">
      <c r="A9" t="s">
        <v>48</v>
      </c>
      <c r="C9" s="7" t="s">
        <v>1048</v>
      </c>
      <c r="E9" s="25" t="s">
        <v>954</v>
      </c>
      <c r="J9" s="24">
        <f>0</f>
      </c>
      <c s="24">
        <f>0</f>
      </c>
      <c s="24">
        <f>0+L10+L14+L18+L22+L26+L30+L34+L38</f>
      </c>
      <c s="24">
        <f>0+M10+M14+M18+M22+M26+M30+M34+M38</f>
      </c>
    </row>
    <row r="10" spans="1:16" ht="12.75" customHeight="1">
      <c r="A10" t="s">
        <v>51</v>
      </c>
      <c s="6" t="s">
        <v>185</v>
      </c>
      <c s="6" t="s">
        <v>1049</v>
      </c>
      <c t="s">
        <v>5</v>
      </c>
      <c s="26" t="s">
        <v>1050</v>
      </c>
      <c s="27" t="s">
        <v>489</v>
      </c>
      <c s="28">
        <v>275.4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1051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1052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188</v>
      </c>
      <c s="6" t="s">
        <v>1053</v>
      </c>
      <c t="s">
        <v>5</v>
      </c>
      <c s="26" t="s">
        <v>1054</v>
      </c>
      <c s="27" t="s">
        <v>489</v>
      </c>
      <c s="28">
        <v>91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1051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1055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191</v>
      </c>
      <c s="6" t="s">
        <v>1056</v>
      </c>
      <c t="s">
        <v>5</v>
      </c>
      <c s="26" t="s">
        <v>1057</v>
      </c>
      <c s="27" t="s">
        <v>489</v>
      </c>
      <c s="28">
        <v>0.09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1051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1058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194</v>
      </c>
      <c s="6" t="s">
        <v>1059</v>
      </c>
      <c t="s">
        <v>5</v>
      </c>
      <c s="26" t="s">
        <v>1060</v>
      </c>
      <c s="27" t="s">
        <v>489</v>
      </c>
      <c s="28">
        <v>0.19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1051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1061</v>
      </c>
    </row>
    <row r="25" spans="5:5" ht="12.75" customHeight="1">
      <c r="E25" s="31" t="s">
        <v>60</v>
      </c>
    </row>
    <row r="26" spans="1:16" ht="12.75" customHeight="1">
      <c r="A26" t="s">
        <v>51</v>
      </c>
      <c s="6" t="s">
        <v>197</v>
      </c>
      <c s="6" t="s">
        <v>487</v>
      </c>
      <c t="s">
        <v>5</v>
      </c>
      <c s="26" t="s">
        <v>1062</v>
      </c>
      <c s="27" t="s">
        <v>489</v>
      </c>
      <c s="28">
        <v>1687.7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1051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1063</v>
      </c>
    </row>
    <row r="29" spans="5:5" ht="12.75" customHeight="1">
      <c r="E29" s="31" t="s">
        <v>60</v>
      </c>
    </row>
    <row r="30" spans="1:16" ht="12.75" customHeight="1">
      <c r="A30" t="s">
        <v>51</v>
      </c>
      <c s="6" t="s">
        <v>303</v>
      </c>
      <c s="6" t="s">
        <v>1064</v>
      </c>
      <c t="s">
        <v>5</v>
      </c>
      <c s="26" t="s">
        <v>1065</v>
      </c>
      <c s="27" t="s">
        <v>489</v>
      </c>
      <c s="28">
        <v>612.7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1051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1066</v>
      </c>
    </row>
    <row r="33" spans="5:5" ht="12.75" customHeight="1">
      <c r="E33" s="31" t="s">
        <v>60</v>
      </c>
    </row>
    <row r="34" spans="1:16" ht="12.75" customHeight="1">
      <c r="A34" t="s">
        <v>51</v>
      </c>
      <c s="6" t="s">
        <v>306</v>
      </c>
      <c s="6" t="s">
        <v>1067</v>
      </c>
      <c t="s">
        <v>5</v>
      </c>
      <c s="26" t="s">
        <v>1068</v>
      </c>
      <c s="27" t="s">
        <v>489</v>
      </c>
      <c s="28">
        <v>3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1051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12.75" customHeight="1">
      <c r="A36" s="30" t="s">
        <v>58</v>
      </c>
      <c r="E36" s="32" t="s">
        <v>1069</v>
      </c>
    </row>
    <row r="37" spans="5:5" ht="12.75" customHeight="1">
      <c r="E37" s="31" t="s">
        <v>60</v>
      </c>
    </row>
    <row r="38" spans="1:16" ht="12.75" customHeight="1">
      <c r="A38" t="s">
        <v>51</v>
      </c>
      <c s="6" t="s">
        <v>469</v>
      </c>
      <c s="6" t="s">
        <v>1070</v>
      </c>
      <c t="s">
        <v>5</v>
      </c>
      <c s="26" t="s">
        <v>1071</v>
      </c>
      <c s="27" t="s">
        <v>489</v>
      </c>
      <c s="28">
        <v>1.82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1051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5</v>
      </c>
    </row>
    <row r="40" spans="1:5" ht="12.75" customHeight="1">
      <c r="A40" s="30" t="s">
        <v>58</v>
      </c>
      <c r="E40" s="32" t="s">
        <v>1072</v>
      </c>
    </row>
    <row r="41" spans="5:5" ht="12.75" customHeight="1">
      <c r="E41" s="31" t="s">
        <v>60</v>
      </c>
    </row>
    <row r="42" spans="1:13" ht="12.75" customHeight="1">
      <c r="A42" t="s">
        <v>48</v>
      </c>
      <c r="C42" s="7" t="s">
        <v>1073</v>
      </c>
      <c r="E42" s="25" t="s">
        <v>954</v>
      </c>
      <c r="J42" s="24">
        <f>0</f>
      </c>
      <c s="24">
        <f>0</f>
      </c>
      <c s="24">
        <f>0+L43+L47+L51+L55+L59+L63+L67</f>
      </c>
      <c s="24">
        <f>0+M43+M47+M51+M55+M59+M63+M67</f>
      </c>
    </row>
    <row r="43" spans="1:16" ht="12.75" customHeight="1">
      <c r="A43" t="s">
        <v>51</v>
      </c>
      <c s="6" t="s">
        <v>1074</v>
      </c>
      <c s="6" t="s">
        <v>1049</v>
      </c>
      <c t="s">
        <v>5</v>
      </c>
      <c s="26" t="s">
        <v>1050</v>
      </c>
      <c s="27" t="s">
        <v>489</v>
      </c>
      <c s="28">
        <v>503.7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1051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</v>
      </c>
    </row>
    <row r="45" spans="1:5" ht="12.75" customHeight="1">
      <c r="A45" s="30" t="s">
        <v>58</v>
      </c>
      <c r="E45" s="32" t="s">
        <v>1075</v>
      </c>
    </row>
    <row r="46" spans="5:5" ht="12.75" customHeight="1">
      <c r="E46" s="31" t="s">
        <v>60</v>
      </c>
    </row>
    <row r="47" spans="1:16" ht="12.75" customHeight="1">
      <c r="A47" t="s">
        <v>51</v>
      </c>
      <c s="6" t="s">
        <v>1076</v>
      </c>
      <c s="6" t="s">
        <v>1053</v>
      </c>
      <c t="s">
        <v>5</v>
      </c>
      <c s="26" t="s">
        <v>1054</v>
      </c>
      <c s="27" t="s">
        <v>489</v>
      </c>
      <c s="28">
        <v>66.56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1051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12.75" customHeight="1">
      <c r="A49" s="30" t="s">
        <v>58</v>
      </c>
      <c r="E49" s="32" t="s">
        <v>1077</v>
      </c>
    </row>
    <row r="50" spans="5:5" ht="12.75" customHeight="1">
      <c r="E50" s="31" t="s">
        <v>60</v>
      </c>
    </row>
    <row r="51" spans="1:16" ht="12.75" customHeight="1">
      <c r="A51" t="s">
        <v>51</v>
      </c>
      <c s="6" t="s">
        <v>1078</v>
      </c>
      <c s="6" t="s">
        <v>1056</v>
      </c>
      <c t="s">
        <v>5</v>
      </c>
      <c s="26" t="s">
        <v>1057</v>
      </c>
      <c s="27" t="s">
        <v>489</v>
      </c>
      <c s="28">
        <v>0.05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1051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</v>
      </c>
    </row>
    <row r="53" spans="1:5" ht="12.75" customHeight="1">
      <c r="A53" s="30" t="s">
        <v>58</v>
      </c>
      <c r="E53" s="32" t="s">
        <v>1079</v>
      </c>
    </row>
    <row r="54" spans="5:5" ht="12.75" customHeight="1">
      <c r="E54" s="31" t="s">
        <v>60</v>
      </c>
    </row>
    <row r="55" spans="1:16" ht="12.75" customHeight="1">
      <c r="A55" t="s">
        <v>51</v>
      </c>
      <c s="6" t="s">
        <v>1080</v>
      </c>
      <c s="6" t="s">
        <v>1059</v>
      </c>
      <c t="s">
        <v>5</v>
      </c>
      <c s="26" t="s">
        <v>1060</v>
      </c>
      <c s="27" t="s">
        <v>489</v>
      </c>
      <c s="28">
        <v>0.1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1051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</v>
      </c>
    </row>
    <row r="57" spans="1:5" ht="12.75" customHeight="1">
      <c r="A57" s="30" t="s">
        <v>58</v>
      </c>
      <c r="E57" s="32" t="s">
        <v>1081</v>
      </c>
    </row>
    <row r="58" spans="5:5" ht="12.75" customHeight="1">
      <c r="E58" s="31" t="s">
        <v>60</v>
      </c>
    </row>
    <row r="59" spans="1:16" ht="12.75" customHeight="1">
      <c r="A59" t="s">
        <v>51</v>
      </c>
      <c s="6" t="s">
        <v>1082</v>
      </c>
      <c s="6" t="s">
        <v>487</v>
      </c>
      <c t="s">
        <v>5</v>
      </c>
      <c s="26" t="s">
        <v>1062</v>
      </c>
      <c s="27" t="s">
        <v>489</v>
      </c>
      <c s="28">
        <v>1510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1051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</v>
      </c>
    </row>
    <row r="61" spans="1:5" ht="12.75" customHeight="1">
      <c r="A61" s="30" t="s">
        <v>58</v>
      </c>
      <c r="E61" s="32" t="s">
        <v>1083</v>
      </c>
    </row>
    <row r="62" spans="5:5" ht="12.75" customHeight="1">
      <c r="E62" s="31" t="s">
        <v>60</v>
      </c>
    </row>
    <row r="63" spans="1:16" ht="12.75" customHeight="1">
      <c r="A63" t="s">
        <v>51</v>
      </c>
      <c s="6" t="s">
        <v>1084</v>
      </c>
      <c s="6" t="s">
        <v>1067</v>
      </c>
      <c t="s">
        <v>5</v>
      </c>
      <c s="26" t="s">
        <v>1068</v>
      </c>
      <c s="27" t="s">
        <v>489</v>
      </c>
      <c s="28">
        <v>15.2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1051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</v>
      </c>
    </row>
    <row r="65" spans="1:5" ht="12.75" customHeight="1">
      <c r="A65" s="30" t="s">
        <v>58</v>
      </c>
      <c r="E65" s="32" t="s">
        <v>1085</v>
      </c>
    </row>
    <row r="66" spans="5:5" ht="12.75" customHeight="1">
      <c r="E66" s="31" t="s">
        <v>60</v>
      </c>
    </row>
    <row r="67" spans="1:16" ht="12.75" customHeight="1">
      <c r="A67" t="s">
        <v>51</v>
      </c>
      <c s="6" t="s">
        <v>1086</v>
      </c>
      <c s="6" t="s">
        <v>1070</v>
      </c>
      <c t="s">
        <v>5</v>
      </c>
      <c s="26" t="s">
        <v>1071</v>
      </c>
      <c s="27" t="s">
        <v>489</v>
      </c>
      <c s="28">
        <v>3.08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1051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</v>
      </c>
    </row>
    <row r="69" spans="1:5" ht="12.75" customHeight="1">
      <c r="A69" s="30" t="s">
        <v>58</v>
      </c>
      <c r="E69" s="32" t="s">
        <v>1087</v>
      </c>
    </row>
    <row r="70" spans="5:5" ht="12.75" customHeight="1">
      <c r="E70" s="31" t="s">
        <v>60</v>
      </c>
    </row>
    <row r="71" spans="1:13" ht="12.75" customHeight="1">
      <c r="A71" t="s">
        <v>48</v>
      </c>
      <c r="C71" s="7" t="s">
        <v>86</v>
      </c>
      <c r="E71" s="25" t="s">
        <v>206</v>
      </c>
      <c r="J71" s="24">
        <f>0</f>
      </c>
      <c s="24">
        <f>0</f>
      </c>
      <c s="24">
        <f>0+L72+L76</f>
      </c>
      <c s="24">
        <f>0+M72+M76</f>
      </c>
    </row>
    <row r="72" spans="1:16" ht="12.75" customHeight="1">
      <c r="A72" t="s">
        <v>51</v>
      </c>
      <c s="6" t="s">
        <v>1088</v>
      </c>
      <c s="6" t="s">
        <v>1089</v>
      </c>
      <c t="s">
        <v>5</v>
      </c>
      <c s="26" t="s">
        <v>1090</v>
      </c>
      <c s="27" t="s">
        <v>236</v>
      </c>
      <c s="28">
        <v>409.5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1051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5</v>
      </c>
    </row>
    <row r="74" spans="1:5" ht="12.75" customHeight="1">
      <c r="A74" s="30" t="s">
        <v>58</v>
      </c>
      <c r="E74" s="32" t="s">
        <v>1091</v>
      </c>
    </row>
    <row r="75" spans="5:5" ht="12.75" customHeight="1">
      <c r="E75" s="31" t="s">
        <v>60</v>
      </c>
    </row>
    <row r="76" spans="1:16" ht="12.75" customHeight="1">
      <c r="A76" t="s">
        <v>51</v>
      </c>
      <c s="6" t="s">
        <v>1092</v>
      </c>
      <c s="6" t="s">
        <v>1093</v>
      </c>
      <c t="s">
        <v>5</v>
      </c>
      <c s="26" t="s">
        <v>1094</v>
      </c>
      <c s="27" t="s">
        <v>236</v>
      </c>
      <c s="28">
        <v>409.5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1051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5</v>
      </c>
    </row>
    <row r="78" spans="1:5" ht="12.75" customHeight="1">
      <c r="A78" s="30" t="s">
        <v>58</v>
      </c>
      <c r="E78" s="32" t="s">
        <v>1095</v>
      </c>
    </row>
    <row r="79" spans="5:5" ht="12.75" customHeight="1">
      <c r="E79" s="31" t="s">
        <v>60</v>
      </c>
    </row>
    <row r="80" spans="1:13" ht="12.75" customHeight="1">
      <c r="A80" t="s">
        <v>48</v>
      </c>
      <c r="C80" s="7" t="s">
        <v>1096</v>
      </c>
      <c r="E80" s="25" t="s">
        <v>206</v>
      </c>
      <c r="J80" s="24">
        <f>0</f>
      </c>
      <c s="24">
        <f>0</f>
      </c>
      <c s="24">
        <f>0+L81+L85+L89+L93+L97+L101+L105+L109+L113+L117+L121+L125+L129</f>
      </c>
      <c s="24">
        <f>0+M81+M85+M89+M93+M97+M101+M105+M109+M113+M117+M121+M125+M129</f>
      </c>
    </row>
    <row r="81" spans="1:16" ht="12.75" customHeight="1">
      <c r="A81" t="s">
        <v>51</v>
      </c>
      <c s="6" t="s">
        <v>315</v>
      </c>
      <c s="6" t="s">
        <v>1097</v>
      </c>
      <c t="s">
        <v>5</v>
      </c>
      <c s="26" t="s">
        <v>1098</v>
      </c>
      <c s="27" t="s">
        <v>54</v>
      </c>
      <c s="28">
        <v>768.2</v>
      </c>
      <c s="27">
        <v>0</v>
      </c>
      <c s="27">
        <f>ROUND(G81*H81,6)</f>
      </c>
      <c r="L81" s="29">
        <v>0</v>
      </c>
      <c s="24">
        <f>ROUND(ROUND(L81,2)*ROUND(G81,3),2)</f>
      </c>
      <c s="27" t="s">
        <v>1051</v>
      </c>
      <c>
        <f>(M81*21)/100</f>
      </c>
      <c t="s">
        <v>27</v>
      </c>
    </row>
    <row r="82" spans="1:5" ht="12.75" customHeight="1">
      <c r="A82" s="30" t="s">
        <v>56</v>
      </c>
      <c r="E82" s="31" t="s">
        <v>5</v>
      </c>
    </row>
    <row r="83" spans="1:5" ht="12.75" customHeight="1">
      <c r="A83" s="30" t="s">
        <v>58</v>
      </c>
      <c r="E83" s="32" t="s">
        <v>1099</v>
      </c>
    </row>
    <row r="84" spans="5:5" ht="12.75" customHeight="1">
      <c r="E84" s="31" t="s">
        <v>60</v>
      </c>
    </row>
    <row r="85" spans="1:16" ht="12.75" customHeight="1">
      <c r="A85" t="s">
        <v>51</v>
      </c>
      <c s="6" t="s">
        <v>318</v>
      </c>
      <c s="6" t="s">
        <v>1100</v>
      </c>
      <c t="s">
        <v>5</v>
      </c>
      <c s="26" t="s">
        <v>1101</v>
      </c>
      <c s="27" t="s">
        <v>1102</v>
      </c>
      <c s="28">
        <v>25996.3</v>
      </c>
      <c s="27">
        <v>0</v>
      </c>
      <c s="27">
        <f>ROUND(G85*H85,6)</f>
      </c>
      <c r="L85" s="29">
        <v>0</v>
      </c>
      <c s="24">
        <f>ROUND(ROUND(L85,2)*ROUND(G85,3),2)</f>
      </c>
      <c s="27" t="s">
        <v>1051</v>
      </c>
      <c>
        <f>(M85*21)/100</f>
      </c>
      <c t="s">
        <v>27</v>
      </c>
    </row>
    <row r="86" spans="1:5" ht="12.75" customHeight="1">
      <c r="A86" s="30" t="s">
        <v>56</v>
      </c>
      <c r="E86" s="31" t="s">
        <v>5</v>
      </c>
    </row>
    <row r="87" spans="1:5" ht="38.25" customHeight="1">
      <c r="A87" s="30" t="s">
        <v>58</v>
      </c>
      <c r="E87" s="32" t="s">
        <v>1103</v>
      </c>
    </row>
    <row r="88" spans="5:5" ht="12.75" customHeight="1">
      <c r="E88" s="31" t="s">
        <v>60</v>
      </c>
    </row>
    <row r="89" spans="1:16" ht="12.75" customHeight="1">
      <c r="A89" t="s">
        <v>51</v>
      </c>
      <c s="6" t="s">
        <v>321</v>
      </c>
      <c s="6" t="s">
        <v>1104</v>
      </c>
      <c t="s">
        <v>5</v>
      </c>
      <c s="26" t="s">
        <v>1105</v>
      </c>
      <c s="27" t="s">
        <v>54</v>
      </c>
      <c s="28">
        <v>358.5</v>
      </c>
      <c s="27">
        <v>0</v>
      </c>
      <c s="27">
        <f>ROUND(G89*H89,6)</f>
      </c>
      <c r="L89" s="29">
        <v>0</v>
      </c>
      <c s="24">
        <f>ROUND(ROUND(L89,2)*ROUND(G89,3),2)</f>
      </c>
      <c s="27" t="s">
        <v>1051</v>
      </c>
      <c>
        <f>(M89*21)/100</f>
      </c>
      <c t="s">
        <v>27</v>
      </c>
    </row>
    <row r="90" spans="1:5" ht="12.75" customHeight="1">
      <c r="A90" s="30" t="s">
        <v>56</v>
      </c>
      <c r="E90" s="31" t="s">
        <v>5</v>
      </c>
    </row>
    <row r="91" spans="1:5" ht="12.75" customHeight="1">
      <c r="A91" s="30" t="s">
        <v>58</v>
      </c>
      <c r="E91" s="32" t="s">
        <v>1106</v>
      </c>
    </row>
    <row r="92" spans="5:5" ht="12.75" customHeight="1">
      <c r="E92" s="31" t="s">
        <v>60</v>
      </c>
    </row>
    <row r="93" spans="1:16" ht="12.75" customHeight="1">
      <c r="A93" t="s">
        <v>51</v>
      </c>
      <c s="6" t="s">
        <v>324</v>
      </c>
      <c s="6" t="s">
        <v>1107</v>
      </c>
      <c t="s">
        <v>5</v>
      </c>
      <c s="26" t="s">
        <v>1108</v>
      </c>
      <c s="27" t="s">
        <v>1102</v>
      </c>
      <c s="28">
        <v>15774</v>
      </c>
      <c s="27">
        <v>0</v>
      </c>
      <c s="27">
        <f>ROUND(G93*H93,6)</f>
      </c>
      <c r="L93" s="29">
        <v>0</v>
      </c>
      <c s="24">
        <f>ROUND(ROUND(L93,2)*ROUND(G93,3),2)</f>
      </c>
      <c s="27" t="s">
        <v>1051</v>
      </c>
      <c>
        <f>(M93*21)/100</f>
      </c>
      <c t="s">
        <v>27</v>
      </c>
    </row>
    <row r="94" spans="1:5" ht="12.75" customHeight="1">
      <c r="A94" s="30" t="s">
        <v>56</v>
      </c>
      <c r="E94" s="31" t="s">
        <v>5</v>
      </c>
    </row>
    <row r="95" spans="1:5" ht="25.5" customHeight="1">
      <c r="A95" s="30" t="s">
        <v>58</v>
      </c>
      <c r="E95" s="32" t="s">
        <v>1109</v>
      </c>
    </row>
    <row r="96" spans="5:5" ht="12.75" customHeight="1">
      <c r="E96" s="31" t="s">
        <v>60</v>
      </c>
    </row>
    <row r="97" spans="1:16" ht="12.75" customHeight="1">
      <c r="A97" t="s">
        <v>51</v>
      </c>
      <c s="6" t="s">
        <v>327</v>
      </c>
      <c s="6" t="s">
        <v>1110</v>
      </c>
      <c t="s">
        <v>5</v>
      </c>
      <c s="26" t="s">
        <v>1111</v>
      </c>
      <c s="27" t="s">
        <v>54</v>
      </c>
      <c s="28">
        <v>4.1</v>
      </c>
      <c s="27">
        <v>0</v>
      </c>
      <c s="27">
        <f>ROUND(G97*H97,6)</f>
      </c>
      <c r="L97" s="29">
        <v>0</v>
      </c>
      <c s="24">
        <f>ROUND(ROUND(L97,2)*ROUND(G97,3),2)</f>
      </c>
      <c s="27" t="s">
        <v>1051</v>
      </c>
      <c>
        <f>(M97*21)/100</f>
      </c>
      <c t="s">
        <v>27</v>
      </c>
    </row>
    <row r="98" spans="1:5" ht="12.75" customHeight="1">
      <c r="A98" s="30" t="s">
        <v>56</v>
      </c>
      <c r="E98" s="31" t="s">
        <v>5</v>
      </c>
    </row>
    <row r="99" spans="1:5" ht="12.75" customHeight="1">
      <c r="A99" s="30" t="s">
        <v>58</v>
      </c>
      <c r="E99" s="32" t="s">
        <v>1112</v>
      </c>
    </row>
    <row r="100" spans="5:5" ht="12.75" customHeight="1">
      <c r="E100" s="31" t="s">
        <v>60</v>
      </c>
    </row>
    <row r="101" spans="1:16" ht="12.75" customHeight="1">
      <c r="A101" t="s">
        <v>51</v>
      </c>
      <c s="6" t="s">
        <v>330</v>
      </c>
      <c s="6" t="s">
        <v>1113</v>
      </c>
      <c t="s">
        <v>5</v>
      </c>
      <c s="26" t="s">
        <v>1114</v>
      </c>
      <c s="27" t="s">
        <v>1102</v>
      </c>
      <c s="28">
        <v>180.4</v>
      </c>
      <c s="27">
        <v>0</v>
      </c>
      <c s="27">
        <f>ROUND(G101*H101,6)</f>
      </c>
      <c r="L101" s="29">
        <v>0</v>
      </c>
      <c s="24">
        <f>ROUND(ROUND(L101,2)*ROUND(G101,3),2)</f>
      </c>
      <c s="27" t="s">
        <v>1051</v>
      </c>
      <c>
        <f>(M101*21)/100</f>
      </c>
      <c t="s">
        <v>27</v>
      </c>
    </row>
    <row r="102" spans="1:5" ht="12.75" customHeight="1">
      <c r="A102" s="30" t="s">
        <v>56</v>
      </c>
      <c r="E102" s="31" t="s">
        <v>5</v>
      </c>
    </row>
    <row r="103" spans="1:5" ht="12.75" customHeight="1">
      <c r="A103" s="30" t="s">
        <v>58</v>
      </c>
      <c r="E103" s="32" t="s">
        <v>1115</v>
      </c>
    </row>
    <row r="104" spans="5:5" ht="12.75" customHeight="1">
      <c r="E104" s="31" t="s">
        <v>60</v>
      </c>
    </row>
    <row r="105" spans="1:16" ht="12.75" customHeight="1">
      <c r="A105" t="s">
        <v>51</v>
      </c>
      <c s="6" t="s">
        <v>333</v>
      </c>
      <c s="6" t="s">
        <v>61</v>
      </c>
      <c t="s">
        <v>5</v>
      </c>
      <c s="26" t="s">
        <v>62</v>
      </c>
      <c s="27" t="s">
        <v>54</v>
      </c>
      <c s="28">
        <v>181.5</v>
      </c>
      <c s="27">
        <v>0</v>
      </c>
      <c s="27">
        <f>ROUND(G105*H105,6)</f>
      </c>
      <c r="L105" s="29">
        <v>0</v>
      </c>
      <c s="24">
        <f>ROUND(ROUND(L105,2)*ROUND(G105,3),2)</f>
      </c>
      <c s="27" t="s">
        <v>1051</v>
      </c>
      <c>
        <f>(M105*21)/100</f>
      </c>
      <c t="s">
        <v>27</v>
      </c>
    </row>
    <row r="106" spans="1:5" ht="12.75" customHeight="1">
      <c r="A106" s="30" t="s">
        <v>56</v>
      </c>
      <c r="E106" s="31" t="s">
        <v>5</v>
      </c>
    </row>
    <row r="107" spans="1:5" ht="12.75" customHeight="1">
      <c r="A107" s="30" t="s">
        <v>58</v>
      </c>
      <c r="E107" s="32" t="s">
        <v>1116</v>
      </c>
    </row>
    <row r="108" spans="5:5" ht="12.75" customHeight="1">
      <c r="E108" s="31" t="s">
        <v>60</v>
      </c>
    </row>
    <row r="109" spans="1:16" ht="12.75" customHeight="1">
      <c r="A109" t="s">
        <v>51</v>
      </c>
      <c s="6" t="s">
        <v>336</v>
      </c>
      <c s="6" t="s">
        <v>1117</v>
      </c>
      <c t="s">
        <v>5</v>
      </c>
      <c s="26" t="s">
        <v>1118</v>
      </c>
      <c s="27" t="s">
        <v>54</v>
      </c>
      <c s="28">
        <v>181.5</v>
      </c>
      <c s="27">
        <v>0</v>
      </c>
      <c s="27">
        <f>ROUND(G109*H109,6)</f>
      </c>
      <c r="L109" s="29">
        <v>0</v>
      </c>
      <c s="24">
        <f>ROUND(ROUND(L109,2)*ROUND(G109,3),2)</f>
      </c>
      <c s="27" t="s">
        <v>1051</v>
      </c>
      <c>
        <f>(M109*21)/100</f>
      </c>
      <c t="s">
        <v>27</v>
      </c>
    </row>
    <row r="110" spans="1:5" ht="12.75" customHeight="1">
      <c r="A110" s="30" t="s">
        <v>56</v>
      </c>
      <c r="E110" s="31" t="s">
        <v>5</v>
      </c>
    </row>
    <row r="111" spans="1:5" ht="12.75" customHeight="1">
      <c r="A111" s="30" t="s">
        <v>58</v>
      </c>
      <c r="E111" s="32" t="s">
        <v>1119</v>
      </c>
    </row>
    <row r="112" spans="5:5" ht="12.75" customHeight="1">
      <c r="E112" s="31" t="s">
        <v>60</v>
      </c>
    </row>
    <row r="113" spans="1:16" ht="12.75" customHeight="1">
      <c r="A113" t="s">
        <v>51</v>
      </c>
      <c s="6" t="s">
        <v>339</v>
      </c>
      <c s="6" t="s">
        <v>1120</v>
      </c>
      <c t="s">
        <v>5</v>
      </c>
      <c s="26" t="s">
        <v>1121</v>
      </c>
      <c s="27" t="s">
        <v>54</v>
      </c>
      <c s="28">
        <v>1.9</v>
      </c>
      <c s="27">
        <v>0</v>
      </c>
      <c s="27">
        <f>ROUND(G113*H113,6)</f>
      </c>
      <c r="L113" s="29">
        <v>0</v>
      </c>
      <c s="24">
        <f>ROUND(ROUND(L113,2)*ROUND(G113,3),2)</f>
      </c>
      <c s="27" t="s">
        <v>1051</v>
      </c>
      <c>
        <f>(M113*21)/100</f>
      </c>
      <c t="s">
        <v>27</v>
      </c>
    </row>
    <row r="114" spans="1:5" ht="12.75" customHeight="1">
      <c r="A114" s="30" t="s">
        <v>56</v>
      </c>
      <c r="E114" s="31" t="s">
        <v>5</v>
      </c>
    </row>
    <row r="115" spans="1:5" ht="12.75" customHeight="1">
      <c r="A115" s="30" t="s">
        <v>58</v>
      </c>
      <c r="E115" s="32" t="s">
        <v>1122</v>
      </c>
    </row>
    <row r="116" spans="5:5" ht="12.75" customHeight="1">
      <c r="E116" s="31" t="s">
        <v>60</v>
      </c>
    </row>
    <row r="117" spans="1:16" ht="12.75" customHeight="1">
      <c r="A117" t="s">
        <v>51</v>
      </c>
      <c s="6" t="s">
        <v>342</v>
      </c>
      <c s="6" t="s">
        <v>1089</v>
      </c>
      <c t="s">
        <v>5</v>
      </c>
      <c s="26" t="s">
        <v>1090</v>
      </c>
      <c s="27" t="s">
        <v>236</v>
      </c>
      <c s="28">
        <v>759.9</v>
      </c>
      <c s="27">
        <v>0</v>
      </c>
      <c s="27">
        <f>ROUND(G117*H117,6)</f>
      </c>
      <c r="L117" s="29">
        <v>0</v>
      </c>
      <c s="24">
        <f>ROUND(ROUND(L117,2)*ROUND(G117,3),2)</f>
      </c>
      <c s="27" t="s">
        <v>1051</v>
      </c>
      <c>
        <f>(M117*21)/100</f>
      </c>
      <c t="s">
        <v>27</v>
      </c>
    </row>
    <row r="118" spans="1:5" ht="12.75" customHeight="1">
      <c r="A118" s="30" t="s">
        <v>56</v>
      </c>
      <c r="E118" s="31" t="s">
        <v>5</v>
      </c>
    </row>
    <row r="119" spans="1:5" ht="12.75" customHeight="1">
      <c r="A119" s="30" t="s">
        <v>58</v>
      </c>
      <c r="E119" s="32" t="s">
        <v>1123</v>
      </c>
    </row>
    <row r="120" spans="5:5" ht="12.75" customHeight="1">
      <c r="E120" s="31" t="s">
        <v>60</v>
      </c>
    </row>
    <row r="121" spans="1:16" ht="12.75" customHeight="1">
      <c r="A121" t="s">
        <v>51</v>
      </c>
      <c s="6" t="s">
        <v>345</v>
      </c>
      <c s="6" t="s">
        <v>1093</v>
      </c>
      <c t="s">
        <v>5</v>
      </c>
      <c s="26" t="s">
        <v>1094</v>
      </c>
      <c s="27" t="s">
        <v>236</v>
      </c>
      <c s="28">
        <v>759.9</v>
      </c>
      <c s="27">
        <v>0</v>
      </c>
      <c s="27">
        <f>ROUND(G121*H121,6)</f>
      </c>
      <c r="L121" s="29">
        <v>0</v>
      </c>
      <c s="24">
        <f>ROUND(ROUND(L121,2)*ROUND(G121,3),2)</f>
      </c>
      <c s="27" t="s">
        <v>1051</v>
      </c>
      <c>
        <f>(M121*21)/100</f>
      </c>
      <c t="s">
        <v>27</v>
      </c>
    </row>
    <row r="122" spans="1:5" ht="12.75" customHeight="1">
      <c r="A122" s="30" t="s">
        <v>56</v>
      </c>
      <c r="E122" s="31" t="s">
        <v>5</v>
      </c>
    </row>
    <row r="123" spans="1:5" ht="12.75" customHeight="1">
      <c r="A123" s="30" t="s">
        <v>58</v>
      </c>
      <c r="E123" s="32" t="s">
        <v>1124</v>
      </c>
    </row>
    <row r="124" spans="5:5" ht="12.75" customHeight="1">
      <c r="E124" s="31" t="s">
        <v>60</v>
      </c>
    </row>
    <row r="125" spans="1:16" ht="12.75" customHeight="1">
      <c r="A125" t="s">
        <v>51</v>
      </c>
      <c s="6" t="s">
        <v>348</v>
      </c>
      <c s="6" t="s">
        <v>1125</v>
      </c>
      <c t="s">
        <v>5</v>
      </c>
      <c s="26" t="s">
        <v>1126</v>
      </c>
      <c s="27" t="s">
        <v>236</v>
      </c>
      <c s="28">
        <v>253</v>
      </c>
      <c s="27">
        <v>0</v>
      </c>
      <c s="27">
        <f>ROUND(G125*H125,6)</f>
      </c>
      <c r="L125" s="29">
        <v>0</v>
      </c>
      <c s="24">
        <f>ROUND(ROUND(L125,2)*ROUND(G125,3),2)</f>
      </c>
      <c s="27" t="s">
        <v>1051</v>
      </c>
      <c>
        <f>(M125*21)/100</f>
      </c>
      <c t="s">
        <v>27</v>
      </c>
    </row>
    <row r="126" spans="1:5" ht="12.75" customHeight="1">
      <c r="A126" s="30" t="s">
        <v>56</v>
      </c>
      <c r="E126" s="31" t="s">
        <v>5</v>
      </c>
    </row>
    <row r="127" spans="1:5" ht="12.75" customHeight="1">
      <c r="A127" s="30" t="s">
        <v>58</v>
      </c>
      <c r="E127" s="32" t="s">
        <v>1127</v>
      </c>
    </row>
    <row r="128" spans="5:5" ht="12.75" customHeight="1">
      <c r="E128" s="31" t="s">
        <v>60</v>
      </c>
    </row>
    <row r="129" spans="1:16" ht="12.75" customHeight="1">
      <c r="A129" t="s">
        <v>51</v>
      </c>
      <c s="6" t="s">
        <v>351</v>
      </c>
      <c s="6" t="s">
        <v>1128</v>
      </c>
      <c t="s">
        <v>5</v>
      </c>
      <c s="26" t="s">
        <v>1129</v>
      </c>
      <c s="27" t="s">
        <v>54</v>
      </c>
      <c s="28">
        <v>1.4</v>
      </c>
      <c s="27">
        <v>0</v>
      </c>
      <c s="27">
        <f>ROUND(G129*H129,6)</f>
      </c>
      <c r="L129" s="29">
        <v>0</v>
      </c>
      <c s="24">
        <f>ROUND(ROUND(L129,2)*ROUND(G129,3),2)</f>
      </c>
      <c s="27" t="s">
        <v>1051</v>
      </c>
      <c>
        <f>(M129*21)/100</f>
      </c>
      <c t="s">
        <v>27</v>
      </c>
    </row>
    <row r="130" spans="1:5" ht="12.75" customHeight="1">
      <c r="A130" s="30" t="s">
        <v>56</v>
      </c>
      <c r="E130" s="31" t="s">
        <v>5</v>
      </c>
    </row>
    <row r="131" spans="1:5" ht="12.75" customHeight="1">
      <c r="A131" s="30" t="s">
        <v>58</v>
      </c>
      <c r="E131" s="32" t="s">
        <v>1130</v>
      </c>
    </row>
    <row r="132" spans="5:5" ht="12.75" customHeight="1">
      <c r="E132" s="31" t="s">
        <v>60</v>
      </c>
    </row>
    <row r="133" spans="1:13" ht="12.75" customHeight="1">
      <c r="A133" t="s">
        <v>48</v>
      </c>
      <c r="C133" s="7" t="s">
        <v>119</v>
      </c>
      <c r="E133" s="25" t="s">
        <v>1131</v>
      </c>
      <c r="J133" s="24">
        <f>0</f>
      </c>
      <c s="24">
        <f>0</f>
      </c>
      <c s="24">
        <f>0+L134+L138+L142</f>
      </c>
      <c s="24">
        <f>0+M134+M138+M142</f>
      </c>
    </row>
    <row r="134" spans="1:16" ht="12.75" customHeight="1">
      <c r="A134" t="s">
        <v>51</v>
      </c>
      <c s="6" t="s">
        <v>360</v>
      </c>
      <c s="6" t="s">
        <v>1132</v>
      </c>
      <c t="s">
        <v>5</v>
      </c>
      <c s="26" t="s">
        <v>1133</v>
      </c>
      <c s="27" t="s">
        <v>65</v>
      </c>
      <c s="28">
        <v>122.665</v>
      </c>
      <c s="27">
        <v>0</v>
      </c>
      <c s="27">
        <f>ROUND(G134*H134,6)</f>
      </c>
      <c r="L134" s="29">
        <v>0</v>
      </c>
      <c s="24">
        <f>ROUND(ROUND(L134,2)*ROUND(G134,3),2)</f>
      </c>
      <c s="27" t="s">
        <v>1051</v>
      </c>
      <c>
        <f>(M134*21)/100</f>
      </c>
      <c t="s">
        <v>27</v>
      </c>
    </row>
    <row r="135" spans="1:5" ht="12.75" customHeight="1">
      <c r="A135" s="30" t="s">
        <v>56</v>
      </c>
      <c r="E135" s="31" t="s">
        <v>5</v>
      </c>
    </row>
    <row r="136" spans="1:5" ht="12.75" customHeight="1">
      <c r="A136" s="30" t="s">
        <v>58</v>
      </c>
      <c r="E136" s="32" t="s">
        <v>1134</v>
      </c>
    </row>
    <row r="137" spans="5:5" ht="12.75" customHeight="1">
      <c r="E137" s="31" t="s">
        <v>60</v>
      </c>
    </row>
    <row r="138" spans="1:16" ht="12.75" customHeight="1">
      <c r="A138" t="s">
        <v>51</v>
      </c>
      <c s="6" t="s">
        <v>363</v>
      </c>
      <c s="6" t="s">
        <v>1135</v>
      </c>
      <c t="s">
        <v>5</v>
      </c>
      <c s="26" t="s">
        <v>1136</v>
      </c>
      <c s="27" t="s">
        <v>65</v>
      </c>
      <c s="28">
        <v>100.534</v>
      </c>
      <c s="27">
        <v>0</v>
      </c>
      <c s="27">
        <f>ROUND(G138*H138,6)</f>
      </c>
      <c r="L138" s="29">
        <v>0</v>
      </c>
      <c s="24">
        <f>ROUND(ROUND(L138,2)*ROUND(G138,3),2)</f>
      </c>
      <c s="27" t="s">
        <v>1051</v>
      </c>
      <c>
        <f>(M138*21)/100</f>
      </c>
      <c t="s">
        <v>27</v>
      </c>
    </row>
    <row r="139" spans="1:5" ht="12.75" customHeight="1">
      <c r="A139" s="30" t="s">
        <v>56</v>
      </c>
      <c r="E139" s="31" t="s">
        <v>5</v>
      </c>
    </row>
    <row r="140" spans="1:5" ht="12.75" customHeight="1">
      <c r="A140" s="30" t="s">
        <v>58</v>
      </c>
      <c r="E140" s="32" t="s">
        <v>1137</v>
      </c>
    </row>
    <row r="141" spans="5:5" ht="12.75" customHeight="1">
      <c r="E141" s="31" t="s">
        <v>60</v>
      </c>
    </row>
    <row r="142" spans="1:16" ht="12.75" customHeight="1">
      <c r="A142" t="s">
        <v>51</v>
      </c>
      <c s="6" t="s">
        <v>366</v>
      </c>
      <c s="6" t="s">
        <v>1138</v>
      </c>
      <c t="s">
        <v>5</v>
      </c>
      <c s="26" t="s">
        <v>1139</v>
      </c>
      <c s="27" t="s">
        <v>236</v>
      </c>
      <c s="28">
        <v>638.2</v>
      </c>
      <c s="27">
        <v>0</v>
      </c>
      <c s="27">
        <f>ROUND(G142*H142,6)</f>
      </c>
      <c r="L142" s="29">
        <v>0</v>
      </c>
      <c s="24">
        <f>ROUND(ROUND(L142,2)*ROUND(G142,3),2)</f>
      </c>
      <c s="27" t="s">
        <v>1051</v>
      </c>
      <c>
        <f>(M142*21)/100</f>
      </c>
      <c t="s">
        <v>27</v>
      </c>
    </row>
    <row r="143" spans="1:5" ht="12.75" customHeight="1">
      <c r="A143" s="30" t="s">
        <v>56</v>
      </c>
      <c r="E143" s="31" t="s">
        <v>5</v>
      </c>
    </row>
    <row r="144" spans="1:5" ht="12.75" customHeight="1">
      <c r="A144" s="30" t="s">
        <v>58</v>
      </c>
      <c r="E144" s="32" t="s">
        <v>1140</v>
      </c>
    </row>
    <row r="145" spans="5:5" ht="12.75" customHeight="1">
      <c r="E145" s="31" t="s">
        <v>60</v>
      </c>
    </row>
    <row r="146" spans="1:13" ht="12.75" customHeight="1">
      <c r="A146" t="s">
        <v>48</v>
      </c>
      <c r="C146" s="7" t="s">
        <v>315</v>
      </c>
      <c r="E146" s="25" t="s">
        <v>1141</v>
      </c>
      <c r="J146" s="24">
        <f>0</f>
      </c>
      <c s="24">
        <f>0</f>
      </c>
      <c s="24">
        <f>0+L147+L151+L155+L159+L163</f>
      </c>
      <c s="24">
        <f>0+M147+M151+M155+M159+M163</f>
      </c>
    </row>
    <row r="147" spans="1:16" ht="12.75" customHeight="1">
      <c r="A147" t="s">
        <v>51</v>
      </c>
      <c s="6" t="s">
        <v>369</v>
      </c>
      <c s="6" t="s">
        <v>1142</v>
      </c>
      <c t="s">
        <v>5</v>
      </c>
      <c s="26" t="s">
        <v>1143</v>
      </c>
      <c s="27" t="s">
        <v>54</v>
      </c>
      <c s="28">
        <v>277.2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1051</v>
      </c>
      <c>
        <f>(M147*21)/100</f>
      </c>
      <c t="s">
        <v>27</v>
      </c>
    </row>
    <row r="148" spans="1:5" ht="12.75" customHeight="1">
      <c r="A148" s="30" t="s">
        <v>56</v>
      </c>
      <c r="E148" s="31" t="s">
        <v>5</v>
      </c>
    </row>
    <row r="149" spans="1:5" ht="12.75" customHeight="1">
      <c r="A149" s="30" t="s">
        <v>58</v>
      </c>
      <c r="E149" s="32" t="s">
        <v>1144</v>
      </c>
    </row>
    <row r="150" spans="5:5" ht="12.75" customHeight="1">
      <c r="E150" s="31" t="s">
        <v>60</v>
      </c>
    </row>
    <row r="151" spans="1:16" ht="12.75" customHeight="1">
      <c r="A151" t="s">
        <v>51</v>
      </c>
      <c s="6" t="s">
        <v>372</v>
      </c>
      <c s="6" t="s">
        <v>1145</v>
      </c>
      <c t="s">
        <v>5</v>
      </c>
      <c s="26" t="s">
        <v>1146</v>
      </c>
      <c s="27" t="s">
        <v>54</v>
      </c>
      <c s="28">
        <v>316.6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1051</v>
      </c>
      <c>
        <f>(M151*21)/100</f>
      </c>
      <c t="s">
        <v>27</v>
      </c>
    </row>
    <row r="152" spans="1:5" ht="12.75" customHeight="1">
      <c r="A152" s="30" t="s">
        <v>56</v>
      </c>
      <c r="E152" s="31" t="s">
        <v>5</v>
      </c>
    </row>
    <row r="153" spans="1:5" ht="12.75" customHeight="1">
      <c r="A153" s="30" t="s">
        <v>58</v>
      </c>
      <c r="E153" s="32" t="s">
        <v>1147</v>
      </c>
    </row>
    <row r="154" spans="5:5" ht="12.75" customHeight="1">
      <c r="E154" s="31" t="s">
        <v>60</v>
      </c>
    </row>
    <row r="155" spans="1:16" ht="12.75" customHeight="1">
      <c r="A155" t="s">
        <v>51</v>
      </c>
      <c s="6" t="s">
        <v>375</v>
      </c>
      <c s="6" t="s">
        <v>1148</v>
      </c>
      <c t="s">
        <v>5</v>
      </c>
      <c s="26" t="s">
        <v>1149</v>
      </c>
      <c s="27" t="s">
        <v>236</v>
      </c>
      <c s="28">
        <v>486.4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1051</v>
      </c>
      <c>
        <f>(M155*21)/100</f>
      </c>
      <c t="s">
        <v>27</v>
      </c>
    </row>
    <row r="156" spans="1:5" ht="12.75" customHeight="1">
      <c r="A156" s="30" t="s">
        <v>56</v>
      </c>
      <c r="E156" s="31" t="s">
        <v>5</v>
      </c>
    </row>
    <row r="157" spans="1:5" ht="12.75" customHeight="1">
      <c r="A157" s="30" t="s">
        <v>58</v>
      </c>
      <c r="E157" s="32" t="s">
        <v>1150</v>
      </c>
    </row>
    <row r="158" spans="5:5" ht="12.75" customHeight="1">
      <c r="E158" s="31" t="s">
        <v>60</v>
      </c>
    </row>
    <row r="159" spans="1:16" ht="12.75" customHeight="1">
      <c r="A159" t="s">
        <v>51</v>
      </c>
      <c s="6" t="s">
        <v>472</v>
      </c>
      <c s="6" t="s">
        <v>1151</v>
      </c>
      <c t="s">
        <v>5</v>
      </c>
      <c s="26" t="s">
        <v>1152</v>
      </c>
      <c s="27" t="s">
        <v>236</v>
      </c>
      <c s="28">
        <v>7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1153</v>
      </c>
      <c>
        <f>(M159*21)/100</f>
      </c>
      <c t="s">
        <v>27</v>
      </c>
    </row>
    <row r="160" spans="1:5" ht="12.75" customHeight="1">
      <c r="A160" s="30" t="s">
        <v>56</v>
      </c>
      <c r="E160" s="31" t="s">
        <v>5</v>
      </c>
    </row>
    <row r="161" spans="1:5" ht="12.75" customHeight="1">
      <c r="A161" s="30" t="s">
        <v>58</v>
      </c>
      <c r="E161" s="32" t="s">
        <v>1154</v>
      </c>
    </row>
    <row r="162" spans="5:5" ht="12.75" customHeight="1">
      <c r="E162" s="31" t="s">
        <v>60</v>
      </c>
    </row>
    <row r="163" spans="1:16" ht="12.75" customHeight="1">
      <c r="A163" t="s">
        <v>51</v>
      </c>
      <c s="6" t="s">
        <v>475</v>
      </c>
      <c s="6" t="s">
        <v>1155</v>
      </c>
      <c t="s">
        <v>5</v>
      </c>
      <c s="26" t="s">
        <v>1156</v>
      </c>
      <c s="27" t="s">
        <v>236</v>
      </c>
      <c s="28">
        <v>7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1153</v>
      </c>
      <c>
        <f>(M163*21)/100</f>
      </c>
      <c t="s">
        <v>27</v>
      </c>
    </row>
    <row r="164" spans="1:5" ht="12.75" customHeight="1">
      <c r="A164" s="30" t="s">
        <v>56</v>
      </c>
      <c r="E164" s="31" t="s">
        <v>5</v>
      </c>
    </row>
    <row r="165" spans="1:5" ht="12.75" customHeight="1">
      <c r="A165" s="30" t="s">
        <v>58</v>
      </c>
      <c r="E165" s="32" t="s">
        <v>1154</v>
      </c>
    </row>
    <row r="166" spans="5:5" ht="12.75" customHeight="1">
      <c r="E166" s="31" t="s">
        <v>60</v>
      </c>
    </row>
    <row r="167" spans="1:13" ht="12.75" customHeight="1">
      <c r="A167" t="s">
        <v>48</v>
      </c>
      <c r="C167" s="7" t="s">
        <v>321</v>
      </c>
      <c r="E167" s="25" t="s">
        <v>1157</v>
      </c>
      <c r="J167" s="24">
        <f>0</f>
      </c>
      <c s="24">
        <f>0</f>
      </c>
      <c s="24">
        <f>0+L168+L172+L176+L180+L184+L188+L192+L196+L200+L204+L208+L212</f>
      </c>
      <c s="24">
        <f>0+M168+M172+M176+M180+M184+M188+M192+M196+M200+M204+M208+M212</f>
      </c>
    </row>
    <row r="168" spans="1:16" ht="12.75" customHeight="1">
      <c r="A168" t="s">
        <v>51</v>
      </c>
      <c s="6" t="s">
        <v>99</v>
      </c>
      <c s="6" t="s">
        <v>1158</v>
      </c>
      <c t="s">
        <v>5</v>
      </c>
      <c s="26" t="s">
        <v>1159</v>
      </c>
      <c s="27" t="s">
        <v>65</v>
      </c>
      <c s="28">
        <v>83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1051</v>
      </c>
      <c>
        <f>(M168*21)/100</f>
      </c>
      <c t="s">
        <v>27</v>
      </c>
    </row>
    <row r="169" spans="1:5" ht="12.75" customHeight="1">
      <c r="A169" s="30" t="s">
        <v>56</v>
      </c>
      <c r="E169" s="31" t="s">
        <v>5</v>
      </c>
    </row>
    <row r="170" spans="1:5" ht="12.75" customHeight="1">
      <c r="A170" s="30" t="s">
        <v>58</v>
      </c>
      <c r="E170" s="32" t="s">
        <v>1160</v>
      </c>
    </row>
    <row r="171" spans="5:5" ht="12.75" customHeight="1">
      <c r="E171" s="31" t="s">
        <v>60</v>
      </c>
    </row>
    <row r="172" spans="1:16" ht="12.75" customHeight="1">
      <c r="A172" t="s">
        <v>51</v>
      </c>
      <c s="6" t="s">
        <v>103</v>
      </c>
      <c s="6" t="s">
        <v>1161</v>
      </c>
      <c t="s">
        <v>5</v>
      </c>
      <c s="26" t="s">
        <v>1162</v>
      </c>
      <c s="27" t="s">
        <v>65</v>
      </c>
      <c s="28">
        <v>16</v>
      </c>
      <c s="27">
        <v>0</v>
      </c>
      <c s="27">
        <f>ROUND(G172*H172,6)</f>
      </c>
      <c r="L172" s="29">
        <v>0</v>
      </c>
      <c s="24">
        <f>ROUND(ROUND(L172,2)*ROUND(G172,3),2)</f>
      </c>
      <c s="27" t="s">
        <v>1051</v>
      </c>
      <c>
        <f>(M172*21)/100</f>
      </c>
      <c t="s">
        <v>27</v>
      </c>
    </row>
    <row r="173" spans="1:5" ht="12.75" customHeight="1">
      <c r="A173" s="30" t="s">
        <v>56</v>
      </c>
      <c r="E173" s="31" t="s">
        <v>5</v>
      </c>
    </row>
    <row r="174" spans="1:5" ht="12.75" customHeight="1">
      <c r="A174" s="30" t="s">
        <v>58</v>
      </c>
      <c r="E174" s="32" t="s">
        <v>1163</v>
      </c>
    </row>
    <row r="175" spans="5:5" ht="12.75" customHeight="1">
      <c r="E175" s="31" t="s">
        <v>60</v>
      </c>
    </row>
    <row r="176" spans="1:16" ht="12.75" customHeight="1">
      <c r="A176" t="s">
        <v>51</v>
      </c>
      <c s="6" t="s">
        <v>106</v>
      </c>
      <c s="6" t="s">
        <v>1164</v>
      </c>
      <c t="s">
        <v>5</v>
      </c>
      <c s="26" t="s">
        <v>1165</v>
      </c>
      <c s="27" t="s">
        <v>65</v>
      </c>
      <c s="28">
        <v>92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1051</v>
      </c>
      <c>
        <f>(M176*21)/100</f>
      </c>
      <c t="s">
        <v>27</v>
      </c>
    </row>
    <row r="177" spans="1:5" ht="12.75" customHeight="1">
      <c r="A177" s="30" t="s">
        <v>56</v>
      </c>
      <c r="E177" s="31" t="s">
        <v>5</v>
      </c>
    </row>
    <row r="178" spans="1:5" ht="12.75" customHeight="1">
      <c r="A178" s="30" t="s">
        <v>58</v>
      </c>
      <c r="E178" s="32" t="s">
        <v>1166</v>
      </c>
    </row>
    <row r="179" spans="5:5" ht="12.75" customHeight="1">
      <c r="E179" s="31" t="s">
        <v>60</v>
      </c>
    </row>
    <row r="180" spans="1:16" ht="12.75" customHeight="1">
      <c r="A180" t="s">
        <v>51</v>
      </c>
      <c s="6" t="s">
        <v>109</v>
      </c>
      <c s="6" t="s">
        <v>1167</v>
      </c>
      <c t="s">
        <v>5</v>
      </c>
      <c s="26" t="s">
        <v>1168</v>
      </c>
      <c s="27" t="s">
        <v>65</v>
      </c>
      <c s="28">
        <v>109</v>
      </c>
      <c s="27">
        <v>0</v>
      </c>
      <c s="27">
        <f>ROUND(G180*H180,6)</f>
      </c>
      <c r="L180" s="29">
        <v>0</v>
      </c>
      <c s="24">
        <f>ROUND(ROUND(L180,2)*ROUND(G180,3),2)</f>
      </c>
      <c s="27" t="s">
        <v>1051</v>
      </c>
      <c>
        <f>(M180*21)/100</f>
      </c>
      <c t="s">
        <v>27</v>
      </c>
    </row>
    <row r="181" spans="1:5" ht="12.75" customHeight="1">
      <c r="A181" s="30" t="s">
        <v>56</v>
      </c>
      <c r="E181" s="31" t="s">
        <v>5</v>
      </c>
    </row>
    <row r="182" spans="1:5" ht="12.75" customHeight="1">
      <c r="A182" s="30" t="s">
        <v>58</v>
      </c>
      <c r="E182" s="32" t="s">
        <v>1169</v>
      </c>
    </row>
    <row r="183" spans="5:5" ht="12.75" customHeight="1">
      <c r="E183" s="31" t="s">
        <v>60</v>
      </c>
    </row>
    <row r="184" spans="1:16" ht="12.75" customHeight="1">
      <c r="A184" t="s">
        <v>51</v>
      </c>
      <c s="6" t="s">
        <v>112</v>
      </c>
      <c s="6" t="s">
        <v>1170</v>
      </c>
      <c t="s">
        <v>5</v>
      </c>
      <c s="26" t="s">
        <v>1171</v>
      </c>
      <c s="27" t="s">
        <v>65</v>
      </c>
      <c s="28">
        <v>7.8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1051</v>
      </c>
      <c>
        <f>(M184*21)/100</f>
      </c>
      <c t="s">
        <v>27</v>
      </c>
    </row>
    <row r="185" spans="1:5" ht="12.75" customHeight="1">
      <c r="A185" s="30" t="s">
        <v>56</v>
      </c>
      <c r="E185" s="31" t="s">
        <v>5</v>
      </c>
    </row>
    <row r="186" spans="1:5" ht="25.5" customHeight="1">
      <c r="A186" s="30" t="s">
        <v>58</v>
      </c>
      <c r="E186" s="32" t="s">
        <v>1172</v>
      </c>
    </row>
    <row r="187" spans="5:5" ht="12.75" customHeight="1">
      <c r="E187" s="31" t="s">
        <v>60</v>
      </c>
    </row>
    <row r="188" spans="1:16" ht="12.75" customHeight="1">
      <c r="A188" t="s">
        <v>51</v>
      </c>
      <c s="6" t="s">
        <v>115</v>
      </c>
      <c s="6" t="s">
        <v>1173</v>
      </c>
      <c t="s">
        <v>5</v>
      </c>
      <c s="26" t="s">
        <v>1174</v>
      </c>
      <c s="27" t="s">
        <v>54</v>
      </c>
      <c s="28">
        <v>904.5</v>
      </c>
      <c s="27">
        <v>0</v>
      </c>
      <c s="27">
        <f>ROUND(G188*H188,6)</f>
      </c>
      <c r="L188" s="29">
        <v>0</v>
      </c>
      <c s="24">
        <f>ROUND(ROUND(L188,2)*ROUND(G188,3),2)</f>
      </c>
      <c s="27" t="s">
        <v>1051</v>
      </c>
      <c>
        <f>(M188*21)/100</f>
      </c>
      <c t="s">
        <v>27</v>
      </c>
    </row>
    <row r="189" spans="1:5" ht="12.75" customHeight="1">
      <c r="A189" s="30" t="s">
        <v>56</v>
      </c>
      <c r="E189" s="31" t="s">
        <v>5</v>
      </c>
    </row>
    <row r="190" spans="1:5" ht="12.75" customHeight="1">
      <c r="A190" s="30" t="s">
        <v>58</v>
      </c>
      <c r="E190" s="32" t="s">
        <v>1175</v>
      </c>
    </row>
    <row r="191" spans="5:5" ht="12.75" customHeight="1">
      <c r="E191" s="31" t="s">
        <v>60</v>
      </c>
    </row>
    <row r="192" spans="1:16" ht="12.75" customHeight="1">
      <c r="A192" t="s">
        <v>51</v>
      </c>
      <c s="6" t="s">
        <v>119</v>
      </c>
      <c s="6" t="s">
        <v>1176</v>
      </c>
      <c t="s">
        <v>5</v>
      </c>
      <c s="26" t="s">
        <v>1177</v>
      </c>
      <c s="27" t="s">
        <v>54</v>
      </c>
      <c s="28">
        <v>266.2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1051</v>
      </c>
      <c>
        <f>(M192*21)/100</f>
      </c>
      <c t="s">
        <v>27</v>
      </c>
    </row>
    <row r="193" spans="1:5" ht="12.75" customHeight="1">
      <c r="A193" s="30" t="s">
        <v>56</v>
      </c>
      <c r="E193" s="31" t="s">
        <v>5</v>
      </c>
    </row>
    <row r="194" spans="1:5" ht="12.75" customHeight="1">
      <c r="A194" s="30" t="s">
        <v>58</v>
      </c>
      <c r="E194" s="32" t="s">
        <v>1178</v>
      </c>
    </row>
    <row r="195" spans="5:5" ht="12.75" customHeight="1">
      <c r="E195" s="31" t="s">
        <v>60</v>
      </c>
    </row>
    <row r="196" spans="1:16" ht="12.75" customHeight="1">
      <c r="A196" t="s">
        <v>51</v>
      </c>
      <c s="6" t="s">
        <v>122</v>
      </c>
      <c s="6" t="s">
        <v>1179</v>
      </c>
      <c t="s">
        <v>5</v>
      </c>
      <c s="26" t="s">
        <v>1180</v>
      </c>
      <c s="27" t="s">
        <v>65</v>
      </c>
      <c s="28">
        <v>1184</v>
      </c>
      <c s="27">
        <v>0</v>
      </c>
      <c s="27">
        <f>ROUND(G196*H196,6)</f>
      </c>
      <c r="L196" s="29">
        <v>0</v>
      </c>
      <c s="24">
        <f>ROUND(ROUND(L196,2)*ROUND(G196,3),2)</f>
      </c>
      <c s="27" t="s">
        <v>1051</v>
      </c>
      <c>
        <f>(M196*21)/100</f>
      </c>
      <c t="s">
        <v>27</v>
      </c>
    </row>
    <row r="197" spans="1:5" ht="12.75" customHeight="1">
      <c r="A197" s="30" t="s">
        <v>56</v>
      </c>
      <c r="E197" s="31" t="s">
        <v>5</v>
      </c>
    </row>
    <row r="198" spans="1:5" ht="12.75" customHeight="1">
      <c r="A198" s="30" t="s">
        <v>58</v>
      </c>
      <c r="E198" s="32" t="s">
        <v>1181</v>
      </c>
    </row>
    <row r="199" spans="5:5" ht="12.75" customHeight="1">
      <c r="E199" s="31" t="s">
        <v>60</v>
      </c>
    </row>
    <row r="200" spans="1:16" ht="12.75" customHeight="1">
      <c r="A200" t="s">
        <v>51</v>
      </c>
      <c s="6" t="s">
        <v>125</v>
      </c>
      <c s="6" t="s">
        <v>1182</v>
      </c>
      <c t="s">
        <v>5</v>
      </c>
      <c s="26" t="s">
        <v>1183</v>
      </c>
      <c s="27" t="s">
        <v>65</v>
      </c>
      <c s="28">
        <v>863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1051</v>
      </c>
      <c>
        <f>(M200*21)/100</f>
      </c>
      <c t="s">
        <v>27</v>
      </c>
    </row>
    <row r="201" spans="1:5" ht="12.75" customHeight="1">
      <c r="A201" s="30" t="s">
        <v>56</v>
      </c>
      <c r="E201" s="31" t="s">
        <v>5</v>
      </c>
    </row>
    <row r="202" spans="1:5" ht="12.75" customHeight="1">
      <c r="A202" s="30" t="s">
        <v>58</v>
      </c>
      <c r="E202" s="32" t="s">
        <v>1184</v>
      </c>
    </row>
    <row r="203" spans="5:5" ht="12.75" customHeight="1">
      <c r="E203" s="31" t="s">
        <v>60</v>
      </c>
    </row>
    <row r="204" spans="1:16" ht="12.75" customHeight="1">
      <c r="A204" t="s">
        <v>51</v>
      </c>
      <c s="6" t="s">
        <v>128</v>
      </c>
      <c s="6" t="s">
        <v>1185</v>
      </c>
      <c t="s">
        <v>5</v>
      </c>
      <c s="26" t="s">
        <v>1186</v>
      </c>
      <c s="27" t="s">
        <v>89</v>
      </c>
      <c s="28">
        <v>24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1051</v>
      </c>
      <c>
        <f>(M204*21)/100</f>
      </c>
      <c t="s">
        <v>27</v>
      </c>
    </row>
    <row r="205" spans="1:5" ht="12.75" customHeight="1">
      <c r="A205" s="30" t="s">
        <v>56</v>
      </c>
      <c r="E205" s="31" t="s">
        <v>5</v>
      </c>
    </row>
    <row r="206" spans="1:5" ht="12.75" customHeight="1">
      <c r="A206" s="30" t="s">
        <v>58</v>
      </c>
      <c r="E206" s="32" t="s">
        <v>1187</v>
      </c>
    </row>
    <row r="207" spans="5:5" ht="12.75" customHeight="1">
      <c r="E207" s="31" t="s">
        <v>60</v>
      </c>
    </row>
    <row r="208" spans="1:16" ht="12.75" customHeight="1">
      <c r="A208" t="s">
        <v>51</v>
      </c>
      <c s="6" t="s">
        <v>134</v>
      </c>
      <c s="6" t="s">
        <v>1188</v>
      </c>
      <c t="s">
        <v>5</v>
      </c>
      <c s="26" t="s">
        <v>1189</v>
      </c>
      <c s="27" t="s">
        <v>1190</v>
      </c>
      <c s="28">
        <v>167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1051</v>
      </c>
      <c>
        <f>(M208*21)/100</f>
      </c>
      <c t="s">
        <v>27</v>
      </c>
    </row>
    <row r="209" spans="1:5" ht="12.75" customHeight="1">
      <c r="A209" s="30" t="s">
        <v>56</v>
      </c>
      <c r="E209" s="31" t="s">
        <v>5</v>
      </c>
    </row>
    <row r="210" spans="1:5" ht="12.75" customHeight="1">
      <c r="A210" s="30" t="s">
        <v>58</v>
      </c>
      <c r="E210" s="32" t="s">
        <v>1191</v>
      </c>
    </row>
    <row r="211" spans="5:5" ht="12.75" customHeight="1">
      <c r="E211" s="31" t="s">
        <v>60</v>
      </c>
    </row>
    <row r="212" spans="1:16" ht="12.75" customHeight="1">
      <c r="A212" t="s">
        <v>51</v>
      </c>
      <c s="6" t="s">
        <v>137</v>
      </c>
      <c s="6" t="s">
        <v>1192</v>
      </c>
      <c t="s">
        <v>5</v>
      </c>
      <c s="26" t="s">
        <v>1193</v>
      </c>
      <c s="27" t="s">
        <v>65</v>
      </c>
      <c s="28">
        <v>863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1051</v>
      </c>
      <c>
        <f>(M212*21)/100</f>
      </c>
      <c t="s">
        <v>27</v>
      </c>
    </row>
    <row r="213" spans="1:5" ht="12.75" customHeight="1">
      <c r="A213" s="30" t="s">
        <v>56</v>
      </c>
      <c r="E213" s="31" t="s">
        <v>5</v>
      </c>
    </row>
    <row r="214" spans="1:5" ht="12.75" customHeight="1">
      <c r="A214" s="30" t="s">
        <v>58</v>
      </c>
      <c r="E214" s="32" t="s">
        <v>1194</v>
      </c>
    </row>
    <row r="215" spans="5:5" ht="12.75" customHeight="1">
      <c r="E215" s="31" t="s">
        <v>60</v>
      </c>
    </row>
    <row r="216" spans="1:13" ht="12.75" customHeight="1">
      <c r="A216" t="s">
        <v>48</v>
      </c>
      <c r="C216" s="7" t="s">
        <v>1195</v>
      </c>
      <c r="E216" s="25" t="s">
        <v>1157</v>
      </c>
      <c r="J216" s="24">
        <f>0</f>
      </c>
      <c s="24">
        <f>0</f>
      </c>
      <c s="24">
        <f>0+L217+L221+L225+L229+L233+L237</f>
      </c>
      <c s="24">
        <f>0+M217+M221+M225+M229+M233+M237</f>
      </c>
    </row>
    <row r="217" spans="1:16" ht="12.75" customHeight="1">
      <c r="A217" t="s">
        <v>51</v>
      </c>
      <c s="6" t="s">
        <v>1196</v>
      </c>
      <c s="6" t="s">
        <v>1176</v>
      </c>
      <c t="s">
        <v>5</v>
      </c>
      <c s="26" t="s">
        <v>1177</v>
      </c>
      <c s="27" t="s">
        <v>54</v>
      </c>
      <c s="28">
        <v>46.2</v>
      </c>
      <c s="27">
        <v>0</v>
      </c>
      <c s="27">
        <f>ROUND(G217*H217,6)</f>
      </c>
      <c r="L217" s="29">
        <v>0</v>
      </c>
      <c s="24">
        <f>ROUND(ROUND(L217,2)*ROUND(G217,3),2)</f>
      </c>
      <c s="27" t="s">
        <v>1051</v>
      </c>
      <c>
        <f>(M217*21)/100</f>
      </c>
      <c t="s">
        <v>27</v>
      </c>
    </row>
    <row r="218" spans="1:5" ht="12.75" customHeight="1">
      <c r="A218" s="30" t="s">
        <v>56</v>
      </c>
      <c r="E218" s="31" t="s">
        <v>5</v>
      </c>
    </row>
    <row r="219" spans="1:5" ht="12.75" customHeight="1">
      <c r="A219" s="30" t="s">
        <v>58</v>
      </c>
      <c r="E219" s="32" t="s">
        <v>1197</v>
      </c>
    </row>
    <row r="220" spans="5:5" ht="12.75" customHeight="1">
      <c r="E220" s="31" t="s">
        <v>60</v>
      </c>
    </row>
    <row r="221" spans="1:16" ht="12.75" customHeight="1">
      <c r="A221" t="s">
        <v>51</v>
      </c>
      <c s="6" t="s">
        <v>1198</v>
      </c>
      <c s="6" t="s">
        <v>1179</v>
      </c>
      <c t="s">
        <v>5</v>
      </c>
      <c s="26" t="s">
        <v>1180</v>
      </c>
      <c s="27" t="s">
        <v>65</v>
      </c>
      <c s="28">
        <v>212</v>
      </c>
      <c s="27">
        <v>0</v>
      </c>
      <c s="27">
        <f>ROUND(G221*H221,6)</f>
      </c>
      <c r="L221" s="29">
        <v>0</v>
      </c>
      <c s="24">
        <f>ROUND(ROUND(L221,2)*ROUND(G221,3),2)</f>
      </c>
      <c s="27" t="s">
        <v>1051</v>
      </c>
      <c>
        <f>(M221*21)/100</f>
      </c>
      <c t="s">
        <v>27</v>
      </c>
    </row>
    <row r="222" spans="1:5" ht="12.75" customHeight="1">
      <c r="A222" s="30" t="s">
        <v>56</v>
      </c>
      <c r="E222" s="31" t="s">
        <v>5</v>
      </c>
    </row>
    <row r="223" spans="1:5" ht="12.75" customHeight="1">
      <c r="A223" s="30" t="s">
        <v>58</v>
      </c>
      <c r="E223" s="32" t="s">
        <v>1199</v>
      </c>
    </row>
    <row r="224" spans="5:5" ht="12.75" customHeight="1">
      <c r="E224" s="31" t="s">
        <v>60</v>
      </c>
    </row>
    <row r="225" spans="1:16" ht="12.75" customHeight="1">
      <c r="A225" t="s">
        <v>51</v>
      </c>
      <c s="6" t="s">
        <v>1200</v>
      </c>
      <c s="6" t="s">
        <v>1182</v>
      </c>
      <c t="s">
        <v>5</v>
      </c>
      <c s="26" t="s">
        <v>1183</v>
      </c>
      <c s="27" t="s">
        <v>65</v>
      </c>
      <c s="28">
        <v>100</v>
      </c>
      <c s="27">
        <v>0</v>
      </c>
      <c s="27">
        <f>ROUND(G225*H225,6)</f>
      </c>
      <c r="L225" s="29">
        <v>0</v>
      </c>
      <c s="24">
        <f>ROUND(ROUND(L225,2)*ROUND(G225,3),2)</f>
      </c>
      <c s="27" t="s">
        <v>1051</v>
      </c>
      <c>
        <f>(M225*21)/100</f>
      </c>
      <c t="s">
        <v>27</v>
      </c>
    </row>
    <row r="226" spans="1:5" ht="12.75" customHeight="1">
      <c r="A226" s="30" t="s">
        <v>56</v>
      </c>
      <c r="E226" s="31" t="s">
        <v>5</v>
      </c>
    </row>
    <row r="227" spans="1:5" ht="12.75" customHeight="1">
      <c r="A227" s="30" t="s">
        <v>58</v>
      </c>
      <c r="E227" s="32" t="s">
        <v>1201</v>
      </c>
    </row>
    <row r="228" spans="5:5" ht="12.75" customHeight="1">
      <c r="E228" s="31" t="s">
        <v>60</v>
      </c>
    </row>
    <row r="229" spans="1:16" ht="12.75" customHeight="1">
      <c r="A229" t="s">
        <v>51</v>
      </c>
      <c s="6" t="s">
        <v>1202</v>
      </c>
      <c s="6" t="s">
        <v>1185</v>
      </c>
      <c t="s">
        <v>5</v>
      </c>
      <c s="26" t="s">
        <v>1186</v>
      </c>
      <c s="27" t="s">
        <v>89</v>
      </c>
      <c s="28">
        <v>6</v>
      </c>
      <c s="27">
        <v>0</v>
      </c>
      <c s="27">
        <f>ROUND(G229*H229,6)</f>
      </c>
      <c r="L229" s="29">
        <v>0</v>
      </c>
      <c s="24">
        <f>ROUND(ROUND(L229,2)*ROUND(G229,3),2)</f>
      </c>
      <c s="27" t="s">
        <v>1051</v>
      </c>
      <c>
        <f>(M229*21)/100</f>
      </c>
      <c t="s">
        <v>27</v>
      </c>
    </row>
    <row r="230" spans="1:5" ht="12.75" customHeight="1">
      <c r="A230" s="30" t="s">
        <v>56</v>
      </c>
      <c r="E230" s="31" t="s">
        <v>5</v>
      </c>
    </row>
    <row r="231" spans="1:5" ht="12.75" customHeight="1">
      <c r="A231" s="30" t="s">
        <v>58</v>
      </c>
      <c r="E231" s="32" t="s">
        <v>1203</v>
      </c>
    </row>
    <row r="232" spans="5:5" ht="12.75" customHeight="1">
      <c r="E232" s="31" t="s">
        <v>60</v>
      </c>
    </row>
    <row r="233" spans="1:16" ht="12.75" customHeight="1">
      <c r="A233" t="s">
        <v>51</v>
      </c>
      <c s="6" t="s">
        <v>1204</v>
      </c>
      <c s="6" t="s">
        <v>1205</v>
      </c>
      <c t="s">
        <v>5</v>
      </c>
      <c s="26" t="s">
        <v>1206</v>
      </c>
      <c s="27" t="s">
        <v>89</v>
      </c>
      <c s="28">
        <v>14</v>
      </c>
      <c s="27">
        <v>0</v>
      </c>
      <c s="27">
        <f>ROUND(G233*H233,6)</f>
      </c>
      <c r="L233" s="29">
        <v>0</v>
      </c>
      <c s="24">
        <f>ROUND(ROUND(L233,2)*ROUND(G233,3),2)</f>
      </c>
      <c s="27" t="s">
        <v>1051</v>
      </c>
      <c>
        <f>(M233*21)/100</f>
      </c>
      <c t="s">
        <v>27</v>
      </c>
    </row>
    <row r="234" spans="1:5" ht="12.75" customHeight="1">
      <c r="A234" s="30" t="s">
        <v>56</v>
      </c>
      <c r="E234" s="31" t="s">
        <v>5</v>
      </c>
    </row>
    <row r="235" spans="1:5" ht="12.75" customHeight="1">
      <c r="A235" s="30" t="s">
        <v>58</v>
      </c>
      <c r="E235" s="32" t="s">
        <v>1207</v>
      </c>
    </row>
    <row r="236" spans="5:5" ht="12.75" customHeight="1">
      <c r="E236" s="31" t="s">
        <v>60</v>
      </c>
    </row>
    <row r="237" spans="1:16" ht="12.75" customHeight="1">
      <c r="A237" t="s">
        <v>51</v>
      </c>
      <c s="6" t="s">
        <v>1208</v>
      </c>
      <c s="6" t="s">
        <v>1188</v>
      </c>
      <c t="s">
        <v>5</v>
      </c>
      <c s="26" t="s">
        <v>1189</v>
      </c>
      <c s="27" t="s">
        <v>1190</v>
      </c>
      <c s="28">
        <v>167</v>
      </c>
      <c s="27">
        <v>0</v>
      </c>
      <c s="27">
        <f>ROUND(G237*H237,6)</f>
      </c>
      <c r="L237" s="29">
        <v>0</v>
      </c>
      <c s="24">
        <f>ROUND(ROUND(L237,2)*ROUND(G237,3),2)</f>
      </c>
      <c s="27" t="s">
        <v>1051</v>
      </c>
      <c>
        <f>(M237*21)/100</f>
      </c>
      <c t="s">
        <v>27</v>
      </c>
    </row>
    <row r="238" spans="1:5" ht="12.75" customHeight="1">
      <c r="A238" s="30" t="s">
        <v>56</v>
      </c>
      <c r="E238" s="31" t="s">
        <v>5</v>
      </c>
    </row>
    <row r="239" spans="1:5" ht="12.75" customHeight="1">
      <c r="A239" s="30" t="s">
        <v>58</v>
      </c>
      <c r="E239" s="32" t="s">
        <v>1191</v>
      </c>
    </row>
    <row r="240" spans="5:5" ht="12.75" customHeight="1">
      <c r="E240" s="31" t="s">
        <v>60</v>
      </c>
    </row>
    <row r="241" spans="1:13" ht="12.75" customHeight="1">
      <c r="A241" t="s">
        <v>48</v>
      </c>
      <c r="C241" s="7" t="s">
        <v>1209</v>
      </c>
      <c r="E241" s="25" t="s">
        <v>1210</v>
      </c>
      <c r="J241" s="24">
        <f>0</f>
      </c>
      <c s="24">
        <f>0</f>
      </c>
      <c s="24">
        <f>0+L242+L246+L250+L254</f>
      </c>
      <c s="24">
        <f>0+M242+M246+M250+M254</f>
      </c>
    </row>
    <row r="242" spans="1:16" ht="12.75" customHeight="1">
      <c r="A242" t="s">
        <v>51</v>
      </c>
      <c s="6" t="s">
        <v>146</v>
      </c>
      <c s="6" t="s">
        <v>1211</v>
      </c>
      <c t="s">
        <v>5</v>
      </c>
      <c s="26" t="s">
        <v>1212</v>
      </c>
      <c s="27" t="s">
        <v>89</v>
      </c>
      <c s="28">
        <v>12</v>
      </c>
      <c s="27">
        <v>0</v>
      </c>
      <c s="27">
        <f>ROUND(G242*H242,6)</f>
      </c>
      <c r="L242" s="29">
        <v>0</v>
      </c>
      <c s="24">
        <f>ROUND(ROUND(L242,2)*ROUND(G242,3),2)</f>
      </c>
      <c s="27" t="s">
        <v>1051</v>
      </c>
      <c>
        <f>(M242*21)/100</f>
      </c>
      <c t="s">
        <v>27</v>
      </c>
    </row>
    <row r="243" spans="1:5" ht="12.75" customHeight="1">
      <c r="A243" s="30" t="s">
        <v>56</v>
      </c>
      <c r="E243" s="31" t="s">
        <v>5</v>
      </c>
    </row>
    <row r="244" spans="1:5" ht="12.75" customHeight="1">
      <c r="A244" s="30" t="s">
        <v>58</v>
      </c>
      <c r="E244" s="32" t="s">
        <v>1213</v>
      </c>
    </row>
    <row r="245" spans="5:5" ht="12.75" customHeight="1">
      <c r="E245" s="31" t="s">
        <v>60</v>
      </c>
    </row>
    <row r="246" spans="1:16" ht="12.75" customHeight="1">
      <c r="A246" t="s">
        <v>51</v>
      </c>
      <c s="6" t="s">
        <v>149</v>
      </c>
      <c s="6" t="s">
        <v>1214</v>
      </c>
      <c t="s">
        <v>5</v>
      </c>
      <c s="26" t="s">
        <v>1215</v>
      </c>
      <c s="27" t="s">
        <v>89</v>
      </c>
      <c s="28">
        <v>2</v>
      </c>
      <c s="27">
        <v>0</v>
      </c>
      <c s="27">
        <f>ROUND(G246*H246,6)</f>
      </c>
      <c r="L246" s="29">
        <v>0</v>
      </c>
      <c s="24">
        <f>ROUND(ROUND(L246,2)*ROUND(G246,3),2)</f>
      </c>
      <c s="27" t="s">
        <v>1051</v>
      </c>
      <c>
        <f>(M246*21)/100</f>
      </c>
      <c t="s">
        <v>27</v>
      </c>
    </row>
    <row r="247" spans="1:5" ht="12.75" customHeight="1">
      <c r="A247" s="30" t="s">
        <v>56</v>
      </c>
      <c r="E247" s="31" t="s">
        <v>5</v>
      </c>
    </row>
    <row r="248" spans="1:5" ht="12.75" customHeight="1">
      <c r="A248" s="30" t="s">
        <v>58</v>
      </c>
      <c r="E248" s="32" t="s">
        <v>1216</v>
      </c>
    </row>
    <row r="249" spans="5:5" ht="12.75" customHeight="1">
      <c r="E249" s="31" t="s">
        <v>60</v>
      </c>
    </row>
    <row r="250" spans="1:16" ht="12.75" customHeight="1">
      <c r="A250" t="s">
        <v>51</v>
      </c>
      <c s="6" t="s">
        <v>152</v>
      </c>
      <c s="6" t="s">
        <v>1185</v>
      </c>
      <c t="s">
        <v>5</v>
      </c>
      <c s="26" t="s">
        <v>1186</v>
      </c>
      <c s="27" t="s">
        <v>89</v>
      </c>
      <c s="28">
        <v>12</v>
      </c>
      <c s="27">
        <v>0</v>
      </c>
      <c s="27">
        <f>ROUND(G250*H250,6)</f>
      </c>
      <c r="L250" s="29">
        <v>0</v>
      </c>
      <c s="24">
        <f>ROUND(ROUND(L250,2)*ROUND(G250,3),2)</f>
      </c>
      <c s="27" t="s">
        <v>1051</v>
      </c>
      <c>
        <f>(M250*21)/100</f>
      </c>
      <c t="s">
        <v>27</v>
      </c>
    </row>
    <row r="251" spans="1:5" ht="12.75" customHeight="1">
      <c r="A251" s="30" t="s">
        <v>56</v>
      </c>
      <c r="E251" s="31" t="s">
        <v>5</v>
      </c>
    </row>
    <row r="252" spans="1:5" ht="12.75" customHeight="1">
      <c r="A252" s="30" t="s">
        <v>58</v>
      </c>
      <c r="E252" s="32" t="s">
        <v>1217</v>
      </c>
    </row>
    <row r="253" spans="5:5" ht="12.75" customHeight="1">
      <c r="E253" s="31" t="s">
        <v>60</v>
      </c>
    </row>
    <row r="254" spans="1:16" ht="12.75" customHeight="1">
      <c r="A254" t="s">
        <v>51</v>
      </c>
      <c s="6" t="s">
        <v>155</v>
      </c>
      <c s="6" t="s">
        <v>1218</v>
      </c>
      <c t="s">
        <v>5</v>
      </c>
      <c s="26" t="s">
        <v>1219</v>
      </c>
      <c s="27" t="s">
        <v>89</v>
      </c>
      <c s="28">
        <v>4</v>
      </c>
      <c s="27">
        <v>0</v>
      </c>
      <c s="27">
        <f>ROUND(G254*H254,6)</f>
      </c>
      <c r="L254" s="29">
        <v>0</v>
      </c>
      <c s="24">
        <f>ROUND(ROUND(L254,2)*ROUND(G254,3),2)</f>
      </c>
      <c s="27" t="s">
        <v>1051</v>
      </c>
      <c>
        <f>(M254*21)/100</f>
      </c>
      <c t="s">
        <v>27</v>
      </c>
    </row>
    <row r="255" spans="1:5" ht="12.75" customHeight="1">
      <c r="A255" s="30" t="s">
        <v>56</v>
      </c>
      <c r="E255" s="31" t="s">
        <v>5</v>
      </c>
    </row>
    <row r="256" spans="1:5" ht="12.75" customHeight="1">
      <c r="A256" s="30" t="s">
        <v>58</v>
      </c>
      <c r="E256" s="32" t="s">
        <v>1220</v>
      </c>
    </row>
    <row r="257" spans="5:5" ht="12.75" customHeight="1">
      <c r="E257" s="31" t="s">
        <v>60</v>
      </c>
    </row>
    <row r="258" spans="1:13" ht="12.75" customHeight="1">
      <c r="A258" t="s">
        <v>48</v>
      </c>
      <c r="C258" s="7" t="s">
        <v>1221</v>
      </c>
      <c r="E258" s="25" t="s">
        <v>1222</v>
      </c>
      <c r="J258" s="24">
        <f>0</f>
      </c>
      <c s="24">
        <f>0</f>
      </c>
      <c s="24">
        <f>0+L259</f>
      </c>
      <c s="24">
        <f>0+M259</f>
      </c>
    </row>
    <row r="259" spans="1:16" ht="12.75" customHeight="1">
      <c r="A259" t="s">
        <v>51</v>
      </c>
      <c s="6" t="s">
        <v>393</v>
      </c>
      <c s="6" t="s">
        <v>1223</v>
      </c>
      <c t="s">
        <v>5</v>
      </c>
      <c s="26" t="s">
        <v>1224</v>
      </c>
      <c s="27" t="s">
        <v>65</v>
      </c>
      <c s="28">
        <v>407.8</v>
      </c>
      <c s="27">
        <v>0</v>
      </c>
      <c s="27">
        <f>ROUND(G259*H259,6)</f>
      </c>
      <c r="L259" s="29">
        <v>0</v>
      </c>
      <c s="24">
        <f>ROUND(ROUND(L259,2)*ROUND(G259,3),2)</f>
      </c>
      <c s="27" t="s">
        <v>1051</v>
      </c>
      <c>
        <f>(M259*21)/100</f>
      </c>
      <c t="s">
        <v>27</v>
      </c>
    </row>
    <row r="260" spans="1:5" ht="12.75" customHeight="1">
      <c r="A260" s="30" t="s">
        <v>56</v>
      </c>
      <c r="E260" s="31" t="s">
        <v>5</v>
      </c>
    </row>
    <row r="261" spans="1:5" ht="25.5" customHeight="1">
      <c r="A261" s="30" t="s">
        <v>58</v>
      </c>
      <c r="E261" s="32" t="s">
        <v>1225</v>
      </c>
    </row>
    <row r="262" spans="5:5" ht="12.75" customHeight="1">
      <c r="E262" s="31" t="s">
        <v>60</v>
      </c>
    </row>
    <row r="263" spans="1:13" ht="12.75" customHeight="1">
      <c r="A263" t="s">
        <v>48</v>
      </c>
      <c r="C263" s="7" t="s">
        <v>405</v>
      </c>
      <c r="E263" s="25" t="s">
        <v>1226</v>
      </c>
      <c r="J263" s="24">
        <f>0</f>
      </c>
      <c s="24">
        <f>0</f>
      </c>
      <c s="24">
        <f>0+L264+L268+L272</f>
      </c>
      <c s="24">
        <f>0+M264+M268+M272</f>
      </c>
    </row>
    <row r="264" spans="1:16" ht="12.75" customHeight="1">
      <c r="A264" t="s">
        <v>51</v>
      </c>
      <c s="6" t="s">
        <v>384</v>
      </c>
      <c s="6" t="s">
        <v>1227</v>
      </c>
      <c t="s">
        <v>5</v>
      </c>
      <c s="26" t="s">
        <v>1228</v>
      </c>
      <c s="27" t="s">
        <v>89</v>
      </c>
      <c s="28">
        <v>9</v>
      </c>
      <c s="27">
        <v>0</v>
      </c>
      <c s="27">
        <f>ROUND(G264*H264,6)</f>
      </c>
      <c r="L264" s="29">
        <v>0</v>
      </c>
      <c s="24">
        <f>ROUND(ROUND(L264,2)*ROUND(G264,3),2)</f>
      </c>
      <c s="27" t="s">
        <v>1051</v>
      </c>
      <c>
        <f>(M264*21)/100</f>
      </c>
      <c t="s">
        <v>27</v>
      </c>
    </row>
    <row r="265" spans="1:5" ht="12.75" customHeight="1">
      <c r="A265" s="30" t="s">
        <v>56</v>
      </c>
      <c r="E265" s="31" t="s">
        <v>5</v>
      </c>
    </row>
    <row r="266" spans="1:5" ht="12.75" customHeight="1">
      <c r="A266" s="30" t="s">
        <v>58</v>
      </c>
      <c r="E266" s="32" t="s">
        <v>1229</v>
      </c>
    </row>
    <row r="267" spans="5:5" ht="12.75" customHeight="1">
      <c r="E267" s="31" t="s">
        <v>60</v>
      </c>
    </row>
    <row r="268" spans="1:16" ht="12.75" customHeight="1">
      <c r="A268" t="s">
        <v>51</v>
      </c>
      <c s="6" t="s">
        <v>387</v>
      </c>
      <c s="6" t="s">
        <v>1230</v>
      </c>
      <c t="s">
        <v>5</v>
      </c>
      <c s="26" t="s">
        <v>1231</v>
      </c>
      <c s="27" t="s">
        <v>54</v>
      </c>
      <c s="28">
        <v>1.1</v>
      </c>
      <c s="27">
        <v>0</v>
      </c>
      <c s="27">
        <f>ROUND(G268*H268,6)</f>
      </c>
      <c r="L268" s="29">
        <v>0</v>
      </c>
      <c s="24">
        <f>ROUND(ROUND(L268,2)*ROUND(G268,3),2)</f>
      </c>
      <c s="27" t="s">
        <v>1051</v>
      </c>
      <c>
        <f>(M268*21)/100</f>
      </c>
      <c t="s">
        <v>27</v>
      </c>
    </row>
    <row r="269" spans="1:5" ht="12.75" customHeight="1">
      <c r="A269" s="30" t="s">
        <v>56</v>
      </c>
      <c r="E269" s="31" t="s">
        <v>5</v>
      </c>
    </row>
    <row r="270" spans="1:5" ht="12.75" customHeight="1">
      <c r="A270" s="30" t="s">
        <v>58</v>
      </c>
      <c r="E270" s="32" t="s">
        <v>1232</v>
      </c>
    </row>
    <row r="271" spans="5:5" ht="12.75" customHeight="1">
      <c r="E271" s="31" t="s">
        <v>60</v>
      </c>
    </row>
    <row r="272" spans="1:16" ht="12.75" customHeight="1">
      <c r="A272" t="s">
        <v>51</v>
      </c>
      <c s="6" t="s">
        <v>390</v>
      </c>
      <c s="6" t="s">
        <v>1233</v>
      </c>
      <c t="s">
        <v>5</v>
      </c>
      <c s="26" t="s">
        <v>1234</v>
      </c>
      <c s="27" t="s">
        <v>89</v>
      </c>
      <c s="28">
        <v>6</v>
      </c>
      <c s="27">
        <v>0</v>
      </c>
      <c s="27">
        <f>ROUND(G272*H272,6)</f>
      </c>
      <c r="L272" s="29">
        <v>0</v>
      </c>
      <c s="24">
        <f>ROUND(ROUND(L272,2)*ROUND(G272,3),2)</f>
      </c>
      <c s="27" t="s">
        <v>1051</v>
      </c>
      <c>
        <f>(M272*21)/100</f>
      </c>
      <c t="s">
        <v>27</v>
      </c>
    </row>
    <row r="273" spans="1:5" ht="12.75" customHeight="1">
      <c r="A273" s="30" t="s">
        <v>56</v>
      </c>
      <c r="E273" s="31" t="s">
        <v>5</v>
      </c>
    </row>
    <row r="274" spans="1:5" ht="12.75" customHeight="1">
      <c r="A274" s="30" t="s">
        <v>58</v>
      </c>
      <c r="E274" s="32" t="s">
        <v>1235</v>
      </c>
    </row>
    <row r="275" spans="5:5" ht="12.75" customHeight="1">
      <c r="E275" s="31" t="s">
        <v>60</v>
      </c>
    </row>
    <row r="276" spans="1:13" ht="12.75" customHeight="1">
      <c r="A276" t="s">
        <v>48</v>
      </c>
      <c r="C276" s="7" t="s">
        <v>441</v>
      </c>
      <c r="E276" s="25" t="s">
        <v>1236</v>
      </c>
      <c r="J276" s="24">
        <f>0</f>
      </c>
      <c s="24">
        <f>0</f>
      </c>
      <c s="24">
        <f>0+L277+L281+L285+L289+L293+L297+L301+L305+L309</f>
      </c>
      <c s="24">
        <f>0+M277+M281+M285+M289+M293+M297+M301+M305+M309</f>
      </c>
    </row>
    <row r="277" spans="1:16" ht="12.75" customHeight="1">
      <c r="A277" t="s">
        <v>51</v>
      </c>
      <c s="6" t="s">
        <v>158</v>
      </c>
      <c s="6" t="s">
        <v>1237</v>
      </c>
      <c t="s">
        <v>5</v>
      </c>
      <c s="26" t="s">
        <v>1238</v>
      </c>
      <c s="27" t="s">
        <v>236</v>
      </c>
      <c s="28">
        <v>3233</v>
      </c>
      <c s="27">
        <v>0</v>
      </c>
      <c s="27">
        <f>ROUND(G277*H277,6)</f>
      </c>
      <c r="L277" s="29">
        <v>0</v>
      </c>
      <c s="24">
        <f>ROUND(ROUND(L277,2)*ROUND(G277,3),2)</f>
      </c>
      <c s="27" t="s">
        <v>1051</v>
      </c>
      <c>
        <f>(M277*21)/100</f>
      </c>
      <c t="s">
        <v>27</v>
      </c>
    </row>
    <row r="278" spans="1:5" ht="12.75" customHeight="1">
      <c r="A278" s="30" t="s">
        <v>56</v>
      </c>
      <c r="E278" s="31" t="s">
        <v>5</v>
      </c>
    </row>
    <row r="279" spans="1:5" ht="12.75" customHeight="1">
      <c r="A279" s="30" t="s">
        <v>58</v>
      </c>
      <c r="E279" s="32" t="s">
        <v>1239</v>
      </c>
    </row>
    <row r="280" spans="5:5" ht="12.75" customHeight="1">
      <c r="E280" s="31" t="s">
        <v>60</v>
      </c>
    </row>
    <row r="281" spans="1:16" ht="12.75" customHeight="1">
      <c r="A281" t="s">
        <v>51</v>
      </c>
      <c s="6" t="s">
        <v>163</v>
      </c>
      <c s="6" t="s">
        <v>1240</v>
      </c>
      <c t="s">
        <v>5</v>
      </c>
      <c s="26" t="s">
        <v>1241</v>
      </c>
      <c s="27" t="s">
        <v>236</v>
      </c>
      <c s="28">
        <v>44.5</v>
      </c>
      <c s="27">
        <v>0</v>
      </c>
      <c s="27">
        <f>ROUND(G281*H281,6)</f>
      </c>
      <c r="L281" s="29">
        <v>0</v>
      </c>
      <c s="24">
        <f>ROUND(ROUND(L281,2)*ROUND(G281,3),2)</f>
      </c>
      <c s="27" t="s">
        <v>1051</v>
      </c>
      <c>
        <f>(M281*21)/100</f>
      </c>
      <c t="s">
        <v>27</v>
      </c>
    </row>
    <row r="282" spans="1:5" ht="12.75" customHeight="1">
      <c r="A282" s="30" t="s">
        <v>56</v>
      </c>
      <c r="E282" s="31" t="s">
        <v>5</v>
      </c>
    </row>
    <row r="283" spans="1:5" ht="12.75" customHeight="1">
      <c r="A283" s="30" t="s">
        <v>58</v>
      </c>
      <c r="E283" s="32" t="s">
        <v>1242</v>
      </c>
    </row>
    <row r="284" spans="5:5" ht="12.75" customHeight="1">
      <c r="E284" s="31" t="s">
        <v>60</v>
      </c>
    </row>
    <row r="285" spans="1:16" ht="12.75" customHeight="1">
      <c r="A285" t="s">
        <v>51</v>
      </c>
      <c s="6" t="s">
        <v>166</v>
      </c>
      <c s="6" t="s">
        <v>1243</v>
      </c>
      <c t="s">
        <v>5</v>
      </c>
      <c s="26" t="s">
        <v>1244</v>
      </c>
      <c s="27" t="s">
        <v>236</v>
      </c>
      <c s="28">
        <v>20.2</v>
      </c>
      <c s="27">
        <v>0</v>
      </c>
      <c s="27">
        <f>ROUND(G285*H285,6)</f>
      </c>
      <c r="L285" s="29">
        <v>0</v>
      </c>
      <c s="24">
        <f>ROUND(ROUND(L285,2)*ROUND(G285,3),2)</f>
      </c>
      <c s="27" t="s">
        <v>1051</v>
      </c>
      <c>
        <f>(M285*21)/100</f>
      </c>
      <c t="s">
        <v>27</v>
      </c>
    </row>
    <row r="286" spans="1:5" ht="12.75" customHeight="1">
      <c r="A286" s="30" t="s">
        <v>56</v>
      </c>
      <c r="E286" s="31" t="s">
        <v>5</v>
      </c>
    </row>
    <row r="287" spans="1:5" ht="12.75" customHeight="1">
      <c r="A287" s="30" t="s">
        <v>58</v>
      </c>
      <c r="E287" s="32" t="s">
        <v>1245</v>
      </c>
    </row>
    <row r="288" spans="5:5" ht="12.75" customHeight="1">
      <c r="E288" s="31" t="s">
        <v>60</v>
      </c>
    </row>
    <row r="289" spans="1:16" ht="12.75" customHeight="1">
      <c r="A289" t="s">
        <v>51</v>
      </c>
      <c s="6" t="s">
        <v>169</v>
      </c>
      <c s="6" t="s">
        <v>1246</v>
      </c>
      <c t="s">
        <v>5</v>
      </c>
      <c s="26" t="s">
        <v>1247</v>
      </c>
      <c s="27" t="s">
        <v>236</v>
      </c>
      <c s="28">
        <v>9.4</v>
      </c>
      <c s="27">
        <v>0</v>
      </c>
      <c s="27">
        <f>ROUND(G289*H289,6)</f>
      </c>
      <c r="L289" s="29">
        <v>0</v>
      </c>
      <c s="24">
        <f>ROUND(ROUND(L289,2)*ROUND(G289,3),2)</f>
      </c>
      <c s="27" t="s">
        <v>1051</v>
      </c>
      <c>
        <f>(M289*21)/100</f>
      </c>
      <c t="s">
        <v>27</v>
      </c>
    </row>
    <row r="290" spans="1:5" ht="12.75" customHeight="1">
      <c r="A290" s="30" t="s">
        <v>56</v>
      </c>
      <c r="E290" s="31" t="s">
        <v>5</v>
      </c>
    </row>
    <row r="291" spans="1:5" ht="25.5" customHeight="1">
      <c r="A291" s="30" t="s">
        <v>58</v>
      </c>
      <c r="E291" s="32" t="s">
        <v>1248</v>
      </c>
    </row>
    <row r="292" spans="5:5" ht="12.75" customHeight="1">
      <c r="E292" s="31" t="s">
        <v>60</v>
      </c>
    </row>
    <row r="293" spans="1:16" ht="12.75" customHeight="1">
      <c r="A293" t="s">
        <v>51</v>
      </c>
      <c s="6" t="s">
        <v>172</v>
      </c>
      <c s="6" t="s">
        <v>1249</v>
      </c>
      <c t="s">
        <v>5</v>
      </c>
      <c s="26" t="s">
        <v>1250</v>
      </c>
      <c s="27" t="s">
        <v>65</v>
      </c>
      <c s="28">
        <v>16.447</v>
      </c>
      <c s="27">
        <v>0</v>
      </c>
      <c s="27">
        <f>ROUND(G293*H293,6)</f>
      </c>
      <c r="L293" s="29">
        <v>0</v>
      </c>
      <c s="24">
        <f>ROUND(ROUND(L293,2)*ROUND(G293,3),2)</f>
      </c>
      <c s="27" t="s">
        <v>1051</v>
      </c>
      <c>
        <f>(M293*21)/100</f>
      </c>
      <c t="s">
        <v>27</v>
      </c>
    </row>
    <row r="294" spans="1:5" ht="12.75" customHeight="1">
      <c r="A294" s="30" t="s">
        <v>56</v>
      </c>
      <c r="E294" s="31" t="s">
        <v>5</v>
      </c>
    </row>
    <row r="295" spans="1:5" ht="12.75" customHeight="1">
      <c r="A295" s="30" t="s">
        <v>58</v>
      </c>
      <c r="E295" s="32" t="s">
        <v>1251</v>
      </c>
    </row>
    <row r="296" spans="5:5" ht="12.75" customHeight="1">
      <c r="E296" s="31" t="s">
        <v>60</v>
      </c>
    </row>
    <row r="297" spans="1:16" ht="12.75" customHeight="1">
      <c r="A297" t="s">
        <v>51</v>
      </c>
      <c s="6" t="s">
        <v>175</v>
      </c>
      <c s="6" t="s">
        <v>1252</v>
      </c>
      <c t="s">
        <v>5</v>
      </c>
      <c s="26" t="s">
        <v>1253</v>
      </c>
      <c s="27" t="s">
        <v>89</v>
      </c>
      <c s="28">
        <v>1</v>
      </c>
      <c s="27">
        <v>0</v>
      </c>
      <c s="27">
        <f>ROUND(G297*H297,6)</f>
      </c>
      <c r="L297" s="29">
        <v>0</v>
      </c>
      <c s="24">
        <f>ROUND(ROUND(L297,2)*ROUND(G297,3),2)</f>
      </c>
      <c s="27" t="s">
        <v>1051</v>
      </c>
      <c>
        <f>(M297*21)/100</f>
      </c>
      <c t="s">
        <v>27</v>
      </c>
    </row>
    <row r="298" spans="1:5" ht="12.75" customHeight="1">
      <c r="A298" s="30" t="s">
        <v>56</v>
      </c>
      <c r="E298" s="31" t="s">
        <v>5</v>
      </c>
    </row>
    <row r="299" spans="1:5" ht="12.75" customHeight="1">
      <c r="A299" s="30" t="s">
        <v>58</v>
      </c>
      <c r="E299" s="32" t="s">
        <v>1254</v>
      </c>
    </row>
    <row r="300" spans="5:5" ht="12.75" customHeight="1">
      <c r="E300" s="31" t="s">
        <v>60</v>
      </c>
    </row>
    <row r="301" spans="1:16" ht="12.75" customHeight="1">
      <c r="A301" t="s">
        <v>51</v>
      </c>
      <c s="6" t="s">
        <v>178</v>
      </c>
      <c s="6" t="s">
        <v>1255</v>
      </c>
      <c t="s">
        <v>5</v>
      </c>
      <c s="26" t="s">
        <v>1256</v>
      </c>
      <c s="27" t="s">
        <v>89</v>
      </c>
      <c s="28">
        <v>1</v>
      </c>
      <c s="27">
        <v>0</v>
      </c>
      <c s="27">
        <f>ROUND(G301*H301,6)</f>
      </c>
      <c r="L301" s="29">
        <v>0</v>
      </c>
      <c s="24">
        <f>ROUND(ROUND(L301,2)*ROUND(G301,3),2)</f>
      </c>
      <c s="27" t="s">
        <v>1051</v>
      </c>
      <c>
        <f>(M301*21)/100</f>
      </c>
      <c t="s">
        <v>27</v>
      </c>
    </row>
    <row r="302" spans="1:5" ht="12.75" customHeight="1">
      <c r="A302" s="30" t="s">
        <v>56</v>
      </c>
      <c r="E302" s="31" t="s">
        <v>5</v>
      </c>
    </row>
    <row r="303" spans="1:5" ht="12.75" customHeight="1">
      <c r="A303" s="30" t="s">
        <v>58</v>
      </c>
      <c r="E303" s="32" t="s">
        <v>1257</v>
      </c>
    </row>
    <row r="304" spans="5:5" ht="12.75" customHeight="1">
      <c r="E304" s="31" t="s">
        <v>60</v>
      </c>
    </row>
    <row r="305" spans="1:16" ht="12.75" customHeight="1">
      <c r="A305" t="s">
        <v>51</v>
      </c>
      <c s="6" t="s">
        <v>478</v>
      </c>
      <c s="6" t="s">
        <v>1258</v>
      </c>
      <c t="s">
        <v>5</v>
      </c>
      <c s="26" t="s">
        <v>1259</v>
      </c>
      <c s="27" t="s">
        <v>65</v>
      </c>
      <c s="28">
        <v>15</v>
      </c>
      <c s="27">
        <v>0</v>
      </c>
      <c s="27">
        <f>ROUND(G305*H305,6)</f>
      </c>
      <c r="L305" s="29">
        <v>0</v>
      </c>
      <c s="24">
        <f>ROUND(ROUND(L305,2)*ROUND(G305,3),2)</f>
      </c>
      <c s="27" t="s">
        <v>1153</v>
      </c>
      <c>
        <f>(M305*21)/100</f>
      </c>
      <c t="s">
        <v>27</v>
      </c>
    </row>
    <row r="306" spans="1:5" ht="12.75" customHeight="1">
      <c r="A306" s="30" t="s">
        <v>56</v>
      </c>
      <c r="E306" s="31" t="s">
        <v>5</v>
      </c>
    </row>
    <row r="307" spans="1:5" ht="12.75" customHeight="1">
      <c r="A307" s="30" t="s">
        <v>58</v>
      </c>
      <c r="E307" s="32" t="s">
        <v>1260</v>
      </c>
    </row>
    <row r="308" spans="5:5" ht="12.75" customHeight="1">
      <c r="E308" s="31" t="s">
        <v>60</v>
      </c>
    </row>
    <row r="309" spans="1:16" ht="12.75" customHeight="1">
      <c r="A309" t="s">
        <v>51</v>
      </c>
      <c s="6" t="s">
        <v>481</v>
      </c>
      <c s="6" t="s">
        <v>1261</v>
      </c>
      <c t="s">
        <v>5</v>
      </c>
      <c s="26" t="s">
        <v>1262</v>
      </c>
      <c s="27" t="s">
        <v>65</v>
      </c>
      <c s="28">
        <v>15</v>
      </c>
      <c s="27">
        <v>0</v>
      </c>
      <c s="27">
        <f>ROUND(G309*H309,6)</f>
      </c>
      <c r="L309" s="29">
        <v>0</v>
      </c>
      <c s="24">
        <f>ROUND(ROUND(L309,2)*ROUND(G309,3),2)</f>
      </c>
      <c s="27" t="s">
        <v>1153</v>
      </c>
      <c>
        <f>(M309*21)/100</f>
      </c>
      <c t="s">
        <v>27</v>
      </c>
    </row>
    <row r="310" spans="1:5" ht="12.75" customHeight="1">
      <c r="A310" s="30" t="s">
        <v>56</v>
      </c>
      <c r="E310" s="31" t="s">
        <v>5</v>
      </c>
    </row>
    <row r="311" spans="1:5" ht="12.75" customHeight="1">
      <c r="A311" s="30" t="s">
        <v>58</v>
      </c>
      <c r="E311" s="32" t="s">
        <v>1260</v>
      </c>
    </row>
    <row r="312" spans="5:5" ht="12.75" customHeight="1">
      <c r="E312" s="31" t="s">
        <v>60</v>
      </c>
    </row>
    <row r="313" spans="1:13" ht="12.75" customHeight="1">
      <c r="A313" t="s">
        <v>48</v>
      </c>
      <c r="C313" s="7" t="s">
        <v>1263</v>
      </c>
      <c r="E313" s="25" t="s">
        <v>1236</v>
      </c>
      <c r="J313" s="24">
        <f>0</f>
      </c>
      <c s="24">
        <f>0</f>
      </c>
      <c s="24">
        <f>0+L314+L318</f>
      </c>
      <c s="24">
        <f>0+M314+M318</f>
      </c>
    </row>
    <row r="314" spans="1:16" ht="12.75" customHeight="1">
      <c r="A314" t="s">
        <v>51</v>
      </c>
      <c s="6" t="s">
        <v>1264</v>
      </c>
      <c s="6" t="s">
        <v>1243</v>
      </c>
      <c t="s">
        <v>5</v>
      </c>
      <c s="26" t="s">
        <v>1244</v>
      </c>
      <c s="27" t="s">
        <v>236</v>
      </c>
      <c s="28">
        <v>7.38</v>
      </c>
      <c s="27">
        <v>0</v>
      </c>
      <c s="27">
        <f>ROUND(G314*H314,6)</f>
      </c>
      <c r="L314" s="29">
        <v>0</v>
      </c>
      <c s="24">
        <f>ROUND(ROUND(L314,2)*ROUND(G314,3),2)</f>
      </c>
      <c s="27" t="s">
        <v>1051</v>
      </c>
      <c>
        <f>(M314*21)/100</f>
      </c>
      <c t="s">
        <v>27</v>
      </c>
    </row>
    <row r="315" spans="1:5" ht="12.75" customHeight="1">
      <c r="A315" s="30" t="s">
        <v>56</v>
      </c>
      <c r="E315" s="31" t="s">
        <v>5</v>
      </c>
    </row>
    <row r="316" spans="1:5" ht="12.75" customHeight="1">
      <c r="A316" s="30" t="s">
        <v>58</v>
      </c>
      <c r="E316" s="32" t="s">
        <v>1265</v>
      </c>
    </row>
    <row r="317" spans="5:5" ht="12.75" customHeight="1">
      <c r="E317" s="31" t="s">
        <v>60</v>
      </c>
    </row>
    <row r="318" spans="1:16" ht="12.75" customHeight="1">
      <c r="A318" t="s">
        <v>51</v>
      </c>
      <c s="6" t="s">
        <v>1266</v>
      </c>
      <c s="6" t="s">
        <v>1252</v>
      </c>
      <c t="s">
        <v>5</v>
      </c>
      <c s="26" t="s">
        <v>1253</v>
      </c>
      <c s="27" t="s">
        <v>89</v>
      </c>
      <c s="28">
        <v>1</v>
      </c>
      <c s="27">
        <v>0</v>
      </c>
      <c s="27">
        <f>ROUND(G318*H318,6)</f>
      </c>
      <c r="L318" s="29">
        <v>0</v>
      </c>
      <c s="24">
        <f>ROUND(ROUND(L318,2)*ROUND(G318,3),2)</f>
      </c>
      <c s="27" t="s">
        <v>1051</v>
      </c>
      <c>
        <f>(M318*21)/100</f>
      </c>
      <c t="s">
        <v>27</v>
      </c>
    </row>
    <row r="319" spans="1:5" ht="12.75" customHeight="1">
      <c r="A319" s="30" t="s">
        <v>56</v>
      </c>
      <c r="E319" s="31" t="s">
        <v>5</v>
      </c>
    </row>
    <row r="320" spans="1:5" ht="12.75" customHeight="1">
      <c r="A320" s="30" t="s">
        <v>58</v>
      </c>
      <c r="E320" s="32" t="s">
        <v>1254</v>
      </c>
    </row>
    <row r="321" spans="5:5" ht="12.75" customHeight="1">
      <c r="E321" s="31" t="s">
        <v>60</v>
      </c>
    </row>
    <row r="322" spans="1:13" ht="12.75" customHeight="1">
      <c r="A322" t="s">
        <v>48</v>
      </c>
      <c r="C322" s="7" t="s">
        <v>453</v>
      </c>
      <c r="E322" s="25" t="s">
        <v>1267</v>
      </c>
      <c r="J322" s="24">
        <f>0</f>
      </c>
      <c s="24">
        <f>0</f>
      </c>
      <c s="24">
        <f>0+L323+L327+L331+L335+L339+L343+L347+L351+L355+L359</f>
      </c>
      <c s="24">
        <f>0+M323+M327+M331+M335+M339+M343+M347+M351+M355+M359</f>
      </c>
    </row>
    <row r="323" spans="1:16" ht="12.75" customHeight="1">
      <c r="A323" t="s">
        <v>51</v>
      </c>
      <c s="6" t="s">
        <v>469</v>
      </c>
      <c s="6" t="s">
        <v>1268</v>
      </c>
      <c t="s">
        <v>5</v>
      </c>
      <c s="26" t="s">
        <v>1269</v>
      </c>
      <c s="27" t="s">
        <v>65</v>
      </c>
      <c s="28">
        <v>7.8</v>
      </c>
      <c s="27">
        <v>0</v>
      </c>
      <c s="27">
        <f>ROUND(G323*H323,6)</f>
      </c>
      <c r="L323" s="29">
        <v>0</v>
      </c>
      <c s="24">
        <f>ROUND(ROUND(L323,2)*ROUND(G323,3),2)</f>
      </c>
      <c s="27" t="s">
        <v>1051</v>
      </c>
      <c>
        <f>(M323*21)/100</f>
      </c>
      <c t="s">
        <v>27</v>
      </c>
    </row>
    <row r="324" spans="1:5" ht="12.75" customHeight="1">
      <c r="A324" s="30" t="s">
        <v>56</v>
      </c>
      <c r="E324" s="31" t="s">
        <v>5</v>
      </c>
    </row>
    <row r="325" spans="1:5" ht="25.5" customHeight="1">
      <c r="A325" s="30" t="s">
        <v>58</v>
      </c>
      <c r="E325" s="32" t="s">
        <v>1270</v>
      </c>
    </row>
    <row r="326" spans="5:5" ht="12.75" customHeight="1">
      <c r="E326" s="31" t="s">
        <v>60</v>
      </c>
    </row>
    <row r="327" spans="1:16" ht="12.75" customHeight="1">
      <c r="A327" t="s">
        <v>51</v>
      </c>
      <c s="6" t="s">
        <v>472</v>
      </c>
      <c s="6" t="s">
        <v>1271</v>
      </c>
      <c t="s">
        <v>5</v>
      </c>
      <c s="26" t="s">
        <v>1272</v>
      </c>
      <c s="27" t="s">
        <v>990</v>
      </c>
      <c s="28">
        <v>120.12</v>
      </c>
      <c s="27">
        <v>0</v>
      </c>
      <c s="27">
        <f>ROUND(G327*H327,6)</f>
      </c>
      <c r="L327" s="29">
        <v>0</v>
      </c>
      <c s="24">
        <f>ROUND(ROUND(L327,2)*ROUND(G327,3),2)</f>
      </c>
      <c s="27" t="s">
        <v>1051</v>
      </c>
      <c>
        <f>(M327*21)/100</f>
      </c>
      <c t="s">
        <v>27</v>
      </c>
    </row>
    <row r="328" spans="1:5" ht="12.75" customHeight="1">
      <c r="A328" s="30" t="s">
        <v>56</v>
      </c>
      <c r="E328" s="31" t="s">
        <v>5</v>
      </c>
    </row>
    <row r="329" spans="1:5" ht="25.5" customHeight="1">
      <c r="A329" s="30" t="s">
        <v>58</v>
      </c>
      <c r="E329" s="32" t="s">
        <v>1273</v>
      </c>
    </row>
    <row r="330" spans="5:5" ht="12.75" customHeight="1">
      <c r="E330" s="31" t="s">
        <v>60</v>
      </c>
    </row>
    <row r="331" spans="1:16" ht="12.75" customHeight="1">
      <c r="A331" t="s">
        <v>51</v>
      </c>
      <c s="6" t="s">
        <v>475</v>
      </c>
      <c s="6" t="s">
        <v>1274</v>
      </c>
      <c t="s">
        <v>5</v>
      </c>
      <c s="26" t="s">
        <v>1275</v>
      </c>
      <c s="27" t="s">
        <v>65</v>
      </c>
      <c s="28">
        <v>178.2</v>
      </c>
      <c s="27">
        <v>0</v>
      </c>
      <c s="27">
        <f>ROUND(G331*H331,6)</f>
      </c>
      <c r="L331" s="29">
        <v>0</v>
      </c>
      <c s="24">
        <f>ROUND(ROUND(L331,2)*ROUND(G331,3),2)</f>
      </c>
      <c s="27" t="s">
        <v>1051</v>
      </c>
      <c>
        <f>(M331*21)/100</f>
      </c>
      <c t="s">
        <v>27</v>
      </c>
    </row>
    <row r="332" spans="1:5" ht="12.75" customHeight="1">
      <c r="A332" s="30" t="s">
        <v>56</v>
      </c>
      <c r="E332" s="31" t="s">
        <v>5</v>
      </c>
    </row>
    <row r="333" spans="1:5" ht="25.5" customHeight="1">
      <c r="A333" s="30" t="s">
        <v>58</v>
      </c>
      <c r="E333" s="32" t="s">
        <v>1276</v>
      </c>
    </row>
    <row r="334" spans="5:5" ht="12.75" customHeight="1">
      <c r="E334" s="31" t="s">
        <v>60</v>
      </c>
    </row>
    <row r="335" spans="1:16" ht="12.75" customHeight="1">
      <c r="A335" t="s">
        <v>51</v>
      </c>
      <c s="6" t="s">
        <v>478</v>
      </c>
      <c s="6" t="s">
        <v>1277</v>
      </c>
      <c t="s">
        <v>5</v>
      </c>
      <c s="26" t="s">
        <v>1278</v>
      </c>
      <c s="27" t="s">
        <v>990</v>
      </c>
      <c s="28">
        <v>539.45</v>
      </c>
      <c s="27">
        <v>0</v>
      </c>
      <c s="27">
        <f>ROUND(G335*H335,6)</f>
      </c>
      <c r="L335" s="29">
        <v>0</v>
      </c>
      <c s="24">
        <f>ROUND(ROUND(L335,2)*ROUND(G335,3),2)</f>
      </c>
      <c s="27" t="s">
        <v>1051</v>
      </c>
      <c>
        <f>(M335*21)/100</f>
      </c>
      <c t="s">
        <v>27</v>
      </c>
    </row>
    <row r="336" spans="1:5" ht="12.75" customHeight="1">
      <c r="A336" s="30" t="s">
        <v>56</v>
      </c>
      <c r="E336" s="31" t="s">
        <v>5</v>
      </c>
    </row>
    <row r="337" spans="1:5" ht="38.25" customHeight="1">
      <c r="A337" s="30" t="s">
        <v>58</v>
      </c>
      <c r="E337" s="32" t="s">
        <v>1279</v>
      </c>
    </row>
    <row r="338" spans="5:5" ht="12.75" customHeight="1">
      <c r="E338" s="31" t="s">
        <v>60</v>
      </c>
    </row>
    <row r="339" spans="1:16" ht="12.75" customHeight="1">
      <c r="A339" t="s">
        <v>51</v>
      </c>
      <c s="6" t="s">
        <v>481</v>
      </c>
      <c s="6" t="s">
        <v>1280</v>
      </c>
      <c t="s">
        <v>5</v>
      </c>
      <c s="26" t="s">
        <v>1281</v>
      </c>
      <c s="27" t="s">
        <v>54</v>
      </c>
      <c s="28">
        <v>251.8</v>
      </c>
      <c s="27">
        <v>0</v>
      </c>
      <c s="27">
        <f>ROUND(G339*H339,6)</f>
      </c>
      <c r="L339" s="29">
        <v>0</v>
      </c>
      <c s="24">
        <f>ROUND(ROUND(L339,2)*ROUND(G339,3),2)</f>
      </c>
      <c s="27" t="s">
        <v>1051</v>
      </c>
      <c>
        <f>(M339*21)/100</f>
      </c>
      <c t="s">
        <v>27</v>
      </c>
    </row>
    <row r="340" spans="1:5" ht="12.75" customHeight="1">
      <c r="A340" s="30" t="s">
        <v>56</v>
      </c>
      <c r="E340" s="31" t="s">
        <v>5</v>
      </c>
    </row>
    <row r="341" spans="1:5" ht="12.75" customHeight="1">
      <c r="A341" s="30" t="s">
        <v>58</v>
      </c>
      <c r="E341" s="32" t="s">
        <v>1282</v>
      </c>
    </row>
    <row r="342" spans="5:5" ht="12.75" customHeight="1">
      <c r="E342" s="31" t="s">
        <v>60</v>
      </c>
    </row>
    <row r="343" spans="1:16" ht="12.75" customHeight="1">
      <c r="A343" t="s">
        <v>51</v>
      </c>
      <c s="6" t="s">
        <v>486</v>
      </c>
      <c s="6" t="s">
        <v>1283</v>
      </c>
      <c t="s">
        <v>5</v>
      </c>
      <c s="26" t="s">
        <v>1284</v>
      </c>
      <c s="27" t="s">
        <v>1102</v>
      </c>
      <c s="28">
        <v>11079.2</v>
      </c>
      <c s="27">
        <v>0</v>
      </c>
      <c s="27">
        <f>ROUND(G343*H343,6)</f>
      </c>
      <c r="L343" s="29">
        <v>0</v>
      </c>
      <c s="24">
        <f>ROUND(ROUND(L343,2)*ROUND(G343,3),2)</f>
      </c>
      <c s="27" t="s">
        <v>1051</v>
      </c>
      <c>
        <f>(M343*21)/100</f>
      </c>
      <c t="s">
        <v>27</v>
      </c>
    </row>
    <row r="344" spans="1:5" ht="12.75" customHeight="1">
      <c r="A344" s="30" t="s">
        <v>56</v>
      </c>
      <c r="E344" s="31" t="s">
        <v>5</v>
      </c>
    </row>
    <row r="345" spans="1:5" ht="25.5" customHeight="1">
      <c r="A345" s="30" t="s">
        <v>58</v>
      </c>
      <c r="E345" s="32" t="s">
        <v>1285</v>
      </c>
    </row>
    <row r="346" spans="5:5" ht="12.75" customHeight="1">
      <c r="E346" s="31" t="s">
        <v>60</v>
      </c>
    </row>
    <row r="347" spans="1:16" ht="12.75" customHeight="1">
      <c r="A347" t="s">
        <v>51</v>
      </c>
      <c s="6" t="s">
        <v>490</v>
      </c>
      <c s="6" t="s">
        <v>1286</v>
      </c>
      <c t="s">
        <v>5</v>
      </c>
      <c s="26" t="s">
        <v>1287</v>
      </c>
      <c s="27" t="s">
        <v>236</v>
      </c>
      <c s="28">
        <v>7</v>
      </c>
      <c s="27">
        <v>0</v>
      </c>
      <c s="27">
        <f>ROUND(G347*H347,6)</f>
      </c>
      <c r="L347" s="29">
        <v>0</v>
      </c>
      <c s="24">
        <f>ROUND(ROUND(L347,2)*ROUND(G347,3),2)</f>
      </c>
      <c s="27" t="s">
        <v>1051</v>
      </c>
      <c>
        <f>(M347*21)/100</f>
      </c>
      <c t="s">
        <v>27</v>
      </c>
    </row>
    <row r="348" spans="1:5" ht="12.75" customHeight="1">
      <c r="A348" s="30" t="s">
        <v>56</v>
      </c>
      <c r="E348" s="31" t="s">
        <v>5</v>
      </c>
    </row>
    <row r="349" spans="1:5" ht="12.75" customHeight="1">
      <c r="A349" s="30" t="s">
        <v>58</v>
      </c>
      <c r="E349" s="32" t="s">
        <v>1288</v>
      </c>
    </row>
    <row r="350" spans="5:5" ht="12.75" customHeight="1">
      <c r="E350" s="31" t="s">
        <v>60</v>
      </c>
    </row>
    <row r="351" spans="1:16" ht="12.75" customHeight="1">
      <c r="A351" t="s">
        <v>51</v>
      </c>
      <c s="6" t="s">
        <v>496</v>
      </c>
      <c s="6" t="s">
        <v>1289</v>
      </c>
      <c t="s">
        <v>5</v>
      </c>
      <c s="26" t="s">
        <v>1290</v>
      </c>
      <c s="27" t="s">
        <v>236</v>
      </c>
      <c s="28">
        <v>38</v>
      </c>
      <c s="27">
        <v>0</v>
      </c>
      <c s="27">
        <f>ROUND(G351*H351,6)</f>
      </c>
      <c r="L351" s="29">
        <v>0</v>
      </c>
      <c s="24">
        <f>ROUND(ROUND(L351,2)*ROUND(G351,3),2)</f>
      </c>
      <c s="27" t="s">
        <v>1051</v>
      </c>
      <c>
        <f>(M351*21)/100</f>
      </c>
      <c t="s">
        <v>27</v>
      </c>
    </row>
    <row r="352" spans="1:5" ht="12.75" customHeight="1">
      <c r="A352" s="30" t="s">
        <v>56</v>
      </c>
      <c r="E352" s="31" t="s">
        <v>5</v>
      </c>
    </row>
    <row r="353" spans="1:5" ht="12.75" customHeight="1">
      <c r="A353" s="30" t="s">
        <v>58</v>
      </c>
      <c r="E353" s="32" t="s">
        <v>1291</v>
      </c>
    </row>
    <row r="354" spans="5:5" ht="12.75" customHeight="1">
      <c r="E354" s="31" t="s">
        <v>60</v>
      </c>
    </row>
    <row r="355" spans="1:16" ht="12.75" customHeight="1">
      <c r="A355" t="s">
        <v>51</v>
      </c>
      <c s="6" t="s">
        <v>1292</v>
      </c>
      <c s="6" t="s">
        <v>1293</v>
      </c>
      <c t="s">
        <v>5</v>
      </c>
      <c s="26" t="s">
        <v>1294</v>
      </c>
      <c s="27" t="s">
        <v>990</v>
      </c>
      <c s="28">
        <v>152</v>
      </c>
      <c s="27">
        <v>0</v>
      </c>
      <c s="27">
        <f>ROUND(G355*H355,6)</f>
      </c>
      <c r="L355" s="29">
        <v>0</v>
      </c>
      <c s="24">
        <f>ROUND(ROUND(L355,2)*ROUND(G355,3),2)</f>
      </c>
      <c s="27" t="s">
        <v>1051</v>
      </c>
      <c>
        <f>(M355*21)/100</f>
      </c>
      <c t="s">
        <v>27</v>
      </c>
    </row>
    <row r="356" spans="1:5" ht="12.75" customHeight="1">
      <c r="A356" s="30" t="s">
        <v>56</v>
      </c>
      <c r="E356" s="31" t="s">
        <v>5</v>
      </c>
    </row>
    <row r="357" spans="1:5" ht="12.75" customHeight="1">
      <c r="A357" s="30" t="s">
        <v>58</v>
      </c>
      <c r="E357" s="32" t="s">
        <v>1295</v>
      </c>
    </row>
    <row r="358" spans="5:5" ht="12.75" customHeight="1">
      <c r="E358" s="31" t="s">
        <v>60</v>
      </c>
    </row>
    <row r="359" spans="1:16" ht="12.75" customHeight="1">
      <c r="A359" t="s">
        <v>51</v>
      </c>
      <c s="6" t="s">
        <v>1296</v>
      </c>
      <c s="6" t="s">
        <v>1297</v>
      </c>
      <c t="s">
        <v>5</v>
      </c>
      <c s="26" t="s">
        <v>1298</v>
      </c>
      <c s="27" t="s">
        <v>89</v>
      </c>
      <c s="28">
        <v>1</v>
      </c>
      <c s="27">
        <v>0</v>
      </c>
      <c s="27">
        <f>ROUND(G359*H359,6)</f>
      </c>
      <c r="L359" s="29">
        <v>0</v>
      </c>
      <c s="24">
        <f>ROUND(ROUND(L359,2)*ROUND(G359,3),2)</f>
      </c>
      <c s="27" t="s">
        <v>1051</v>
      </c>
      <c>
        <f>(M359*21)/100</f>
      </c>
      <c t="s">
        <v>27</v>
      </c>
    </row>
    <row r="360" spans="1:5" ht="12.75" customHeight="1">
      <c r="A360" s="30" t="s">
        <v>56</v>
      </c>
      <c r="E360" s="31" t="s">
        <v>5</v>
      </c>
    </row>
    <row r="361" spans="1:5" ht="12.75" customHeight="1">
      <c r="A361" s="30" t="s">
        <v>58</v>
      </c>
      <c r="E361" s="32" t="s">
        <v>1299</v>
      </c>
    </row>
    <row r="362" spans="5:5" ht="12.75" customHeight="1">
      <c r="E362" s="31" t="s">
        <v>60</v>
      </c>
    </row>
    <row r="363" spans="1:13" ht="12.75" customHeight="1">
      <c r="A363" t="s">
        <v>48</v>
      </c>
      <c r="C363" s="7" t="s">
        <v>1300</v>
      </c>
      <c r="E363" s="25" t="s">
        <v>1267</v>
      </c>
      <c r="J363" s="24">
        <f>0</f>
      </c>
      <c s="24">
        <f>0</f>
      </c>
      <c s="24">
        <f>0+L364+L368+L372+L376+L380+L384+L388+L392</f>
      </c>
      <c s="24">
        <f>0+M364+M368+M372+M376+M380+M384+M388+M392</f>
      </c>
    </row>
    <row r="364" spans="1:16" ht="12.75" customHeight="1">
      <c r="A364" t="s">
        <v>51</v>
      </c>
      <c s="6" t="s">
        <v>26</v>
      </c>
      <c s="6" t="s">
        <v>1274</v>
      </c>
      <c t="s">
        <v>5</v>
      </c>
      <c s="26" t="s">
        <v>1275</v>
      </c>
      <c s="27" t="s">
        <v>65</v>
      </c>
      <c s="28">
        <v>311</v>
      </c>
      <c s="27">
        <v>0</v>
      </c>
      <c s="27">
        <f>ROUND(G364*H364,6)</f>
      </c>
      <c r="L364" s="29">
        <v>0</v>
      </c>
      <c s="24">
        <f>ROUND(ROUND(L364,2)*ROUND(G364,3),2)</f>
      </c>
      <c s="27" t="s">
        <v>1051</v>
      </c>
      <c>
        <f>(M364*21)/100</f>
      </c>
      <c t="s">
        <v>27</v>
      </c>
    </row>
    <row r="365" spans="1:5" ht="12.75" customHeight="1">
      <c r="A365" s="30" t="s">
        <v>56</v>
      </c>
      <c r="E365" s="31" t="s">
        <v>5</v>
      </c>
    </row>
    <row r="366" spans="1:5" ht="25.5" customHeight="1">
      <c r="A366" s="30" t="s">
        <v>58</v>
      </c>
      <c r="E366" s="32" t="s">
        <v>1301</v>
      </c>
    </row>
    <row r="367" spans="5:5" ht="12.75" customHeight="1">
      <c r="E367" s="31" t="s">
        <v>60</v>
      </c>
    </row>
    <row r="368" spans="1:16" ht="12.75" customHeight="1">
      <c r="A368" t="s">
        <v>51</v>
      </c>
      <c s="6" t="s">
        <v>66</v>
      </c>
      <c s="6" t="s">
        <v>1277</v>
      </c>
      <c t="s">
        <v>5</v>
      </c>
      <c s="26" t="s">
        <v>1278</v>
      </c>
      <c s="27" t="s">
        <v>990</v>
      </c>
      <c s="28">
        <v>621.12</v>
      </c>
      <c s="27">
        <v>0</v>
      </c>
      <c s="27">
        <f>ROUND(G368*H368,6)</f>
      </c>
      <c r="L368" s="29">
        <v>0</v>
      </c>
      <c s="24">
        <f>ROUND(ROUND(L368,2)*ROUND(G368,3),2)</f>
      </c>
      <c s="27" t="s">
        <v>1051</v>
      </c>
      <c>
        <f>(M368*21)/100</f>
      </c>
      <c t="s">
        <v>27</v>
      </c>
    </row>
    <row r="369" spans="1:5" ht="12.75" customHeight="1">
      <c r="A369" s="30" t="s">
        <v>56</v>
      </c>
      <c r="E369" s="31" t="s">
        <v>5</v>
      </c>
    </row>
    <row r="370" spans="1:5" ht="38.25" customHeight="1">
      <c r="A370" s="30" t="s">
        <v>58</v>
      </c>
      <c r="E370" s="32" t="s">
        <v>1302</v>
      </c>
    </row>
    <row r="371" spans="5:5" ht="12.75" customHeight="1">
      <c r="E371" s="31" t="s">
        <v>60</v>
      </c>
    </row>
    <row r="372" spans="1:16" ht="12.75" customHeight="1">
      <c r="A372" t="s">
        <v>51</v>
      </c>
      <c s="6" t="s">
        <v>71</v>
      </c>
      <c s="6" t="s">
        <v>1280</v>
      </c>
      <c t="s">
        <v>5</v>
      </c>
      <c s="26" t="s">
        <v>1281</v>
      </c>
      <c s="27" t="s">
        <v>54</v>
      </c>
      <c s="28">
        <v>137.6</v>
      </c>
      <c s="27">
        <v>0</v>
      </c>
      <c s="27">
        <f>ROUND(G372*H372,6)</f>
      </c>
      <c r="L372" s="29">
        <v>0</v>
      </c>
      <c s="24">
        <f>ROUND(ROUND(L372,2)*ROUND(G372,3),2)</f>
      </c>
      <c s="27" t="s">
        <v>1051</v>
      </c>
      <c>
        <f>(M372*21)/100</f>
      </c>
      <c t="s">
        <v>27</v>
      </c>
    </row>
    <row r="373" spans="1:5" ht="12.75" customHeight="1">
      <c r="A373" s="30" t="s">
        <v>56</v>
      </c>
      <c r="E373" s="31" t="s">
        <v>5</v>
      </c>
    </row>
    <row r="374" spans="1:5" ht="12.75" customHeight="1">
      <c r="A374" s="30" t="s">
        <v>58</v>
      </c>
      <c r="E374" s="32" t="s">
        <v>1303</v>
      </c>
    </row>
    <row r="375" spans="5:5" ht="12.75" customHeight="1">
      <c r="E375" s="31" t="s">
        <v>60</v>
      </c>
    </row>
    <row r="376" spans="1:16" ht="12.75" customHeight="1">
      <c r="A376" t="s">
        <v>51</v>
      </c>
      <c s="6" t="s">
        <v>74</v>
      </c>
      <c s="6" t="s">
        <v>1283</v>
      </c>
      <c t="s">
        <v>5</v>
      </c>
      <c s="26" t="s">
        <v>1284</v>
      </c>
      <c s="27" t="s">
        <v>1102</v>
      </c>
      <c s="28">
        <v>6054.4</v>
      </c>
      <c s="27">
        <v>0</v>
      </c>
      <c s="27">
        <f>ROUND(G376*H376,6)</f>
      </c>
      <c r="L376" s="29">
        <v>0</v>
      </c>
      <c s="24">
        <f>ROUND(ROUND(L376,2)*ROUND(G376,3),2)</f>
      </c>
      <c s="27" t="s">
        <v>1051</v>
      </c>
      <c>
        <f>(M376*21)/100</f>
      </c>
      <c t="s">
        <v>27</v>
      </c>
    </row>
    <row r="377" spans="1:5" ht="12.75" customHeight="1">
      <c r="A377" s="30" t="s">
        <v>56</v>
      </c>
      <c r="E377" s="31" t="s">
        <v>5</v>
      </c>
    </row>
    <row r="378" spans="1:5" ht="25.5" customHeight="1">
      <c r="A378" s="30" t="s">
        <v>58</v>
      </c>
      <c r="E378" s="32" t="s">
        <v>1304</v>
      </c>
    </row>
    <row r="379" spans="5:5" ht="12.75" customHeight="1">
      <c r="E379" s="31" t="s">
        <v>60</v>
      </c>
    </row>
    <row r="380" spans="1:16" ht="12.75" customHeight="1">
      <c r="A380" t="s">
        <v>51</v>
      </c>
      <c s="6" t="s">
        <v>77</v>
      </c>
      <c s="6" t="s">
        <v>1286</v>
      </c>
      <c t="s">
        <v>5</v>
      </c>
      <c s="26" t="s">
        <v>1287</v>
      </c>
      <c s="27" t="s">
        <v>236</v>
      </c>
      <c s="28">
        <v>10.8</v>
      </c>
      <c s="27">
        <v>0</v>
      </c>
      <c s="27">
        <f>ROUND(G380*H380,6)</f>
      </c>
      <c r="L380" s="29">
        <v>0</v>
      </c>
      <c s="24">
        <f>ROUND(ROUND(L380,2)*ROUND(G380,3),2)</f>
      </c>
      <c s="27" t="s">
        <v>1051</v>
      </c>
      <c>
        <f>(M380*21)/100</f>
      </c>
      <c t="s">
        <v>27</v>
      </c>
    </row>
    <row r="381" spans="1:5" ht="12.75" customHeight="1">
      <c r="A381" s="30" t="s">
        <v>56</v>
      </c>
      <c r="E381" s="31" t="s">
        <v>5</v>
      </c>
    </row>
    <row r="382" spans="1:5" ht="12.75" customHeight="1">
      <c r="A382" s="30" t="s">
        <v>58</v>
      </c>
      <c r="E382" s="32" t="s">
        <v>1305</v>
      </c>
    </row>
    <row r="383" spans="5:5" ht="12.75" customHeight="1">
      <c r="E383" s="31" t="s">
        <v>60</v>
      </c>
    </row>
    <row r="384" spans="1:16" ht="12.75" customHeight="1">
      <c r="A384" t="s">
        <v>51</v>
      </c>
      <c s="6" t="s">
        <v>90</v>
      </c>
      <c s="6" t="s">
        <v>1306</v>
      </c>
      <c t="s">
        <v>5</v>
      </c>
      <c s="26" t="s">
        <v>1307</v>
      </c>
      <c s="27" t="s">
        <v>89</v>
      </c>
      <c s="28">
        <v>1</v>
      </c>
      <c s="27">
        <v>0</v>
      </c>
      <c s="27">
        <f>ROUND(G384*H384,6)</f>
      </c>
      <c r="L384" s="29">
        <v>0</v>
      </c>
      <c s="24">
        <f>ROUND(ROUND(L384,2)*ROUND(G384,3),2)</f>
      </c>
      <c s="27" t="s">
        <v>1051</v>
      </c>
      <c>
        <f>(M384*21)/100</f>
      </c>
      <c t="s">
        <v>27</v>
      </c>
    </row>
    <row r="385" spans="1:5" ht="12.75" customHeight="1">
      <c r="A385" s="30" t="s">
        <v>56</v>
      </c>
      <c r="E385" s="31" t="s">
        <v>5</v>
      </c>
    </row>
    <row r="386" spans="1:5" ht="12.75" customHeight="1">
      <c r="A386" s="30" t="s">
        <v>58</v>
      </c>
      <c r="E386" s="32" t="s">
        <v>1308</v>
      </c>
    </row>
    <row r="387" spans="5:5" ht="12.75" customHeight="1">
      <c r="E387" s="31" t="s">
        <v>60</v>
      </c>
    </row>
    <row r="388" spans="1:16" ht="12.75" customHeight="1">
      <c r="A388" t="s">
        <v>51</v>
      </c>
      <c s="6" t="s">
        <v>93</v>
      </c>
      <c s="6" t="s">
        <v>1297</v>
      </c>
      <c t="s">
        <v>5</v>
      </c>
      <c s="26" t="s">
        <v>1298</v>
      </c>
      <c s="27" t="s">
        <v>89</v>
      </c>
      <c s="28">
        <v>1</v>
      </c>
      <c s="27">
        <v>0</v>
      </c>
      <c s="27">
        <f>ROUND(G388*H388,6)</f>
      </c>
      <c r="L388" s="29">
        <v>0</v>
      </c>
      <c s="24">
        <f>ROUND(ROUND(L388,2)*ROUND(G388,3),2)</f>
      </c>
      <c s="27" t="s">
        <v>1051</v>
      </c>
      <c>
        <f>(M388*21)/100</f>
      </c>
      <c t="s">
        <v>27</v>
      </c>
    </row>
    <row r="389" spans="1:5" ht="12.75" customHeight="1">
      <c r="A389" s="30" t="s">
        <v>56</v>
      </c>
      <c r="E389" s="31" t="s">
        <v>5</v>
      </c>
    </row>
    <row r="390" spans="1:5" ht="12.75" customHeight="1">
      <c r="A390" s="30" t="s">
        <v>58</v>
      </c>
      <c r="E390" s="32" t="s">
        <v>1299</v>
      </c>
    </row>
    <row r="391" spans="5:5" ht="12.75" customHeight="1">
      <c r="E391" s="31" t="s">
        <v>60</v>
      </c>
    </row>
    <row r="392" spans="1:16" ht="12.75" customHeight="1">
      <c r="A392" t="s">
        <v>51</v>
      </c>
      <c s="6" t="s">
        <v>96</v>
      </c>
      <c s="6" t="s">
        <v>1125</v>
      </c>
      <c t="s">
        <v>5</v>
      </c>
      <c s="26" t="s">
        <v>1126</v>
      </c>
      <c s="27" t="s">
        <v>236</v>
      </c>
      <c s="28">
        <v>120</v>
      </c>
      <c s="27">
        <v>0</v>
      </c>
      <c s="27">
        <f>ROUND(G392*H392,6)</f>
      </c>
      <c r="L392" s="29">
        <v>0</v>
      </c>
      <c s="24">
        <f>ROUND(ROUND(L392,2)*ROUND(G392,3),2)</f>
      </c>
      <c s="27" t="s">
        <v>1051</v>
      </c>
      <c>
        <f>(M392*21)/100</f>
      </c>
      <c t="s">
        <v>27</v>
      </c>
    </row>
    <row r="393" spans="1:5" ht="12.75" customHeight="1">
      <c r="A393" s="30" t="s">
        <v>56</v>
      </c>
      <c r="E393" s="31" t="s">
        <v>5</v>
      </c>
    </row>
    <row r="394" spans="1:5" ht="12.75" customHeight="1">
      <c r="A394" s="30" t="s">
        <v>58</v>
      </c>
      <c r="E394" s="32" t="s">
        <v>1309</v>
      </c>
    </row>
    <row r="395" spans="5:5" ht="12.75" customHeight="1">
      <c r="E395" s="31" t="s">
        <v>60</v>
      </c>
    </row>
    <row r="396" spans="1:13" ht="12.75" customHeight="1">
      <c r="A396" t="s">
        <v>48</v>
      </c>
      <c r="C396" s="7" t="s">
        <v>463</v>
      </c>
      <c r="E396" s="25" t="s">
        <v>1310</v>
      </c>
      <c r="J396" s="24">
        <f>0</f>
      </c>
      <c s="24">
        <f>0</f>
      </c>
      <c s="24">
        <f>0+L397+L401+L405+L409+L413+L417+L421+L425+L429+L433</f>
      </c>
      <c s="24">
        <f>0+M397+M401+M405+M409+M413+M417+M421+M425+M429+M433</f>
      </c>
    </row>
    <row r="397" spans="1:16" ht="12.75" customHeight="1">
      <c r="A397" t="s">
        <v>51</v>
      </c>
      <c s="6" t="s">
        <v>1311</v>
      </c>
      <c s="6" t="s">
        <v>1097</v>
      </c>
      <c t="s">
        <v>5</v>
      </c>
      <c s="26" t="s">
        <v>1098</v>
      </c>
      <c s="27" t="s">
        <v>54</v>
      </c>
      <c s="28">
        <v>755</v>
      </c>
      <c s="27">
        <v>0</v>
      </c>
      <c s="27">
        <f>ROUND(G397*H397,6)</f>
      </c>
      <c r="L397" s="29">
        <v>0</v>
      </c>
      <c s="24">
        <f>ROUND(ROUND(L397,2)*ROUND(G397,3),2)</f>
      </c>
      <c s="27" t="s">
        <v>1051</v>
      </c>
      <c>
        <f>(M397*21)/100</f>
      </c>
      <c t="s">
        <v>27</v>
      </c>
    </row>
    <row r="398" spans="1:5" ht="12.75" customHeight="1">
      <c r="A398" s="30" t="s">
        <v>56</v>
      </c>
      <c r="E398" s="31" t="s">
        <v>5</v>
      </c>
    </row>
    <row r="399" spans="1:5" ht="12.75" customHeight="1">
      <c r="A399" s="30" t="s">
        <v>58</v>
      </c>
      <c r="E399" s="32" t="s">
        <v>1312</v>
      </c>
    </row>
    <row r="400" spans="5:5" ht="12.75" customHeight="1">
      <c r="E400" s="31" t="s">
        <v>60</v>
      </c>
    </row>
    <row r="401" spans="1:16" ht="12.75" customHeight="1">
      <c r="A401" t="s">
        <v>51</v>
      </c>
      <c s="6" t="s">
        <v>1313</v>
      </c>
      <c s="6" t="s">
        <v>1100</v>
      </c>
      <c t="s">
        <v>5</v>
      </c>
      <c s="26" t="s">
        <v>1101</v>
      </c>
      <c s="27" t="s">
        <v>1102</v>
      </c>
      <c s="28">
        <v>33220</v>
      </c>
      <c s="27">
        <v>0</v>
      </c>
      <c s="27">
        <f>ROUND(G401*H401,6)</f>
      </c>
      <c r="L401" s="29">
        <v>0</v>
      </c>
      <c s="24">
        <f>ROUND(ROUND(L401,2)*ROUND(G401,3),2)</f>
      </c>
      <c s="27" t="s">
        <v>1051</v>
      </c>
      <c>
        <f>(M401*21)/100</f>
      </c>
      <c t="s">
        <v>27</v>
      </c>
    </row>
    <row r="402" spans="1:5" ht="12.75" customHeight="1">
      <c r="A402" s="30" t="s">
        <v>56</v>
      </c>
      <c r="E402" s="31" t="s">
        <v>5</v>
      </c>
    </row>
    <row r="403" spans="1:5" ht="25.5" customHeight="1">
      <c r="A403" s="30" t="s">
        <v>58</v>
      </c>
      <c r="E403" s="32" t="s">
        <v>1314</v>
      </c>
    </row>
    <row r="404" spans="5:5" ht="12.75" customHeight="1">
      <c r="E404" s="31" t="s">
        <v>60</v>
      </c>
    </row>
    <row r="405" spans="1:16" ht="12.75" customHeight="1">
      <c r="A405" t="s">
        <v>51</v>
      </c>
      <c s="6" t="s">
        <v>1315</v>
      </c>
      <c s="6" t="s">
        <v>1145</v>
      </c>
      <c t="s">
        <v>5</v>
      </c>
      <c s="26" t="s">
        <v>1146</v>
      </c>
      <c s="27" t="s">
        <v>54</v>
      </c>
      <c s="28">
        <v>170</v>
      </c>
      <c s="27">
        <v>0</v>
      </c>
      <c s="27">
        <f>ROUND(G405*H405,6)</f>
      </c>
      <c r="L405" s="29">
        <v>0</v>
      </c>
      <c s="24">
        <f>ROUND(ROUND(L405,2)*ROUND(G405,3),2)</f>
      </c>
      <c s="27" t="s">
        <v>1051</v>
      </c>
      <c>
        <f>(M405*21)/100</f>
      </c>
      <c t="s">
        <v>27</v>
      </c>
    </row>
    <row r="406" spans="1:5" ht="12.75" customHeight="1">
      <c r="A406" s="30" t="s">
        <v>56</v>
      </c>
      <c r="E406" s="31" t="s">
        <v>5</v>
      </c>
    </row>
    <row r="407" spans="1:5" ht="12.75" customHeight="1">
      <c r="A407" s="30" t="s">
        <v>58</v>
      </c>
      <c r="E407" s="32" t="s">
        <v>1316</v>
      </c>
    </row>
    <row r="408" spans="5:5" ht="12.75" customHeight="1">
      <c r="E408" s="31" t="s">
        <v>60</v>
      </c>
    </row>
    <row r="409" spans="1:16" ht="12.75" customHeight="1">
      <c r="A409" t="s">
        <v>51</v>
      </c>
      <c s="6" t="s">
        <v>1317</v>
      </c>
      <c s="6" t="s">
        <v>1158</v>
      </c>
      <c t="s">
        <v>5</v>
      </c>
      <c s="26" t="s">
        <v>1159</v>
      </c>
      <c s="27" t="s">
        <v>65</v>
      </c>
      <c s="28">
        <v>182</v>
      </c>
      <c s="27">
        <v>0</v>
      </c>
      <c s="27">
        <f>ROUND(G409*H409,6)</f>
      </c>
      <c r="L409" s="29">
        <v>0</v>
      </c>
      <c s="24">
        <f>ROUND(ROUND(L409,2)*ROUND(G409,3),2)</f>
      </c>
      <c s="27" t="s">
        <v>1051</v>
      </c>
      <c>
        <f>(M409*21)/100</f>
      </c>
      <c t="s">
        <v>27</v>
      </c>
    </row>
    <row r="410" spans="1:5" ht="12.75" customHeight="1">
      <c r="A410" s="30" t="s">
        <v>56</v>
      </c>
      <c r="E410" s="31" t="s">
        <v>5</v>
      </c>
    </row>
    <row r="411" spans="1:5" ht="12.75" customHeight="1">
      <c r="A411" s="30" t="s">
        <v>58</v>
      </c>
      <c r="E411" s="32" t="s">
        <v>1318</v>
      </c>
    </row>
    <row r="412" spans="5:5" ht="12.75" customHeight="1">
      <c r="E412" s="31" t="s">
        <v>60</v>
      </c>
    </row>
    <row r="413" spans="1:16" ht="12.75" customHeight="1">
      <c r="A413" t="s">
        <v>51</v>
      </c>
      <c s="6" t="s">
        <v>1319</v>
      </c>
      <c s="6" t="s">
        <v>1320</v>
      </c>
      <c t="s">
        <v>5</v>
      </c>
      <c s="26" t="s">
        <v>1321</v>
      </c>
      <c s="27" t="s">
        <v>65</v>
      </c>
      <c s="28">
        <v>7.8</v>
      </c>
      <c s="27">
        <v>0</v>
      </c>
      <c s="27">
        <f>ROUND(G413*H413,6)</f>
      </c>
      <c r="L413" s="29">
        <v>0</v>
      </c>
      <c s="24">
        <f>ROUND(ROUND(L413,2)*ROUND(G413,3),2)</f>
      </c>
      <c s="27" t="s">
        <v>1051</v>
      </c>
      <c>
        <f>(M413*21)/100</f>
      </c>
      <c t="s">
        <v>27</v>
      </c>
    </row>
    <row r="414" spans="1:5" ht="12.75" customHeight="1">
      <c r="A414" s="30" t="s">
        <v>56</v>
      </c>
      <c r="E414" s="31" t="s">
        <v>5</v>
      </c>
    </row>
    <row r="415" spans="1:5" ht="12.75" customHeight="1">
      <c r="A415" s="30" t="s">
        <v>58</v>
      </c>
      <c r="E415" s="32" t="s">
        <v>1322</v>
      </c>
    </row>
    <row r="416" spans="5:5" ht="12.75" customHeight="1">
      <c r="E416" s="31" t="s">
        <v>60</v>
      </c>
    </row>
    <row r="417" spans="1:16" ht="12.75" customHeight="1">
      <c r="A417" t="s">
        <v>51</v>
      </c>
      <c s="6" t="s">
        <v>1323</v>
      </c>
      <c s="6" t="s">
        <v>1268</v>
      </c>
      <c t="s">
        <v>5</v>
      </c>
      <c s="26" t="s">
        <v>1269</v>
      </c>
      <c s="27" t="s">
        <v>65</v>
      </c>
      <c s="28">
        <v>7.8</v>
      </c>
      <c s="27">
        <v>0</v>
      </c>
      <c s="27">
        <f>ROUND(G417*H417,6)</f>
      </c>
      <c r="L417" s="29">
        <v>0</v>
      </c>
      <c s="24">
        <f>ROUND(ROUND(L417,2)*ROUND(G417,3),2)</f>
      </c>
      <c s="27" t="s">
        <v>1051</v>
      </c>
      <c>
        <f>(M417*21)/100</f>
      </c>
      <c t="s">
        <v>27</v>
      </c>
    </row>
    <row r="418" spans="1:5" ht="12.75" customHeight="1">
      <c r="A418" s="30" t="s">
        <v>56</v>
      </c>
      <c r="E418" s="31" t="s">
        <v>5</v>
      </c>
    </row>
    <row r="419" spans="1:5" ht="12.75" customHeight="1">
      <c r="A419" s="30" t="s">
        <v>58</v>
      </c>
      <c r="E419" s="32" t="s">
        <v>1324</v>
      </c>
    </row>
    <row r="420" spans="5:5" ht="12.75" customHeight="1">
      <c r="E420" s="31" t="s">
        <v>60</v>
      </c>
    </row>
    <row r="421" spans="1:16" ht="12.75" customHeight="1">
      <c r="A421" t="s">
        <v>51</v>
      </c>
      <c s="6" t="s">
        <v>1325</v>
      </c>
      <c s="6" t="s">
        <v>1173</v>
      </c>
      <c t="s">
        <v>5</v>
      </c>
      <c s="26" t="s">
        <v>1174</v>
      </c>
      <c s="27" t="s">
        <v>54</v>
      </c>
      <c s="28">
        <v>353.1</v>
      </c>
      <c s="27">
        <v>0</v>
      </c>
      <c s="27">
        <f>ROUND(G421*H421,6)</f>
      </c>
      <c r="L421" s="29">
        <v>0</v>
      </c>
      <c s="24">
        <f>ROUND(ROUND(L421,2)*ROUND(G421,3),2)</f>
      </c>
      <c s="27" t="s">
        <v>1051</v>
      </c>
      <c>
        <f>(M421*21)/100</f>
      </c>
      <c t="s">
        <v>27</v>
      </c>
    </row>
    <row r="422" spans="1:5" ht="12.75" customHeight="1">
      <c r="A422" s="30" t="s">
        <v>56</v>
      </c>
      <c r="E422" s="31" t="s">
        <v>5</v>
      </c>
    </row>
    <row r="423" spans="1:5" ht="12.75" customHeight="1">
      <c r="A423" s="30" t="s">
        <v>58</v>
      </c>
      <c r="E423" s="32" t="s">
        <v>1326</v>
      </c>
    </row>
    <row r="424" spans="5:5" ht="12.75" customHeight="1">
      <c r="E424" s="31" t="s">
        <v>60</v>
      </c>
    </row>
    <row r="425" spans="1:16" ht="12.75" customHeight="1">
      <c r="A425" t="s">
        <v>51</v>
      </c>
      <c s="6" t="s">
        <v>1327</v>
      </c>
      <c s="6" t="s">
        <v>1211</v>
      </c>
      <c t="s">
        <v>5</v>
      </c>
      <c s="26" t="s">
        <v>1212</v>
      </c>
      <c s="27" t="s">
        <v>89</v>
      </c>
      <c s="28">
        <v>4</v>
      </c>
      <c s="27">
        <v>0</v>
      </c>
      <c s="27">
        <f>ROUND(G425*H425,6)</f>
      </c>
      <c r="L425" s="29">
        <v>0</v>
      </c>
      <c s="24">
        <f>ROUND(ROUND(L425,2)*ROUND(G425,3),2)</f>
      </c>
      <c s="27" t="s">
        <v>1051</v>
      </c>
      <c>
        <f>(M425*21)/100</f>
      </c>
      <c t="s">
        <v>27</v>
      </c>
    </row>
    <row r="426" spans="1:5" ht="12.75" customHeight="1">
      <c r="A426" s="30" t="s">
        <v>56</v>
      </c>
      <c r="E426" s="31" t="s">
        <v>5</v>
      </c>
    </row>
    <row r="427" spans="1:5" ht="12.75" customHeight="1">
      <c r="A427" s="30" t="s">
        <v>58</v>
      </c>
      <c r="E427" s="32" t="s">
        <v>1328</v>
      </c>
    </row>
    <row r="428" spans="5:5" ht="12.75" customHeight="1">
      <c r="E428" s="31" t="s">
        <v>60</v>
      </c>
    </row>
    <row r="429" spans="1:16" ht="12.75" customHeight="1">
      <c r="A429" t="s">
        <v>51</v>
      </c>
      <c s="6" t="s">
        <v>1329</v>
      </c>
      <c s="6" t="s">
        <v>1218</v>
      </c>
      <c t="s">
        <v>5</v>
      </c>
      <c s="26" t="s">
        <v>1219</v>
      </c>
      <c s="27" t="s">
        <v>89</v>
      </c>
      <c s="28">
        <v>2</v>
      </c>
      <c s="27">
        <v>0</v>
      </c>
      <c s="27">
        <f>ROUND(G429*H429,6)</f>
      </c>
      <c r="L429" s="29">
        <v>0</v>
      </c>
      <c s="24">
        <f>ROUND(ROUND(L429,2)*ROUND(G429,3),2)</f>
      </c>
      <c s="27" t="s">
        <v>1051</v>
      </c>
      <c>
        <f>(M429*21)/100</f>
      </c>
      <c t="s">
        <v>27</v>
      </c>
    </row>
    <row r="430" spans="1:5" ht="12.75" customHeight="1">
      <c r="A430" s="30" t="s">
        <v>56</v>
      </c>
      <c r="E430" s="31" t="s">
        <v>5</v>
      </c>
    </row>
    <row r="431" spans="1:5" ht="12.75" customHeight="1">
      <c r="A431" s="30" t="s">
        <v>58</v>
      </c>
      <c r="E431" s="32" t="s">
        <v>1330</v>
      </c>
    </row>
    <row r="432" spans="5:5" ht="12.75" customHeight="1">
      <c r="E432" s="31" t="s">
        <v>60</v>
      </c>
    </row>
    <row r="433" spans="1:16" ht="12.75" customHeight="1">
      <c r="A433" t="s">
        <v>51</v>
      </c>
      <c s="6" t="s">
        <v>1331</v>
      </c>
      <c s="6" t="s">
        <v>1185</v>
      </c>
      <c t="s">
        <v>5</v>
      </c>
      <c s="26" t="s">
        <v>1186</v>
      </c>
      <c s="27" t="s">
        <v>89</v>
      </c>
      <c s="28">
        <v>4</v>
      </c>
      <c s="27">
        <v>0</v>
      </c>
      <c s="27">
        <f>ROUND(G433*H433,6)</f>
      </c>
      <c r="L433" s="29">
        <v>0</v>
      </c>
      <c s="24">
        <f>ROUND(ROUND(L433,2)*ROUND(G433,3),2)</f>
      </c>
      <c s="27" t="s">
        <v>1051</v>
      </c>
      <c>
        <f>(M433*21)/100</f>
      </c>
      <c t="s">
        <v>27</v>
      </c>
    </row>
    <row r="434" spans="1:5" ht="12.75" customHeight="1">
      <c r="A434" s="30" t="s">
        <v>56</v>
      </c>
      <c r="E434" s="31" t="s">
        <v>5</v>
      </c>
    </row>
    <row r="435" spans="1:5" ht="12.75" customHeight="1">
      <c r="A435" s="30" t="s">
        <v>58</v>
      </c>
      <c r="E435" s="32" t="s">
        <v>1332</v>
      </c>
    </row>
    <row r="436" spans="5:5" ht="12.75" customHeight="1">
      <c r="E436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1333</v>
      </c>
      <c s="33">
        <f>Rekapitulace!C27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1333</v>
      </c>
      <c r="E4" s="19" t="s">
        <v>1334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COUNTIFS(L8:L323,"=0",A8:A323,"P")+COUNTIFS(L8:L323,"",A8:A323,"P")+SUM(Q8:Q323)</f>
      </c>
    </row>
    <row r="8" spans="1:13" ht="12.75" customHeight="1">
      <c r="A8" t="s">
        <v>45</v>
      </c>
      <c r="C8" s="21" t="s">
        <v>1337</v>
      </c>
      <c r="E8" s="23" t="s">
        <v>1338</v>
      </c>
      <c r="J8" s="22">
        <f>0+J9+J38+J83+J100+J141+J174+J207+J220+J257+J278</f>
      </c>
      <c s="22">
        <f>0+K9+K38+K83+K100+K141+K174+K207+K220+K257+K278</f>
      </c>
      <c s="22">
        <f>0+L9+L38+L83+L100+L141+L174+L207+L220+L257+L278</f>
      </c>
      <c s="22">
        <f>0+M9+M38+M83+M100+M141+M174+M207+M220+M257+M278</f>
      </c>
    </row>
    <row r="9" spans="1:13" ht="12.75" customHeight="1">
      <c r="A9" t="s">
        <v>48</v>
      </c>
      <c r="C9" s="7" t="s">
        <v>1339</v>
      </c>
      <c r="E9" s="25" t="s">
        <v>1340</v>
      </c>
      <c r="J9" s="24">
        <f>0</f>
      </c>
      <c s="24">
        <f>0</f>
      </c>
      <c s="24">
        <f>0+L10+L14+L18+L22+L26+L30+L34</f>
      </c>
      <c s="24">
        <f>0+M10+M14+M18+M22+M26+M30+M34</f>
      </c>
    </row>
    <row r="10" spans="1:16" ht="12.75" customHeight="1">
      <c r="A10" t="s">
        <v>51</v>
      </c>
      <c s="6" t="s">
        <v>49</v>
      </c>
      <c s="6" t="s">
        <v>1341</v>
      </c>
      <c t="s">
        <v>5</v>
      </c>
      <c s="26" t="s">
        <v>1342</v>
      </c>
      <c s="27" t="s">
        <v>671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957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1343</v>
      </c>
    </row>
    <row r="13" spans="5:5" ht="12.75" customHeight="1">
      <c r="E13" s="31" t="s">
        <v>1344</v>
      </c>
    </row>
    <row r="14" spans="1:16" ht="12.75" customHeight="1">
      <c r="A14" t="s">
        <v>51</v>
      </c>
      <c s="6" t="s">
        <v>27</v>
      </c>
      <c s="6" t="s">
        <v>1345</v>
      </c>
      <c t="s">
        <v>5</v>
      </c>
      <c s="26" t="s">
        <v>1346</v>
      </c>
      <c s="27" t="s">
        <v>671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1347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1348</v>
      </c>
    </row>
    <row r="17" spans="5:5" ht="12.75" customHeight="1">
      <c r="E17" s="31" t="s">
        <v>1349</v>
      </c>
    </row>
    <row r="18" spans="1:16" ht="12.75" customHeight="1">
      <c r="A18" t="s">
        <v>51</v>
      </c>
      <c s="6" t="s">
        <v>26</v>
      </c>
      <c s="6" t="s">
        <v>1350</v>
      </c>
      <c t="s">
        <v>5</v>
      </c>
      <c s="26" t="s">
        <v>1351</v>
      </c>
      <c s="27" t="s">
        <v>1352</v>
      </c>
      <c s="28">
        <v>300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1347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1353</v>
      </c>
    </row>
    <row r="21" spans="5:5" ht="12.75" customHeight="1">
      <c r="E21" s="31" t="s">
        <v>1349</v>
      </c>
    </row>
    <row r="22" spans="1:16" ht="12.75" customHeight="1">
      <c r="A22" t="s">
        <v>51</v>
      </c>
      <c s="6" t="s">
        <v>66</v>
      </c>
      <c s="6" t="s">
        <v>1354</v>
      </c>
      <c t="s">
        <v>5</v>
      </c>
      <c s="26" t="s">
        <v>1355</v>
      </c>
      <c s="27" t="s">
        <v>671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1347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1356</v>
      </c>
    </row>
    <row r="25" spans="5:5" ht="12.75" customHeight="1">
      <c r="E25" s="31" t="s">
        <v>1349</v>
      </c>
    </row>
    <row r="26" spans="1:16" ht="12.75" customHeight="1">
      <c r="A26" t="s">
        <v>51</v>
      </c>
      <c s="6" t="s">
        <v>71</v>
      </c>
      <c s="6" t="s">
        <v>1357</v>
      </c>
      <c t="s">
        <v>5</v>
      </c>
      <c s="26" t="s">
        <v>1358</v>
      </c>
      <c s="27" t="s">
        <v>89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957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1359</v>
      </c>
    </row>
    <row r="29" spans="5:5" ht="12.75" customHeight="1">
      <c r="E29" s="31" t="s">
        <v>1344</v>
      </c>
    </row>
    <row r="30" spans="1:16" ht="12.75" customHeight="1">
      <c r="A30" t="s">
        <v>51</v>
      </c>
      <c s="6" t="s">
        <v>74</v>
      </c>
      <c s="6" t="s">
        <v>1360</v>
      </c>
      <c t="s">
        <v>672</v>
      </c>
      <c s="26" t="s">
        <v>1361</v>
      </c>
      <c s="27" t="s">
        <v>89</v>
      </c>
      <c s="28">
        <v>12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1347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1362</v>
      </c>
    </row>
    <row r="33" spans="5:5" ht="12.75" customHeight="1">
      <c r="E33" s="31" t="s">
        <v>832</v>
      </c>
    </row>
    <row r="34" spans="1:16" ht="12.75" customHeight="1">
      <c r="A34" t="s">
        <v>51</v>
      </c>
      <c s="6" t="s">
        <v>77</v>
      </c>
      <c s="6" t="s">
        <v>1363</v>
      </c>
      <c t="s">
        <v>5</v>
      </c>
      <c s="26" t="s">
        <v>1364</v>
      </c>
      <c s="27" t="s">
        <v>89</v>
      </c>
      <c s="28">
        <v>40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957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25.5" customHeight="1">
      <c r="A36" s="30" t="s">
        <v>58</v>
      </c>
      <c r="E36" s="32" t="s">
        <v>1365</v>
      </c>
    </row>
    <row r="37" spans="5:5" ht="12.75" customHeight="1">
      <c r="E37" s="31" t="s">
        <v>1344</v>
      </c>
    </row>
    <row r="38" spans="1:13" ht="12.75" customHeight="1">
      <c r="A38" t="s">
        <v>48</v>
      </c>
      <c r="C38" s="7" t="s">
        <v>49</v>
      </c>
      <c r="E38" s="25" t="s">
        <v>206</v>
      </c>
      <c r="J38" s="24">
        <f>0</f>
      </c>
      <c s="24">
        <f>0</f>
      </c>
      <c s="24">
        <f>0+L39+L43+L47+L51+L55+L59+L63+L67+L71+L75+L79</f>
      </c>
      <c s="24">
        <f>0+M39+M43+M47+M51+M55+M59+M63+M67+M71+M75+M79</f>
      </c>
    </row>
    <row r="39" spans="1:16" ht="12.75" customHeight="1">
      <c r="A39" t="s">
        <v>51</v>
      </c>
      <c s="6" t="s">
        <v>80</v>
      </c>
      <c s="6" t="s">
        <v>1366</v>
      </c>
      <c t="s">
        <v>5</v>
      </c>
      <c s="26" t="s">
        <v>1367</v>
      </c>
      <c s="27" t="s">
        <v>54</v>
      </c>
      <c s="28">
        <v>1695.5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957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51" customHeight="1">
      <c r="A41" s="30" t="s">
        <v>58</v>
      </c>
      <c r="E41" s="32" t="s">
        <v>1368</v>
      </c>
    </row>
    <row r="42" spans="5:5" ht="12.75" customHeight="1">
      <c r="E42" s="31" t="s">
        <v>1344</v>
      </c>
    </row>
    <row r="43" spans="1:16" ht="12.75" customHeight="1">
      <c r="A43" t="s">
        <v>51</v>
      </c>
      <c s="6" t="s">
        <v>83</v>
      </c>
      <c s="6" t="s">
        <v>1369</v>
      </c>
      <c t="s">
        <v>5</v>
      </c>
      <c s="26" t="s">
        <v>1370</v>
      </c>
      <c s="27" t="s">
        <v>54</v>
      </c>
      <c s="28">
        <v>40692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957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</v>
      </c>
    </row>
    <row r="45" spans="1:5" ht="12.75" customHeight="1">
      <c r="A45" s="30" t="s">
        <v>58</v>
      </c>
      <c r="E45" s="32" t="s">
        <v>1371</v>
      </c>
    </row>
    <row r="46" spans="5:5" ht="12.75" customHeight="1">
      <c r="E46" s="31" t="s">
        <v>1344</v>
      </c>
    </row>
    <row r="47" spans="1:16" ht="12.75" customHeight="1">
      <c r="A47" t="s">
        <v>51</v>
      </c>
      <c s="6" t="s">
        <v>86</v>
      </c>
      <c s="6" t="s">
        <v>1372</v>
      </c>
      <c t="s">
        <v>5</v>
      </c>
      <c s="26" t="s">
        <v>1373</v>
      </c>
      <c s="27" t="s">
        <v>54</v>
      </c>
      <c s="28">
        <v>1715.5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957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63.75" customHeight="1">
      <c r="A49" s="30" t="s">
        <v>58</v>
      </c>
      <c r="E49" s="32" t="s">
        <v>1374</v>
      </c>
    </row>
    <row r="50" spans="5:5" ht="12.75" customHeight="1">
      <c r="E50" s="31" t="s">
        <v>1344</v>
      </c>
    </row>
    <row r="51" spans="1:16" ht="12.75" customHeight="1">
      <c r="A51" t="s">
        <v>51</v>
      </c>
      <c s="6" t="s">
        <v>90</v>
      </c>
      <c s="6" t="s">
        <v>1375</v>
      </c>
      <c t="s">
        <v>5</v>
      </c>
      <c s="26" t="s">
        <v>1370</v>
      </c>
      <c s="27" t="s">
        <v>54</v>
      </c>
      <c s="28">
        <v>41172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957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</v>
      </c>
    </row>
    <row r="53" spans="1:5" ht="12.75" customHeight="1">
      <c r="A53" s="30" t="s">
        <v>58</v>
      </c>
      <c r="E53" s="32" t="s">
        <v>1376</v>
      </c>
    </row>
    <row r="54" spans="5:5" ht="12.75" customHeight="1">
      <c r="E54" s="31" t="s">
        <v>1344</v>
      </c>
    </row>
    <row r="55" spans="1:16" ht="12.75" customHeight="1">
      <c r="A55" t="s">
        <v>51</v>
      </c>
      <c s="6" t="s">
        <v>93</v>
      </c>
      <c s="6" t="s">
        <v>1377</v>
      </c>
      <c t="s">
        <v>5</v>
      </c>
      <c s="26" t="s">
        <v>1378</v>
      </c>
      <c s="27" t="s">
        <v>54</v>
      </c>
      <c s="28">
        <v>369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957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</v>
      </c>
    </row>
    <row r="57" spans="1:5" ht="25.5" customHeight="1">
      <c r="A57" s="30" t="s">
        <v>58</v>
      </c>
      <c r="E57" s="32" t="s">
        <v>1379</v>
      </c>
    </row>
    <row r="58" spans="5:5" ht="12.75" customHeight="1">
      <c r="E58" s="31" t="s">
        <v>1344</v>
      </c>
    </row>
    <row r="59" spans="1:16" ht="12.75" customHeight="1">
      <c r="A59" t="s">
        <v>51</v>
      </c>
      <c s="6" t="s">
        <v>96</v>
      </c>
      <c s="6" t="s">
        <v>1380</v>
      </c>
      <c t="s">
        <v>5</v>
      </c>
      <c s="26" t="s">
        <v>1370</v>
      </c>
      <c s="27" t="s">
        <v>54</v>
      </c>
      <c s="28">
        <v>8856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957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</v>
      </c>
    </row>
    <row r="61" spans="1:5" ht="12.75" customHeight="1">
      <c r="A61" s="30" t="s">
        <v>58</v>
      </c>
      <c r="E61" s="32" t="s">
        <v>1381</v>
      </c>
    </row>
    <row r="62" spans="5:5" ht="12.75" customHeight="1">
      <c r="E62" s="31" t="s">
        <v>1344</v>
      </c>
    </row>
    <row r="63" spans="1:16" ht="12.75" customHeight="1">
      <c r="A63" t="s">
        <v>51</v>
      </c>
      <c s="6" t="s">
        <v>99</v>
      </c>
      <c s="6" t="s">
        <v>1382</v>
      </c>
      <c t="s">
        <v>5</v>
      </c>
      <c s="26" t="s">
        <v>1383</v>
      </c>
      <c s="27" t="s">
        <v>54</v>
      </c>
      <c s="28">
        <v>4.71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957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</v>
      </c>
    </row>
    <row r="65" spans="1:5" ht="25.5" customHeight="1">
      <c r="A65" s="30" t="s">
        <v>58</v>
      </c>
      <c r="E65" s="32" t="s">
        <v>1384</v>
      </c>
    </row>
    <row r="66" spans="5:5" ht="12.75" customHeight="1">
      <c r="E66" s="31" t="s">
        <v>1344</v>
      </c>
    </row>
    <row r="67" spans="1:16" ht="12.75" customHeight="1">
      <c r="A67" t="s">
        <v>51</v>
      </c>
      <c s="6" t="s">
        <v>103</v>
      </c>
      <c s="6" t="s">
        <v>1385</v>
      </c>
      <c t="s">
        <v>5</v>
      </c>
      <c s="26" t="s">
        <v>1370</v>
      </c>
      <c s="27" t="s">
        <v>54</v>
      </c>
      <c s="28">
        <v>113.04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957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</v>
      </c>
    </row>
    <row r="69" spans="1:5" ht="12.75" customHeight="1">
      <c r="A69" s="30" t="s">
        <v>58</v>
      </c>
      <c r="E69" s="32" t="s">
        <v>1386</v>
      </c>
    </row>
    <row r="70" spans="5:5" ht="12.75" customHeight="1">
      <c r="E70" s="31" t="s">
        <v>1344</v>
      </c>
    </row>
    <row r="71" spans="1:16" ht="12.75" customHeight="1">
      <c r="A71" t="s">
        <v>51</v>
      </c>
      <c s="6" t="s">
        <v>106</v>
      </c>
      <c s="6" t="s">
        <v>1387</v>
      </c>
      <c t="s">
        <v>5</v>
      </c>
      <c s="26" t="s">
        <v>1388</v>
      </c>
      <c s="27" t="s">
        <v>54</v>
      </c>
      <c s="28">
        <v>3809.461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957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</v>
      </c>
    </row>
    <row r="73" spans="1:5" ht="229.5" customHeight="1">
      <c r="A73" s="30" t="s">
        <v>58</v>
      </c>
      <c r="E73" s="32" t="s">
        <v>1389</v>
      </c>
    </row>
    <row r="74" spans="5:5" ht="12.75" customHeight="1">
      <c r="E74" s="31" t="s">
        <v>1344</v>
      </c>
    </row>
    <row r="75" spans="1:16" ht="12.75" customHeight="1">
      <c r="A75" t="s">
        <v>51</v>
      </c>
      <c s="6" t="s">
        <v>109</v>
      </c>
      <c s="6" t="s">
        <v>1120</v>
      </c>
      <c t="s">
        <v>5</v>
      </c>
      <c s="26" t="s">
        <v>1121</v>
      </c>
      <c s="27" t="s">
        <v>54</v>
      </c>
      <c s="28">
        <v>20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957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5</v>
      </c>
    </row>
    <row r="77" spans="1:5" ht="12.75" customHeight="1">
      <c r="A77" s="30" t="s">
        <v>58</v>
      </c>
      <c r="E77" s="32" t="s">
        <v>1390</v>
      </c>
    </row>
    <row r="78" spans="5:5" ht="12.75" customHeight="1">
      <c r="E78" s="31" t="s">
        <v>1344</v>
      </c>
    </row>
    <row r="79" spans="1:16" ht="12.75" customHeight="1">
      <c r="A79" t="s">
        <v>51</v>
      </c>
      <c s="6" t="s">
        <v>112</v>
      </c>
      <c s="6" t="s">
        <v>1093</v>
      </c>
      <c t="s">
        <v>5</v>
      </c>
      <c s="26" t="s">
        <v>1094</v>
      </c>
      <c s="27" t="s">
        <v>236</v>
      </c>
      <c s="28">
        <v>805.319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957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5</v>
      </c>
    </row>
    <row r="81" spans="1:5" ht="12.75" customHeight="1">
      <c r="A81" s="30" t="s">
        <v>58</v>
      </c>
      <c r="E81" s="32" t="s">
        <v>1391</v>
      </c>
    </row>
    <row r="82" spans="5:5" ht="12.75" customHeight="1">
      <c r="E82" s="31" t="s">
        <v>1344</v>
      </c>
    </row>
    <row r="83" spans="1:13" ht="12.75" customHeight="1">
      <c r="A83" t="s">
        <v>48</v>
      </c>
      <c r="C83" s="7" t="s">
        <v>103</v>
      </c>
      <c r="E83" s="25" t="s">
        <v>954</v>
      </c>
      <c r="J83" s="24">
        <f>0</f>
      </c>
      <c s="24">
        <f>0</f>
      </c>
      <c s="24">
        <f>0+L84+L88+L92+L96</f>
      </c>
      <c s="24">
        <f>0+M84+M88+M92+M96</f>
      </c>
    </row>
    <row r="84" spans="1:16" ht="12.75" customHeight="1">
      <c r="A84" t="s">
        <v>51</v>
      </c>
      <c s="6" t="s">
        <v>387</v>
      </c>
      <c s="6" t="s">
        <v>487</v>
      </c>
      <c t="s">
        <v>5</v>
      </c>
      <c s="26" t="s">
        <v>488</v>
      </c>
      <c s="27" t="s">
        <v>489</v>
      </c>
      <c s="28">
        <v>6938.34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957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5</v>
      </c>
    </row>
    <row r="86" spans="1:5" ht="63.75" customHeight="1">
      <c r="A86" s="30" t="s">
        <v>58</v>
      </c>
      <c r="E86" s="32" t="s">
        <v>1392</v>
      </c>
    </row>
    <row r="87" spans="5:5" ht="12.75" customHeight="1">
      <c r="E87" s="31" t="s">
        <v>1344</v>
      </c>
    </row>
    <row r="88" spans="1:16" ht="12.75" customHeight="1">
      <c r="A88" t="s">
        <v>51</v>
      </c>
      <c s="6" t="s">
        <v>390</v>
      </c>
      <c s="6" t="s">
        <v>494</v>
      </c>
      <c t="s">
        <v>5</v>
      </c>
      <c s="26" t="s">
        <v>495</v>
      </c>
      <c s="27" t="s">
        <v>489</v>
      </c>
      <c s="28">
        <v>429.868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957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5</v>
      </c>
    </row>
    <row r="90" spans="1:5" ht="25.5" customHeight="1">
      <c r="A90" s="30" t="s">
        <v>58</v>
      </c>
      <c r="E90" s="32" t="s">
        <v>1393</v>
      </c>
    </row>
    <row r="91" spans="5:5" ht="12.75" customHeight="1">
      <c r="E91" s="31" t="s">
        <v>1344</v>
      </c>
    </row>
    <row r="92" spans="1:16" ht="12.75" customHeight="1">
      <c r="A92" t="s">
        <v>51</v>
      </c>
      <c s="6" t="s">
        <v>393</v>
      </c>
      <c s="6" t="s">
        <v>1394</v>
      </c>
      <c t="s">
        <v>5</v>
      </c>
      <c s="26" t="s">
        <v>1395</v>
      </c>
      <c s="27" t="s">
        <v>489</v>
      </c>
      <c s="28">
        <v>93.6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957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5</v>
      </c>
    </row>
    <row r="94" spans="1:5" ht="25.5" customHeight="1">
      <c r="A94" s="30" t="s">
        <v>58</v>
      </c>
      <c r="E94" s="32" t="s">
        <v>1396</v>
      </c>
    </row>
    <row r="95" spans="5:5" ht="12.75" customHeight="1">
      <c r="E95" s="31" t="s">
        <v>1344</v>
      </c>
    </row>
    <row r="96" spans="1:16" ht="12.75" customHeight="1">
      <c r="A96" t="s">
        <v>51</v>
      </c>
      <c s="6" t="s">
        <v>396</v>
      </c>
      <c s="6" t="s">
        <v>1070</v>
      </c>
      <c t="s">
        <v>5</v>
      </c>
      <c s="26" t="s">
        <v>1071</v>
      </c>
      <c s="27" t="s">
        <v>489</v>
      </c>
      <c s="28">
        <v>3.245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957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5</v>
      </c>
    </row>
    <row r="98" spans="1:5" ht="25.5" customHeight="1">
      <c r="A98" s="30" t="s">
        <v>58</v>
      </c>
      <c r="E98" s="32" t="s">
        <v>1397</v>
      </c>
    </row>
    <row r="99" spans="5:5" ht="12.75" customHeight="1">
      <c r="E99" s="31" t="s">
        <v>1344</v>
      </c>
    </row>
    <row r="100" spans="1:13" ht="12.75" customHeight="1">
      <c r="A100" t="s">
        <v>48</v>
      </c>
      <c r="C100" s="7" t="s">
        <v>27</v>
      </c>
      <c r="E100" s="25" t="s">
        <v>1131</v>
      </c>
      <c r="J100" s="24">
        <f>0</f>
      </c>
      <c s="24">
        <f>0</f>
      </c>
      <c s="24">
        <f>0+L101+L105+L109+L113+L117+L121+L125+L129+L133+L137</f>
      </c>
      <c s="24">
        <f>0+M101+M105+M109+M113+M117+M121+M125+M129+M133+M137</f>
      </c>
    </row>
    <row r="101" spans="1:16" ht="12.75" customHeight="1">
      <c r="A101" t="s">
        <v>51</v>
      </c>
      <c s="6" t="s">
        <v>115</v>
      </c>
      <c s="6" t="s">
        <v>1398</v>
      </c>
      <c t="s">
        <v>5</v>
      </c>
      <c s="26" t="s">
        <v>1399</v>
      </c>
      <c s="27" t="s">
        <v>489</v>
      </c>
      <c s="28">
        <v>33.176</v>
      </c>
      <c s="27">
        <v>0</v>
      </c>
      <c s="27">
        <f>ROUND(G101*H101,6)</f>
      </c>
      <c r="L101" s="29">
        <v>0</v>
      </c>
      <c s="24">
        <f>ROUND(ROUND(L101,2)*ROUND(G101,3),2)</f>
      </c>
      <c s="27" t="s">
        <v>957</v>
      </c>
      <c>
        <f>(M101*21)/100</f>
      </c>
      <c t="s">
        <v>27</v>
      </c>
    </row>
    <row r="102" spans="1:5" ht="12.75" customHeight="1">
      <c r="A102" s="30" t="s">
        <v>56</v>
      </c>
      <c r="E102" s="31" t="s">
        <v>5</v>
      </c>
    </row>
    <row r="103" spans="1:5" ht="63.75" customHeight="1">
      <c r="A103" s="30" t="s">
        <v>58</v>
      </c>
      <c r="E103" s="32" t="s">
        <v>1400</v>
      </c>
    </row>
    <row r="104" spans="5:5" ht="12.75" customHeight="1">
      <c r="E104" s="31" t="s">
        <v>1344</v>
      </c>
    </row>
    <row r="105" spans="1:16" ht="12.75" customHeight="1">
      <c r="A105" t="s">
        <v>51</v>
      </c>
      <c s="6" t="s">
        <v>119</v>
      </c>
      <c s="6" t="s">
        <v>1401</v>
      </c>
      <c t="s">
        <v>5</v>
      </c>
      <c s="26" t="s">
        <v>1402</v>
      </c>
      <c s="27" t="s">
        <v>489</v>
      </c>
      <c s="28">
        <v>11.285</v>
      </c>
      <c s="27">
        <v>0</v>
      </c>
      <c s="27">
        <f>ROUND(G105*H105,6)</f>
      </c>
      <c r="L105" s="29">
        <v>0</v>
      </c>
      <c s="24">
        <f>ROUND(ROUND(L105,2)*ROUND(G105,3),2)</f>
      </c>
      <c s="27" t="s">
        <v>957</v>
      </c>
      <c>
        <f>(M105*21)/100</f>
      </c>
      <c t="s">
        <v>27</v>
      </c>
    </row>
    <row r="106" spans="1:5" ht="12.75" customHeight="1">
      <c r="A106" s="30" t="s">
        <v>56</v>
      </c>
      <c r="E106" s="31" t="s">
        <v>5</v>
      </c>
    </row>
    <row r="107" spans="1:5" ht="63.75" customHeight="1">
      <c r="A107" s="30" t="s">
        <v>58</v>
      </c>
      <c r="E107" s="32" t="s">
        <v>1403</v>
      </c>
    </row>
    <row r="108" spans="5:5" ht="12.75" customHeight="1">
      <c r="E108" s="31" t="s">
        <v>1344</v>
      </c>
    </row>
    <row r="109" spans="1:16" ht="12.75" customHeight="1">
      <c r="A109" t="s">
        <v>51</v>
      </c>
      <c s="6" t="s">
        <v>122</v>
      </c>
      <c s="6" t="s">
        <v>1404</v>
      </c>
      <c t="s">
        <v>5</v>
      </c>
      <c s="26" t="s">
        <v>1405</v>
      </c>
      <c s="27" t="s">
        <v>236</v>
      </c>
      <c s="28">
        <v>780</v>
      </c>
      <c s="27">
        <v>0</v>
      </c>
      <c s="27">
        <f>ROUND(G109*H109,6)</f>
      </c>
      <c r="L109" s="29">
        <v>0</v>
      </c>
      <c s="24">
        <f>ROUND(ROUND(L109,2)*ROUND(G109,3),2)</f>
      </c>
      <c s="27" t="s">
        <v>957</v>
      </c>
      <c>
        <f>(M109*21)/100</f>
      </c>
      <c t="s">
        <v>27</v>
      </c>
    </row>
    <row r="110" spans="1:5" ht="12.75" customHeight="1">
      <c r="A110" s="30" t="s">
        <v>56</v>
      </c>
      <c r="E110" s="31" t="s">
        <v>5</v>
      </c>
    </row>
    <row r="111" spans="1:5" ht="12.75" customHeight="1">
      <c r="A111" s="30" t="s">
        <v>58</v>
      </c>
      <c r="E111" s="32" t="s">
        <v>1406</v>
      </c>
    </row>
    <row r="112" spans="5:5" ht="12.75" customHeight="1">
      <c r="E112" s="31" t="s">
        <v>1344</v>
      </c>
    </row>
    <row r="113" spans="1:16" ht="12.75" customHeight="1">
      <c r="A113" t="s">
        <v>51</v>
      </c>
      <c s="6" t="s">
        <v>125</v>
      </c>
      <c s="6" t="s">
        <v>1407</v>
      </c>
      <c t="s">
        <v>5</v>
      </c>
      <c s="26" t="s">
        <v>1408</v>
      </c>
      <c s="27" t="s">
        <v>65</v>
      </c>
      <c s="28">
        <v>640</v>
      </c>
      <c s="27">
        <v>0</v>
      </c>
      <c s="27">
        <f>ROUND(G113*H113,6)</f>
      </c>
      <c r="L113" s="29">
        <v>0</v>
      </c>
      <c s="24">
        <f>ROUND(ROUND(L113,2)*ROUND(G113,3),2)</f>
      </c>
      <c s="27" t="s">
        <v>957</v>
      </c>
      <c>
        <f>(M113*21)/100</f>
      </c>
      <c t="s">
        <v>27</v>
      </c>
    </row>
    <row r="114" spans="1:5" ht="12.75" customHeight="1">
      <c r="A114" s="30" t="s">
        <v>56</v>
      </c>
      <c r="E114" s="31" t="s">
        <v>5</v>
      </c>
    </row>
    <row r="115" spans="1:5" ht="12.75" customHeight="1">
      <c r="A115" s="30" t="s">
        <v>58</v>
      </c>
      <c r="E115" s="32" t="s">
        <v>1409</v>
      </c>
    </row>
    <row r="116" spans="5:5" ht="12.75" customHeight="1">
      <c r="E116" s="31" t="s">
        <v>1344</v>
      </c>
    </row>
    <row r="117" spans="1:16" ht="12.75" customHeight="1">
      <c r="A117" t="s">
        <v>51</v>
      </c>
      <c s="6" t="s">
        <v>128</v>
      </c>
      <c s="6" t="s">
        <v>1410</v>
      </c>
      <c t="s">
        <v>5</v>
      </c>
      <c s="26" t="s">
        <v>1411</v>
      </c>
      <c s="27" t="s">
        <v>65</v>
      </c>
      <c s="28">
        <v>360</v>
      </c>
      <c s="27">
        <v>0</v>
      </c>
      <c s="27">
        <f>ROUND(G117*H117,6)</f>
      </c>
      <c r="L117" s="29">
        <v>0</v>
      </c>
      <c s="24">
        <f>ROUND(ROUND(L117,2)*ROUND(G117,3),2)</f>
      </c>
      <c s="27" t="s">
        <v>957</v>
      </c>
      <c>
        <f>(M117*21)/100</f>
      </c>
      <c t="s">
        <v>27</v>
      </c>
    </row>
    <row r="118" spans="1:5" ht="12.75" customHeight="1">
      <c r="A118" s="30" t="s">
        <v>56</v>
      </c>
      <c r="E118" s="31" t="s">
        <v>5</v>
      </c>
    </row>
    <row r="119" spans="1:5" ht="38.25" customHeight="1">
      <c r="A119" s="30" t="s">
        <v>58</v>
      </c>
      <c r="E119" s="32" t="s">
        <v>1412</v>
      </c>
    </row>
    <row r="120" spans="5:5" ht="12.75" customHeight="1">
      <c r="E120" s="31" t="s">
        <v>1344</v>
      </c>
    </row>
    <row r="121" spans="1:16" ht="12.75" customHeight="1">
      <c r="A121" t="s">
        <v>51</v>
      </c>
      <c s="6" t="s">
        <v>131</v>
      </c>
      <c s="6" t="s">
        <v>1413</v>
      </c>
      <c t="s">
        <v>5</v>
      </c>
      <c s="26" t="s">
        <v>1414</v>
      </c>
      <c s="27" t="s">
        <v>65</v>
      </c>
      <c s="28">
        <v>52</v>
      </c>
      <c s="27">
        <v>0</v>
      </c>
      <c s="27">
        <f>ROUND(G121*H121,6)</f>
      </c>
      <c r="L121" s="29">
        <v>0</v>
      </c>
      <c s="24">
        <f>ROUND(ROUND(L121,2)*ROUND(G121,3),2)</f>
      </c>
      <c s="27" t="s">
        <v>957</v>
      </c>
      <c>
        <f>(M121*21)/100</f>
      </c>
      <c t="s">
        <v>27</v>
      </c>
    </row>
    <row r="122" spans="1:5" ht="12.75" customHeight="1">
      <c r="A122" s="30" t="s">
        <v>56</v>
      </c>
      <c r="E122" s="31" t="s">
        <v>5</v>
      </c>
    </row>
    <row r="123" spans="1:5" ht="25.5" customHeight="1">
      <c r="A123" s="30" t="s">
        <v>58</v>
      </c>
      <c r="E123" s="32" t="s">
        <v>1415</v>
      </c>
    </row>
    <row r="124" spans="5:5" ht="12.75" customHeight="1">
      <c r="E124" s="31" t="s">
        <v>1344</v>
      </c>
    </row>
    <row r="125" spans="1:16" ht="12.75" customHeight="1">
      <c r="A125" t="s">
        <v>51</v>
      </c>
      <c s="6" t="s">
        <v>134</v>
      </c>
      <c s="6" t="s">
        <v>1416</v>
      </c>
      <c t="s">
        <v>5</v>
      </c>
      <c s="26" t="s">
        <v>1417</v>
      </c>
      <c s="27" t="s">
        <v>65</v>
      </c>
      <c s="28">
        <v>295.1</v>
      </c>
      <c s="27">
        <v>0</v>
      </c>
      <c s="27">
        <f>ROUND(G125*H125,6)</f>
      </c>
      <c r="L125" s="29">
        <v>0</v>
      </c>
      <c s="24">
        <f>ROUND(ROUND(L125,2)*ROUND(G125,3),2)</f>
      </c>
      <c s="27" t="s">
        <v>957</v>
      </c>
      <c>
        <f>(M125*21)/100</f>
      </c>
      <c t="s">
        <v>27</v>
      </c>
    </row>
    <row r="126" spans="1:5" ht="12.75" customHeight="1">
      <c r="A126" s="30" t="s">
        <v>56</v>
      </c>
      <c r="E126" s="31" t="s">
        <v>5</v>
      </c>
    </row>
    <row r="127" spans="1:5" ht="204" customHeight="1">
      <c r="A127" s="30" t="s">
        <v>58</v>
      </c>
      <c r="E127" s="32" t="s">
        <v>1418</v>
      </c>
    </row>
    <row r="128" spans="5:5" ht="12.75" customHeight="1">
      <c r="E128" s="31" t="s">
        <v>1344</v>
      </c>
    </row>
    <row r="129" spans="1:16" ht="12.75" customHeight="1">
      <c r="A129" t="s">
        <v>51</v>
      </c>
      <c s="6" t="s">
        <v>137</v>
      </c>
      <c s="6" t="s">
        <v>1419</v>
      </c>
      <c t="s">
        <v>5</v>
      </c>
      <c s="26" t="s">
        <v>1420</v>
      </c>
      <c s="27" t="s">
        <v>54</v>
      </c>
      <c s="28">
        <v>45.216</v>
      </c>
      <c s="27">
        <v>0</v>
      </c>
      <c s="27">
        <f>ROUND(G129*H129,6)</f>
      </c>
      <c r="L129" s="29">
        <v>0</v>
      </c>
      <c s="24">
        <f>ROUND(ROUND(L129,2)*ROUND(G129,3),2)</f>
      </c>
      <c s="27" t="s">
        <v>957</v>
      </c>
      <c>
        <f>(M129*21)/100</f>
      </c>
      <c t="s">
        <v>27</v>
      </c>
    </row>
    <row r="130" spans="1:5" ht="12.75" customHeight="1">
      <c r="A130" s="30" t="s">
        <v>56</v>
      </c>
      <c r="E130" s="31" t="s">
        <v>5</v>
      </c>
    </row>
    <row r="131" spans="1:5" ht="25.5" customHeight="1">
      <c r="A131" s="30" t="s">
        <v>58</v>
      </c>
      <c r="E131" s="32" t="s">
        <v>1421</v>
      </c>
    </row>
    <row r="132" spans="5:5" ht="12.75" customHeight="1">
      <c r="E132" s="31" t="s">
        <v>1344</v>
      </c>
    </row>
    <row r="133" spans="1:16" ht="12.75" customHeight="1">
      <c r="A133" t="s">
        <v>51</v>
      </c>
      <c s="6" t="s">
        <v>140</v>
      </c>
      <c s="6" t="s">
        <v>1422</v>
      </c>
      <c t="s">
        <v>5</v>
      </c>
      <c s="26" t="s">
        <v>1423</v>
      </c>
      <c s="27" t="s">
        <v>89</v>
      </c>
      <c s="28">
        <v>50</v>
      </c>
      <c s="27">
        <v>0</v>
      </c>
      <c s="27">
        <f>ROUND(G133*H133,6)</f>
      </c>
      <c r="L133" s="29">
        <v>0</v>
      </c>
      <c s="24">
        <f>ROUND(ROUND(L133,2)*ROUND(G133,3),2)</f>
      </c>
      <c s="27" t="s">
        <v>1347</v>
      </c>
      <c>
        <f>(M133*21)/100</f>
      </c>
      <c t="s">
        <v>27</v>
      </c>
    </row>
    <row r="134" spans="1:5" ht="12.75" customHeight="1">
      <c r="A134" s="30" t="s">
        <v>56</v>
      </c>
      <c r="E134" s="31" t="s">
        <v>5</v>
      </c>
    </row>
    <row r="135" spans="1:5" ht="12.75" customHeight="1">
      <c r="A135" s="30" t="s">
        <v>58</v>
      </c>
      <c r="E135" s="32" t="s">
        <v>1424</v>
      </c>
    </row>
    <row r="136" spans="5:5" ht="63.75" customHeight="1">
      <c r="E136" s="31" t="s">
        <v>1425</v>
      </c>
    </row>
    <row r="137" spans="1:16" ht="12.75" customHeight="1">
      <c r="A137" t="s">
        <v>51</v>
      </c>
      <c s="6" t="s">
        <v>143</v>
      </c>
      <c s="6" t="s">
        <v>1426</v>
      </c>
      <c t="s">
        <v>5</v>
      </c>
      <c s="26" t="s">
        <v>1427</v>
      </c>
      <c s="27" t="s">
        <v>65</v>
      </c>
      <c s="28">
        <v>140</v>
      </c>
      <c s="27">
        <v>0</v>
      </c>
      <c s="27">
        <f>ROUND(G137*H137,6)</f>
      </c>
      <c r="L137" s="29">
        <v>0</v>
      </c>
      <c s="24">
        <f>ROUND(ROUND(L137,2)*ROUND(G137,3),2)</f>
      </c>
      <c s="27" t="s">
        <v>1347</v>
      </c>
      <c>
        <f>(M137*21)/100</f>
      </c>
      <c t="s">
        <v>27</v>
      </c>
    </row>
    <row r="138" spans="1:5" ht="12.75" customHeight="1">
      <c r="A138" s="30" t="s">
        <v>56</v>
      </c>
      <c r="E138" s="31" t="s">
        <v>5</v>
      </c>
    </row>
    <row r="139" spans="1:5" ht="12.75" customHeight="1">
      <c r="A139" s="30" t="s">
        <v>58</v>
      </c>
      <c r="E139" s="32" t="s">
        <v>1428</v>
      </c>
    </row>
    <row r="140" spans="5:5" ht="12.75" customHeight="1">
      <c r="E140" s="31" t="s">
        <v>1429</v>
      </c>
    </row>
    <row r="141" spans="1:13" ht="12.75" customHeight="1">
      <c r="A141" t="s">
        <v>48</v>
      </c>
      <c r="C141" s="7" t="s">
        <v>26</v>
      </c>
      <c r="E141" s="25" t="s">
        <v>1430</v>
      </c>
      <c r="J141" s="24">
        <f>0</f>
      </c>
      <c s="24">
        <f>0</f>
      </c>
      <c s="24">
        <f>0+L142+L146+L150+L154+L158+L162+L166+L170</f>
      </c>
      <c s="24">
        <f>0+M142+M146+M150+M154+M158+M162+M166+M170</f>
      </c>
    </row>
    <row r="142" spans="1:16" ht="12.75" customHeight="1">
      <c r="A142" t="s">
        <v>51</v>
      </c>
      <c s="6" t="s">
        <v>146</v>
      </c>
      <c s="6" t="s">
        <v>1431</v>
      </c>
      <c t="s">
        <v>5</v>
      </c>
      <c s="26" t="s">
        <v>1432</v>
      </c>
      <c s="27" t="s">
        <v>54</v>
      </c>
      <c s="28">
        <v>14.926</v>
      </c>
      <c s="27">
        <v>0</v>
      </c>
      <c s="27">
        <f>ROUND(G142*H142,6)</f>
      </c>
      <c r="L142" s="29">
        <v>0</v>
      </c>
      <c s="24">
        <f>ROUND(ROUND(L142,2)*ROUND(G142,3),2)</f>
      </c>
      <c s="27" t="s">
        <v>957</v>
      </c>
      <c>
        <f>(M142*21)/100</f>
      </c>
      <c t="s">
        <v>27</v>
      </c>
    </row>
    <row r="143" spans="1:5" ht="12.75" customHeight="1">
      <c r="A143" s="30" t="s">
        <v>56</v>
      </c>
      <c r="E143" s="31" t="s">
        <v>5</v>
      </c>
    </row>
    <row r="144" spans="1:5" ht="38.25" customHeight="1">
      <c r="A144" s="30" t="s">
        <v>58</v>
      </c>
      <c r="E144" s="32" t="s">
        <v>1433</v>
      </c>
    </row>
    <row r="145" spans="5:5" ht="12.75" customHeight="1">
      <c r="E145" s="31" t="s">
        <v>1344</v>
      </c>
    </row>
    <row r="146" spans="1:16" ht="12.75" customHeight="1">
      <c r="A146" t="s">
        <v>51</v>
      </c>
      <c s="6" t="s">
        <v>149</v>
      </c>
      <c s="6" t="s">
        <v>1434</v>
      </c>
      <c t="s">
        <v>5</v>
      </c>
      <c s="26" t="s">
        <v>1435</v>
      </c>
      <c s="27" t="s">
        <v>489</v>
      </c>
      <c s="28">
        <v>1.95</v>
      </c>
      <c s="27">
        <v>0</v>
      </c>
      <c s="27">
        <f>ROUND(G146*H146,6)</f>
      </c>
      <c r="L146" s="29">
        <v>0</v>
      </c>
      <c s="24">
        <f>ROUND(ROUND(L146,2)*ROUND(G146,3),2)</f>
      </c>
      <c s="27" t="s">
        <v>957</v>
      </c>
      <c>
        <f>(M146*21)/100</f>
      </c>
      <c t="s">
        <v>27</v>
      </c>
    </row>
    <row r="147" spans="1:5" ht="12.75" customHeight="1">
      <c r="A147" s="30" t="s">
        <v>56</v>
      </c>
      <c r="E147" s="31" t="s">
        <v>5</v>
      </c>
    </row>
    <row r="148" spans="1:5" ht="25.5" customHeight="1">
      <c r="A148" s="30" t="s">
        <v>58</v>
      </c>
      <c r="E148" s="32" t="s">
        <v>1436</v>
      </c>
    </row>
    <row r="149" spans="5:5" ht="12.75" customHeight="1">
      <c r="E149" s="31" t="s">
        <v>1344</v>
      </c>
    </row>
    <row r="150" spans="1:16" ht="12.75" customHeight="1">
      <c r="A150" t="s">
        <v>51</v>
      </c>
      <c s="6" t="s">
        <v>152</v>
      </c>
      <c s="6" t="s">
        <v>1437</v>
      </c>
      <c t="s">
        <v>5</v>
      </c>
      <c s="26" t="s">
        <v>1438</v>
      </c>
      <c s="27" t="s">
        <v>54</v>
      </c>
      <c s="28">
        <v>9.024</v>
      </c>
      <c s="27">
        <v>0</v>
      </c>
      <c s="27">
        <f>ROUND(G150*H150,6)</f>
      </c>
      <c r="L150" s="29">
        <v>0</v>
      </c>
      <c s="24">
        <f>ROUND(ROUND(L150,2)*ROUND(G150,3),2)</f>
      </c>
      <c s="27" t="s">
        <v>957</v>
      </c>
      <c>
        <f>(M150*21)/100</f>
      </c>
      <c t="s">
        <v>27</v>
      </c>
    </row>
    <row r="151" spans="1:5" ht="12.75" customHeight="1">
      <c r="A151" s="30" t="s">
        <v>56</v>
      </c>
      <c r="E151" s="31" t="s">
        <v>5</v>
      </c>
    </row>
    <row r="152" spans="1:5" ht="25.5" customHeight="1">
      <c r="A152" s="30" t="s">
        <v>58</v>
      </c>
      <c r="E152" s="32" t="s">
        <v>1439</v>
      </c>
    </row>
    <row r="153" spans="5:5" ht="12.75" customHeight="1">
      <c r="E153" s="31" t="s">
        <v>1344</v>
      </c>
    </row>
    <row r="154" spans="1:16" ht="12.75" customHeight="1">
      <c r="A154" t="s">
        <v>51</v>
      </c>
      <c s="6" t="s">
        <v>155</v>
      </c>
      <c s="6" t="s">
        <v>1440</v>
      </c>
      <c t="s">
        <v>5</v>
      </c>
      <c s="26" t="s">
        <v>1441</v>
      </c>
      <c s="27" t="s">
        <v>54</v>
      </c>
      <c s="28">
        <v>24.602</v>
      </c>
      <c s="27">
        <v>0</v>
      </c>
      <c s="27">
        <f>ROUND(G154*H154,6)</f>
      </c>
      <c r="L154" s="29">
        <v>0</v>
      </c>
      <c s="24">
        <f>ROUND(ROUND(L154,2)*ROUND(G154,3),2)</f>
      </c>
      <c s="27" t="s">
        <v>957</v>
      </c>
      <c>
        <f>(M154*21)/100</f>
      </c>
      <c t="s">
        <v>27</v>
      </c>
    </row>
    <row r="155" spans="1:5" ht="12.75" customHeight="1">
      <c r="A155" s="30" t="s">
        <v>56</v>
      </c>
      <c r="E155" s="31" t="s">
        <v>5</v>
      </c>
    </row>
    <row r="156" spans="1:5" ht="25.5" customHeight="1">
      <c r="A156" s="30" t="s">
        <v>58</v>
      </c>
      <c r="E156" s="32" t="s">
        <v>1442</v>
      </c>
    </row>
    <row r="157" spans="5:5" ht="12.75" customHeight="1">
      <c r="E157" s="31" t="s">
        <v>1344</v>
      </c>
    </row>
    <row r="158" spans="1:16" ht="12.75" customHeight="1">
      <c r="A158" t="s">
        <v>51</v>
      </c>
      <c s="6" t="s">
        <v>158</v>
      </c>
      <c s="6" t="s">
        <v>1443</v>
      </c>
      <c t="s">
        <v>5</v>
      </c>
      <c s="26" t="s">
        <v>1444</v>
      </c>
      <c s="27" t="s">
        <v>489</v>
      </c>
      <c s="28">
        <v>0.191</v>
      </c>
      <c s="27">
        <v>0</v>
      </c>
      <c s="27">
        <f>ROUND(G158*H158,6)</f>
      </c>
      <c r="L158" s="29">
        <v>0</v>
      </c>
      <c s="24">
        <f>ROUND(ROUND(L158,2)*ROUND(G158,3),2)</f>
      </c>
      <c s="27" t="s">
        <v>957</v>
      </c>
      <c>
        <f>(M158*21)/100</f>
      </c>
      <c t="s">
        <v>27</v>
      </c>
    </row>
    <row r="159" spans="1:5" ht="12.75" customHeight="1">
      <c r="A159" s="30" t="s">
        <v>56</v>
      </c>
      <c r="E159" s="31" t="s">
        <v>5</v>
      </c>
    </row>
    <row r="160" spans="1:5" ht="76.5" customHeight="1">
      <c r="A160" s="30" t="s">
        <v>58</v>
      </c>
      <c r="E160" s="32" t="s">
        <v>1445</v>
      </c>
    </row>
    <row r="161" spans="5:5" ht="12.75" customHeight="1">
      <c r="E161" s="31" t="s">
        <v>1344</v>
      </c>
    </row>
    <row r="162" spans="1:16" ht="12.75" customHeight="1">
      <c r="A162" t="s">
        <v>51</v>
      </c>
      <c s="6" t="s">
        <v>163</v>
      </c>
      <c s="6" t="s">
        <v>1446</v>
      </c>
      <c t="s">
        <v>5</v>
      </c>
      <c s="26" t="s">
        <v>1447</v>
      </c>
      <c s="27" t="s">
        <v>65</v>
      </c>
      <c s="28">
        <v>29.8</v>
      </c>
      <c s="27">
        <v>0</v>
      </c>
      <c s="27">
        <f>ROUND(G162*H162,6)</f>
      </c>
      <c r="L162" s="29">
        <v>0</v>
      </c>
      <c s="24">
        <f>ROUND(ROUND(L162,2)*ROUND(G162,3),2)</f>
      </c>
      <c s="27" t="s">
        <v>1347</v>
      </c>
      <c>
        <f>(M162*21)/100</f>
      </c>
      <c t="s">
        <v>27</v>
      </c>
    </row>
    <row r="163" spans="1:5" ht="12.75" customHeight="1">
      <c r="A163" s="30" t="s">
        <v>56</v>
      </c>
      <c r="E163" s="31" t="s">
        <v>5</v>
      </c>
    </row>
    <row r="164" spans="1:5" ht="12.75" customHeight="1">
      <c r="A164" s="30" t="s">
        <v>58</v>
      </c>
      <c r="E164" s="32" t="s">
        <v>1448</v>
      </c>
    </row>
    <row r="165" spans="5:5" ht="12.75" customHeight="1">
      <c r="E165" s="31" t="s">
        <v>1449</v>
      </c>
    </row>
    <row r="166" spans="1:16" ht="12.75" customHeight="1">
      <c r="A166" t="s">
        <v>51</v>
      </c>
      <c s="6" t="s">
        <v>166</v>
      </c>
      <c s="6" t="s">
        <v>1450</v>
      </c>
      <c t="s">
        <v>5</v>
      </c>
      <c s="26" t="s">
        <v>1451</v>
      </c>
      <c s="27" t="s">
        <v>54</v>
      </c>
      <c s="28">
        <v>702.176</v>
      </c>
      <c s="27">
        <v>0</v>
      </c>
      <c s="27">
        <f>ROUND(G166*H166,6)</f>
      </c>
      <c r="L166" s="29">
        <v>0</v>
      </c>
      <c s="24">
        <f>ROUND(ROUND(L166,2)*ROUND(G166,3),2)</f>
      </c>
      <c s="27" t="s">
        <v>957</v>
      </c>
      <c>
        <f>(M166*21)/100</f>
      </c>
      <c t="s">
        <v>27</v>
      </c>
    </row>
    <row r="167" spans="1:5" ht="12.75" customHeight="1">
      <c r="A167" s="30" t="s">
        <v>56</v>
      </c>
      <c r="E167" s="31" t="s">
        <v>5</v>
      </c>
    </row>
    <row r="168" spans="1:5" ht="191.25" customHeight="1">
      <c r="A168" s="30" t="s">
        <v>58</v>
      </c>
      <c r="E168" s="32" t="s">
        <v>1452</v>
      </c>
    </row>
    <row r="169" spans="5:5" ht="12.75" customHeight="1">
      <c r="E169" s="31" t="s">
        <v>1344</v>
      </c>
    </row>
    <row r="170" spans="1:16" ht="12.75" customHeight="1">
      <c r="A170" t="s">
        <v>51</v>
      </c>
      <c s="6" t="s">
        <v>169</v>
      </c>
      <c s="6" t="s">
        <v>1453</v>
      </c>
      <c t="s">
        <v>5</v>
      </c>
      <c s="26" t="s">
        <v>1454</v>
      </c>
      <c s="27" t="s">
        <v>489</v>
      </c>
      <c s="28">
        <v>133.895</v>
      </c>
      <c s="27">
        <v>0</v>
      </c>
      <c s="27">
        <f>ROUND(G170*H170,6)</f>
      </c>
      <c r="L170" s="29">
        <v>0</v>
      </c>
      <c s="24">
        <f>ROUND(ROUND(L170,2)*ROUND(G170,3),2)</f>
      </c>
      <c s="27" t="s">
        <v>957</v>
      </c>
      <c>
        <f>(M170*21)/100</f>
      </c>
      <c t="s">
        <v>27</v>
      </c>
    </row>
    <row r="171" spans="1:5" ht="12.75" customHeight="1">
      <c r="A171" s="30" t="s">
        <v>56</v>
      </c>
      <c r="E171" s="31" t="s">
        <v>5</v>
      </c>
    </row>
    <row r="172" spans="1:5" ht="153" customHeight="1">
      <c r="A172" s="30" t="s">
        <v>58</v>
      </c>
      <c r="E172" s="32" t="s">
        <v>1455</v>
      </c>
    </row>
    <row r="173" spans="5:5" ht="12.75" customHeight="1">
      <c r="E173" s="31" t="s">
        <v>1344</v>
      </c>
    </row>
    <row r="174" spans="1:13" ht="12.75" customHeight="1">
      <c r="A174" t="s">
        <v>48</v>
      </c>
      <c r="C174" s="7" t="s">
        <v>66</v>
      </c>
      <c r="E174" s="25" t="s">
        <v>1456</v>
      </c>
      <c r="J174" s="24">
        <f>0</f>
      </c>
      <c s="24">
        <f>0</f>
      </c>
      <c s="24">
        <f>0+L175+L179+L183+L187+L191+L195+L199+L203</f>
      </c>
      <c s="24">
        <f>0+M175+M179+M183+M187+M191+M195+M199+M203</f>
      </c>
    </row>
    <row r="175" spans="1:16" ht="12.75" customHeight="1">
      <c r="A175" t="s">
        <v>51</v>
      </c>
      <c s="6" t="s">
        <v>172</v>
      </c>
      <c s="6" t="s">
        <v>1457</v>
      </c>
      <c t="s">
        <v>5</v>
      </c>
      <c s="26" t="s">
        <v>1458</v>
      </c>
      <c s="27" t="s">
        <v>54</v>
      </c>
      <c s="28">
        <v>27.6</v>
      </c>
      <c s="27">
        <v>0</v>
      </c>
      <c s="27">
        <f>ROUND(G175*H175,6)</f>
      </c>
      <c r="L175" s="29">
        <v>0</v>
      </c>
      <c s="24">
        <f>ROUND(ROUND(L175,2)*ROUND(G175,3),2)</f>
      </c>
      <c s="27" t="s">
        <v>957</v>
      </c>
      <c>
        <f>(M175*21)/100</f>
      </c>
      <c t="s">
        <v>27</v>
      </c>
    </row>
    <row r="176" spans="1:5" ht="12.75" customHeight="1">
      <c r="A176" s="30" t="s">
        <v>56</v>
      </c>
      <c r="E176" s="31" t="s">
        <v>5</v>
      </c>
    </row>
    <row r="177" spans="1:5" ht="51" customHeight="1">
      <c r="A177" s="30" t="s">
        <v>58</v>
      </c>
      <c r="E177" s="32" t="s">
        <v>1459</v>
      </c>
    </row>
    <row r="178" spans="5:5" ht="12.75" customHeight="1">
      <c r="E178" s="31" t="s">
        <v>1344</v>
      </c>
    </row>
    <row r="179" spans="1:16" ht="12.75" customHeight="1">
      <c r="A179" t="s">
        <v>51</v>
      </c>
      <c s="6" t="s">
        <v>175</v>
      </c>
      <c s="6" t="s">
        <v>1460</v>
      </c>
      <c t="s">
        <v>5</v>
      </c>
      <c s="26" t="s">
        <v>1461</v>
      </c>
      <c s="27" t="s">
        <v>489</v>
      </c>
      <c s="28">
        <v>2.136</v>
      </c>
      <c s="27">
        <v>0</v>
      </c>
      <c s="27">
        <f>ROUND(G179*H179,6)</f>
      </c>
      <c r="L179" s="29">
        <v>0</v>
      </c>
      <c s="24">
        <f>ROUND(ROUND(L179,2)*ROUND(G179,3),2)</f>
      </c>
      <c s="27" t="s">
        <v>957</v>
      </c>
      <c>
        <f>(M179*21)/100</f>
      </c>
      <c t="s">
        <v>27</v>
      </c>
    </row>
    <row r="180" spans="1:5" ht="12.75" customHeight="1">
      <c r="A180" s="30" t="s">
        <v>56</v>
      </c>
      <c r="E180" s="31" t="s">
        <v>5</v>
      </c>
    </row>
    <row r="181" spans="1:5" ht="12.75" customHeight="1">
      <c r="A181" s="30" t="s">
        <v>58</v>
      </c>
      <c r="E181" s="32" t="s">
        <v>5</v>
      </c>
    </row>
    <row r="182" spans="5:5" ht="12.75" customHeight="1">
      <c r="E182" s="31" t="s">
        <v>1344</v>
      </c>
    </row>
    <row r="183" spans="1:16" ht="12.75" customHeight="1">
      <c r="A183" t="s">
        <v>51</v>
      </c>
      <c s="6" t="s">
        <v>178</v>
      </c>
      <c s="6" t="s">
        <v>1462</v>
      </c>
      <c t="s">
        <v>5</v>
      </c>
      <c s="26" t="s">
        <v>1463</v>
      </c>
      <c s="27" t="s">
        <v>54</v>
      </c>
      <c s="28">
        <v>242.76</v>
      </c>
      <c s="27">
        <v>0</v>
      </c>
      <c s="27">
        <f>ROUND(G183*H183,6)</f>
      </c>
      <c r="L183" s="29">
        <v>0</v>
      </c>
      <c s="24">
        <f>ROUND(ROUND(L183,2)*ROUND(G183,3),2)</f>
      </c>
      <c s="27" t="s">
        <v>957</v>
      </c>
      <c>
        <f>(M183*21)/100</f>
      </c>
      <c t="s">
        <v>27</v>
      </c>
    </row>
    <row r="184" spans="1:5" ht="12.75" customHeight="1">
      <c r="A184" s="30" t="s">
        <v>56</v>
      </c>
      <c r="E184" s="31" t="s">
        <v>5</v>
      </c>
    </row>
    <row r="185" spans="1:5" ht="293.25" customHeight="1">
      <c r="A185" s="30" t="s">
        <v>58</v>
      </c>
      <c r="E185" s="32" t="s">
        <v>1464</v>
      </c>
    </row>
    <row r="186" spans="5:5" ht="12.75" customHeight="1">
      <c r="E186" s="31" t="s">
        <v>1344</v>
      </c>
    </row>
    <row r="187" spans="1:16" ht="12.75" customHeight="1">
      <c r="A187" t="s">
        <v>51</v>
      </c>
      <c s="6" t="s">
        <v>181</v>
      </c>
      <c s="6" t="s">
        <v>1465</v>
      </c>
      <c t="s">
        <v>5</v>
      </c>
      <c s="26" t="s">
        <v>1466</v>
      </c>
      <c s="27" t="s">
        <v>54</v>
      </c>
      <c s="28">
        <v>17.85</v>
      </c>
      <c s="27">
        <v>0</v>
      </c>
      <c s="27">
        <f>ROUND(G187*H187,6)</f>
      </c>
      <c r="L187" s="29">
        <v>0</v>
      </c>
      <c s="24">
        <f>ROUND(ROUND(L187,2)*ROUND(G187,3),2)</f>
      </c>
      <c s="27" t="s">
        <v>957</v>
      </c>
      <c>
        <f>(M187*21)/100</f>
      </c>
      <c t="s">
        <v>27</v>
      </c>
    </row>
    <row r="188" spans="1:5" ht="12.75" customHeight="1">
      <c r="A188" s="30" t="s">
        <v>56</v>
      </c>
      <c r="E188" s="31" t="s">
        <v>5</v>
      </c>
    </row>
    <row r="189" spans="1:5" ht="63.75" customHeight="1">
      <c r="A189" s="30" t="s">
        <v>58</v>
      </c>
      <c r="E189" s="32" t="s">
        <v>1467</v>
      </c>
    </row>
    <row r="190" spans="5:5" ht="12.75" customHeight="1">
      <c r="E190" s="31" t="s">
        <v>1344</v>
      </c>
    </row>
    <row r="191" spans="1:16" ht="12.75" customHeight="1">
      <c r="A191" t="s">
        <v>51</v>
      </c>
      <c s="6" t="s">
        <v>185</v>
      </c>
      <c s="6" t="s">
        <v>1468</v>
      </c>
      <c t="s">
        <v>5</v>
      </c>
      <c s="26" t="s">
        <v>1469</v>
      </c>
      <c s="27" t="s">
        <v>489</v>
      </c>
      <c s="28">
        <v>4.284</v>
      </c>
      <c s="27">
        <v>0</v>
      </c>
      <c s="27">
        <f>ROUND(G191*H191,6)</f>
      </c>
      <c r="L191" s="29">
        <v>0</v>
      </c>
      <c s="24">
        <f>ROUND(ROUND(L191,2)*ROUND(G191,3),2)</f>
      </c>
      <c s="27" t="s">
        <v>957</v>
      </c>
      <c>
        <f>(M191*21)/100</f>
      </c>
      <c t="s">
        <v>27</v>
      </c>
    </row>
    <row r="192" spans="1:5" ht="12.75" customHeight="1">
      <c r="A192" s="30" t="s">
        <v>56</v>
      </c>
      <c r="E192" s="31" t="s">
        <v>5</v>
      </c>
    </row>
    <row r="193" spans="1:5" ht="51" customHeight="1">
      <c r="A193" s="30" t="s">
        <v>58</v>
      </c>
      <c r="E193" s="32" t="s">
        <v>1470</v>
      </c>
    </row>
    <row r="194" spans="5:5" ht="12.75" customHeight="1">
      <c r="E194" s="31" t="s">
        <v>1344</v>
      </c>
    </row>
    <row r="195" spans="1:16" ht="12.75" customHeight="1">
      <c r="A195" t="s">
        <v>51</v>
      </c>
      <c s="6" t="s">
        <v>188</v>
      </c>
      <c s="6" t="s">
        <v>1471</v>
      </c>
      <c t="s">
        <v>5</v>
      </c>
      <c s="26" t="s">
        <v>1472</v>
      </c>
      <c s="27" t="s">
        <v>54</v>
      </c>
      <c s="28">
        <v>115.782</v>
      </c>
      <c s="27">
        <v>0</v>
      </c>
      <c s="27">
        <f>ROUND(G195*H195,6)</f>
      </c>
      <c r="L195" s="29">
        <v>0</v>
      </c>
      <c s="24">
        <f>ROUND(ROUND(L195,2)*ROUND(G195,3),2)</f>
      </c>
      <c s="27" t="s">
        <v>957</v>
      </c>
      <c>
        <f>(M195*21)/100</f>
      </c>
      <c t="s">
        <v>27</v>
      </c>
    </row>
    <row r="196" spans="1:5" ht="12.75" customHeight="1">
      <c r="A196" s="30" t="s">
        <v>56</v>
      </c>
      <c r="E196" s="31" t="s">
        <v>5</v>
      </c>
    </row>
    <row r="197" spans="1:5" ht="89.25" customHeight="1">
      <c r="A197" s="30" t="s">
        <v>58</v>
      </c>
      <c r="E197" s="32" t="s">
        <v>1473</v>
      </c>
    </row>
    <row r="198" spans="5:5" ht="12.75" customHeight="1">
      <c r="E198" s="31" t="s">
        <v>1344</v>
      </c>
    </row>
    <row r="199" spans="1:16" ht="12.75" customHeight="1">
      <c r="A199" t="s">
        <v>51</v>
      </c>
      <c s="6" t="s">
        <v>191</v>
      </c>
      <c s="6" t="s">
        <v>1474</v>
      </c>
      <c t="s">
        <v>5</v>
      </c>
      <c s="26" t="s">
        <v>1475</v>
      </c>
      <c s="27" t="s">
        <v>54</v>
      </c>
      <c s="28">
        <v>598.3</v>
      </c>
      <c s="27">
        <v>0</v>
      </c>
      <c s="27">
        <f>ROUND(G199*H199,6)</f>
      </c>
      <c r="L199" s="29">
        <v>0</v>
      </c>
      <c s="24">
        <f>ROUND(ROUND(L199,2)*ROUND(G199,3),2)</f>
      </c>
      <c s="27" t="s">
        <v>957</v>
      </c>
      <c>
        <f>(M199*21)/100</f>
      </c>
      <c t="s">
        <v>27</v>
      </c>
    </row>
    <row r="200" spans="1:5" ht="12.75" customHeight="1">
      <c r="A200" s="30" t="s">
        <v>56</v>
      </c>
      <c r="E200" s="31" t="s">
        <v>5</v>
      </c>
    </row>
    <row r="201" spans="1:5" ht="38.25" customHeight="1">
      <c r="A201" s="30" t="s">
        <v>58</v>
      </c>
      <c r="E201" s="32" t="s">
        <v>1476</v>
      </c>
    </row>
    <row r="202" spans="5:5" ht="12.75" customHeight="1">
      <c r="E202" s="31" t="s">
        <v>1344</v>
      </c>
    </row>
    <row r="203" spans="1:16" ht="12.75" customHeight="1">
      <c r="A203" t="s">
        <v>51</v>
      </c>
      <c s="6" t="s">
        <v>194</v>
      </c>
      <c s="6" t="s">
        <v>1477</v>
      </c>
      <c t="s">
        <v>5</v>
      </c>
      <c s="26" t="s">
        <v>1478</v>
      </c>
      <c s="27" t="s">
        <v>54</v>
      </c>
      <c s="28">
        <v>46.071</v>
      </c>
      <c s="27">
        <v>0</v>
      </c>
      <c s="27">
        <f>ROUND(G203*H203,6)</f>
      </c>
      <c r="L203" s="29">
        <v>0</v>
      </c>
      <c s="24">
        <f>ROUND(ROUND(L203,2)*ROUND(G203,3),2)</f>
      </c>
      <c s="27" t="s">
        <v>957</v>
      </c>
      <c>
        <f>(M203*21)/100</f>
      </c>
      <c t="s">
        <v>27</v>
      </c>
    </row>
    <row r="204" spans="1:5" ht="12.75" customHeight="1">
      <c r="A204" s="30" t="s">
        <v>56</v>
      </c>
      <c r="E204" s="31" t="s">
        <v>5</v>
      </c>
    </row>
    <row r="205" spans="1:5" ht="102" customHeight="1">
      <c r="A205" s="30" t="s">
        <v>58</v>
      </c>
      <c r="E205" s="32" t="s">
        <v>1479</v>
      </c>
    </row>
    <row r="206" spans="5:5" ht="12.75" customHeight="1">
      <c r="E206" s="31" t="s">
        <v>1344</v>
      </c>
    </row>
    <row r="207" spans="1:13" ht="12.75" customHeight="1">
      <c r="A207" t="s">
        <v>48</v>
      </c>
      <c r="C207" s="7" t="s">
        <v>74</v>
      </c>
      <c r="E207" s="25" t="s">
        <v>1480</v>
      </c>
      <c r="J207" s="24">
        <f>0</f>
      </c>
      <c s="24">
        <f>0</f>
      </c>
      <c s="24">
        <f>0+L208+L212+L216</f>
      </c>
      <c s="24">
        <f>0+M208+M212+M216</f>
      </c>
    </row>
    <row r="208" spans="1:16" ht="12.75" customHeight="1">
      <c r="A208" t="s">
        <v>51</v>
      </c>
      <c s="6" t="s">
        <v>197</v>
      </c>
      <c s="6" t="s">
        <v>1481</v>
      </c>
      <c t="s">
        <v>5</v>
      </c>
      <c s="26" t="s">
        <v>1482</v>
      </c>
      <c s="27" t="s">
        <v>54</v>
      </c>
      <c s="28">
        <v>35.014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957</v>
      </c>
      <c>
        <f>(M208*21)/100</f>
      </c>
      <c t="s">
        <v>27</v>
      </c>
    </row>
    <row r="209" spans="1:5" ht="12.75" customHeight="1">
      <c r="A209" s="30" t="s">
        <v>56</v>
      </c>
      <c r="E209" s="31" t="s">
        <v>5</v>
      </c>
    </row>
    <row r="210" spans="1:5" ht="25.5" customHeight="1">
      <c r="A210" s="30" t="s">
        <v>58</v>
      </c>
      <c r="E210" s="32" t="s">
        <v>1483</v>
      </c>
    </row>
    <row r="211" spans="5:5" ht="12.75" customHeight="1">
      <c r="E211" s="31" t="s">
        <v>1344</v>
      </c>
    </row>
    <row r="212" spans="1:16" ht="12.75" customHeight="1">
      <c r="A212" t="s">
        <v>51</v>
      </c>
      <c s="6" t="s">
        <v>303</v>
      </c>
      <c s="6" t="s">
        <v>1484</v>
      </c>
      <c t="s">
        <v>5</v>
      </c>
      <c s="26" t="s">
        <v>1485</v>
      </c>
      <c s="27" t="s">
        <v>236</v>
      </c>
      <c s="28">
        <v>97.526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957</v>
      </c>
      <c>
        <f>(M212*21)/100</f>
      </c>
      <c t="s">
        <v>27</v>
      </c>
    </row>
    <row r="213" spans="1:5" ht="12.75" customHeight="1">
      <c r="A213" s="30" t="s">
        <v>56</v>
      </c>
      <c r="E213" s="31" t="s">
        <v>5</v>
      </c>
    </row>
    <row r="214" spans="1:5" ht="63.75" customHeight="1">
      <c r="A214" s="30" t="s">
        <v>58</v>
      </c>
      <c r="E214" s="32" t="s">
        <v>1486</v>
      </c>
    </row>
    <row r="215" spans="5:5" ht="12.75" customHeight="1">
      <c r="E215" s="31" t="s">
        <v>1344</v>
      </c>
    </row>
    <row r="216" spans="1:16" ht="12.75" customHeight="1">
      <c r="A216" t="s">
        <v>51</v>
      </c>
      <c s="6" t="s">
        <v>306</v>
      </c>
      <c s="6" t="s">
        <v>1487</v>
      </c>
      <c t="s">
        <v>5</v>
      </c>
      <c s="26" t="s">
        <v>1488</v>
      </c>
      <c s="27" t="s">
        <v>236</v>
      </c>
      <c s="28">
        <v>4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957</v>
      </c>
      <c>
        <f>(M216*21)/100</f>
      </c>
      <c t="s">
        <v>27</v>
      </c>
    </row>
    <row r="217" spans="1:5" ht="12.75" customHeight="1">
      <c r="A217" s="30" t="s">
        <v>56</v>
      </c>
      <c r="E217" s="31" t="s">
        <v>5</v>
      </c>
    </row>
    <row r="218" spans="1:5" ht="25.5" customHeight="1">
      <c r="A218" s="30" t="s">
        <v>58</v>
      </c>
      <c r="E218" s="32" t="s">
        <v>1489</v>
      </c>
    </row>
    <row r="219" spans="5:5" ht="12.75" customHeight="1">
      <c r="E219" s="31" t="s">
        <v>1344</v>
      </c>
    </row>
    <row r="220" spans="1:13" ht="12.75" customHeight="1">
      <c r="A220" t="s">
        <v>48</v>
      </c>
      <c r="C220" s="7" t="s">
        <v>77</v>
      </c>
      <c r="E220" s="25" t="s">
        <v>1490</v>
      </c>
      <c r="J220" s="24">
        <f>0</f>
      </c>
      <c s="24">
        <f>0</f>
      </c>
      <c s="24">
        <f>0+L221+L225+L229+L233+L237+L241+L245+L249+L253</f>
      </c>
      <c s="24">
        <f>0+M221+M225+M229+M233+M237+M241+M245+M249+M253</f>
      </c>
    </row>
    <row r="221" spans="1:16" ht="12.75" customHeight="1">
      <c r="A221" t="s">
        <v>51</v>
      </c>
      <c s="6" t="s">
        <v>309</v>
      </c>
      <c s="6" t="s">
        <v>1491</v>
      </c>
      <c t="s">
        <v>5</v>
      </c>
      <c s="26" t="s">
        <v>1492</v>
      </c>
      <c s="27" t="s">
        <v>236</v>
      </c>
      <c s="28">
        <v>968</v>
      </c>
      <c s="27">
        <v>0</v>
      </c>
      <c s="27">
        <f>ROUND(G221*H221,6)</f>
      </c>
      <c r="L221" s="29">
        <v>0</v>
      </c>
      <c s="24">
        <f>ROUND(ROUND(L221,2)*ROUND(G221,3),2)</f>
      </c>
      <c s="27" t="s">
        <v>957</v>
      </c>
      <c>
        <f>(M221*21)/100</f>
      </c>
      <c t="s">
        <v>27</v>
      </c>
    </row>
    <row r="222" spans="1:5" ht="12.75" customHeight="1">
      <c r="A222" s="30" t="s">
        <v>56</v>
      </c>
      <c r="E222" s="31" t="s">
        <v>5</v>
      </c>
    </row>
    <row r="223" spans="1:5" ht="25.5" customHeight="1">
      <c r="A223" s="30" t="s">
        <v>58</v>
      </c>
      <c r="E223" s="32" t="s">
        <v>1493</v>
      </c>
    </row>
    <row r="224" spans="5:5" ht="12.75" customHeight="1">
      <c r="E224" s="31" t="s">
        <v>1344</v>
      </c>
    </row>
    <row r="225" spans="1:16" ht="12.75" customHeight="1">
      <c r="A225" t="s">
        <v>51</v>
      </c>
      <c s="6" t="s">
        <v>312</v>
      </c>
      <c s="6" t="s">
        <v>1494</v>
      </c>
      <c t="s">
        <v>5</v>
      </c>
      <c s="26" t="s">
        <v>1495</v>
      </c>
      <c s="27" t="s">
        <v>236</v>
      </c>
      <c s="28">
        <v>700.277</v>
      </c>
      <c s="27">
        <v>0</v>
      </c>
      <c s="27">
        <f>ROUND(G225*H225,6)</f>
      </c>
      <c r="L225" s="29">
        <v>0</v>
      </c>
      <c s="24">
        <f>ROUND(ROUND(L225,2)*ROUND(G225,3),2)</f>
      </c>
      <c s="27" t="s">
        <v>957</v>
      </c>
      <c>
        <f>(M225*21)/100</f>
      </c>
      <c t="s">
        <v>27</v>
      </c>
    </row>
    <row r="226" spans="1:5" ht="12.75" customHeight="1">
      <c r="A226" s="30" t="s">
        <v>56</v>
      </c>
      <c r="E226" s="31" t="s">
        <v>5</v>
      </c>
    </row>
    <row r="227" spans="1:5" ht="25.5" customHeight="1">
      <c r="A227" s="30" t="s">
        <v>58</v>
      </c>
      <c r="E227" s="32" t="s">
        <v>1496</v>
      </c>
    </row>
    <row r="228" spans="5:5" ht="12.75" customHeight="1">
      <c r="E228" s="31" t="s">
        <v>1344</v>
      </c>
    </row>
    <row r="229" spans="1:16" ht="12.75" customHeight="1">
      <c r="A229" t="s">
        <v>51</v>
      </c>
      <c s="6" t="s">
        <v>315</v>
      </c>
      <c s="6" t="s">
        <v>1497</v>
      </c>
      <c t="s">
        <v>5</v>
      </c>
      <c s="26" t="s">
        <v>1498</v>
      </c>
      <c s="27" t="s">
        <v>236</v>
      </c>
      <c s="28">
        <v>82.007</v>
      </c>
      <c s="27">
        <v>0</v>
      </c>
      <c s="27">
        <f>ROUND(G229*H229,6)</f>
      </c>
      <c r="L229" s="29">
        <v>0</v>
      </c>
      <c s="24">
        <f>ROUND(ROUND(L229,2)*ROUND(G229,3),2)</f>
      </c>
      <c s="27" t="s">
        <v>957</v>
      </c>
      <c>
        <f>(M229*21)/100</f>
      </c>
      <c t="s">
        <v>27</v>
      </c>
    </row>
    <row r="230" spans="1:5" ht="12.75" customHeight="1">
      <c r="A230" s="30" t="s">
        <v>56</v>
      </c>
      <c r="E230" s="31" t="s">
        <v>5</v>
      </c>
    </row>
    <row r="231" spans="1:5" ht="25.5" customHeight="1">
      <c r="A231" s="30" t="s">
        <v>58</v>
      </c>
      <c r="E231" s="32" t="s">
        <v>1499</v>
      </c>
    </row>
    <row r="232" spans="5:5" ht="12.75" customHeight="1">
      <c r="E232" s="31" t="s">
        <v>1344</v>
      </c>
    </row>
    <row r="233" spans="1:16" ht="12.75" customHeight="1">
      <c r="A233" t="s">
        <v>51</v>
      </c>
      <c s="6" t="s">
        <v>318</v>
      </c>
      <c s="6" t="s">
        <v>1500</v>
      </c>
      <c t="s">
        <v>5</v>
      </c>
      <c s="26" t="s">
        <v>1501</v>
      </c>
      <c s="27" t="s">
        <v>236</v>
      </c>
      <c s="28">
        <v>682</v>
      </c>
      <c s="27">
        <v>0</v>
      </c>
      <c s="27">
        <f>ROUND(G233*H233,6)</f>
      </c>
      <c r="L233" s="29">
        <v>0</v>
      </c>
      <c s="24">
        <f>ROUND(ROUND(L233,2)*ROUND(G233,3),2)</f>
      </c>
      <c s="27" t="s">
        <v>957</v>
      </c>
      <c>
        <f>(M233*21)/100</f>
      </c>
      <c t="s">
        <v>27</v>
      </c>
    </row>
    <row r="234" spans="1:5" ht="12.75" customHeight="1">
      <c r="A234" s="30" t="s">
        <v>56</v>
      </c>
      <c r="E234" s="31" t="s">
        <v>5</v>
      </c>
    </row>
    <row r="235" spans="1:5" ht="25.5" customHeight="1">
      <c r="A235" s="30" t="s">
        <v>58</v>
      </c>
      <c r="E235" s="32" t="s">
        <v>1502</v>
      </c>
    </row>
    <row r="236" spans="5:5" ht="12.75" customHeight="1">
      <c r="E236" s="31" t="s">
        <v>1344</v>
      </c>
    </row>
    <row r="237" spans="1:16" ht="12.75" customHeight="1">
      <c r="A237" t="s">
        <v>51</v>
      </c>
      <c s="6" t="s">
        <v>321</v>
      </c>
      <c s="6" t="s">
        <v>1503</v>
      </c>
      <c t="s">
        <v>5</v>
      </c>
      <c s="26" t="s">
        <v>1504</v>
      </c>
      <c s="27" t="s">
        <v>236</v>
      </c>
      <c s="28">
        <v>357.17</v>
      </c>
      <c s="27">
        <v>0</v>
      </c>
      <c s="27">
        <f>ROUND(G237*H237,6)</f>
      </c>
      <c r="L237" s="29">
        <v>0</v>
      </c>
      <c s="24">
        <f>ROUND(ROUND(L237,2)*ROUND(G237,3),2)</f>
      </c>
      <c s="27" t="s">
        <v>957</v>
      </c>
      <c>
        <f>(M237*21)/100</f>
      </c>
      <c t="s">
        <v>27</v>
      </c>
    </row>
    <row r="238" spans="1:5" ht="12.75" customHeight="1">
      <c r="A238" s="30" t="s">
        <v>56</v>
      </c>
      <c r="E238" s="31" t="s">
        <v>5</v>
      </c>
    </row>
    <row r="239" spans="1:5" ht="25.5" customHeight="1">
      <c r="A239" s="30" t="s">
        <v>58</v>
      </c>
      <c r="E239" s="32" t="s">
        <v>1505</v>
      </c>
    </row>
    <row r="240" spans="5:5" ht="12.75" customHeight="1">
      <c r="E240" s="31" t="s">
        <v>1344</v>
      </c>
    </row>
    <row r="241" spans="1:16" ht="12.75" customHeight="1">
      <c r="A241" t="s">
        <v>51</v>
      </c>
      <c s="6" t="s">
        <v>324</v>
      </c>
      <c s="6" t="s">
        <v>1506</v>
      </c>
      <c t="s">
        <v>5</v>
      </c>
      <c s="26" t="s">
        <v>1507</v>
      </c>
      <c s="27" t="s">
        <v>236</v>
      </c>
      <c s="28">
        <v>82.007</v>
      </c>
      <c s="27">
        <v>0</v>
      </c>
      <c s="27">
        <f>ROUND(G241*H241,6)</f>
      </c>
      <c r="L241" s="29">
        <v>0</v>
      </c>
      <c s="24">
        <f>ROUND(ROUND(L241,2)*ROUND(G241,3),2)</f>
      </c>
      <c s="27" t="s">
        <v>957</v>
      </c>
      <c>
        <f>(M241*21)/100</f>
      </c>
      <c t="s">
        <v>27</v>
      </c>
    </row>
    <row r="242" spans="1:5" ht="12.75" customHeight="1">
      <c r="A242" s="30" t="s">
        <v>56</v>
      </c>
      <c r="E242" s="31" t="s">
        <v>5</v>
      </c>
    </row>
    <row r="243" spans="1:5" ht="25.5" customHeight="1">
      <c r="A243" s="30" t="s">
        <v>58</v>
      </c>
      <c r="E243" s="32" t="s">
        <v>1508</v>
      </c>
    </row>
    <row r="244" spans="5:5" ht="12.75" customHeight="1">
      <c r="E244" s="31" t="s">
        <v>1344</v>
      </c>
    </row>
    <row r="245" spans="1:16" ht="12.75" customHeight="1">
      <c r="A245" t="s">
        <v>51</v>
      </c>
      <c s="6" t="s">
        <v>327</v>
      </c>
      <c s="6" t="s">
        <v>1509</v>
      </c>
      <c t="s">
        <v>5</v>
      </c>
      <c s="26" t="s">
        <v>1510</v>
      </c>
      <c s="27" t="s">
        <v>236</v>
      </c>
      <c s="28">
        <v>1649.695</v>
      </c>
      <c s="27">
        <v>0</v>
      </c>
      <c s="27">
        <f>ROUND(G245*H245,6)</f>
      </c>
      <c r="L245" s="29">
        <v>0</v>
      </c>
      <c s="24">
        <f>ROUND(ROUND(L245,2)*ROUND(G245,3),2)</f>
      </c>
      <c s="27" t="s">
        <v>957</v>
      </c>
      <c>
        <f>(M245*21)/100</f>
      </c>
      <c t="s">
        <v>27</v>
      </c>
    </row>
    <row r="246" spans="1:5" ht="12.75" customHeight="1">
      <c r="A246" s="30" t="s">
        <v>56</v>
      </c>
      <c r="E246" s="31" t="s">
        <v>5</v>
      </c>
    </row>
    <row r="247" spans="1:5" ht="395.25" customHeight="1">
      <c r="A247" s="30" t="s">
        <v>58</v>
      </c>
      <c r="E247" s="32" t="s">
        <v>1511</v>
      </c>
    </row>
    <row r="248" spans="5:5" ht="12.75" customHeight="1">
      <c r="E248" s="31" t="s">
        <v>1344</v>
      </c>
    </row>
    <row r="249" spans="1:16" ht="12.75" customHeight="1">
      <c r="A249" t="s">
        <v>51</v>
      </c>
      <c s="6" t="s">
        <v>330</v>
      </c>
      <c s="6" t="s">
        <v>1512</v>
      </c>
      <c t="s">
        <v>5</v>
      </c>
      <c s="26" t="s">
        <v>1513</v>
      </c>
      <c s="27" t="s">
        <v>236</v>
      </c>
      <c s="28">
        <v>304.526</v>
      </c>
      <c s="27">
        <v>0</v>
      </c>
      <c s="27">
        <f>ROUND(G249*H249,6)</f>
      </c>
      <c r="L249" s="29">
        <v>0</v>
      </c>
      <c s="24">
        <f>ROUND(ROUND(L249,2)*ROUND(G249,3),2)</f>
      </c>
      <c s="27" t="s">
        <v>957</v>
      </c>
      <c>
        <f>(M249*21)/100</f>
      </c>
      <c t="s">
        <v>27</v>
      </c>
    </row>
    <row r="250" spans="1:5" ht="12.75" customHeight="1">
      <c r="A250" s="30" t="s">
        <v>56</v>
      </c>
      <c r="E250" s="31" t="s">
        <v>5</v>
      </c>
    </row>
    <row r="251" spans="1:5" ht="89.25" customHeight="1">
      <c r="A251" s="30" t="s">
        <v>58</v>
      </c>
      <c r="E251" s="32" t="s">
        <v>1514</v>
      </c>
    </row>
    <row r="252" spans="5:5" ht="12.75" customHeight="1">
      <c r="E252" s="31" t="s">
        <v>1344</v>
      </c>
    </row>
    <row r="253" spans="1:16" ht="12.75" customHeight="1">
      <c r="A253" t="s">
        <v>51</v>
      </c>
      <c s="6" t="s">
        <v>333</v>
      </c>
      <c s="6" t="s">
        <v>1515</v>
      </c>
      <c t="s">
        <v>5</v>
      </c>
      <c s="26" t="s">
        <v>1516</v>
      </c>
      <c s="27" t="s">
        <v>236</v>
      </c>
      <c s="28">
        <v>70.7</v>
      </c>
      <c s="27">
        <v>0</v>
      </c>
      <c s="27">
        <f>ROUND(G253*H253,6)</f>
      </c>
      <c r="L253" s="29">
        <v>0</v>
      </c>
      <c s="24">
        <f>ROUND(ROUND(L253,2)*ROUND(G253,3),2)</f>
      </c>
      <c s="27" t="s">
        <v>1347</v>
      </c>
      <c>
        <f>(M253*21)/100</f>
      </c>
      <c t="s">
        <v>27</v>
      </c>
    </row>
    <row r="254" spans="1:5" ht="12.75" customHeight="1">
      <c r="A254" s="30" t="s">
        <v>56</v>
      </c>
      <c r="E254" s="31" t="s">
        <v>5</v>
      </c>
    </row>
    <row r="255" spans="1:5" ht="89.25" customHeight="1">
      <c r="A255" s="30" t="s">
        <v>58</v>
      </c>
      <c r="E255" s="32" t="s">
        <v>1517</v>
      </c>
    </row>
    <row r="256" spans="5:5" ht="12.75" customHeight="1">
      <c r="E256" s="31" t="s">
        <v>1518</v>
      </c>
    </row>
    <row r="257" spans="1:13" ht="12.75" customHeight="1">
      <c r="A257" t="s">
        <v>48</v>
      </c>
      <c r="C257" s="7" t="s">
        <v>80</v>
      </c>
      <c r="E257" s="25" t="s">
        <v>1519</v>
      </c>
      <c r="J257" s="24">
        <f>0</f>
      </c>
      <c s="24">
        <f>0</f>
      </c>
      <c s="24">
        <f>0+L258+L262+L266+L270+L274</f>
      </c>
      <c s="24">
        <f>0+M258+M262+M266+M270+M274</f>
      </c>
    </row>
    <row r="258" spans="1:16" ht="12.75" customHeight="1">
      <c r="A258" t="s">
        <v>51</v>
      </c>
      <c s="6" t="s">
        <v>336</v>
      </c>
      <c s="6" t="s">
        <v>1520</v>
      </c>
      <c t="s">
        <v>5</v>
      </c>
      <c s="26" t="s">
        <v>1521</v>
      </c>
      <c s="27" t="s">
        <v>65</v>
      </c>
      <c s="28">
        <v>70.2</v>
      </c>
      <c s="27">
        <v>0</v>
      </c>
      <c s="27">
        <f>ROUND(G258*H258,6)</f>
      </c>
      <c r="L258" s="29">
        <v>0</v>
      </c>
      <c s="24">
        <f>ROUND(ROUND(L258,2)*ROUND(G258,3),2)</f>
      </c>
      <c s="27" t="s">
        <v>957</v>
      </c>
      <c>
        <f>(M258*21)/100</f>
      </c>
      <c t="s">
        <v>27</v>
      </c>
    </row>
    <row r="259" spans="1:5" ht="12.75" customHeight="1">
      <c r="A259" s="30" t="s">
        <v>56</v>
      </c>
      <c r="E259" s="31" t="s">
        <v>5</v>
      </c>
    </row>
    <row r="260" spans="1:5" ht="76.5" customHeight="1">
      <c r="A260" s="30" t="s">
        <v>58</v>
      </c>
      <c r="E260" s="32" t="s">
        <v>1522</v>
      </c>
    </row>
    <row r="261" spans="5:5" ht="12.75" customHeight="1">
      <c r="E261" s="31" t="s">
        <v>1344</v>
      </c>
    </row>
    <row r="262" spans="1:16" ht="12.75" customHeight="1">
      <c r="A262" t="s">
        <v>51</v>
      </c>
      <c s="6" t="s">
        <v>339</v>
      </c>
      <c s="6" t="s">
        <v>1523</v>
      </c>
      <c t="s">
        <v>5</v>
      </c>
      <c s="26" t="s">
        <v>1524</v>
      </c>
      <c s="27" t="s">
        <v>65</v>
      </c>
      <c s="28">
        <v>0.6</v>
      </c>
      <c s="27">
        <v>0</v>
      </c>
      <c s="27">
        <f>ROUND(G262*H262,6)</f>
      </c>
      <c r="L262" s="29">
        <v>0</v>
      </c>
      <c s="24">
        <f>ROUND(ROUND(L262,2)*ROUND(G262,3),2)</f>
      </c>
      <c s="27" t="s">
        <v>957</v>
      </c>
      <c>
        <f>(M262*21)/100</f>
      </c>
      <c t="s">
        <v>27</v>
      </c>
    </row>
    <row r="263" spans="1:5" ht="12.75" customHeight="1">
      <c r="A263" s="30" t="s">
        <v>56</v>
      </c>
      <c r="E263" s="31" t="s">
        <v>5</v>
      </c>
    </row>
    <row r="264" spans="1:5" ht="12.75" customHeight="1">
      <c r="A264" s="30" t="s">
        <v>58</v>
      </c>
      <c r="E264" s="32" t="s">
        <v>1525</v>
      </c>
    </row>
    <row r="265" spans="5:5" ht="12.75" customHeight="1">
      <c r="E265" s="31" t="s">
        <v>1344</v>
      </c>
    </row>
    <row r="266" spans="1:16" ht="12.75" customHeight="1">
      <c r="A266" t="s">
        <v>51</v>
      </c>
      <c s="6" t="s">
        <v>342</v>
      </c>
      <c s="6" t="s">
        <v>1526</v>
      </c>
      <c t="s">
        <v>5</v>
      </c>
      <c s="26" t="s">
        <v>1527</v>
      </c>
      <c s="27" t="s">
        <v>65</v>
      </c>
      <c s="28">
        <v>48.6</v>
      </c>
      <c s="27">
        <v>0</v>
      </c>
      <c s="27">
        <f>ROUND(G266*H266,6)</f>
      </c>
      <c r="L266" s="29">
        <v>0</v>
      </c>
      <c s="24">
        <f>ROUND(ROUND(L266,2)*ROUND(G266,3),2)</f>
      </c>
      <c s="27" t="s">
        <v>957</v>
      </c>
      <c>
        <f>(M266*21)/100</f>
      </c>
      <c t="s">
        <v>27</v>
      </c>
    </row>
    <row r="267" spans="1:5" ht="12.75" customHeight="1">
      <c r="A267" s="30" t="s">
        <v>56</v>
      </c>
      <c r="E267" s="31" t="s">
        <v>5</v>
      </c>
    </row>
    <row r="268" spans="1:5" ht="76.5" customHeight="1">
      <c r="A268" s="30" t="s">
        <v>58</v>
      </c>
      <c r="E268" s="32" t="s">
        <v>1528</v>
      </c>
    </row>
    <row r="269" spans="5:5" ht="12.75" customHeight="1">
      <c r="E269" s="31" t="s">
        <v>1344</v>
      </c>
    </row>
    <row r="270" spans="1:16" ht="12.75" customHeight="1">
      <c r="A270" t="s">
        <v>51</v>
      </c>
      <c s="6" t="s">
        <v>345</v>
      </c>
      <c s="6" t="s">
        <v>1529</v>
      </c>
      <c t="s">
        <v>5</v>
      </c>
      <c s="26" t="s">
        <v>1530</v>
      </c>
      <c s="27" t="s">
        <v>89</v>
      </c>
      <c s="28">
        <v>1</v>
      </c>
      <c s="27">
        <v>0</v>
      </c>
      <c s="27">
        <f>ROUND(G270*H270,6)</f>
      </c>
      <c r="L270" s="29">
        <v>0</v>
      </c>
      <c s="24">
        <f>ROUND(ROUND(L270,2)*ROUND(G270,3),2)</f>
      </c>
      <c s="27" t="s">
        <v>957</v>
      </c>
      <c>
        <f>(M270*21)/100</f>
      </c>
      <c t="s">
        <v>27</v>
      </c>
    </row>
    <row r="271" spans="1:5" ht="12.75" customHeight="1">
      <c r="A271" s="30" t="s">
        <v>56</v>
      </c>
      <c r="E271" s="31" t="s">
        <v>5</v>
      </c>
    </row>
    <row r="272" spans="1:5" ht="12.75" customHeight="1">
      <c r="A272" s="30" t="s">
        <v>58</v>
      </c>
      <c r="E272" s="32" t="s">
        <v>1531</v>
      </c>
    </row>
    <row r="273" spans="5:5" ht="12.75" customHeight="1">
      <c r="E273" s="31" t="s">
        <v>1344</v>
      </c>
    </row>
    <row r="274" spans="1:16" ht="12.75" customHeight="1">
      <c r="A274" t="s">
        <v>51</v>
      </c>
      <c s="6" t="s">
        <v>348</v>
      </c>
      <c s="6" t="s">
        <v>1532</v>
      </c>
      <c t="s">
        <v>5</v>
      </c>
      <c s="26" t="s">
        <v>1533</v>
      </c>
      <c s="27" t="s">
        <v>89</v>
      </c>
      <c s="28">
        <v>3</v>
      </c>
      <c s="27">
        <v>0</v>
      </c>
      <c s="27">
        <f>ROUND(G274*H274,6)</f>
      </c>
      <c r="L274" s="29">
        <v>0</v>
      </c>
      <c s="24">
        <f>ROUND(ROUND(L274,2)*ROUND(G274,3),2)</f>
      </c>
      <c s="27" t="s">
        <v>957</v>
      </c>
      <c>
        <f>(M274*21)/100</f>
      </c>
      <c t="s">
        <v>27</v>
      </c>
    </row>
    <row r="275" spans="1:5" ht="12.75" customHeight="1">
      <c r="A275" s="30" t="s">
        <v>56</v>
      </c>
      <c r="E275" s="31" t="s">
        <v>5</v>
      </c>
    </row>
    <row r="276" spans="1:5" ht="63.75" customHeight="1">
      <c r="A276" s="30" t="s">
        <v>58</v>
      </c>
      <c r="E276" s="32" t="s">
        <v>1534</v>
      </c>
    </row>
    <row r="277" spans="5:5" ht="12.75" customHeight="1">
      <c r="E277" s="31" t="s">
        <v>1344</v>
      </c>
    </row>
    <row r="278" spans="1:13" ht="12.75" customHeight="1">
      <c r="A278" t="s">
        <v>48</v>
      </c>
      <c r="C278" s="7" t="s">
        <v>83</v>
      </c>
      <c r="E278" s="25" t="s">
        <v>1535</v>
      </c>
      <c r="J278" s="24">
        <f>0</f>
      </c>
      <c s="24">
        <f>0</f>
      </c>
      <c s="24">
        <f>0+L279+L283+L287+L291+L295+L299+L303+L307+L311+L315+L319+L323</f>
      </c>
      <c s="24">
        <f>0+M279+M283+M287+M291+M295+M299+M303+M307+M311+M315+M319+M323</f>
      </c>
    </row>
    <row r="279" spans="1:16" ht="12.75" customHeight="1">
      <c r="A279" t="s">
        <v>51</v>
      </c>
      <c s="6" t="s">
        <v>351</v>
      </c>
      <c s="6" t="s">
        <v>1536</v>
      </c>
      <c t="s">
        <v>5</v>
      </c>
      <c s="26" t="s">
        <v>1537</v>
      </c>
      <c s="27" t="s">
        <v>89</v>
      </c>
      <c s="28">
        <v>61</v>
      </c>
      <c s="27">
        <v>0</v>
      </c>
      <c s="27">
        <f>ROUND(G279*H279,6)</f>
      </c>
      <c r="L279" s="29">
        <v>0</v>
      </c>
      <c s="24">
        <f>ROUND(ROUND(L279,2)*ROUND(G279,3),2)</f>
      </c>
      <c s="27" t="s">
        <v>957</v>
      </c>
      <c>
        <f>(M279*21)/100</f>
      </c>
      <c t="s">
        <v>27</v>
      </c>
    </row>
    <row r="280" spans="1:5" ht="12.75" customHeight="1">
      <c r="A280" s="30" t="s">
        <v>56</v>
      </c>
      <c r="E280" s="31" t="s">
        <v>5</v>
      </c>
    </row>
    <row r="281" spans="1:5" ht="51" customHeight="1">
      <c r="A281" s="30" t="s">
        <v>58</v>
      </c>
      <c r="E281" s="32" t="s">
        <v>1538</v>
      </c>
    </row>
    <row r="282" spans="5:5" ht="12.75" customHeight="1">
      <c r="E282" s="31" t="s">
        <v>1344</v>
      </c>
    </row>
    <row r="283" spans="1:16" ht="12.75" customHeight="1">
      <c r="A283" t="s">
        <v>51</v>
      </c>
      <c s="6" t="s">
        <v>354</v>
      </c>
      <c s="6" t="s">
        <v>1539</v>
      </c>
      <c t="s">
        <v>5</v>
      </c>
      <c s="26" t="s">
        <v>1540</v>
      </c>
      <c s="27" t="s">
        <v>236</v>
      </c>
      <c s="28">
        <v>592.248</v>
      </c>
      <c s="27">
        <v>0</v>
      </c>
      <c s="27">
        <f>ROUND(G283*H283,6)</f>
      </c>
      <c r="L283" s="29">
        <v>0</v>
      </c>
      <c s="24">
        <f>ROUND(ROUND(L283,2)*ROUND(G283,3),2)</f>
      </c>
      <c s="27" t="s">
        <v>957</v>
      </c>
      <c>
        <f>(M283*21)/100</f>
      </c>
      <c t="s">
        <v>27</v>
      </c>
    </row>
    <row r="284" spans="1:5" ht="12.75" customHeight="1">
      <c r="A284" s="30" t="s">
        <v>56</v>
      </c>
      <c r="E284" s="31" t="s">
        <v>5</v>
      </c>
    </row>
    <row r="285" spans="1:5" ht="25.5" customHeight="1">
      <c r="A285" s="30" t="s">
        <v>58</v>
      </c>
      <c r="E285" s="32" t="s">
        <v>1541</v>
      </c>
    </row>
    <row r="286" spans="5:5" ht="12.75" customHeight="1">
      <c r="E286" s="31" t="s">
        <v>1344</v>
      </c>
    </row>
    <row r="287" spans="1:16" ht="12.75" customHeight="1">
      <c r="A287" t="s">
        <v>51</v>
      </c>
      <c s="6" t="s">
        <v>357</v>
      </c>
      <c s="6" t="s">
        <v>1542</v>
      </c>
      <c t="s">
        <v>5</v>
      </c>
      <c s="26" t="s">
        <v>1543</v>
      </c>
      <c s="27" t="s">
        <v>65</v>
      </c>
      <c s="28">
        <v>36</v>
      </c>
      <c s="27">
        <v>0</v>
      </c>
      <c s="27">
        <f>ROUND(G287*H287,6)</f>
      </c>
      <c r="L287" s="29">
        <v>0</v>
      </c>
      <c s="24">
        <f>ROUND(ROUND(L287,2)*ROUND(G287,3),2)</f>
      </c>
      <c s="27" t="s">
        <v>1347</v>
      </c>
      <c>
        <f>(M287*21)/100</f>
      </c>
      <c t="s">
        <v>27</v>
      </c>
    </row>
    <row r="288" spans="1:5" ht="12.75" customHeight="1">
      <c r="A288" s="30" t="s">
        <v>56</v>
      </c>
      <c r="E288" s="31" t="s">
        <v>5</v>
      </c>
    </row>
    <row r="289" spans="1:5" ht="25.5" customHeight="1">
      <c r="A289" s="30" t="s">
        <v>58</v>
      </c>
      <c r="E289" s="32" t="s">
        <v>1544</v>
      </c>
    </row>
    <row r="290" spans="5:5" ht="12.75" customHeight="1">
      <c r="E290" s="31" t="s">
        <v>1545</v>
      </c>
    </row>
    <row r="291" spans="1:16" ht="12.75" customHeight="1">
      <c r="A291" t="s">
        <v>51</v>
      </c>
      <c s="6" t="s">
        <v>360</v>
      </c>
      <c s="6" t="s">
        <v>1546</v>
      </c>
      <c t="s">
        <v>5</v>
      </c>
      <c s="26" t="s">
        <v>1547</v>
      </c>
      <c s="27" t="s">
        <v>65</v>
      </c>
      <c s="28">
        <v>30.4</v>
      </c>
      <c s="27">
        <v>0</v>
      </c>
      <c s="27">
        <f>ROUND(G291*H291,6)</f>
      </c>
      <c r="L291" s="29">
        <v>0</v>
      </c>
      <c s="24">
        <f>ROUND(ROUND(L291,2)*ROUND(G291,3),2)</f>
      </c>
      <c s="27" t="s">
        <v>1347</v>
      </c>
      <c>
        <f>(M291*21)/100</f>
      </c>
      <c t="s">
        <v>27</v>
      </c>
    </row>
    <row r="292" spans="1:5" ht="12.75" customHeight="1">
      <c r="A292" s="30" t="s">
        <v>56</v>
      </c>
      <c r="E292" s="31" t="s">
        <v>5</v>
      </c>
    </row>
    <row r="293" spans="1:5" ht="12.75" customHeight="1">
      <c r="A293" s="30" t="s">
        <v>58</v>
      </c>
      <c r="E293" s="32" t="s">
        <v>1548</v>
      </c>
    </row>
    <row r="294" spans="5:5" ht="12.75" customHeight="1">
      <c r="E294" s="31" t="s">
        <v>1549</v>
      </c>
    </row>
    <row r="295" spans="1:16" ht="12.75" customHeight="1">
      <c r="A295" t="s">
        <v>51</v>
      </c>
      <c s="6" t="s">
        <v>363</v>
      </c>
      <c s="6" t="s">
        <v>1550</v>
      </c>
      <c t="s">
        <v>5</v>
      </c>
      <c s="26" t="s">
        <v>1551</v>
      </c>
      <c s="27" t="s">
        <v>65</v>
      </c>
      <c s="28">
        <v>26.1</v>
      </c>
      <c s="27">
        <v>0</v>
      </c>
      <c s="27">
        <f>ROUND(G295*H295,6)</f>
      </c>
      <c r="L295" s="29">
        <v>0</v>
      </c>
      <c s="24">
        <f>ROUND(ROUND(L295,2)*ROUND(G295,3),2)</f>
      </c>
      <c s="27" t="s">
        <v>1347</v>
      </c>
      <c>
        <f>(M295*21)/100</f>
      </c>
      <c t="s">
        <v>27</v>
      </c>
    </row>
    <row r="296" spans="1:5" ht="12.75" customHeight="1">
      <c r="A296" s="30" t="s">
        <v>56</v>
      </c>
      <c r="E296" s="31" t="s">
        <v>5</v>
      </c>
    </row>
    <row r="297" spans="1:5" ht="12.75" customHeight="1">
      <c r="A297" s="30" t="s">
        <v>58</v>
      </c>
      <c r="E297" s="32" t="s">
        <v>1552</v>
      </c>
    </row>
    <row r="298" spans="5:5" ht="12.75" customHeight="1">
      <c r="E298" s="31" t="s">
        <v>1549</v>
      </c>
    </row>
    <row r="299" spans="1:16" ht="12.75" customHeight="1">
      <c r="A299" t="s">
        <v>51</v>
      </c>
      <c s="6" t="s">
        <v>366</v>
      </c>
      <c s="6" t="s">
        <v>1553</v>
      </c>
      <c t="s">
        <v>5</v>
      </c>
      <c s="26" t="s">
        <v>1554</v>
      </c>
      <c s="27" t="s">
        <v>65</v>
      </c>
      <c s="28">
        <v>8</v>
      </c>
      <c s="27">
        <v>0</v>
      </c>
      <c s="27">
        <f>ROUND(G299*H299,6)</f>
      </c>
      <c r="L299" s="29">
        <v>0</v>
      </c>
      <c s="24">
        <f>ROUND(ROUND(L299,2)*ROUND(G299,3),2)</f>
      </c>
      <c s="27" t="s">
        <v>957</v>
      </c>
      <c>
        <f>(M299*21)/100</f>
      </c>
      <c t="s">
        <v>27</v>
      </c>
    </row>
    <row r="300" spans="1:5" ht="12.75" customHeight="1">
      <c r="A300" s="30" t="s">
        <v>56</v>
      </c>
      <c r="E300" s="31" t="s">
        <v>5</v>
      </c>
    </row>
    <row r="301" spans="1:5" ht="12.75" customHeight="1">
      <c r="A301" s="30" t="s">
        <v>58</v>
      </c>
      <c r="E301" s="32" t="s">
        <v>1555</v>
      </c>
    </row>
    <row r="302" spans="5:5" ht="12.75" customHeight="1">
      <c r="E302" s="31" t="s">
        <v>1344</v>
      </c>
    </row>
    <row r="303" spans="1:16" ht="12.75" customHeight="1">
      <c r="A303" t="s">
        <v>51</v>
      </c>
      <c s="6" t="s">
        <v>369</v>
      </c>
      <c s="6" t="s">
        <v>1556</v>
      </c>
      <c t="s">
        <v>5</v>
      </c>
      <c s="26" t="s">
        <v>1557</v>
      </c>
      <c s="27" t="s">
        <v>720</v>
      </c>
      <c s="28">
        <v>2289</v>
      </c>
      <c s="27">
        <v>0</v>
      </c>
      <c s="27">
        <f>ROUND(G303*H303,6)</f>
      </c>
      <c r="L303" s="29">
        <v>0</v>
      </c>
      <c s="24">
        <f>ROUND(ROUND(L303,2)*ROUND(G303,3),2)</f>
      </c>
      <c s="27" t="s">
        <v>957</v>
      </c>
      <c>
        <f>(M303*21)/100</f>
      </c>
      <c t="s">
        <v>27</v>
      </c>
    </row>
    <row r="304" spans="1:5" ht="12.75" customHeight="1">
      <c r="A304" s="30" t="s">
        <v>56</v>
      </c>
      <c r="E304" s="31" t="s">
        <v>5</v>
      </c>
    </row>
    <row r="305" spans="1:5" ht="63.75" customHeight="1">
      <c r="A305" s="30" t="s">
        <v>58</v>
      </c>
      <c r="E305" s="32" t="s">
        <v>1558</v>
      </c>
    </row>
    <row r="306" spans="5:5" ht="12.75" customHeight="1">
      <c r="E306" s="31" t="s">
        <v>1344</v>
      </c>
    </row>
    <row r="307" spans="1:16" ht="12.75" customHeight="1">
      <c r="A307" t="s">
        <v>51</v>
      </c>
      <c s="6" t="s">
        <v>372</v>
      </c>
      <c s="6" t="s">
        <v>1559</v>
      </c>
      <c t="s">
        <v>5</v>
      </c>
      <c s="26" t="s">
        <v>1560</v>
      </c>
      <c s="27" t="s">
        <v>720</v>
      </c>
      <c s="28">
        <v>93.101</v>
      </c>
      <c s="27">
        <v>0</v>
      </c>
      <c s="27">
        <f>ROUND(G307*H307,6)</f>
      </c>
      <c r="L307" s="29">
        <v>0</v>
      </c>
      <c s="24">
        <f>ROUND(ROUND(L307,2)*ROUND(G307,3),2)</f>
      </c>
      <c s="27" t="s">
        <v>957</v>
      </c>
      <c>
        <f>(M307*21)/100</f>
      </c>
      <c t="s">
        <v>27</v>
      </c>
    </row>
    <row r="308" spans="1:5" ht="12.75" customHeight="1">
      <c r="A308" s="30" t="s">
        <v>56</v>
      </c>
      <c r="E308" s="31" t="s">
        <v>5</v>
      </c>
    </row>
    <row r="309" spans="1:5" ht="25.5" customHeight="1">
      <c r="A309" s="30" t="s">
        <v>58</v>
      </c>
      <c r="E309" s="32" t="s">
        <v>1561</v>
      </c>
    </row>
    <row r="310" spans="5:5" ht="12.75" customHeight="1">
      <c r="E310" s="31" t="s">
        <v>1344</v>
      </c>
    </row>
    <row r="311" spans="1:16" ht="12.75" customHeight="1">
      <c r="A311" t="s">
        <v>51</v>
      </c>
      <c s="6" t="s">
        <v>375</v>
      </c>
      <c s="6" t="s">
        <v>1562</v>
      </c>
      <c t="s">
        <v>5</v>
      </c>
      <c s="26" t="s">
        <v>1557</v>
      </c>
      <c s="27" t="s">
        <v>720</v>
      </c>
      <c s="28">
        <v>5</v>
      </c>
      <c s="27">
        <v>0</v>
      </c>
      <c s="27">
        <f>ROUND(G311*H311,6)</f>
      </c>
      <c r="L311" s="29">
        <v>0</v>
      </c>
      <c s="24">
        <f>ROUND(ROUND(L311,2)*ROUND(G311,3),2)</f>
      </c>
      <c s="27" t="s">
        <v>1347</v>
      </c>
      <c>
        <f>(M311*21)/100</f>
      </c>
      <c t="s">
        <v>27</v>
      </c>
    </row>
    <row r="312" spans="1:5" ht="12.75" customHeight="1">
      <c r="A312" s="30" t="s">
        <v>56</v>
      </c>
      <c r="E312" s="31" t="s">
        <v>5</v>
      </c>
    </row>
    <row r="313" spans="1:5" ht="38.25" customHeight="1">
      <c r="A313" s="30" t="s">
        <v>58</v>
      </c>
      <c r="E313" s="32" t="s">
        <v>1563</v>
      </c>
    </row>
    <row r="314" spans="5:5" ht="331.5" customHeight="1">
      <c r="E314" s="31" t="s">
        <v>1564</v>
      </c>
    </row>
    <row r="315" spans="1:16" ht="12.75" customHeight="1">
      <c r="A315" t="s">
        <v>51</v>
      </c>
      <c s="6" t="s">
        <v>378</v>
      </c>
      <c s="6" t="s">
        <v>1565</v>
      </c>
      <c t="s">
        <v>5</v>
      </c>
      <c s="26" t="s">
        <v>1566</v>
      </c>
      <c s="27" t="s">
        <v>54</v>
      </c>
      <c s="28">
        <v>171.947</v>
      </c>
      <c s="27">
        <v>0</v>
      </c>
      <c s="27">
        <f>ROUND(G315*H315,6)</f>
      </c>
      <c r="L315" s="29">
        <v>0</v>
      </c>
      <c s="24">
        <f>ROUND(ROUND(L315,2)*ROUND(G315,3),2)</f>
      </c>
      <c s="27" t="s">
        <v>957</v>
      </c>
      <c>
        <f>(M315*21)/100</f>
      </c>
      <c t="s">
        <v>27</v>
      </c>
    </row>
    <row r="316" spans="1:5" ht="12.75" customHeight="1">
      <c r="A316" s="30" t="s">
        <v>56</v>
      </c>
      <c r="E316" s="31" t="s">
        <v>5</v>
      </c>
    </row>
    <row r="317" spans="1:5" ht="140.25" customHeight="1">
      <c r="A317" s="30" t="s">
        <v>58</v>
      </c>
      <c r="E317" s="32" t="s">
        <v>1567</v>
      </c>
    </row>
    <row r="318" spans="5:5" ht="12.75" customHeight="1">
      <c r="E318" s="31" t="s">
        <v>1344</v>
      </c>
    </row>
    <row r="319" spans="1:16" ht="12.75" customHeight="1">
      <c r="A319" t="s">
        <v>51</v>
      </c>
      <c s="6" t="s">
        <v>381</v>
      </c>
      <c s="6" t="s">
        <v>1568</v>
      </c>
      <c t="s">
        <v>5</v>
      </c>
      <c s="26" t="s">
        <v>1569</v>
      </c>
      <c s="27" t="s">
        <v>54</v>
      </c>
      <c s="28">
        <v>4.056</v>
      </c>
      <c s="27">
        <v>0</v>
      </c>
      <c s="27">
        <f>ROUND(G319*H319,6)</f>
      </c>
      <c r="L319" s="29">
        <v>0</v>
      </c>
      <c s="24">
        <f>ROUND(ROUND(L319,2)*ROUND(G319,3),2)</f>
      </c>
      <c s="27" t="s">
        <v>957</v>
      </c>
      <c>
        <f>(M319*21)/100</f>
      </c>
      <c t="s">
        <v>27</v>
      </c>
    </row>
    <row r="320" spans="1:5" ht="12.75" customHeight="1">
      <c r="A320" s="30" t="s">
        <v>56</v>
      </c>
      <c r="E320" s="31" t="s">
        <v>5</v>
      </c>
    </row>
    <row r="321" spans="1:5" ht="25.5" customHeight="1">
      <c r="A321" s="30" t="s">
        <v>58</v>
      </c>
      <c r="E321" s="32" t="s">
        <v>1570</v>
      </c>
    </row>
    <row r="322" spans="5:5" ht="12.75" customHeight="1">
      <c r="E322" s="31" t="s">
        <v>1344</v>
      </c>
    </row>
    <row r="323" spans="1:16" ht="12.75" customHeight="1">
      <c r="A323" t="s">
        <v>51</v>
      </c>
      <c s="6" t="s">
        <v>384</v>
      </c>
      <c s="6" t="s">
        <v>1571</v>
      </c>
      <c t="s">
        <v>5</v>
      </c>
      <c s="26" t="s">
        <v>1572</v>
      </c>
      <c s="27" t="s">
        <v>990</v>
      </c>
      <c s="28">
        <v>77.875</v>
      </c>
      <c s="27">
        <v>0</v>
      </c>
      <c s="27">
        <f>ROUND(G323*H323,6)</f>
      </c>
      <c r="L323" s="29">
        <v>0</v>
      </c>
      <c s="24">
        <f>ROUND(ROUND(L323,2)*ROUND(G323,3),2)</f>
      </c>
      <c s="27" t="s">
        <v>957</v>
      </c>
      <c>
        <f>(M323*21)/100</f>
      </c>
      <c t="s">
        <v>27</v>
      </c>
    </row>
    <row r="324" spans="1:5" ht="12.75" customHeight="1">
      <c r="A324" s="30" t="s">
        <v>56</v>
      </c>
      <c r="E324" s="31" t="s">
        <v>5</v>
      </c>
    </row>
    <row r="325" spans="1:5" ht="25.5" customHeight="1">
      <c r="A325" s="30" t="s">
        <v>58</v>
      </c>
      <c r="E325" s="32" t="s">
        <v>1573</v>
      </c>
    </row>
    <row r="326" spans="5:5" ht="12.75" customHeight="1">
      <c r="E326" s="31" t="s">
        <v>1344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4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1333</v>
      </c>
      <c s="33">
        <f>Rekapitulace!C27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1333</v>
      </c>
      <c r="E4" s="19" t="s">
        <v>1334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COUNTIFS(L8:L468,"=0",A8:A468,"P")+COUNTIFS(L8:L468,"",A8:A468,"P")+SUM(Q8:Q468)</f>
      </c>
    </row>
    <row r="8" spans="1:13" ht="12.75" customHeight="1">
      <c r="A8" t="s">
        <v>45</v>
      </c>
      <c r="C8" s="21" t="s">
        <v>1576</v>
      </c>
      <c r="E8" s="23" t="s">
        <v>1577</v>
      </c>
      <c r="J8" s="22">
        <f>0+J9+J14+J31+J40+J57+J94+J139+J156+J165+J178+J183+J192+J205+J230+J235+J248+J257+J262+J271+J296+J333+J410+J415+J432+J445+J454+J463</f>
      </c>
      <c s="22">
        <f>0+K9+K14+K31+K40+K57+K94+K139+K156+K165+K178+K183+K192+K205+K230+K235+K248+K257+K262+K271+K296+K333+K410+K415+K432+K445+K454+K463</f>
      </c>
      <c s="22">
        <f>0+L9+L14+L31+L40+L57+L94+L139+L156+L165+L178+L183+L192+L205+L230+L235+L248+L257+L262+L271+L296+L333+L410+L415+L432+L445+L454+L463</f>
      </c>
      <c s="22">
        <f>0+M9+M14+M31+M40+M57+M94+M139+M156+M165+M178+M183+M192+M205+M230+M235+M248+M257+M262+M271+M296+M333+M410+M415+M432+M445+M454+M463</f>
      </c>
    </row>
    <row r="9" spans="1:13" ht="12.75" customHeight="1">
      <c r="A9" t="s">
        <v>48</v>
      </c>
      <c r="C9" s="7" t="s">
        <v>1339</v>
      </c>
      <c r="E9" s="25" t="s">
        <v>1578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49</v>
      </c>
      <c s="6" t="s">
        <v>487</v>
      </c>
      <c t="s">
        <v>5</v>
      </c>
      <c s="26" t="s">
        <v>1579</v>
      </c>
      <c s="27" t="s">
        <v>489</v>
      </c>
      <c s="28">
        <v>2302.036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1581</v>
      </c>
    </row>
    <row r="12" spans="1:5" ht="12.75" customHeight="1">
      <c r="A12" s="30" t="s">
        <v>58</v>
      </c>
      <c r="E12" s="32" t="s">
        <v>1582</v>
      </c>
    </row>
    <row r="13" spans="5:5" ht="12.75" customHeight="1">
      <c r="E13" s="31" t="s">
        <v>60</v>
      </c>
    </row>
    <row r="14" spans="1:13" ht="12.75" customHeight="1">
      <c r="A14" t="s">
        <v>48</v>
      </c>
      <c r="C14" s="7" t="s">
        <v>49</v>
      </c>
      <c r="E14" s="25" t="s">
        <v>206</v>
      </c>
      <c r="J14" s="24">
        <f>0</f>
      </c>
      <c s="24">
        <f>0</f>
      </c>
      <c s="24">
        <f>0+L15+L19+L23+L27</f>
      </c>
      <c s="24">
        <f>0+M15+M19+M23+M27</f>
      </c>
    </row>
    <row r="15" spans="1:16" ht="12.75" customHeight="1">
      <c r="A15" t="s">
        <v>51</v>
      </c>
      <c s="6" t="s">
        <v>27</v>
      </c>
      <c s="6" t="s">
        <v>1583</v>
      </c>
      <c t="s">
        <v>5</v>
      </c>
      <c s="26" t="s">
        <v>1584</v>
      </c>
      <c s="27" t="s">
        <v>54</v>
      </c>
      <c s="28">
        <v>1273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1580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1585</v>
      </c>
    </row>
    <row r="17" spans="1:5" ht="12.75" customHeight="1">
      <c r="A17" s="30" t="s">
        <v>58</v>
      </c>
      <c r="E17" s="32" t="s">
        <v>1586</v>
      </c>
    </row>
    <row r="18" spans="5:5" ht="12.75" customHeight="1">
      <c r="E18" s="31" t="s">
        <v>60</v>
      </c>
    </row>
    <row r="19" spans="1:16" ht="12.75" customHeight="1">
      <c r="A19" t="s">
        <v>51</v>
      </c>
      <c s="6" t="s">
        <v>26</v>
      </c>
      <c s="6" t="s">
        <v>1382</v>
      </c>
      <c t="s">
        <v>5</v>
      </c>
      <c s="26" t="s">
        <v>1383</v>
      </c>
      <c s="27" t="s">
        <v>54</v>
      </c>
      <c s="28">
        <v>0.25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1580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1587</v>
      </c>
    </row>
    <row r="21" spans="1:5" ht="12.75" customHeight="1">
      <c r="A21" s="30" t="s">
        <v>58</v>
      </c>
      <c r="E21" s="32" t="s">
        <v>1588</v>
      </c>
    </row>
    <row r="22" spans="5:5" ht="12.75" customHeight="1">
      <c r="E22" s="31" t="s">
        <v>60</v>
      </c>
    </row>
    <row r="23" spans="1:16" ht="12.75" customHeight="1">
      <c r="A23" t="s">
        <v>51</v>
      </c>
      <c s="6" t="s">
        <v>66</v>
      </c>
      <c s="6" t="s">
        <v>1385</v>
      </c>
      <c t="s">
        <v>5</v>
      </c>
      <c s="26" t="s">
        <v>1370</v>
      </c>
      <c s="27" t="s">
        <v>54</v>
      </c>
      <c s="28">
        <v>24191.75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1580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1589</v>
      </c>
    </row>
    <row r="25" spans="1:5" ht="12.75" customHeight="1">
      <c r="A25" s="30" t="s">
        <v>58</v>
      </c>
      <c r="E25" s="32" t="s">
        <v>1590</v>
      </c>
    </row>
    <row r="26" spans="5:5" ht="12.75" customHeight="1">
      <c r="E26" s="31" t="s">
        <v>60</v>
      </c>
    </row>
    <row r="27" spans="1:16" ht="12.75" customHeight="1">
      <c r="A27" t="s">
        <v>51</v>
      </c>
      <c s="6" t="s">
        <v>71</v>
      </c>
      <c s="6" t="s">
        <v>61</v>
      </c>
      <c t="s">
        <v>5</v>
      </c>
      <c s="26" t="s">
        <v>62</v>
      </c>
      <c s="27" t="s">
        <v>54</v>
      </c>
      <c s="28">
        <v>5438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1580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1591</v>
      </c>
    </row>
    <row r="29" spans="1:5" ht="12.75" customHeight="1">
      <c r="A29" s="30" t="s">
        <v>58</v>
      </c>
      <c r="E29" s="32" t="s">
        <v>1592</v>
      </c>
    </row>
    <row r="30" spans="5:5" ht="12.75" customHeight="1">
      <c r="E30" s="31" t="s">
        <v>60</v>
      </c>
    </row>
    <row r="31" spans="1:13" ht="12.75" customHeight="1">
      <c r="A31" t="s">
        <v>48</v>
      </c>
      <c r="C31" s="7" t="s">
        <v>90</v>
      </c>
      <c r="E31" s="25" t="s">
        <v>1593</v>
      </c>
      <c r="J31" s="24">
        <f>0</f>
      </c>
      <c s="24">
        <f>0</f>
      </c>
      <c s="24">
        <f>0+L32+L36</f>
      </c>
      <c s="24">
        <f>0+M32+M36</f>
      </c>
    </row>
    <row r="32" spans="1:16" ht="12.75" customHeight="1">
      <c r="A32" t="s">
        <v>51</v>
      </c>
      <c s="6" t="s">
        <v>149</v>
      </c>
      <c s="6" t="s">
        <v>1089</v>
      </c>
      <c t="s">
        <v>5</v>
      </c>
      <c s="26" t="s">
        <v>1090</v>
      </c>
      <c s="27" t="s">
        <v>236</v>
      </c>
      <c s="28">
        <v>672.1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1580</v>
      </c>
      <c>
        <f>(M32*21)/100</f>
      </c>
      <c t="s">
        <v>27</v>
      </c>
    </row>
    <row r="33" spans="1:5" ht="12.75" customHeight="1">
      <c r="A33" s="30" t="s">
        <v>56</v>
      </c>
      <c r="E33" s="31" t="s">
        <v>1594</v>
      </c>
    </row>
    <row r="34" spans="1:5" ht="12.75" customHeight="1">
      <c r="A34" s="30" t="s">
        <v>58</v>
      </c>
      <c r="E34" s="32" t="s">
        <v>1595</v>
      </c>
    </row>
    <row r="35" spans="5:5" ht="12.75" customHeight="1">
      <c r="E35" s="31" t="s">
        <v>1596</v>
      </c>
    </row>
    <row r="36" spans="1:16" ht="12.75" customHeight="1">
      <c r="A36" t="s">
        <v>51</v>
      </c>
      <c s="6" t="s">
        <v>152</v>
      </c>
      <c s="6" t="s">
        <v>1597</v>
      </c>
      <c t="s">
        <v>5</v>
      </c>
      <c s="26" t="s">
        <v>1126</v>
      </c>
      <c s="27" t="s">
        <v>236</v>
      </c>
      <c s="28">
        <v>52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672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</v>
      </c>
    </row>
    <row r="38" spans="1:5" ht="12.75" customHeight="1">
      <c r="A38" s="30" t="s">
        <v>58</v>
      </c>
      <c r="E38" s="32" t="s">
        <v>1598</v>
      </c>
    </row>
    <row r="39" spans="5:5" ht="12.75" customHeight="1">
      <c r="E39" s="31" t="s">
        <v>1599</v>
      </c>
    </row>
    <row r="40" spans="1:13" ht="12.75" customHeight="1">
      <c r="A40" t="s">
        <v>48</v>
      </c>
      <c r="C40" s="7" t="s">
        <v>1600</v>
      </c>
      <c r="E40" s="25" t="s">
        <v>1601</v>
      </c>
      <c r="J40" s="24">
        <f>0</f>
      </c>
      <c s="24">
        <f>0</f>
      </c>
      <c s="24">
        <f>0+L41+L45+L49+L53</f>
      </c>
      <c s="24">
        <f>0+M41+M45+M49+M53</f>
      </c>
    </row>
    <row r="41" spans="1:16" ht="12.75" customHeight="1">
      <c r="A41" t="s">
        <v>51</v>
      </c>
      <c s="6" t="s">
        <v>475</v>
      </c>
      <c s="6" t="s">
        <v>1602</v>
      </c>
      <c t="s">
        <v>5</v>
      </c>
      <c s="26" t="s">
        <v>1603</v>
      </c>
      <c s="27" t="s">
        <v>54</v>
      </c>
      <c s="28">
        <v>27.9</v>
      </c>
      <c s="27">
        <v>0</v>
      </c>
      <c s="27">
        <f>ROUND(G41*H41,6)</f>
      </c>
      <c r="L41" s="29">
        <v>0</v>
      </c>
      <c s="24">
        <f>ROUND(ROUND(L41,2)*ROUND(G41,3),2)</f>
      </c>
      <c s="27" t="s">
        <v>1580</v>
      </c>
      <c>
        <f>(M41*21)/100</f>
      </c>
      <c t="s">
        <v>27</v>
      </c>
    </row>
    <row r="42" spans="1:5" ht="12.75" customHeight="1">
      <c r="A42" s="30" t="s">
        <v>56</v>
      </c>
      <c r="E42" s="31" t="s">
        <v>57</v>
      </c>
    </row>
    <row r="43" spans="1:5" ht="12.75" customHeight="1">
      <c r="A43" s="30" t="s">
        <v>58</v>
      </c>
      <c r="E43" s="32" t="s">
        <v>1604</v>
      </c>
    </row>
    <row r="44" spans="5:5" ht="12.75" customHeight="1">
      <c r="E44" s="31" t="s">
        <v>1344</v>
      </c>
    </row>
    <row r="45" spans="1:16" ht="12.75" customHeight="1">
      <c r="A45" t="s">
        <v>51</v>
      </c>
      <c s="6" t="s">
        <v>478</v>
      </c>
      <c s="6" t="s">
        <v>1605</v>
      </c>
      <c t="s">
        <v>5</v>
      </c>
      <c s="26" t="s">
        <v>1606</v>
      </c>
      <c s="27" t="s">
        <v>54</v>
      </c>
      <c s="28">
        <v>15</v>
      </c>
      <c s="27">
        <v>0</v>
      </c>
      <c s="27">
        <f>ROUND(G45*H45,6)</f>
      </c>
      <c r="L45" s="29">
        <v>0</v>
      </c>
      <c s="24">
        <f>ROUND(ROUND(L45,2)*ROUND(G45,3),2)</f>
      </c>
      <c s="27" t="s">
        <v>1580</v>
      </c>
      <c>
        <f>(M45*21)/100</f>
      </c>
      <c t="s">
        <v>27</v>
      </c>
    </row>
    <row r="46" spans="1:5" ht="12.75" customHeight="1">
      <c r="A46" s="30" t="s">
        <v>56</v>
      </c>
      <c r="E46" s="31" t="s">
        <v>57</v>
      </c>
    </row>
    <row r="47" spans="1:5" ht="12.75" customHeight="1">
      <c r="A47" s="30" t="s">
        <v>58</v>
      </c>
      <c r="E47" s="32" t="s">
        <v>1604</v>
      </c>
    </row>
    <row r="48" spans="5:5" ht="12.75" customHeight="1">
      <c r="E48" s="31" t="s">
        <v>1344</v>
      </c>
    </row>
    <row r="49" spans="1:16" ht="12.75" customHeight="1">
      <c r="A49" t="s">
        <v>51</v>
      </c>
      <c s="6" t="s">
        <v>481</v>
      </c>
      <c s="6" t="s">
        <v>1607</v>
      </c>
      <c t="s">
        <v>5</v>
      </c>
      <c s="26" t="s">
        <v>1608</v>
      </c>
      <c s="27" t="s">
        <v>54</v>
      </c>
      <c s="28">
        <v>12.9</v>
      </c>
      <c s="27">
        <v>0</v>
      </c>
      <c s="27">
        <f>ROUND(G49*H49,6)</f>
      </c>
      <c r="L49" s="29">
        <v>0</v>
      </c>
      <c s="24">
        <f>ROUND(ROUND(L49,2)*ROUND(G49,3),2)</f>
      </c>
      <c s="27" t="s">
        <v>1580</v>
      </c>
      <c>
        <f>(M49*21)/100</f>
      </c>
      <c t="s">
        <v>27</v>
      </c>
    </row>
    <row r="50" spans="1:5" ht="12.75" customHeight="1">
      <c r="A50" s="30" t="s">
        <v>56</v>
      </c>
      <c r="E50" s="31" t="s">
        <v>57</v>
      </c>
    </row>
    <row r="51" spans="1:5" ht="12.75" customHeight="1">
      <c r="A51" s="30" t="s">
        <v>58</v>
      </c>
      <c r="E51" s="32" t="s">
        <v>1604</v>
      </c>
    </row>
    <row r="52" spans="5:5" ht="12.75" customHeight="1">
      <c r="E52" s="31" t="s">
        <v>1344</v>
      </c>
    </row>
    <row r="53" spans="1:16" ht="12.75" customHeight="1">
      <c r="A53" t="s">
        <v>51</v>
      </c>
      <c s="6" t="s">
        <v>486</v>
      </c>
      <c s="6" t="s">
        <v>1609</v>
      </c>
      <c t="s">
        <v>5</v>
      </c>
      <c s="26" t="s">
        <v>1610</v>
      </c>
      <c s="27" t="s">
        <v>54</v>
      </c>
      <c s="28">
        <v>3.94</v>
      </c>
      <c s="27">
        <v>0</v>
      </c>
      <c s="27">
        <f>ROUND(G53*H53,6)</f>
      </c>
      <c r="L53" s="29">
        <v>0</v>
      </c>
      <c s="24">
        <f>ROUND(ROUND(L53,2)*ROUND(G53,3),2)</f>
      </c>
      <c s="27" t="s">
        <v>672</v>
      </c>
      <c>
        <f>(M53*21)/100</f>
      </c>
      <c t="s">
        <v>27</v>
      </c>
    </row>
    <row r="54" spans="1:5" ht="12.75" customHeight="1">
      <c r="A54" s="30" t="s">
        <v>56</v>
      </c>
      <c r="E54" s="31" t="s">
        <v>57</v>
      </c>
    </row>
    <row r="55" spans="1:5" ht="12.75" customHeight="1">
      <c r="A55" s="30" t="s">
        <v>58</v>
      </c>
      <c r="E55" s="32" t="s">
        <v>1604</v>
      </c>
    </row>
    <row r="56" spans="5:5" ht="114.75" customHeight="1">
      <c r="E56" s="31" t="s">
        <v>1611</v>
      </c>
    </row>
    <row r="57" spans="1:13" ht="12.75" customHeight="1">
      <c r="A57" t="s">
        <v>48</v>
      </c>
      <c r="C57" s="7" t="s">
        <v>1612</v>
      </c>
      <c r="E57" s="25" t="s">
        <v>1613</v>
      </c>
      <c r="J57" s="24">
        <f>0</f>
      </c>
      <c s="24">
        <f>0</f>
      </c>
      <c s="24">
        <f>0+L58+L62+L66+L70+L74+L78+L82+L86+L90</f>
      </c>
      <c s="24">
        <f>0+M58+M62+M66+M70+M74+M78+M82+M86+M90</f>
      </c>
    </row>
    <row r="58" spans="1:16" ht="12.75" customHeight="1">
      <c r="A58" t="s">
        <v>51</v>
      </c>
      <c s="6" t="s">
        <v>318</v>
      </c>
      <c s="6" t="s">
        <v>1614</v>
      </c>
      <c t="s">
        <v>5</v>
      </c>
      <c s="26" t="s">
        <v>1615</v>
      </c>
      <c s="27" t="s">
        <v>236</v>
      </c>
      <c s="28">
        <v>296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672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5</v>
      </c>
    </row>
    <row r="60" spans="1:5" ht="12.75" customHeight="1">
      <c r="A60" s="30" t="s">
        <v>58</v>
      </c>
      <c r="E60" s="32" t="s">
        <v>1616</v>
      </c>
    </row>
    <row r="61" spans="5:5" ht="12.75" customHeight="1">
      <c r="E61" s="31" t="s">
        <v>1617</v>
      </c>
    </row>
    <row r="62" spans="1:16" ht="12.75" customHeight="1">
      <c r="A62" t="s">
        <v>51</v>
      </c>
      <c s="6" t="s">
        <v>321</v>
      </c>
      <c s="6" t="s">
        <v>1618</v>
      </c>
      <c t="s">
        <v>5</v>
      </c>
      <c s="26" t="s">
        <v>1619</v>
      </c>
      <c s="27" t="s">
        <v>236</v>
      </c>
      <c s="28">
        <v>296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672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5</v>
      </c>
    </row>
    <row r="64" spans="1:5" ht="12.75" customHeight="1">
      <c r="A64" s="30" t="s">
        <v>58</v>
      </c>
      <c r="E64" s="32" t="s">
        <v>1616</v>
      </c>
    </row>
    <row r="65" spans="5:5" ht="12.75" customHeight="1">
      <c r="E65" s="31" t="s">
        <v>1617</v>
      </c>
    </row>
    <row r="66" spans="1:16" ht="12.75" customHeight="1">
      <c r="A66" t="s">
        <v>51</v>
      </c>
      <c s="6" t="s">
        <v>324</v>
      </c>
      <c s="6" t="s">
        <v>1620</v>
      </c>
      <c t="s">
        <v>5</v>
      </c>
      <c s="26" t="s">
        <v>1621</v>
      </c>
      <c s="27" t="s">
        <v>236</v>
      </c>
      <c s="28">
        <v>748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672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5</v>
      </c>
    </row>
    <row r="68" spans="1:5" ht="12.75" customHeight="1">
      <c r="A68" s="30" t="s">
        <v>58</v>
      </c>
      <c r="E68" s="32" t="s">
        <v>5</v>
      </c>
    </row>
    <row r="69" spans="5:5" ht="12.75" customHeight="1">
      <c r="E69" s="31" t="s">
        <v>5</v>
      </c>
    </row>
    <row r="70" spans="1:16" ht="12.75" customHeight="1">
      <c r="A70" t="s">
        <v>51</v>
      </c>
      <c s="6" t="s">
        <v>327</v>
      </c>
      <c s="6" t="s">
        <v>1622</v>
      </c>
      <c t="s">
        <v>5</v>
      </c>
      <c s="26" t="s">
        <v>1623</v>
      </c>
      <c s="27" t="s">
        <v>236</v>
      </c>
      <c s="28">
        <v>748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672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5</v>
      </c>
    </row>
    <row r="72" spans="1:5" ht="12.75" customHeight="1">
      <c r="A72" s="30" t="s">
        <v>58</v>
      </c>
      <c r="E72" s="32" t="s">
        <v>1616</v>
      </c>
    </row>
    <row r="73" spans="5:5" ht="12.75" customHeight="1">
      <c r="E73" s="31" t="s">
        <v>1617</v>
      </c>
    </row>
    <row r="74" spans="1:16" ht="12.75" customHeight="1">
      <c r="A74" t="s">
        <v>51</v>
      </c>
      <c s="6" t="s">
        <v>330</v>
      </c>
      <c s="6" t="s">
        <v>1624</v>
      </c>
      <c t="s">
        <v>5</v>
      </c>
      <c s="26" t="s">
        <v>1625</v>
      </c>
      <c s="27" t="s">
        <v>236</v>
      </c>
      <c s="28">
        <v>230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672</v>
      </c>
      <c>
        <f>(M74*21)/100</f>
      </c>
      <c t="s">
        <v>27</v>
      </c>
    </row>
    <row r="75" spans="1:5" ht="12.75" customHeight="1">
      <c r="A75" s="30" t="s">
        <v>56</v>
      </c>
      <c r="E75" s="31" t="s">
        <v>5</v>
      </c>
    </row>
    <row r="76" spans="1:5" ht="12.75" customHeight="1">
      <c r="A76" s="30" t="s">
        <v>58</v>
      </c>
      <c r="E76" s="32" t="s">
        <v>1616</v>
      </c>
    </row>
    <row r="77" spans="5:5" ht="12.75" customHeight="1">
      <c r="E77" s="31" t="s">
        <v>1617</v>
      </c>
    </row>
    <row r="78" spans="1:16" ht="12.75" customHeight="1">
      <c r="A78" t="s">
        <v>51</v>
      </c>
      <c s="6" t="s">
        <v>333</v>
      </c>
      <c s="6" t="s">
        <v>1626</v>
      </c>
      <c t="s">
        <v>5</v>
      </c>
      <c s="26" t="s">
        <v>1627</v>
      </c>
      <c s="27" t="s">
        <v>1026</v>
      </c>
      <c s="28">
        <v>24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672</v>
      </c>
      <c>
        <f>(M78*21)/100</f>
      </c>
      <c t="s">
        <v>27</v>
      </c>
    </row>
    <row r="79" spans="1:5" ht="12.75" customHeight="1">
      <c r="A79" s="30" t="s">
        <v>56</v>
      </c>
      <c r="E79" s="31" t="s">
        <v>5</v>
      </c>
    </row>
    <row r="80" spans="1:5" ht="12.75" customHeight="1">
      <c r="A80" s="30" t="s">
        <v>58</v>
      </c>
      <c r="E80" s="32" t="s">
        <v>1616</v>
      </c>
    </row>
    <row r="81" spans="5:5" ht="12.75" customHeight="1">
      <c r="E81" s="31" t="s">
        <v>1617</v>
      </c>
    </row>
    <row r="82" spans="1:16" ht="12.75" customHeight="1">
      <c r="A82" t="s">
        <v>51</v>
      </c>
      <c s="6" t="s">
        <v>336</v>
      </c>
      <c s="6" t="s">
        <v>1628</v>
      </c>
      <c t="s">
        <v>5</v>
      </c>
      <c s="26" t="s">
        <v>1629</v>
      </c>
      <c s="27" t="s">
        <v>1026</v>
      </c>
      <c s="28">
        <v>98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672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5</v>
      </c>
    </row>
    <row r="84" spans="1:5" ht="12.75" customHeight="1">
      <c r="A84" s="30" t="s">
        <v>58</v>
      </c>
      <c r="E84" s="32" t="s">
        <v>5</v>
      </c>
    </row>
    <row r="85" spans="5:5" ht="12.75" customHeight="1">
      <c r="E85" s="31" t="s">
        <v>5</v>
      </c>
    </row>
    <row r="86" spans="1:16" ht="12.75" customHeight="1">
      <c r="A86" t="s">
        <v>51</v>
      </c>
      <c s="6" t="s">
        <v>339</v>
      </c>
      <c s="6" t="s">
        <v>1630</v>
      </c>
      <c t="s">
        <v>5</v>
      </c>
      <c s="26" t="s">
        <v>1631</v>
      </c>
      <c s="27" t="s">
        <v>1026</v>
      </c>
      <c s="28">
        <v>570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672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5</v>
      </c>
    </row>
    <row r="88" spans="1:5" ht="12.75" customHeight="1">
      <c r="A88" s="30" t="s">
        <v>58</v>
      </c>
      <c r="E88" s="32" t="s">
        <v>1616</v>
      </c>
    </row>
    <row r="89" spans="5:5" ht="12.75" customHeight="1">
      <c r="E89" s="31" t="s">
        <v>1617</v>
      </c>
    </row>
    <row r="90" spans="1:16" ht="12.75" customHeight="1">
      <c r="A90" t="s">
        <v>51</v>
      </c>
      <c s="6" t="s">
        <v>342</v>
      </c>
      <c s="6" t="s">
        <v>1632</v>
      </c>
      <c t="s">
        <v>5</v>
      </c>
      <c s="26" t="s">
        <v>1633</v>
      </c>
      <c s="27" t="s">
        <v>236</v>
      </c>
      <c s="28">
        <v>66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672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5</v>
      </c>
    </row>
    <row r="92" spans="1:5" ht="12.75" customHeight="1">
      <c r="A92" s="30" t="s">
        <v>58</v>
      </c>
      <c r="E92" s="32" t="s">
        <v>1616</v>
      </c>
    </row>
    <row r="93" spans="5:5" ht="12.75" customHeight="1">
      <c r="E93" s="31" t="s">
        <v>1617</v>
      </c>
    </row>
    <row r="94" spans="1:13" ht="12.75" customHeight="1">
      <c r="A94" t="s">
        <v>48</v>
      </c>
      <c r="C94" s="7" t="s">
        <v>1296</v>
      </c>
      <c r="E94" s="25" t="s">
        <v>1634</v>
      </c>
      <c r="J94" s="24">
        <f>0</f>
      </c>
      <c s="24">
        <f>0</f>
      </c>
      <c s="24">
        <f>0+L95+L99+L103+L107+L111+L115+L119+L123+L127+L131+L135</f>
      </c>
      <c s="24">
        <f>0+M95+M99+M103+M107+M111+M115+M119+M123+M127+M131+M135</f>
      </c>
    </row>
    <row r="95" spans="1:16" ht="12.75" customHeight="1">
      <c r="A95" t="s">
        <v>51</v>
      </c>
      <c s="6" t="s">
        <v>345</v>
      </c>
      <c s="6" t="s">
        <v>1635</v>
      </c>
      <c t="s">
        <v>5</v>
      </c>
      <c s="26" t="s">
        <v>1636</v>
      </c>
      <c s="27" t="s">
        <v>1026</v>
      </c>
      <c s="28">
        <v>3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672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5</v>
      </c>
    </row>
    <row r="97" spans="1:5" ht="12.75" customHeight="1">
      <c r="A97" s="30" t="s">
        <v>58</v>
      </c>
      <c r="E97" s="32" t="s">
        <v>1616</v>
      </c>
    </row>
    <row r="98" spans="5:5" ht="12.75" customHeight="1">
      <c r="E98" s="31" t="s">
        <v>1617</v>
      </c>
    </row>
    <row r="99" spans="1:16" ht="12.75" customHeight="1">
      <c r="A99" t="s">
        <v>51</v>
      </c>
      <c s="6" t="s">
        <v>348</v>
      </c>
      <c s="6" t="s">
        <v>1637</v>
      </c>
      <c t="s">
        <v>5</v>
      </c>
      <c s="26" t="s">
        <v>1638</v>
      </c>
      <c s="27" t="s">
        <v>1026</v>
      </c>
      <c s="28">
        <v>4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672</v>
      </c>
      <c>
        <f>(M99*21)/100</f>
      </c>
      <c t="s">
        <v>27</v>
      </c>
    </row>
    <row r="100" spans="1:5" ht="12.75" customHeight="1">
      <c r="A100" s="30" t="s">
        <v>56</v>
      </c>
      <c r="E100" s="31" t="s">
        <v>5</v>
      </c>
    </row>
    <row r="101" spans="1:5" ht="12.75" customHeight="1">
      <c r="A101" s="30" t="s">
        <v>58</v>
      </c>
      <c r="E101" s="32" t="s">
        <v>1616</v>
      </c>
    </row>
    <row r="102" spans="5:5" ht="12.75" customHeight="1">
      <c r="E102" s="31" t="s">
        <v>1617</v>
      </c>
    </row>
    <row r="103" spans="1:16" ht="12.75" customHeight="1">
      <c r="A103" t="s">
        <v>51</v>
      </c>
      <c s="6" t="s">
        <v>351</v>
      </c>
      <c s="6" t="s">
        <v>1639</v>
      </c>
      <c t="s">
        <v>5</v>
      </c>
      <c s="26" t="s">
        <v>1640</v>
      </c>
      <c s="27" t="s">
        <v>1026</v>
      </c>
      <c s="28">
        <v>7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672</v>
      </c>
      <c>
        <f>(M103*21)/100</f>
      </c>
      <c t="s">
        <v>27</v>
      </c>
    </row>
    <row r="104" spans="1:5" ht="12.75" customHeight="1">
      <c r="A104" s="30" t="s">
        <v>56</v>
      </c>
      <c r="E104" s="31" t="s">
        <v>5</v>
      </c>
    </row>
    <row r="105" spans="1:5" ht="12.75" customHeight="1">
      <c r="A105" s="30" t="s">
        <v>58</v>
      </c>
      <c r="E105" s="32" t="s">
        <v>1616</v>
      </c>
    </row>
    <row r="106" spans="5:5" ht="12.75" customHeight="1">
      <c r="E106" s="31" t="s">
        <v>1617</v>
      </c>
    </row>
    <row r="107" spans="1:16" ht="12.75" customHeight="1">
      <c r="A107" t="s">
        <v>51</v>
      </c>
      <c s="6" t="s">
        <v>354</v>
      </c>
      <c s="6" t="s">
        <v>1641</v>
      </c>
      <c t="s">
        <v>5</v>
      </c>
      <c s="26" t="s">
        <v>1642</v>
      </c>
      <c s="27" t="s">
        <v>1026</v>
      </c>
      <c s="28">
        <v>8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672</v>
      </c>
      <c>
        <f>(M107*21)/100</f>
      </c>
      <c t="s">
        <v>27</v>
      </c>
    </row>
    <row r="108" spans="1:5" ht="12.75" customHeight="1">
      <c r="A108" s="30" t="s">
        <v>56</v>
      </c>
      <c r="E108" s="31" t="s">
        <v>5</v>
      </c>
    </row>
    <row r="109" spans="1:5" ht="12.75" customHeight="1">
      <c r="A109" s="30" t="s">
        <v>58</v>
      </c>
      <c r="E109" s="32" t="s">
        <v>1616</v>
      </c>
    </row>
    <row r="110" spans="5:5" ht="12.75" customHeight="1">
      <c r="E110" s="31" t="s">
        <v>1617</v>
      </c>
    </row>
    <row r="111" spans="1:16" ht="12.75" customHeight="1">
      <c r="A111" t="s">
        <v>51</v>
      </c>
      <c s="6" t="s">
        <v>357</v>
      </c>
      <c s="6" t="s">
        <v>1643</v>
      </c>
      <c t="s">
        <v>5</v>
      </c>
      <c s="26" t="s">
        <v>1644</v>
      </c>
      <c s="27" t="s">
        <v>1026</v>
      </c>
      <c s="28">
        <v>2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672</v>
      </c>
      <c>
        <f>(M111*21)/100</f>
      </c>
      <c t="s">
        <v>27</v>
      </c>
    </row>
    <row r="112" spans="1:5" ht="12.75" customHeight="1">
      <c r="A112" s="30" t="s">
        <v>56</v>
      </c>
      <c r="E112" s="31" t="s">
        <v>5</v>
      </c>
    </row>
    <row r="113" spans="1:5" ht="12.75" customHeight="1">
      <c r="A113" s="30" t="s">
        <v>58</v>
      </c>
      <c r="E113" s="32" t="s">
        <v>1616</v>
      </c>
    </row>
    <row r="114" spans="5:5" ht="12.75" customHeight="1">
      <c r="E114" s="31" t="s">
        <v>1617</v>
      </c>
    </row>
    <row r="115" spans="1:16" ht="12.75" customHeight="1">
      <c r="A115" t="s">
        <v>51</v>
      </c>
      <c s="6" t="s">
        <v>360</v>
      </c>
      <c s="6" t="s">
        <v>1645</v>
      </c>
      <c t="s">
        <v>5</v>
      </c>
      <c s="26" t="s">
        <v>1646</v>
      </c>
      <c s="27" t="s">
        <v>1026</v>
      </c>
      <c s="28">
        <v>58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672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5</v>
      </c>
    </row>
    <row r="117" spans="1:5" ht="12.75" customHeight="1">
      <c r="A117" s="30" t="s">
        <v>58</v>
      </c>
      <c r="E117" s="32" t="s">
        <v>1616</v>
      </c>
    </row>
    <row r="118" spans="5:5" ht="12.75" customHeight="1">
      <c r="E118" s="31" t="s">
        <v>1617</v>
      </c>
    </row>
    <row r="119" spans="1:16" ht="12.75" customHeight="1">
      <c r="A119" t="s">
        <v>51</v>
      </c>
      <c s="6" t="s">
        <v>363</v>
      </c>
      <c s="6" t="s">
        <v>1647</v>
      </c>
      <c t="s">
        <v>5</v>
      </c>
      <c s="26" t="s">
        <v>1648</v>
      </c>
      <c s="27" t="s">
        <v>1026</v>
      </c>
      <c s="28">
        <v>40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672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5</v>
      </c>
    </row>
    <row r="121" spans="1:5" ht="12.75" customHeight="1">
      <c r="A121" s="30" t="s">
        <v>58</v>
      </c>
      <c r="E121" s="32" t="s">
        <v>1616</v>
      </c>
    </row>
    <row r="122" spans="5:5" ht="12.75" customHeight="1">
      <c r="E122" s="31" t="s">
        <v>1617</v>
      </c>
    </row>
    <row r="123" spans="1:16" ht="12.75" customHeight="1">
      <c r="A123" t="s">
        <v>51</v>
      </c>
      <c s="6" t="s">
        <v>366</v>
      </c>
      <c s="6" t="s">
        <v>1649</v>
      </c>
      <c t="s">
        <v>5</v>
      </c>
      <c s="26" t="s">
        <v>1650</v>
      </c>
      <c s="27" t="s">
        <v>1026</v>
      </c>
      <c s="28">
        <v>135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672</v>
      </c>
      <c>
        <f>(M123*21)/100</f>
      </c>
      <c t="s">
        <v>27</v>
      </c>
    </row>
    <row r="124" spans="1:5" ht="12.75" customHeight="1">
      <c r="A124" s="30" t="s">
        <v>56</v>
      </c>
      <c r="E124" s="31" t="s">
        <v>5</v>
      </c>
    </row>
    <row r="125" spans="1:5" ht="12.75" customHeight="1">
      <c r="A125" s="30" t="s">
        <v>58</v>
      </c>
      <c r="E125" s="32" t="s">
        <v>1616</v>
      </c>
    </row>
    <row r="126" spans="5:5" ht="12.75" customHeight="1">
      <c r="E126" s="31" t="s">
        <v>1617</v>
      </c>
    </row>
    <row r="127" spans="1:16" ht="12.75" customHeight="1">
      <c r="A127" t="s">
        <v>51</v>
      </c>
      <c s="6" t="s">
        <v>369</v>
      </c>
      <c s="6" t="s">
        <v>1651</v>
      </c>
      <c t="s">
        <v>5</v>
      </c>
      <c s="26" t="s">
        <v>1652</v>
      </c>
      <c s="27" t="s">
        <v>1026</v>
      </c>
      <c s="28">
        <v>109</v>
      </c>
      <c s="27">
        <v>19</v>
      </c>
      <c s="27">
        <f>ROUND(G127*H127,6)</f>
      </c>
      <c r="L127" s="29">
        <v>0</v>
      </c>
      <c s="24">
        <f>ROUND(ROUND(L127,2)*ROUND(G127,3),2)</f>
      </c>
      <c s="27" t="s">
        <v>672</v>
      </c>
      <c>
        <f>(M127*21)/100</f>
      </c>
      <c t="s">
        <v>27</v>
      </c>
    </row>
    <row r="128" spans="1:5" ht="12.75" customHeight="1">
      <c r="A128" s="30" t="s">
        <v>56</v>
      </c>
      <c r="E128" s="31" t="s">
        <v>5</v>
      </c>
    </row>
    <row r="129" spans="1:5" ht="12.75" customHeight="1">
      <c r="A129" s="30" t="s">
        <v>58</v>
      </c>
      <c r="E129" s="32" t="s">
        <v>1616</v>
      </c>
    </row>
    <row r="130" spans="5:5" ht="12.75" customHeight="1">
      <c r="E130" s="31" t="s">
        <v>1617</v>
      </c>
    </row>
    <row r="131" spans="1:16" ht="12.75" customHeight="1">
      <c r="A131" t="s">
        <v>51</v>
      </c>
      <c s="6" t="s">
        <v>372</v>
      </c>
      <c s="6" t="s">
        <v>1653</v>
      </c>
      <c t="s">
        <v>5</v>
      </c>
      <c s="26" t="s">
        <v>1654</v>
      </c>
      <c s="27" t="s">
        <v>1026</v>
      </c>
      <c s="28">
        <v>326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672</v>
      </c>
      <c>
        <f>(M131*21)/100</f>
      </c>
      <c t="s">
        <v>27</v>
      </c>
    </row>
    <row r="132" spans="1:5" ht="12.75" customHeight="1">
      <c r="A132" s="30" t="s">
        <v>56</v>
      </c>
      <c r="E132" s="31" t="s">
        <v>5</v>
      </c>
    </row>
    <row r="133" spans="1:5" ht="12.75" customHeight="1">
      <c r="A133" s="30" t="s">
        <v>58</v>
      </c>
      <c r="E133" s="32" t="s">
        <v>1616</v>
      </c>
    </row>
    <row r="134" spans="5:5" ht="12.75" customHeight="1">
      <c r="E134" s="31" t="s">
        <v>1617</v>
      </c>
    </row>
    <row r="135" spans="1:16" ht="12.75" customHeight="1">
      <c r="A135" t="s">
        <v>51</v>
      </c>
      <c s="6" t="s">
        <v>375</v>
      </c>
      <c s="6" t="s">
        <v>1655</v>
      </c>
      <c t="s">
        <v>5</v>
      </c>
      <c s="26" t="s">
        <v>1656</v>
      </c>
      <c s="27" t="s">
        <v>671</v>
      </c>
      <c s="28">
        <v>1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672</v>
      </c>
      <c>
        <f>(M135*21)/100</f>
      </c>
      <c t="s">
        <v>27</v>
      </c>
    </row>
    <row r="136" spans="1:5" ht="12.75" customHeight="1">
      <c r="A136" s="30" t="s">
        <v>56</v>
      </c>
      <c r="E136" s="31" t="s">
        <v>5</v>
      </c>
    </row>
    <row r="137" spans="1:5" ht="12.75" customHeight="1">
      <c r="A137" s="30" t="s">
        <v>58</v>
      </c>
      <c r="E137" s="32" t="s">
        <v>5</v>
      </c>
    </row>
    <row r="138" spans="5:5" ht="12.75" customHeight="1">
      <c r="E138" s="31" t="s">
        <v>1657</v>
      </c>
    </row>
    <row r="139" spans="1:13" ht="12.75" customHeight="1">
      <c r="A139" t="s">
        <v>48</v>
      </c>
      <c r="C139" s="7" t="s">
        <v>96</v>
      </c>
      <c r="E139" s="25" t="s">
        <v>1658</v>
      </c>
      <c r="J139" s="24">
        <f>0</f>
      </c>
      <c s="24">
        <f>0</f>
      </c>
      <c s="24">
        <f>0+L140+L144+L148+L152</f>
      </c>
      <c s="24">
        <f>0+M140+M144+M148+M152</f>
      </c>
    </row>
    <row r="140" spans="1:16" ht="12.75" customHeight="1">
      <c r="A140" t="s">
        <v>51</v>
      </c>
      <c s="6" t="s">
        <v>181</v>
      </c>
      <c s="6" t="s">
        <v>216</v>
      </c>
      <c t="s">
        <v>5</v>
      </c>
      <c s="26" t="s">
        <v>217</v>
      </c>
      <c s="27" t="s">
        <v>54</v>
      </c>
      <c s="28">
        <v>271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1580</v>
      </c>
      <c>
        <f>(M140*21)/100</f>
      </c>
      <c t="s">
        <v>27</v>
      </c>
    </row>
    <row r="141" spans="1:5" ht="12.75" customHeight="1">
      <c r="A141" s="30" t="s">
        <v>56</v>
      </c>
      <c r="E141" s="31" t="s">
        <v>5</v>
      </c>
    </row>
    <row r="142" spans="1:5" ht="12.75" customHeight="1">
      <c r="A142" s="30" t="s">
        <v>58</v>
      </c>
      <c r="E142" s="32" t="s">
        <v>1659</v>
      </c>
    </row>
    <row r="143" spans="5:5" ht="12.75" customHeight="1">
      <c r="E143" s="31" t="s">
        <v>1344</v>
      </c>
    </row>
    <row r="144" spans="1:16" ht="12.75" customHeight="1">
      <c r="A144" t="s">
        <v>51</v>
      </c>
      <c s="6" t="s">
        <v>185</v>
      </c>
      <c s="6" t="s">
        <v>1387</v>
      </c>
      <c t="s">
        <v>5</v>
      </c>
      <c s="26" t="s">
        <v>1388</v>
      </c>
      <c s="27" t="s">
        <v>54</v>
      </c>
      <c s="28">
        <v>271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1580</v>
      </c>
      <c>
        <f>(M144*21)/100</f>
      </c>
      <c t="s">
        <v>27</v>
      </c>
    </row>
    <row r="145" spans="1:5" ht="12.75" customHeight="1">
      <c r="A145" s="30" t="s">
        <v>56</v>
      </c>
      <c r="E145" s="31" t="s">
        <v>5</v>
      </c>
    </row>
    <row r="146" spans="1:5" ht="12.75" customHeight="1">
      <c r="A146" s="30" t="s">
        <v>58</v>
      </c>
      <c r="E146" s="32" t="s">
        <v>1659</v>
      </c>
    </row>
    <row r="147" spans="5:5" ht="12.75" customHeight="1">
      <c r="E147" s="31" t="s">
        <v>1344</v>
      </c>
    </row>
    <row r="148" spans="1:16" ht="12.75" customHeight="1">
      <c r="A148" t="s">
        <v>51</v>
      </c>
      <c s="6" t="s">
        <v>188</v>
      </c>
      <c s="6" t="s">
        <v>1120</v>
      </c>
      <c t="s">
        <v>5</v>
      </c>
      <c s="26" t="s">
        <v>1121</v>
      </c>
      <c s="27" t="s">
        <v>54</v>
      </c>
      <c s="28">
        <v>230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1580</v>
      </c>
      <c>
        <f>(M148*21)/100</f>
      </c>
      <c t="s">
        <v>27</v>
      </c>
    </row>
    <row r="149" spans="1:5" ht="12.75" customHeight="1">
      <c r="A149" s="30" t="s">
        <v>56</v>
      </c>
      <c r="E149" s="31" t="s">
        <v>5</v>
      </c>
    </row>
    <row r="150" spans="1:5" ht="12.75" customHeight="1">
      <c r="A150" s="30" t="s">
        <v>58</v>
      </c>
      <c r="E150" s="32" t="s">
        <v>1659</v>
      </c>
    </row>
    <row r="151" spans="5:5" ht="12.75" customHeight="1">
      <c r="E151" s="31" t="s">
        <v>1344</v>
      </c>
    </row>
    <row r="152" spans="1:16" ht="12.75" customHeight="1">
      <c r="A152" t="s">
        <v>51</v>
      </c>
      <c s="6" t="s">
        <v>191</v>
      </c>
      <c s="6" t="s">
        <v>1660</v>
      </c>
      <c t="s">
        <v>5</v>
      </c>
      <c s="26" t="s">
        <v>1661</v>
      </c>
      <c s="27" t="s">
        <v>54</v>
      </c>
      <c s="28">
        <v>23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1580</v>
      </c>
      <c>
        <f>(M152*21)/100</f>
      </c>
      <c t="s">
        <v>27</v>
      </c>
    </row>
    <row r="153" spans="1:5" ht="12.75" customHeight="1">
      <c r="A153" s="30" t="s">
        <v>56</v>
      </c>
      <c r="E153" s="31" t="s">
        <v>5</v>
      </c>
    </row>
    <row r="154" spans="1:5" ht="12.75" customHeight="1">
      <c r="A154" s="30" t="s">
        <v>58</v>
      </c>
      <c r="E154" s="32" t="s">
        <v>1659</v>
      </c>
    </row>
    <row r="155" spans="5:5" ht="12.75" customHeight="1">
      <c r="E155" s="31" t="s">
        <v>1344</v>
      </c>
    </row>
    <row r="156" spans="1:13" ht="12.75" customHeight="1">
      <c r="A156" t="s">
        <v>48</v>
      </c>
      <c r="C156" s="7" t="s">
        <v>1662</v>
      </c>
      <c r="E156" s="25" t="s">
        <v>1663</v>
      </c>
      <c r="J156" s="24">
        <f>0</f>
      </c>
      <c s="24">
        <f>0</f>
      </c>
      <c s="24">
        <f>0+L157+L161</f>
      </c>
      <c s="24">
        <f>0+M157+M161</f>
      </c>
    </row>
    <row r="157" spans="1:16" ht="12.75" customHeight="1">
      <c r="A157" t="s">
        <v>51</v>
      </c>
      <c s="6" t="s">
        <v>453</v>
      </c>
      <c s="6" t="s">
        <v>218</v>
      </c>
      <c t="s">
        <v>5</v>
      </c>
      <c s="26" t="s">
        <v>219</v>
      </c>
      <c s="27" t="s">
        <v>54</v>
      </c>
      <c s="28">
        <v>192</v>
      </c>
      <c s="27">
        <v>0</v>
      </c>
      <c s="27">
        <f>ROUND(G157*H157,6)</f>
      </c>
      <c r="L157" s="29">
        <v>0</v>
      </c>
      <c s="24">
        <f>ROUND(ROUND(L157,2)*ROUND(G157,3),2)</f>
      </c>
      <c s="27" t="s">
        <v>1580</v>
      </c>
      <c>
        <f>(M157*21)/100</f>
      </c>
      <c t="s">
        <v>27</v>
      </c>
    </row>
    <row r="158" spans="1:5" ht="12.75" customHeight="1">
      <c r="A158" s="30" t="s">
        <v>56</v>
      </c>
      <c r="E158" s="31" t="s">
        <v>57</v>
      </c>
    </row>
    <row r="159" spans="1:5" ht="12.75" customHeight="1">
      <c r="A159" s="30" t="s">
        <v>58</v>
      </c>
      <c r="E159" s="32" t="s">
        <v>1604</v>
      </c>
    </row>
    <row r="160" spans="5:5" ht="12.75" customHeight="1">
      <c r="E160" s="31" t="s">
        <v>1344</v>
      </c>
    </row>
    <row r="161" spans="1:16" ht="12.75" customHeight="1">
      <c r="A161" t="s">
        <v>51</v>
      </c>
      <c s="6" t="s">
        <v>457</v>
      </c>
      <c s="6" t="s">
        <v>220</v>
      </c>
      <c t="s">
        <v>5</v>
      </c>
      <c s="26" t="s">
        <v>221</v>
      </c>
      <c s="27" t="s">
        <v>54</v>
      </c>
      <c s="28">
        <v>44</v>
      </c>
      <c s="27">
        <v>0</v>
      </c>
      <c s="27">
        <f>ROUND(G161*H161,6)</f>
      </c>
      <c r="L161" s="29">
        <v>0</v>
      </c>
      <c s="24">
        <f>ROUND(ROUND(L161,2)*ROUND(G161,3),2)</f>
      </c>
      <c s="27" t="s">
        <v>1580</v>
      </c>
      <c>
        <f>(M161*21)/100</f>
      </c>
      <c t="s">
        <v>27</v>
      </c>
    </row>
    <row r="162" spans="1:5" ht="12.75" customHeight="1">
      <c r="A162" s="30" t="s">
        <v>56</v>
      </c>
      <c r="E162" s="31" t="s">
        <v>57</v>
      </c>
    </row>
    <row r="163" spans="1:5" ht="12.75" customHeight="1">
      <c r="A163" s="30" t="s">
        <v>58</v>
      </c>
      <c r="E163" s="32" t="s">
        <v>1604</v>
      </c>
    </row>
    <row r="164" spans="5:5" ht="12.75" customHeight="1">
      <c r="E164" s="31" t="s">
        <v>1344</v>
      </c>
    </row>
    <row r="165" spans="1:13" ht="12.75" customHeight="1">
      <c r="A165" t="s">
        <v>48</v>
      </c>
      <c r="C165" s="7" t="s">
        <v>103</v>
      </c>
      <c r="E165" s="25" t="s">
        <v>1664</v>
      </c>
      <c r="J165" s="24">
        <f>0</f>
      </c>
      <c s="24">
        <f>0</f>
      </c>
      <c s="24">
        <f>0+L166+L170+L174</f>
      </c>
      <c s="24">
        <f>0+M166+M170+M174</f>
      </c>
    </row>
    <row r="166" spans="1:16" ht="12.75" customHeight="1">
      <c r="A166" t="s">
        <v>51</v>
      </c>
      <c s="6" t="s">
        <v>490</v>
      </c>
      <c s="6" t="s">
        <v>1665</v>
      </c>
      <c t="s">
        <v>5</v>
      </c>
      <c s="26" t="s">
        <v>1666</v>
      </c>
      <c s="27" t="s">
        <v>489</v>
      </c>
      <c s="28">
        <v>0.4</v>
      </c>
      <c s="27">
        <v>0</v>
      </c>
      <c s="27">
        <f>ROUND(G166*H166,6)</f>
      </c>
      <c r="L166" s="29">
        <v>0</v>
      </c>
      <c s="24">
        <f>ROUND(ROUND(L166,2)*ROUND(G166,3),2)</f>
      </c>
      <c s="27" t="s">
        <v>1580</v>
      </c>
      <c>
        <f>(M166*21)/100</f>
      </c>
      <c t="s">
        <v>27</v>
      </c>
    </row>
    <row r="167" spans="1:5" ht="12.75" customHeight="1">
      <c r="A167" s="30" t="s">
        <v>56</v>
      </c>
      <c r="E167" s="31" t="s">
        <v>5</v>
      </c>
    </row>
    <row r="168" spans="1:5" ht="12.75" customHeight="1">
      <c r="A168" s="30" t="s">
        <v>58</v>
      </c>
      <c r="E168" s="32" t="s">
        <v>1667</v>
      </c>
    </row>
    <row r="169" spans="5:5" ht="12.75" customHeight="1">
      <c r="E169" s="31" t="s">
        <v>60</v>
      </c>
    </row>
    <row r="170" spans="1:16" ht="12.75" customHeight="1">
      <c r="A170" t="s">
        <v>51</v>
      </c>
      <c s="6" t="s">
        <v>493</v>
      </c>
      <c s="6" t="s">
        <v>487</v>
      </c>
      <c t="s">
        <v>5</v>
      </c>
      <c s="26" t="s">
        <v>488</v>
      </c>
      <c s="27" t="s">
        <v>489</v>
      </c>
      <c s="28">
        <v>6.2</v>
      </c>
      <c s="27">
        <v>0</v>
      </c>
      <c s="27">
        <f>ROUND(G170*H170,6)</f>
      </c>
      <c r="L170" s="29">
        <v>0</v>
      </c>
      <c s="24">
        <f>ROUND(ROUND(L170,2)*ROUND(G170,3),2)</f>
      </c>
      <c s="27" t="s">
        <v>1580</v>
      </c>
      <c>
        <f>(M170*21)/100</f>
      </c>
      <c t="s">
        <v>27</v>
      </c>
    </row>
    <row r="171" spans="1:5" ht="12.75" customHeight="1">
      <c r="A171" s="30" t="s">
        <v>56</v>
      </c>
      <c r="E171" s="31" t="s">
        <v>57</v>
      </c>
    </row>
    <row r="172" spans="1:5" ht="12.75" customHeight="1">
      <c r="A172" s="30" t="s">
        <v>58</v>
      </c>
      <c r="E172" s="32" t="s">
        <v>1604</v>
      </c>
    </row>
    <row r="173" spans="5:5" ht="12.75" customHeight="1">
      <c r="E173" s="31" t="s">
        <v>1344</v>
      </c>
    </row>
    <row r="174" spans="1:16" ht="12.75" customHeight="1">
      <c r="A174" t="s">
        <v>51</v>
      </c>
      <c s="6" t="s">
        <v>496</v>
      </c>
      <c s="6" t="s">
        <v>1067</v>
      </c>
      <c t="s">
        <v>5</v>
      </c>
      <c s="26" t="s">
        <v>1068</v>
      </c>
      <c s="27" t="s">
        <v>489</v>
      </c>
      <c s="28">
        <v>10.2</v>
      </c>
      <c s="27">
        <v>0</v>
      </c>
      <c s="27">
        <f>ROUND(G174*H174,6)</f>
      </c>
      <c r="L174" s="29">
        <v>0</v>
      </c>
      <c s="24">
        <f>ROUND(ROUND(L174,2)*ROUND(G174,3),2)</f>
      </c>
      <c s="27" t="s">
        <v>1580</v>
      </c>
      <c>
        <f>(M174*21)/100</f>
      </c>
      <c t="s">
        <v>27</v>
      </c>
    </row>
    <row r="175" spans="1:5" ht="12.75" customHeight="1">
      <c r="A175" s="30" t="s">
        <v>56</v>
      </c>
      <c r="E175" s="31" t="s">
        <v>57</v>
      </c>
    </row>
    <row r="176" spans="1:5" ht="12.75" customHeight="1">
      <c r="A176" s="30" t="s">
        <v>58</v>
      </c>
      <c r="E176" s="32" t="s">
        <v>1604</v>
      </c>
    </row>
    <row r="177" spans="5:5" ht="12.75" customHeight="1">
      <c r="E177" s="31" t="s">
        <v>1344</v>
      </c>
    </row>
    <row r="178" spans="1:13" ht="12.75" customHeight="1">
      <c r="A178" t="s">
        <v>48</v>
      </c>
      <c r="C178" s="7" t="s">
        <v>109</v>
      </c>
      <c r="E178" s="25" t="s">
        <v>1668</v>
      </c>
      <c r="J178" s="24">
        <f>0</f>
      </c>
      <c s="24">
        <f>0</f>
      </c>
      <c s="24">
        <f>0+L179</f>
      </c>
      <c s="24">
        <f>0+M179</f>
      </c>
    </row>
    <row r="179" spans="1:16" ht="12.75" customHeight="1">
      <c r="A179" t="s">
        <v>51</v>
      </c>
      <c s="6" t="s">
        <v>460</v>
      </c>
      <c s="6" t="s">
        <v>61</v>
      </c>
      <c t="s">
        <v>5</v>
      </c>
      <c s="26" t="s">
        <v>62</v>
      </c>
      <c s="27" t="s">
        <v>54</v>
      </c>
      <c s="28">
        <v>192</v>
      </c>
      <c s="27">
        <v>0</v>
      </c>
      <c s="27">
        <f>ROUND(G179*H179,6)</f>
      </c>
      <c r="L179" s="29">
        <v>0</v>
      </c>
      <c s="24">
        <f>ROUND(ROUND(L179,2)*ROUND(G179,3),2)</f>
      </c>
      <c s="27" t="s">
        <v>1580</v>
      </c>
      <c>
        <f>(M179*21)/100</f>
      </c>
      <c t="s">
        <v>27</v>
      </c>
    </row>
    <row r="180" spans="1:5" ht="12.75" customHeight="1">
      <c r="A180" s="30" t="s">
        <v>56</v>
      </c>
      <c r="E180" s="31" t="s">
        <v>57</v>
      </c>
    </row>
    <row r="181" spans="1:5" ht="12.75" customHeight="1">
      <c r="A181" s="30" t="s">
        <v>58</v>
      </c>
      <c r="E181" s="32" t="s">
        <v>1604</v>
      </c>
    </row>
    <row r="182" spans="5:5" ht="12.75" customHeight="1">
      <c r="E182" s="31" t="s">
        <v>1344</v>
      </c>
    </row>
    <row r="183" spans="1:13" ht="12.75" customHeight="1">
      <c r="A183" t="s">
        <v>48</v>
      </c>
      <c r="C183" s="7" t="s">
        <v>27</v>
      </c>
      <c r="E183" s="25" t="s">
        <v>1669</v>
      </c>
      <c r="J183" s="24">
        <f>0</f>
      </c>
      <c s="24">
        <f>0</f>
      </c>
      <c s="24">
        <f>0+L184+L188</f>
      </c>
      <c s="24">
        <f>0+M184+M188</f>
      </c>
    </row>
    <row r="184" spans="1:16" ht="12.75" customHeight="1">
      <c r="A184" t="s">
        <v>51</v>
      </c>
      <c s="6" t="s">
        <v>463</v>
      </c>
      <c s="6" t="s">
        <v>1670</v>
      </c>
      <c t="s">
        <v>5</v>
      </c>
      <c s="26" t="s">
        <v>1671</v>
      </c>
      <c s="27" t="s">
        <v>54</v>
      </c>
      <c s="28">
        <v>4.125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672</v>
      </c>
      <c>
        <f>(M184*21)/100</f>
      </c>
      <c t="s">
        <v>27</v>
      </c>
    </row>
    <row r="185" spans="1:5" ht="12.75" customHeight="1">
      <c r="A185" s="30" t="s">
        <v>56</v>
      </c>
      <c r="E185" s="31" t="s">
        <v>57</v>
      </c>
    </row>
    <row r="186" spans="1:5" ht="12.75" customHeight="1">
      <c r="A186" s="30" t="s">
        <v>58</v>
      </c>
      <c r="E186" s="32" t="s">
        <v>1672</v>
      </c>
    </row>
    <row r="187" spans="5:5" ht="12.75" customHeight="1">
      <c r="E187" s="31" t="s">
        <v>1673</v>
      </c>
    </row>
    <row r="188" spans="1:16" ht="12.75" customHeight="1">
      <c r="A188" t="s">
        <v>51</v>
      </c>
      <c s="6" t="s">
        <v>466</v>
      </c>
      <c s="6" t="s">
        <v>1674</v>
      </c>
      <c t="s">
        <v>5</v>
      </c>
      <c s="26" t="s">
        <v>1675</v>
      </c>
      <c s="27" t="s">
        <v>54</v>
      </c>
      <c s="28">
        <v>1.2</v>
      </c>
      <c s="27">
        <v>0</v>
      </c>
      <c s="27">
        <f>ROUND(G188*H188,6)</f>
      </c>
      <c r="L188" s="29">
        <v>0</v>
      </c>
      <c s="24">
        <f>ROUND(ROUND(L188,2)*ROUND(G188,3),2)</f>
      </c>
      <c s="27" t="s">
        <v>1580</v>
      </c>
      <c>
        <f>(M188*21)/100</f>
      </c>
      <c t="s">
        <v>27</v>
      </c>
    </row>
    <row r="189" spans="1:5" ht="12.75" customHeight="1">
      <c r="A189" s="30" t="s">
        <v>56</v>
      </c>
      <c r="E189" s="31" t="s">
        <v>57</v>
      </c>
    </row>
    <row r="190" spans="1:5" ht="12.75" customHeight="1">
      <c r="A190" s="30" t="s">
        <v>58</v>
      </c>
      <c r="E190" s="32" t="s">
        <v>1604</v>
      </c>
    </row>
    <row r="191" spans="5:5" ht="12.75" customHeight="1">
      <c r="E191" s="31" t="s">
        <v>1344</v>
      </c>
    </row>
    <row r="192" spans="1:13" ht="12.75" customHeight="1">
      <c r="A192" t="s">
        <v>48</v>
      </c>
      <c r="C192" s="7" t="s">
        <v>1676</v>
      </c>
      <c r="E192" s="25" t="s">
        <v>1131</v>
      </c>
      <c r="J192" s="24">
        <f>0</f>
      </c>
      <c s="24">
        <f>0</f>
      </c>
      <c s="24">
        <f>0+L193+L197+L201</f>
      </c>
      <c s="24">
        <f>0+M193+M197+M201</f>
      </c>
    </row>
    <row r="193" spans="1:16" ht="12.75" customHeight="1">
      <c r="A193" t="s">
        <v>51</v>
      </c>
      <c s="6" t="s">
        <v>74</v>
      </c>
      <c s="6" t="s">
        <v>1677</v>
      </c>
      <c t="s">
        <v>5</v>
      </c>
      <c s="26" t="s">
        <v>1678</v>
      </c>
      <c s="27" t="s">
        <v>54</v>
      </c>
      <c s="28">
        <v>327.195</v>
      </c>
      <c s="27">
        <v>0</v>
      </c>
      <c s="27">
        <f>ROUND(G193*H193,6)</f>
      </c>
      <c r="L193" s="29">
        <v>0</v>
      </c>
      <c s="24">
        <f>ROUND(ROUND(L193,2)*ROUND(G193,3),2)</f>
      </c>
      <c s="27" t="s">
        <v>1580</v>
      </c>
      <c>
        <f>(M193*21)/100</f>
      </c>
      <c t="s">
        <v>27</v>
      </c>
    </row>
    <row r="194" spans="1:5" ht="12.75" customHeight="1">
      <c r="A194" s="30" t="s">
        <v>56</v>
      </c>
      <c r="E194" s="31" t="s">
        <v>5</v>
      </c>
    </row>
    <row r="195" spans="1:5" ht="12.75" customHeight="1">
      <c r="A195" s="30" t="s">
        <v>58</v>
      </c>
      <c r="E195" s="32" t="s">
        <v>1679</v>
      </c>
    </row>
    <row r="196" spans="5:5" ht="12.75" customHeight="1">
      <c r="E196" s="31" t="s">
        <v>60</v>
      </c>
    </row>
    <row r="197" spans="1:16" ht="12.75" customHeight="1">
      <c r="A197" t="s">
        <v>51</v>
      </c>
      <c s="6" t="s">
        <v>77</v>
      </c>
      <c s="6" t="s">
        <v>1680</v>
      </c>
      <c t="s">
        <v>5</v>
      </c>
      <c s="26" t="s">
        <v>1681</v>
      </c>
      <c s="27" t="s">
        <v>54</v>
      </c>
      <c s="28">
        <v>86.089</v>
      </c>
      <c s="27">
        <v>0</v>
      </c>
      <c s="27">
        <f>ROUND(G197*H197,6)</f>
      </c>
      <c r="L197" s="29">
        <v>0</v>
      </c>
      <c s="24">
        <f>ROUND(ROUND(L197,2)*ROUND(G197,3),2)</f>
      </c>
      <c s="27" t="s">
        <v>1580</v>
      </c>
      <c>
        <f>(M197*21)/100</f>
      </c>
      <c t="s">
        <v>27</v>
      </c>
    </row>
    <row r="198" spans="1:5" ht="12.75" customHeight="1">
      <c r="A198" s="30" t="s">
        <v>56</v>
      </c>
      <c r="E198" s="31" t="s">
        <v>1682</v>
      </c>
    </row>
    <row r="199" spans="1:5" ht="12.75" customHeight="1">
      <c r="A199" s="30" t="s">
        <v>58</v>
      </c>
      <c r="E199" s="32" t="s">
        <v>1683</v>
      </c>
    </row>
    <row r="200" spans="5:5" ht="12.75" customHeight="1">
      <c r="E200" s="31" t="s">
        <v>60</v>
      </c>
    </row>
    <row r="201" spans="1:16" ht="12.75" customHeight="1">
      <c r="A201" t="s">
        <v>51</v>
      </c>
      <c s="6" t="s">
        <v>80</v>
      </c>
      <c s="6" t="s">
        <v>1684</v>
      </c>
      <c t="s">
        <v>5</v>
      </c>
      <c s="26" t="s">
        <v>1685</v>
      </c>
      <c s="27" t="s">
        <v>54</v>
      </c>
      <c s="28">
        <v>0.25</v>
      </c>
      <c s="27">
        <v>0</v>
      </c>
      <c s="27">
        <f>ROUND(G201*H201,6)</f>
      </c>
      <c r="L201" s="29">
        <v>0</v>
      </c>
      <c s="24">
        <f>ROUND(ROUND(L201,2)*ROUND(G201,3),2)</f>
      </c>
      <c s="27" t="s">
        <v>1580</v>
      </c>
      <c>
        <f>(M201*21)/100</f>
      </c>
      <c t="s">
        <v>27</v>
      </c>
    </row>
    <row r="202" spans="1:5" ht="12.75" customHeight="1">
      <c r="A202" s="30" t="s">
        <v>56</v>
      </c>
      <c r="E202" s="31" t="s">
        <v>1686</v>
      </c>
    </row>
    <row r="203" spans="1:5" ht="12.75" customHeight="1">
      <c r="A203" s="30" t="s">
        <v>58</v>
      </c>
      <c r="E203" s="32" t="s">
        <v>5</v>
      </c>
    </row>
    <row r="204" spans="5:5" ht="12.75" customHeight="1">
      <c r="E204" s="31" t="s">
        <v>60</v>
      </c>
    </row>
    <row r="205" spans="1:13" ht="12.75" customHeight="1">
      <c r="A205" t="s">
        <v>48</v>
      </c>
      <c r="C205" s="7" t="s">
        <v>122</v>
      </c>
      <c r="E205" s="25" t="s">
        <v>1687</v>
      </c>
      <c r="J205" s="24">
        <f>0</f>
      </c>
      <c s="24">
        <f>0</f>
      </c>
      <c s="24">
        <f>0+L206+L210+L214+L218+L222+L226</f>
      </c>
      <c s="24">
        <f>0+M206+M210+M214+M218+M222+M226</f>
      </c>
    </row>
    <row r="206" spans="1:16" ht="12.75" customHeight="1">
      <c r="A206" t="s">
        <v>51</v>
      </c>
      <c s="6" t="s">
        <v>122</v>
      </c>
      <c s="6" t="s">
        <v>1688</v>
      </c>
      <c t="s">
        <v>5</v>
      </c>
      <c s="26" t="s">
        <v>1689</v>
      </c>
      <c s="27" t="s">
        <v>65</v>
      </c>
      <c s="28">
        <v>230.005</v>
      </c>
      <c s="27">
        <v>0</v>
      </c>
      <c s="27">
        <f>ROUND(G206*H206,6)</f>
      </c>
      <c r="L206" s="29">
        <v>0</v>
      </c>
      <c s="24">
        <f>ROUND(ROUND(L206,2)*ROUND(G206,3),2)</f>
      </c>
      <c s="27" t="s">
        <v>1580</v>
      </c>
      <c>
        <f>(M206*21)/100</f>
      </c>
      <c t="s">
        <v>27</v>
      </c>
    </row>
    <row r="207" spans="1:5" ht="12.75" customHeight="1">
      <c r="A207" s="30" t="s">
        <v>56</v>
      </c>
      <c r="E207" s="31" t="s">
        <v>1690</v>
      </c>
    </row>
    <row r="208" spans="1:5" ht="12.75" customHeight="1">
      <c r="A208" s="30" t="s">
        <v>58</v>
      </c>
      <c r="E208" s="32" t="s">
        <v>1691</v>
      </c>
    </row>
    <row r="209" spans="5:5" ht="12.75" customHeight="1">
      <c r="E209" s="31" t="s">
        <v>60</v>
      </c>
    </row>
    <row r="210" spans="1:16" ht="12.75" customHeight="1">
      <c r="A210" t="s">
        <v>51</v>
      </c>
      <c s="6" t="s">
        <v>125</v>
      </c>
      <c s="6" t="s">
        <v>1692</v>
      </c>
      <c t="s">
        <v>5</v>
      </c>
      <c s="26" t="s">
        <v>1693</v>
      </c>
      <c s="27" t="s">
        <v>236</v>
      </c>
      <c s="28">
        <v>351.19</v>
      </c>
      <c s="27">
        <v>0</v>
      </c>
      <c s="27">
        <f>ROUND(G210*H210,6)</f>
      </c>
      <c r="L210" s="29">
        <v>0</v>
      </c>
      <c s="24">
        <f>ROUND(ROUND(L210,2)*ROUND(G210,3),2)</f>
      </c>
      <c s="27" t="s">
        <v>1580</v>
      </c>
      <c>
        <f>(M210*21)/100</f>
      </c>
      <c t="s">
        <v>27</v>
      </c>
    </row>
    <row r="211" spans="1:5" ht="12.75" customHeight="1">
      <c r="A211" s="30" t="s">
        <v>56</v>
      </c>
      <c r="E211" s="31" t="s">
        <v>1694</v>
      </c>
    </row>
    <row r="212" spans="1:5" ht="12.75" customHeight="1">
      <c r="A212" s="30" t="s">
        <v>58</v>
      </c>
      <c r="E212" s="32" t="s">
        <v>5</v>
      </c>
    </row>
    <row r="213" spans="5:5" ht="12.75" customHeight="1">
      <c r="E213" s="31" t="s">
        <v>60</v>
      </c>
    </row>
    <row r="214" spans="1:16" ht="12.75" customHeight="1">
      <c r="A214" t="s">
        <v>51</v>
      </c>
      <c s="6" t="s">
        <v>128</v>
      </c>
      <c s="6" t="s">
        <v>1695</v>
      </c>
      <c t="s">
        <v>5</v>
      </c>
      <c s="26" t="s">
        <v>1696</v>
      </c>
      <c s="27" t="s">
        <v>236</v>
      </c>
      <c s="28">
        <v>184.004</v>
      </c>
      <c s="27">
        <v>0</v>
      </c>
      <c s="27">
        <f>ROUND(G214*H214,6)</f>
      </c>
      <c r="L214" s="29">
        <v>0</v>
      </c>
      <c s="24">
        <f>ROUND(ROUND(L214,2)*ROUND(G214,3),2)</f>
      </c>
      <c s="27" t="s">
        <v>1580</v>
      </c>
      <c>
        <f>(M214*21)/100</f>
      </c>
      <c t="s">
        <v>27</v>
      </c>
    </row>
    <row r="215" spans="1:5" ht="12.75" customHeight="1">
      <c r="A215" s="30" t="s">
        <v>56</v>
      </c>
      <c r="E215" s="31" t="s">
        <v>1697</v>
      </c>
    </row>
    <row r="216" spans="1:5" ht="12.75" customHeight="1">
      <c r="A216" s="30" t="s">
        <v>58</v>
      </c>
      <c r="E216" s="32" t="s">
        <v>1698</v>
      </c>
    </row>
    <row r="217" spans="5:5" ht="12.75" customHeight="1">
      <c r="E217" s="31" t="s">
        <v>60</v>
      </c>
    </row>
    <row r="218" spans="1:16" ht="12.75" customHeight="1">
      <c r="A218" t="s">
        <v>51</v>
      </c>
      <c s="6" t="s">
        <v>131</v>
      </c>
      <c s="6" t="s">
        <v>1699</v>
      </c>
      <c t="s">
        <v>5</v>
      </c>
      <c s="26" t="s">
        <v>1700</v>
      </c>
      <c s="27" t="s">
        <v>89</v>
      </c>
      <c s="28">
        <v>5</v>
      </c>
      <c s="27">
        <v>0</v>
      </c>
      <c s="27">
        <f>ROUND(G218*H218,6)</f>
      </c>
      <c r="L218" s="29">
        <v>0</v>
      </c>
      <c s="24">
        <f>ROUND(ROUND(L218,2)*ROUND(G218,3),2)</f>
      </c>
      <c s="27" t="s">
        <v>1580</v>
      </c>
      <c>
        <f>(M218*21)/100</f>
      </c>
      <c t="s">
        <v>27</v>
      </c>
    </row>
    <row r="219" spans="1:5" ht="12.75" customHeight="1">
      <c r="A219" s="30" t="s">
        <v>56</v>
      </c>
      <c r="E219" s="31" t="s">
        <v>1701</v>
      </c>
    </row>
    <row r="220" spans="1:5" ht="12.75" customHeight="1">
      <c r="A220" s="30" t="s">
        <v>58</v>
      </c>
      <c r="E220" s="32" t="s">
        <v>5</v>
      </c>
    </row>
    <row r="221" spans="5:5" ht="12.75" customHeight="1">
      <c r="E221" s="31" t="s">
        <v>60</v>
      </c>
    </row>
    <row r="222" spans="1:16" ht="12.75" customHeight="1">
      <c r="A222" t="s">
        <v>51</v>
      </c>
      <c s="6" t="s">
        <v>134</v>
      </c>
      <c s="6" t="s">
        <v>1702</v>
      </c>
      <c t="s">
        <v>5</v>
      </c>
      <c s="26" t="s">
        <v>1703</v>
      </c>
      <c s="27" t="s">
        <v>89</v>
      </c>
      <c s="28">
        <v>6</v>
      </c>
      <c s="27">
        <v>0</v>
      </c>
      <c s="27">
        <f>ROUND(G222*H222,6)</f>
      </c>
      <c r="L222" s="29">
        <v>0</v>
      </c>
      <c s="24">
        <f>ROUND(ROUND(L222,2)*ROUND(G222,3),2)</f>
      </c>
      <c s="27" t="s">
        <v>1580</v>
      </c>
      <c>
        <f>(M222*21)/100</f>
      </c>
      <c t="s">
        <v>27</v>
      </c>
    </row>
    <row r="223" spans="1:5" ht="12.75" customHeight="1">
      <c r="A223" s="30" t="s">
        <v>56</v>
      </c>
      <c r="E223" s="31" t="s">
        <v>1704</v>
      </c>
    </row>
    <row r="224" spans="1:5" ht="12.75" customHeight="1">
      <c r="A224" s="30" t="s">
        <v>58</v>
      </c>
      <c r="E224" s="32" t="s">
        <v>5</v>
      </c>
    </row>
    <row r="225" spans="5:5" ht="12.75" customHeight="1">
      <c r="E225" s="31" t="s">
        <v>60</v>
      </c>
    </row>
    <row r="226" spans="1:16" ht="12.75" customHeight="1">
      <c r="A226" t="s">
        <v>51</v>
      </c>
      <c s="6" t="s">
        <v>137</v>
      </c>
      <c s="6" t="s">
        <v>1120</v>
      </c>
      <c t="s">
        <v>5</v>
      </c>
      <c s="26" t="s">
        <v>1121</v>
      </c>
      <c s="27" t="s">
        <v>54</v>
      </c>
      <c s="28">
        <v>245.833</v>
      </c>
      <c s="27">
        <v>0</v>
      </c>
      <c s="27">
        <f>ROUND(G226*H226,6)</f>
      </c>
      <c r="L226" s="29">
        <v>0</v>
      </c>
      <c s="24">
        <f>ROUND(ROUND(L226,2)*ROUND(G226,3),2)</f>
      </c>
      <c s="27" t="s">
        <v>1580</v>
      </c>
      <c>
        <f>(M226*21)/100</f>
      </c>
      <c t="s">
        <v>27</v>
      </c>
    </row>
    <row r="227" spans="1:5" ht="12.75" customHeight="1">
      <c r="A227" s="30" t="s">
        <v>56</v>
      </c>
      <c r="E227" s="31" t="s">
        <v>1705</v>
      </c>
    </row>
    <row r="228" spans="1:5" ht="12.75" customHeight="1">
      <c r="A228" s="30" t="s">
        <v>58</v>
      </c>
      <c r="E228" s="32" t="s">
        <v>1706</v>
      </c>
    </row>
    <row r="229" spans="5:5" ht="12.75" customHeight="1">
      <c r="E229" s="31" t="s">
        <v>60</v>
      </c>
    </row>
    <row r="230" spans="1:13" ht="12.75" customHeight="1">
      <c r="A230" t="s">
        <v>48</v>
      </c>
      <c r="C230" s="7" t="s">
        <v>125</v>
      </c>
      <c r="E230" s="25" t="s">
        <v>1707</v>
      </c>
      <c r="J230" s="24">
        <f>0</f>
      </c>
      <c s="24">
        <f>0</f>
      </c>
      <c s="24">
        <f>0+L231</f>
      </c>
      <c s="24">
        <f>0+M231</f>
      </c>
    </row>
    <row r="231" spans="1:16" ht="12.75" customHeight="1">
      <c r="A231" t="s">
        <v>51</v>
      </c>
      <c s="6" t="s">
        <v>155</v>
      </c>
      <c s="6" t="s">
        <v>1708</v>
      </c>
      <c t="s">
        <v>5</v>
      </c>
      <c s="26" t="s">
        <v>1709</v>
      </c>
      <c s="27" t="s">
        <v>236</v>
      </c>
      <c s="28">
        <v>672.1</v>
      </c>
      <c s="27">
        <v>0</v>
      </c>
      <c s="27">
        <f>ROUND(G231*H231,6)</f>
      </c>
      <c r="L231" s="29">
        <v>0</v>
      </c>
      <c s="24">
        <f>ROUND(ROUND(L231,2)*ROUND(G231,3),2)</f>
      </c>
      <c s="27" t="s">
        <v>1580</v>
      </c>
      <c>
        <f>(M231*21)/100</f>
      </c>
      <c t="s">
        <v>27</v>
      </c>
    </row>
    <row r="232" spans="1:5" ht="25.5" customHeight="1">
      <c r="A232" s="30" t="s">
        <v>56</v>
      </c>
      <c r="E232" s="31" t="s">
        <v>1710</v>
      </c>
    </row>
    <row r="233" spans="1:5" ht="12.75" customHeight="1">
      <c r="A233" s="30" t="s">
        <v>58</v>
      </c>
      <c r="E233" s="32" t="s">
        <v>1595</v>
      </c>
    </row>
    <row r="234" spans="5:5" ht="102" customHeight="1">
      <c r="E234" s="31" t="s">
        <v>1711</v>
      </c>
    </row>
    <row r="235" spans="1:13" ht="12.75" customHeight="1">
      <c r="A235" t="s">
        <v>48</v>
      </c>
      <c r="C235" s="7" t="s">
        <v>26</v>
      </c>
      <c r="E235" s="25" t="s">
        <v>1430</v>
      </c>
      <c r="J235" s="24">
        <f>0</f>
      </c>
      <c s="24">
        <f>0</f>
      </c>
      <c s="24">
        <f>0+L236+L240+L244</f>
      </c>
      <c s="24">
        <f>0+M236+M240+M244</f>
      </c>
    </row>
    <row r="236" spans="1:16" ht="12.75" customHeight="1">
      <c r="A236" t="s">
        <v>51</v>
      </c>
      <c s="6" t="s">
        <v>83</v>
      </c>
      <c s="6" t="s">
        <v>1712</v>
      </c>
      <c t="s">
        <v>5</v>
      </c>
      <c s="26" t="s">
        <v>1713</v>
      </c>
      <c s="27" t="s">
        <v>54</v>
      </c>
      <c s="28">
        <v>218.591</v>
      </c>
      <c s="27">
        <v>0</v>
      </c>
      <c s="27">
        <f>ROUND(G236*H236,6)</f>
      </c>
      <c r="L236" s="29">
        <v>0</v>
      </c>
      <c s="24">
        <f>ROUND(ROUND(L236,2)*ROUND(G236,3),2)</f>
      </c>
      <c s="27" t="s">
        <v>1580</v>
      </c>
      <c>
        <f>(M236*21)/100</f>
      </c>
      <c t="s">
        <v>27</v>
      </c>
    </row>
    <row r="237" spans="1:5" ht="12.75" customHeight="1">
      <c r="A237" s="30" t="s">
        <v>56</v>
      </c>
      <c r="E237" s="31" t="s">
        <v>1714</v>
      </c>
    </row>
    <row r="238" spans="1:5" ht="12.75" customHeight="1">
      <c r="A238" s="30" t="s">
        <v>58</v>
      </c>
      <c r="E238" s="32" t="s">
        <v>1715</v>
      </c>
    </row>
    <row r="239" spans="5:5" ht="12.75" customHeight="1">
      <c r="E239" s="31" t="s">
        <v>60</v>
      </c>
    </row>
    <row r="240" spans="1:16" ht="12.75" customHeight="1">
      <c r="A240" t="s">
        <v>51</v>
      </c>
      <c s="6" t="s">
        <v>86</v>
      </c>
      <c s="6" t="s">
        <v>1716</v>
      </c>
      <c t="s">
        <v>5</v>
      </c>
      <c s="26" t="s">
        <v>1717</v>
      </c>
      <c s="27" t="s">
        <v>54</v>
      </c>
      <c s="28">
        <v>197.54</v>
      </c>
      <c s="27">
        <v>0</v>
      </c>
      <c s="27">
        <f>ROUND(G240*H240,6)</f>
      </c>
      <c r="L240" s="29">
        <v>0</v>
      </c>
      <c s="24">
        <f>ROUND(ROUND(L240,2)*ROUND(G240,3),2)</f>
      </c>
      <c s="27" t="s">
        <v>1580</v>
      </c>
      <c>
        <f>(M240*21)/100</f>
      </c>
      <c t="s">
        <v>27</v>
      </c>
    </row>
    <row r="241" spans="1:5" ht="12.75" customHeight="1">
      <c r="A241" s="30" t="s">
        <v>56</v>
      </c>
      <c r="E241" s="31" t="s">
        <v>1718</v>
      </c>
    </row>
    <row r="242" spans="1:5" ht="12.75" customHeight="1">
      <c r="A242" s="30" t="s">
        <v>58</v>
      </c>
      <c r="E242" s="32" t="s">
        <v>1715</v>
      </c>
    </row>
    <row r="243" spans="5:5" ht="12.75" customHeight="1">
      <c r="E243" s="31" t="s">
        <v>60</v>
      </c>
    </row>
    <row r="244" spans="1:16" ht="12.75" customHeight="1">
      <c r="A244" t="s">
        <v>51</v>
      </c>
      <c s="6" t="s">
        <v>90</v>
      </c>
      <c s="6" t="s">
        <v>1719</v>
      </c>
      <c t="s">
        <v>5</v>
      </c>
      <c s="26" t="s">
        <v>1720</v>
      </c>
      <c s="27" t="s">
        <v>489</v>
      </c>
      <c s="28">
        <v>48.055</v>
      </c>
      <c s="27">
        <v>0</v>
      </c>
      <c s="27">
        <f>ROUND(G244*H244,6)</f>
      </c>
      <c r="L244" s="29">
        <v>0</v>
      </c>
      <c s="24">
        <f>ROUND(ROUND(L244,2)*ROUND(G244,3),2)</f>
      </c>
      <c s="27" t="s">
        <v>1580</v>
      </c>
      <c>
        <f>(M244*21)/100</f>
      </c>
      <c t="s">
        <v>27</v>
      </c>
    </row>
    <row r="245" spans="1:5" ht="12.75" customHeight="1">
      <c r="A245" s="30" t="s">
        <v>56</v>
      </c>
      <c r="E245" s="31" t="s">
        <v>5</v>
      </c>
    </row>
    <row r="246" spans="1:5" ht="12.75" customHeight="1">
      <c r="A246" s="30" t="s">
        <v>58</v>
      </c>
      <c r="E246" s="32" t="s">
        <v>1715</v>
      </c>
    </row>
    <row r="247" spans="5:5" ht="12.75" customHeight="1">
      <c r="E247" s="31" t="s">
        <v>60</v>
      </c>
    </row>
    <row r="248" spans="1:13" ht="12.75" customHeight="1">
      <c r="A248" t="s">
        <v>48</v>
      </c>
      <c r="C248" s="7" t="s">
        <v>188</v>
      </c>
      <c r="E248" s="25" t="s">
        <v>1721</v>
      </c>
      <c r="J248" s="24">
        <f>0</f>
      </c>
      <c s="24">
        <f>0</f>
      </c>
      <c s="24">
        <f>0+L249+L253</f>
      </c>
      <c s="24">
        <f>0+M249+M253</f>
      </c>
    </row>
    <row r="249" spans="1:16" ht="12.75" customHeight="1">
      <c r="A249" t="s">
        <v>51</v>
      </c>
      <c s="6" t="s">
        <v>158</v>
      </c>
      <c s="6" t="s">
        <v>1462</v>
      </c>
      <c t="s">
        <v>5</v>
      </c>
      <c s="26" t="s">
        <v>1463</v>
      </c>
      <c s="27" t="s">
        <v>54</v>
      </c>
      <c s="28">
        <v>1.643</v>
      </c>
      <c s="27">
        <v>0</v>
      </c>
      <c s="27">
        <f>ROUND(G249*H249,6)</f>
      </c>
      <c r="L249" s="29">
        <v>0</v>
      </c>
      <c s="24">
        <f>ROUND(ROUND(L249,2)*ROUND(G249,3),2)</f>
      </c>
      <c s="27" t="s">
        <v>1580</v>
      </c>
      <c>
        <f>(M249*21)/100</f>
      </c>
      <c t="s">
        <v>27</v>
      </c>
    </row>
    <row r="250" spans="1:5" ht="12.75" customHeight="1">
      <c r="A250" s="30" t="s">
        <v>56</v>
      </c>
      <c r="E250" s="31" t="s">
        <v>1722</v>
      </c>
    </row>
    <row r="251" spans="1:5" ht="12.75" customHeight="1">
      <c r="A251" s="30" t="s">
        <v>58</v>
      </c>
      <c r="E251" s="32" t="s">
        <v>1723</v>
      </c>
    </row>
    <row r="252" spans="5:5" ht="216.75" customHeight="1">
      <c r="E252" s="31" t="s">
        <v>1724</v>
      </c>
    </row>
    <row r="253" spans="1:16" ht="12.75" customHeight="1">
      <c r="A253" t="s">
        <v>51</v>
      </c>
      <c s="6" t="s">
        <v>163</v>
      </c>
      <c s="6" t="s">
        <v>1725</v>
      </c>
      <c t="s">
        <v>5</v>
      </c>
      <c s="26" t="s">
        <v>1726</v>
      </c>
      <c s="27" t="s">
        <v>54</v>
      </c>
      <c s="28">
        <v>5.2</v>
      </c>
      <c s="27">
        <v>0</v>
      </c>
      <c s="27">
        <f>ROUND(G253*H253,6)</f>
      </c>
      <c r="L253" s="29">
        <v>0</v>
      </c>
      <c s="24">
        <f>ROUND(ROUND(L253,2)*ROUND(G253,3),2)</f>
      </c>
      <c s="27" t="s">
        <v>1580</v>
      </c>
      <c>
        <f>(M253*21)/100</f>
      </c>
      <c t="s">
        <v>27</v>
      </c>
    </row>
    <row r="254" spans="1:5" ht="12.75" customHeight="1">
      <c r="A254" s="30" t="s">
        <v>56</v>
      </c>
      <c r="E254" s="31" t="s">
        <v>1727</v>
      </c>
    </row>
    <row r="255" spans="1:5" ht="12.75" customHeight="1">
      <c r="A255" s="30" t="s">
        <v>58</v>
      </c>
      <c r="E255" s="32" t="s">
        <v>1728</v>
      </c>
    </row>
    <row r="256" spans="5:5" ht="25.5" customHeight="1">
      <c r="E256" s="31" t="s">
        <v>1729</v>
      </c>
    </row>
    <row r="257" spans="1:13" ht="12.75" customHeight="1">
      <c r="A257" t="s">
        <v>48</v>
      </c>
      <c r="C257" s="7" t="s">
        <v>191</v>
      </c>
      <c r="E257" s="25" t="s">
        <v>1730</v>
      </c>
      <c r="J257" s="24">
        <f>0</f>
      </c>
      <c s="24">
        <f>0</f>
      </c>
      <c s="24">
        <f>0+L258</f>
      </c>
      <c s="24">
        <f>0+M258</f>
      </c>
    </row>
    <row r="258" spans="1:16" ht="12.75" customHeight="1">
      <c r="A258" t="s">
        <v>51</v>
      </c>
      <c s="6" t="s">
        <v>194</v>
      </c>
      <c s="6" t="s">
        <v>1731</v>
      </c>
      <c t="s">
        <v>5</v>
      </c>
      <c s="26" t="s">
        <v>1732</v>
      </c>
      <c s="27" t="s">
        <v>54</v>
      </c>
      <c s="28">
        <v>18</v>
      </c>
      <c s="27">
        <v>0</v>
      </c>
      <c s="27">
        <f>ROUND(G258*H258,6)</f>
      </c>
      <c r="L258" s="29">
        <v>0</v>
      </c>
      <c s="24">
        <f>ROUND(ROUND(L258,2)*ROUND(G258,3),2)</f>
      </c>
      <c s="27" t="s">
        <v>1580</v>
      </c>
      <c>
        <f>(M258*21)/100</f>
      </c>
      <c t="s">
        <v>27</v>
      </c>
    </row>
    <row r="259" spans="1:5" ht="12.75" customHeight="1">
      <c r="A259" s="30" t="s">
        <v>56</v>
      </c>
      <c r="E259" s="31" t="s">
        <v>5</v>
      </c>
    </row>
    <row r="260" spans="1:5" ht="12.75" customHeight="1">
      <c r="A260" s="30" t="s">
        <v>58</v>
      </c>
      <c r="E260" s="32" t="s">
        <v>1659</v>
      </c>
    </row>
    <row r="261" spans="5:5" ht="12.75" customHeight="1">
      <c r="E261" s="31" t="s">
        <v>1344</v>
      </c>
    </row>
    <row r="262" spans="1:13" ht="12.75" customHeight="1">
      <c r="A262" t="s">
        <v>48</v>
      </c>
      <c r="C262" s="7" t="s">
        <v>321</v>
      </c>
      <c r="E262" s="25" t="s">
        <v>1141</v>
      </c>
      <c r="J262" s="24">
        <f>0</f>
      </c>
      <c s="24">
        <f>0</f>
      </c>
      <c s="24">
        <f>0+L263+L267</f>
      </c>
      <c s="24">
        <f>0+M263+M267</f>
      </c>
    </row>
    <row r="263" spans="1:16" ht="12.75" customHeight="1">
      <c r="A263" t="s">
        <v>51</v>
      </c>
      <c s="6" t="s">
        <v>166</v>
      </c>
      <c s="6" t="s">
        <v>1733</v>
      </c>
      <c t="s">
        <v>5</v>
      </c>
      <c s="26" t="s">
        <v>1734</v>
      </c>
      <c s="27" t="s">
        <v>236</v>
      </c>
      <c s="28">
        <v>672.1</v>
      </c>
      <c s="27">
        <v>0</v>
      </c>
      <c s="27">
        <f>ROUND(G263*H263,6)</f>
      </c>
      <c r="L263" s="29">
        <v>0</v>
      </c>
      <c s="24">
        <f>ROUND(ROUND(L263,2)*ROUND(G263,3),2)</f>
      </c>
      <c s="27" t="s">
        <v>1580</v>
      </c>
      <c>
        <f>(M263*21)/100</f>
      </c>
      <c t="s">
        <v>27</v>
      </c>
    </row>
    <row r="264" spans="1:5" ht="25.5" customHeight="1">
      <c r="A264" s="30" t="s">
        <v>56</v>
      </c>
      <c r="E264" s="31" t="s">
        <v>1735</v>
      </c>
    </row>
    <row r="265" spans="1:5" ht="12.75" customHeight="1">
      <c r="A265" s="30" t="s">
        <v>58</v>
      </c>
      <c r="E265" s="32" t="s">
        <v>1736</v>
      </c>
    </row>
    <row r="266" spans="5:5" ht="51" customHeight="1">
      <c r="E266" s="31" t="s">
        <v>1737</v>
      </c>
    </row>
    <row r="267" spans="1:16" ht="12.75" customHeight="1">
      <c r="A267" t="s">
        <v>51</v>
      </c>
      <c s="6" t="s">
        <v>169</v>
      </c>
      <c s="6" t="s">
        <v>1738</v>
      </c>
      <c t="s">
        <v>5</v>
      </c>
      <c s="26" t="s">
        <v>1739</v>
      </c>
      <c s="27" t="s">
        <v>236</v>
      </c>
      <c s="28">
        <v>613</v>
      </c>
      <c s="27">
        <v>0</v>
      </c>
      <c s="27">
        <f>ROUND(G267*H267,6)</f>
      </c>
      <c r="L267" s="29">
        <v>0</v>
      </c>
      <c s="24">
        <f>ROUND(ROUND(L267,2)*ROUND(G267,3),2)</f>
      </c>
      <c s="27" t="s">
        <v>1580</v>
      </c>
      <c>
        <f>(M267*21)/100</f>
      </c>
      <c t="s">
        <v>27</v>
      </c>
    </row>
    <row r="268" spans="1:5" ht="12.75" customHeight="1">
      <c r="A268" s="30" t="s">
        <v>56</v>
      </c>
      <c r="E268" s="31" t="s">
        <v>1740</v>
      </c>
    </row>
    <row r="269" spans="1:5" ht="38.25" customHeight="1">
      <c r="A269" s="30" t="s">
        <v>58</v>
      </c>
      <c r="E269" s="32" t="s">
        <v>1741</v>
      </c>
    </row>
    <row r="270" spans="5:5" ht="89.25" customHeight="1">
      <c r="E270" s="31" t="s">
        <v>1742</v>
      </c>
    </row>
    <row r="271" spans="1:13" ht="12.75" customHeight="1">
      <c r="A271" t="s">
        <v>48</v>
      </c>
      <c r="C271" s="7" t="s">
        <v>375</v>
      </c>
      <c r="E271" s="25" t="s">
        <v>1663</v>
      </c>
      <c r="J271" s="24">
        <f>0</f>
      </c>
      <c s="24">
        <f>0</f>
      </c>
      <c s="24">
        <f>0+L272+L276+L280+L284+L288+L292</f>
      </c>
      <c s="24">
        <f>0+M272+M276+M280+M284+M288+M292</f>
      </c>
    </row>
    <row r="272" spans="1:16" ht="12.75" customHeight="1">
      <c r="A272" t="s">
        <v>51</v>
      </c>
      <c s="6" t="s">
        <v>435</v>
      </c>
      <c s="6" t="s">
        <v>643</v>
      </c>
      <c t="s">
        <v>5</v>
      </c>
      <c s="26" t="s">
        <v>64</v>
      </c>
      <c s="27" t="s">
        <v>65</v>
      </c>
      <c s="28">
        <v>430</v>
      </c>
      <c s="27">
        <v>0</v>
      </c>
      <c s="27">
        <f>ROUND(G272*H272,6)</f>
      </c>
      <c r="L272" s="29">
        <v>0</v>
      </c>
      <c s="24">
        <f>ROUND(ROUND(L272,2)*ROUND(G272,3),2)</f>
      </c>
      <c s="27" t="s">
        <v>1580</v>
      </c>
      <c>
        <f>(M272*21)/100</f>
      </c>
      <c t="s">
        <v>27</v>
      </c>
    </row>
    <row r="273" spans="1:5" ht="12.75" customHeight="1">
      <c r="A273" s="30" t="s">
        <v>56</v>
      </c>
      <c r="E273" s="31" t="s">
        <v>57</v>
      </c>
    </row>
    <row r="274" spans="1:5" ht="12.75" customHeight="1">
      <c r="A274" s="30" t="s">
        <v>58</v>
      </c>
      <c r="E274" s="32" t="s">
        <v>1743</v>
      </c>
    </row>
    <row r="275" spans="5:5" ht="12.75" customHeight="1">
      <c r="E275" s="31" t="s">
        <v>1344</v>
      </c>
    </row>
    <row r="276" spans="1:16" ht="12.75" customHeight="1">
      <c r="A276" t="s">
        <v>51</v>
      </c>
      <c s="6" t="s">
        <v>438</v>
      </c>
      <c s="6" t="s">
        <v>1744</v>
      </c>
      <c t="s">
        <v>5</v>
      </c>
      <c s="26" t="s">
        <v>1745</v>
      </c>
      <c s="27" t="s">
        <v>65</v>
      </c>
      <c s="28">
        <v>12</v>
      </c>
      <c s="27">
        <v>0</v>
      </c>
      <c s="27">
        <f>ROUND(G276*H276,6)</f>
      </c>
      <c r="L276" s="29">
        <v>0</v>
      </c>
      <c s="24">
        <f>ROUND(ROUND(L276,2)*ROUND(G276,3),2)</f>
      </c>
      <c s="27" t="s">
        <v>1580</v>
      </c>
      <c>
        <f>(M276*21)/100</f>
      </c>
      <c t="s">
        <v>27</v>
      </c>
    </row>
    <row r="277" spans="1:5" ht="12.75" customHeight="1">
      <c r="A277" s="30" t="s">
        <v>56</v>
      </c>
      <c r="E277" s="31" t="s">
        <v>1746</v>
      </c>
    </row>
    <row r="278" spans="1:5" ht="12.75" customHeight="1">
      <c r="A278" s="30" t="s">
        <v>58</v>
      </c>
      <c r="E278" s="32" t="s">
        <v>1747</v>
      </c>
    </row>
    <row r="279" spans="5:5" ht="12.75" customHeight="1">
      <c r="E279" s="31" t="s">
        <v>1344</v>
      </c>
    </row>
    <row r="280" spans="1:16" ht="12.75" customHeight="1">
      <c r="A280" t="s">
        <v>51</v>
      </c>
      <c s="6" t="s">
        <v>441</v>
      </c>
      <c s="6" t="s">
        <v>245</v>
      </c>
      <c t="s">
        <v>5</v>
      </c>
      <c s="26" t="s">
        <v>246</v>
      </c>
      <c s="27" t="s">
        <v>65</v>
      </c>
      <c s="28">
        <v>442</v>
      </c>
      <c s="27">
        <v>0</v>
      </c>
      <c s="27">
        <f>ROUND(G280*H280,6)</f>
      </c>
      <c r="L280" s="29">
        <v>0</v>
      </c>
      <c s="24">
        <f>ROUND(ROUND(L280,2)*ROUND(G280,3),2)</f>
      </c>
      <c s="27" t="s">
        <v>1580</v>
      </c>
      <c>
        <f>(M280*21)/100</f>
      </c>
      <c t="s">
        <v>27</v>
      </c>
    </row>
    <row r="281" spans="1:5" ht="12.75" customHeight="1">
      <c r="A281" s="30" t="s">
        <v>56</v>
      </c>
      <c r="E281" s="31" t="s">
        <v>57</v>
      </c>
    </row>
    <row r="282" spans="1:5" ht="12.75" customHeight="1">
      <c r="A282" s="30" t="s">
        <v>58</v>
      </c>
      <c r="E282" s="32" t="s">
        <v>1604</v>
      </c>
    </row>
    <row r="283" spans="5:5" ht="12.75" customHeight="1">
      <c r="E283" s="31" t="s">
        <v>1344</v>
      </c>
    </row>
    <row r="284" spans="1:16" ht="12.75" customHeight="1">
      <c r="A284" t="s">
        <v>51</v>
      </c>
      <c s="6" t="s">
        <v>444</v>
      </c>
      <c s="6" t="s">
        <v>1748</v>
      </c>
      <c t="s">
        <v>5</v>
      </c>
      <c s="26" t="s">
        <v>1749</v>
      </c>
      <c s="27" t="s">
        <v>65</v>
      </c>
      <c s="28">
        <v>442</v>
      </c>
      <c s="27">
        <v>0</v>
      </c>
      <c s="27">
        <f>ROUND(G284*H284,6)</f>
      </c>
      <c r="L284" s="29">
        <v>0</v>
      </c>
      <c s="24">
        <f>ROUND(ROUND(L284,2)*ROUND(G284,3),2)</f>
      </c>
      <c s="27" t="s">
        <v>1580</v>
      </c>
      <c>
        <f>(M284*21)/100</f>
      </c>
      <c t="s">
        <v>27</v>
      </c>
    </row>
    <row r="285" spans="1:5" ht="12.75" customHeight="1">
      <c r="A285" s="30" t="s">
        <v>56</v>
      </c>
      <c r="E285" s="31" t="s">
        <v>1750</v>
      </c>
    </row>
    <row r="286" spans="1:5" ht="12.75" customHeight="1">
      <c r="A286" s="30" t="s">
        <v>58</v>
      </c>
      <c r="E286" s="32" t="s">
        <v>1604</v>
      </c>
    </row>
    <row r="287" spans="5:5" ht="12.75" customHeight="1">
      <c r="E287" s="31" t="s">
        <v>1344</v>
      </c>
    </row>
    <row r="288" spans="1:16" ht="12.75" customHeight="1">
      <c r="A288" t="s">
        <v>51</v>
      </c>
      <c s="6" t="s">
        <v>447</v>
      </c>
      <c s="6" t="s">
        <v>1751</v>
      </c>
      <c t="s">
        <v>5</v>
      </c>
      <c s="26" t="s">
        <v>1752</v>
      </c>
      <c s="27" t="s">
        <v>65</v>
      </c>
      <c s="28">
        <v>12</v>
      </c>
      <c s="27">
        <v>0</v>
      </c>
      <c s="27">
        <f>ROUND(G288*H288,6)</f>
      </c>
      <c r="L288" s="29">
        <v>0</v>
      </c>
      <c s="24">
        <f>ROUND(ROUND(L288,2)*ROUND(G288,3),2)</f>
      </c>
      <c s="27" t="s">
        <v>672</v>
      </c>
      <c>
        <f>(M288*21)/100</f>
      </c>
      <c t="s">
        <v>27</v>
      </c>
    </row>
    <row r="289" spans="1:5" ht="12.75" customHeight="1">
      <c r="A289" s="30" t="s">
        <v>56</v>
      </c>
      <c r="E289" s="31" t="s">
        <v>57</v>
      </c>
    </row>
    <row r="290" spans="1:5" ht="12.75" customHeight="1">
      <c r="A290" s="30" t="s">
        <v>58</v>
      </c>
      <c r="E290" s="32" t="s">
        <v>1604</v>
      </c>
    </row>
    <row r="291" spans="5:5" ht="12.75" customHeight="1">
      <c r="E291" s="31" t="s">
        <v>1753</v>
      </c>
    </row>
    <row r="292" spans="1:16" ht="12.75" customHeight="1">
      <c r="A292" t="s">
        <v>51</v>
      </c>
      <c s="6" t="s">
        <v>450</v>
      </c>
      <c s="6" t="s">
        <v>247</v>
      </c>
      <c t="s">
        <v>5</v>
      </c>
      <c s="26" t="s">
        <v>248</v>
      </c>
      <c s="27" t="s">
        <v>89</v>
      </c>
      <c s="28">
        <v>28</v>
      </c>
      <c s="27">
        <v>0</v>
      </c>
      <c s="27">
        <f>ROUND(G292*H292,6)</f>
      </c>
      <c r="L292" s="29">
        <v>0</v>
      </c>
      <c s="24">
        <f>ROUND(ROUND(L292,2)*ROUND(G292,3),2)</f>
      </c>
      <c s="27" t="s">
        <v>1580</v>
      </c>
      <c>
        <f>(M292*21)/100</f>
      </c>
      <c t="s">
        <v>27</v>
      </c>
    </row>
    <row r="293" spans="1:5" ht="12.75" customHeight="1">
      <c r="A293" s="30" t="s">
        <v>56</v>
      </c>
      <c r="E293" s="31" t="s">
        <v>57</v>
      </c>
    </row>
    <row r="294" spans="1:5" ht="12.75" customHeight="1">
      <c r="A294" s="30" t="s">
        <v>58</v>
      </c>
      <c r="E294" s="32" t="s">
        <v>1754</v>
      </c>
    </row>
    <row r="295" spans="5:5" ht="12.75" customHeight="1">
      <c r="E295" s="31" t="s">
        <v>1344</v>
      </c>
    </row>
    <row r="296" spans="1:13" ht="12.75" customHeight="1">
      <c r="A296" t="s">
        <v>48</v>
      </c>
      <c r="C296" s="7" t="s">
        <v>1755</v>
      </c>
      <c r="E296" s="25" t="s">
        <v>1756</v>
      </c>
      <c r="J296" s="24">
        <f>0</f>
      </c>
      <c s="24">
        <f>0</f>
      </c>
      <c s="24">
        <f>0+L297+L301+L305+L309+L313+L317+L321+L325+L329</f>
      </c>
      <c s="24">
        <f>0+M297+M301+M305+M309+M313+M317+M321+M325+M329</f>
      </c>
    </row>
    <row r="297" spans="1:16" ht="12.75" customHeight="1">
      <c r="A297" t="s">
        <v>51</v>
      </c>
      <c s="6" t="s">
        <v>93</v>
      </c>
      <c s="6" t="s">
        <v>1757</v>
      </c>
      <c t="s">
        <v>49</v>
      </c>
      <c s="26" t="s">
        <v>1758</v>
      </c>
      <c s="27" t="s">
        <v>236</v>
      </c>
      <c s="28">
        <v>1302.345</v>
      </c>
      <c s="27">
        <v>0</v>
      </c>
      <c s="27">
        <f>ROUND(G297*H297,6)</f>
      </c>
      <c r="L297" s="29">
        <v>0</v>
      </c>
      <c s="24">
        <f>ROUND(ROUND(L297,2)*ROUND(G297,3),2)</f>
      </c>
      <c s="27" t="s">
        <v>1580</v>
      </c>
      <c>
        <f>(M297*21)/100</f>
      </c>
      <c t="s">
        <v>27</v>
      </c>
    </row>
    <row r="298" spans="1:5" ht="12.75" customHeight="1">
      <c r="A298" s="30" t="s">
        <v>56</v>
      </c>
      <c r="E298" s="31" t="s">
        <v>1759</v>
      </c>
    </row>
    <row r="299" spans="1:5" ht="25.5" customHeight="1">
      <c r="A299" s="30" t="s">
        <v>58</v>
      </c>
      <c r="E299" s="32" t="s">
        <v>1760</v>
      </c>
    </row>
    <row r="300" spans="5:5" ht="12.75" customHeight="1">
      <c r="E300" s="31" t="s">
        <v>60</v>
      </c>
    </row>
    <row r="301" spans="1:16" ht="12.75" customHeight="1">
      <c r="A301" t="s">
        <v>51</v>
      </c>
      <c s="6" t="s">
        <v>96</v>
      </c>
      <c s="6" t="s">
        <v>1761</v>
      </c>
      <c t="s">
        <v>5</v>
      </c>
      <c s="26" t="s">
        <v>1762</v>
      </c>
      <c s="27" t="s">
        <v>236</v>
      </c>
      <c s="28">
        <v>882.715</v>
      </c>
      <c s="27">
        <v>0</v>
      </c>
      <c s="27">
        <f>ROUND(G301*H301,6)</f>
      </c>
      <c r="L301" s="29">
        <v>0</v>
      </c>
      <c s="24">
        <f>ROUND(ROUND(L301,2)*ROUND(G301,3),2)</f>
      </c>
      <c s="27" t="s">
        <v>1580</v>
      </c>
      <c>
        <f>(M301*21)/100</f>
      </c>
      <c t="s">
        <v>27</v>
      </c>
    </row>
    <row r="302" spans="1:5" ht="12.75" customHeight="1">
      <c r="A302" s="30" t="s">
        <v>56</v>
      </c>
      <c r="E302" s="31" t="s">
        <v>1763</v>
      </c>
    </row>
    <row r="303" spans="1:5" ht="12.75" customHeight="1">
      <c r="A303" s="30" t="s">
        <v>58</v>
      </c>
      <c r="E303" s="32" t="s">
        <v>1764</v>
      </c>
    </row>
    <row r="304" spans="5:5" ht="12.75" customHeight="1">
      <c r="E304" s="31" t="s">
        <v>60</v>
      </c>
    </row>
    <row r="305" spans="1:16" ht="12.75" customHeight="1">
      <c r="A305" t="s">
        <v>51</v>
      </c>
      <c s="6" t="s">
        <v>99</v>
      </c>
      <c s="6" t="s">
        <v>1509</v>
      </c>
      <c t="s">
        <v>49</v>
      </c>
      <c s="26" t="s">
        <v>1510</v>
      </c>
      <c s="27" t="s">
        <v>236</v>
      </c>
      <c s="28">
        <v>701.265</v>
      </c>
      <c s="27">
        <v>0</v>
      </c>
      <c s="27">
        <f>ROUND(G305*H305,6)</f>
      </c>
      <c r="L305" s="29">
        <v>0</v>
      </c>
      <c s="24">
        <f>ROUND(ROUND(L305,2)*ROUND(G305,3),2)</f>
      </c>
      <c s="27" t="s">
        <v>1580</v>
      </c>
      <c>
        <f>(M305*21)/100</f>
      </c>
      <c t="s">
        <v>27</v>
      </c>
    </row>
    <row r="306" spans="1:5" ht="12.75" customHeight="1">
      <c r="A306" s="30" t="s">
        <v>56</v>
      </c>
      <c r="E306" s="31" t="s">
        <v>1765</v>
      </c>
    </row>
    <row r="307" spans="1:5" ht="12.75" customHeight="1">
      <c r="A307" s="30" t="s">
        <v>58</v>
      </c>
      <c r="E307" s="32" t="s">
        <v>5</v>
      </c>
    </row>
    <row r="308" spans="5:5" ht="12.75" customHeight="1">
      <c r="E308" s="31" t="s">
        <v>60</v>
      </c>
    </row>
    <row r="309" spans="1:16" ht="12.75" customHeight="1">
      <c r="A309" t="s">
        <v>51</v>
      </c>
      <c s="6" t="s">
        <v>103</v>
      </c>
      <c s="6" t="s">
        <v>1766</v>
      </c>
      <c t="s">
        <v>5</v>
      </c>
      <c s="26" t="s">
        <v>1767</v>
      </c>
      <c s="27" t="s">
        <v>236</v>
      </c>
      <c s="28">
        <v>281.635</v>
      </c>
      <c s="27">
        <v>0</v>
      </c>
      <c s="27">
        <f>ROUND(G309*H309,6)</f>
      </c>
      <c r="L309" s="29">
        <v>0</v>
      </c>
      <c s="24">
        <f>ROUND(ROUND(L309,2)*ROUND(G309,3),2)</f>
      </c>
      <c s="27" t="s">
        <v>1580</v>
      </c>
      <c>
        <f>(M309*21)/100</f>
      </c>
      <c t="s">
        <v>27</v>
      </c>
    </row>
    <row r="310" spans="1:5" ht="12.75" customHeight="1">
      <c r="A310" s="30" t="s">
        <v>56</v>
      </c>
      <c r="E310" s="31" t="s">
        <v>1768</v>
      </c>
    </row>
    <row r="311" spans="1:5" ht="12.75" customHeight="1">
      <c r="A311" s="30" t="s">
        <v>58</v>
      </c>
      <c r="E311" s="32" t="s">
        <v>1769</v>
      </c>
    </row>
    <row r="312" spans="5:5" ht="12.75" customHeight="1">
      <c r="E312" s="31" t="s">
        <v>60</v>
      </c>
    </row>
    <row r="313" spans="1:16" ht="12.75" customHeight="1">
      <c r="A313" t="s">
        <v>51</v>
      </c>
      <c s="6" t="s">
        <v>106</v>
      </c>
      <c s="6" t="s">
        <v>1770</v>
      </c>
      <c t="s">
        <v>5</v>
      </c>
      <c s="26" t="s">
        <v>1771</v>
      </c>
      <c s="27" t="s">
        <v>54</v>
      </c>
      <c s="28">
        <v>14.082</v>
      </c>
      <c s="27">
        <v>0</v>
      </c>
      <c s="27">
        <f>ROUND(G313*H313,6)</f>
      </c>
      <c r="L313" s="29">
        <v>0</v>
      </c>
      <c s="24">
        <f>ROUND(ROUND(L313,2)*ROUND(G313,3),2)</f>
      </c>
      <c s="27" t="s">
        <v>1580</v>
      </c>
      <c>
        <f>(M313*21)/100</f>
      </c>
      <c t="s">
        <v>27</v>
      </c>
    </row>
    <row r="314" spans="1:5" ht="12.75" customHeight="1">
      <c r="A314" s="30" t="s">
        <v>56</v>
      </c>
      <c r="E314" s="31" t="s">
        <v>1772</v>
      </c>
    </row>
    <row r="315" spans="1:5" ht="12.75" customHeight="1">
      <c r="A315" s="30" t="s">
        <v>58</v>
      </c>
      <c r="E315" s="32" t="s">
        <v>1773</v>
      </c>
    </row>
    <row r="316" spans="5:5" ht="12.75" customHeight="1">
      <c r="E316" s="31" t="s">
        <v>60</v>
      </c>
    </row>
    <row r="317" spans="1:16" ht="12.75" customHeight="1">
      <c r="A317" t="s">
        <v>51</v>
      </c>
      <c s="6" t="s">
        <v>109</v>
      </c>
      <c s="6" t="s">
        <v>1774</v>
      </c>
      <c t="s">
        <v>5</v>
      </c>
      <c s="26" t="s">
        <v>1775</v>
      </c>
      <c s="27" t="s">
        <v>489</v>
      </c>
      <c s="28">
        <v>0.859</v>
      </c>
      <c s="27">
        <v>0</v>
      </c>
      <c s="27">
        <f>ROUND(G317*H317,6)</f>
      </c>
      <c r="L317" s="29">
        <v>0</v>
      </c>
      <c s="24">
        <f>ROUND(ROUND(L317,2)*ROUND(G317,3),2)</f>
      </c>
      <c s="27" t="s">
        <v>1580</v>
      </c>
      <c>
        <f>(M317*21)/100</f>
      </c>
      <c t="s">
        <v>27</v>
      </c>
    </row>
    <row r="318" spans="1:5" ht="12.75" customHeight="1">
      <c r="A318" s="30" t="s">
        <v>56</v>
      </c>
      <c r="E318" s="31" t="s">
        <v>1776</v>
      </c>
    </row>
    <row r="319" spans="1:5" ht="12.75" customHeight="1">
      <c r="A319" s="30" t="s">
        <v>58</v>
      </c>
      <c r="E319" s="32" t="s">
        <v>1777</v>
      </c>
    </row>
    <row r="320" spans="5:5" ht="12.75" customHeight="1">
      <c r="E320" s="31" t="s">
        <v>60</v>
      </c>
    </row>
    <row r="321" spans="1:16" ht="12.75" customHeight="1">
      <c r="A321" t="s">
        <v>51</v>
      </c>
      <c s="6" t="s">
        <v>112</v>
      </c>
      <c s="6" t="s">
        <v>1509</v>
      </c>
      <c t="s">
        <v>5</v>
      </c>
      <c s="26" t="s">
        <v>1510</v>
      </c>
      <c s="27" t="s">
        <v>236</v>
      </c>
      <c s="28">
        <v>601.08</v>
      </c>
      <c s="27">
        <v>0</v>
      </c>
      <c s="27">
        <f>ROUND(G321*H321,6)</f>
      </c>
      <c r="L321" s="29">
        <v>0</v>
      </c>
      <c s="24">
        <f>ROUND(ROUND(L321,2)*ROUND(G321,3),2)</f>
      </c>
      <c s="27" t="s">
        <v>1580</v>
      </c>
      <c>
        <f>(M321*21)/100</f>
      </c>
      <c t="s">
        <v>27</v>
      </c>
    </row>
    <row r="322" spans="1:5" ht="12.75" customHeight="1">
      <c r="A322" s="30" t="s">
        <v>56</v>
      </c>
      <c r="E322" s="31" t="s">
        <v>1778</v>
      </c>
    </row>
    <row r="323" spans="1:5" ht="12.75" customHeight="1">
      <c r="A323" s="30" t="s">
        <v>58</v>
      </c>
      <c r="E323" s="32" t="s">
        <v>1779</v>
      </c>
    </row>
    <row r="324" spans="5:5" ht="12.75" customHeight="1">
      <c r="E324" s="31" t="s">
        <v>60</v>
      </c>
    </row>
    <row r="325" spans="1:16" ht="12.75" customHeight="1">
      <c r="A325" t="s">
        <v>51</v>
      </c>
      <c s="6" t="s">
        <v>115</v>
      </c>
      <c s="6" t="s">
        <v>1780</v>
      </c>
      <c t="s">
        <v>5</v>
      </c>
      <c s="26" t="s">
        <v>1781</v>
      </c>
      <c s="27" t="s">
        <v>236</v>
      </c>
      <c s="28">
        <v>601.08</v>
      </c>
      <c s="27">
        <v>0</v>
      </c>
      <c s="27">
        <f>ROUND(G325*H325,6)</f>
      </c>
      <c r="L325" s="29">
        <v>0</v>
      </c>
      <c s="24">
        <f>ROUND(ROUND(L325,2)*ROUND(G325,3),2)</f>
      </c>
      <c s="27" t="s">
        <v>1580</v>
      </c>
      <c>
        <f>(M325*21)/100</f>
      </c>
      <c t="s">
        <v>27</v>
      </c>
    </row>
    <row r="326" spans="1:5" ht="12.75" customHeight="1">
      <c r="A326" s="30" t="s">
        <v>56</v>
      </c>
      <c r="E326" s="31" t="s">
        <v>1782</v>
      </c>
    </row>
    <row r="327" spans="1:5" ht="12.75" customHeight="1">
      <c r="A327" s="30" t="s">
        <v>58</v>
      </c>
      <c r="E327" s="32" t="s">
        <v>5</v>
      </c>
    </row>
    <row r="328" spans="5:5" ht="12.75" customHeight="1">
      <c r="E328" s="31" t="s">
        <v>60</v>
      </c>
    </row>
    <row r="329" spans="1:16" ht="12.75" customHeight="1">
      <c r="A329" t="s">
        <v>51</v>
      </c>
      <c s="6" t="s">
        <v>119</v>
      </c>
      <c s="6" t="s">
        <v>1757</v>
      </c>
      <c t="s">
        <v>5</v>
      </c>
      <c s="26" t="s">
        <v>1758</v>
      </c>
      <c s="27" t="s">
        <v>236</v>
      </c>
      <c s="28">
        <v>958.46</v>
      </c>
      <c s="27">
        <v>0</v>
      </c>
      <c s="27">
        <f>ROUND(G329*H329,6)</f>
      </c>
      <c r="L329" s="29">
        <v>0</v>
      </c>
      <c s="24">
        <f>ROUND(ROUND(L329,2)*ROUND(G329,3),2)</f>
      </c>
      <c s="27" t="s">
        <v>1580</v>
      </c>
      <c>
        <f>(M329*21)/100</f>
      </c>
      <c t="s">
        <v>27</v>
      </c>
    </row>
    <row r="330" spans="1:5" ht="12.75" customHeight="1">
      <c r="A330" s="30" t="s">
        <v>56</v>
      </c>
      <c r="E330" s="31" t="s">
        <v>1783</v>
      </c>
    </row>
    <row r="331" spans="1:5" ht="12.75" customHeight="1">
      <c r="A331" s="30" t="s">
        <v>58</v>
      </c>
      <c r="E331" s="32" t="s">
        <v>1784</v>
      </c>
    </row>
    <row r="332" spans="5:5" ht="12.75" customHeight="1">
      <c r="E332" s="31" t="s">
        <v>60</v>
      </c>
    </row>
    <row r="333" spans="1:13" ht="12.75" customHeight="1">
      <c r="A333" t="s">
        <v>48</v>
      </c>
      <c r="C333" s="7" t="s">
        <v>387</v>
      </c>
      <c r="E333" s="25" t="s">
        <v>1785</v>
      </c>
      <c r="J333" s="24">
        <f>0</f>
      </c>
      <c s="24">
        <f>0</f>
      </c>
      <c s="24">
        <f>0+L334+L338+L342+L346+L350+L354+L358+L362+L366+L370+L374+L378+L382+L386+L390+L394+L398+L402+L406</f>
      </c>
      <c s="24">
        <f>0+M334+M338+M342+M346+M350+M354+M358+M362+M366+M370+M374+M378+M382+M386+M390+M394+M398+M402+M406</f>
      </c>
    </row>
    <row r="334" spans="1:16" ht="12.75" customHeight="1">
      <c r="A334" t="s">
        <v>51</v>
      </c>
      <c s="6" t="s">
        <v>378</v>
      </c>
      <c s="6" t="s">
        <v>1786</v>
      </c>
      <c t="s">
        <v>5</v>
      </c>
      <c s="26" t="s">
        <v>1787</v>
      </c>
      <c s="27" t="s">
        <v>65</v>
      </c>
      <c s="28">
        <v>430</v>
      </c>
      <c s="27">
        <v>0</v>
      </c>
      <c s="27">
        <f>ROUND(G334*H334,6)</f>
      </c>
      <c r="L334" s="29">
        <v>0</v>
      </c>
      <c s="24">
        <f>ROUND(ROUND(L334,2)*ROUND(G334,3),2)</f>
      </c>
      <c s="27" t="s">
        <v>1580</v>
      </c>
      <c>
        <f>(M334*21)/100</f>
      </c>
      <c t="s">
        <v>27</v>
      </c>
    </row>
    <row r="335" spans="1:5" ht="12.75" customHeight="1">
      <c r="A335" s="30" t="s">
        <v>56</v>
      </c>
      <c r="E335" s="31" t="s">
        <v>1788</v>
      </c>
    </row>
    <row r="336" spans="1:5" ht="12.75" customHeight="1">
      <c r="A336" s="30" t="s">
        <v>58</v>
      </c>
      <c r="E336" s="32" t="s">
        <v>1789</v>
      </c>
    </row>
    <row r="337" spans="5:5" ht="12.75" customHeight="1">
      <c r="E337" s="31" t="s">
        <v>60</v>
      </c>
    </row>
    <row r="338" spans="1:16" ht="12.75" customHeight="1">
      <c r="A338" t="s">
        <v>51</v>
      </c>
      <c s="6" t="s">
        <v>381</v>
      </c>
      <c s="6" t="s">
        <v>637</v>
      </c>
      <c t="s">
        <v>5</v>
      </c>
      <c s="26" t="s">
        <v>638</v>
      </c>
      <c s="27" t="s">
        <v>89</v>
      </c>
      <c s="28">
        <v>12</v>
      </c>
      <c s="27">
        <v>0</v>
      </c>
      <c s="27">
        <f>ROUND(G338*H338,6)</f>
      </c>
      <c r="L338" s="29">
        <v>0</v>
      </c>
      <c s="24">
        <f>ROUND(ROUND(L338,2)*ROUND(G338,3),2)</f>
      </c>
      <c s="27" t="s">
        <v>1580</v>
      </c>
      <c>
        <f>(M338*21)/100</f>
      </c>
      <c t="s">
        <v>27</v>
      </c>
    </row>
    <row r="339" spans="1:5" ht="12.75" customHeight="1">
      <c r="A339" s="30" t="s">
        <v>56</v>
      </c>
      <c r="E339" s="31" t="s">
        <v>1790</v>
      </c>
    </row>
    <row r="340" spans="1:5" ht="12.75" customHeight="1">
      <c r="A340" s="30" t="s">
        <v>58</v>
      </c>
      <c r="E340" s="32" t="s">
        <v>1791</v>
      </c>
    </row>
    <row r="341" spans="5:5" ht="12.75" customHeight="1">
      <c r="E341" s="31" t="s">
        <v>60</v>
      </c>
    </row>
    <row r="342" spans="1:16" ht="12.75" customHeight="1">
      <c r="A342" t="s">
        <v>51</v>
      </c>
      <c s="6" t="s">
        <v>384</v>
      </c>
      <c s="6" t="s">
        <v>1792</v>
      </c>
      <c t="s">
        <v>5</v>
      </c>
      <c s="26" t="s">
        <v>1793</v>
      </c>
      <c s="27" t="s">
        <v>89</v>
      </c>
      <c s="28">
        <v>11</v>
      </c>
      <c s="27">
        <v>0</v>
      </c>
      <c s="27">
        <f>ROUND(G342*H342,6)</f>
      </c>
      <c r="L342" s="29">
        <v>0</v>
      </c>
      <c s="24">
        <f>ROUND(ROUND(L342,2)*ROUND(G342,3),2)</f>
      </c>
      <c s="27" t="s">
        <v>1580</v>
      </c>
      <c>
        <f>(M342*21)/100</f>
      </c>
      <c t="s">
        <v>27</v>
      </c>
    </row>
    <row r="343" spans="1:5" ht="12.75" customHeight="1">
      <c r="A343" s="30" t="s">
        <v>56</v>
      </c>
      <c r="E343" s="31" t="s">
        <v>57</v>
      </c>
    </row>
    <row r="344" spans="1:5" ht="12.75" customHeight="1">
      <c r="A344" s="30" t="s">
        <v>58</v>
      </c>
      <c r="E344" s="32" t="s">
        <v>1794</v>
      </c>
    </row>
    <row r="345" spans="5:5" ht="12.75" customHeight="1">
      <c r="E345" s="31" t="s">
        <v>1344</v>
      </c>
    </row>
    <row r="346" spans="1:16" ht="12.75" customHeight="1">
      <c r="A346" t="s">
        <v>51</v>
      </c>
      <c s="6" t="s">
        <v>387</v>
      </c>
      <c s="6" t="s">
        <v>1795</v>
      </c>
      <c t="s">
        <v>5</v>
      </c>
      <c s="26" t="s">
        <v>1796</v>
      </c>
      <c s="27" t="s">
        <v>89</v>
      </c>
      <c s="28">
        <v>11</v>
      </c>
      <c s="27">
        <v>0</v>
      </c>
      <c s="27">
        <f>ROUND(G346*H346,6)</f>
      </c>
      <c r="L346" s="29">
        <v>0</v>
      </c>
      <c s="24">
        <f>ROUND(ROUND(L346,2)*ROUND(G346,3),2)</f>
      </c>
      <c s="27" t="s">
        <v>1580</v>
      </c>
      <c>
        <f>(M346*21)/100</f>
      </c>
      <c t="s">
        <v>27</v>
      </c>
    </row>
    <row r="347" spans="1:5" ht="12.75" customHeight="1">
      <c r="A347" s="30" t="s">
        <v>56</v>
      </c>
      <c r="E347" s="31" t="s">
        <v>57</v>
      </c>
    </row>
    <row r="348" spans="1:5" ht="12.75" customHeight="1">
      <c r="A348" s="30" t="s">
        <v>58</v>
      </c>
      <c r="E348" s="32" t="s">
        <v>1794</v>
      </c>
    </row>
    <row r="349" spans="5:5" ht="12.75" customHeight="1">
      <c r="E349" s="31" t="s">
        <v>1344</v>
      </c>
    </row>
    <row r="350" spans="1:16" ht="12.75" customHeight="1">
      <c r="A350" t="s">
        <v>51</v>
      </c>
      <c s="6" t="s">
        <v>390</v>
      </c>
      <c s="6" t="s">
        <v>1797</v>
      </c>
      <c t="s">
        <v>5</v>
      </c>
      <c s="26" t="s">
        <v>1798</v>
      </c>
      <c s="27" t="s">
        <v>89</v>
      </c>
      <c s="28">
        <v>7</v>
      </c>
      <c s="27">
        <v>0</v>
      </c>
      <c s="27">
        <f>ROUND(G350*H350,6)</f>
      </c>
      <c r="L350" s="29">
        <v>0</v>
      </c>
      <c s="24">
        <f>ROUND(ROUND(L350,2)*ROUND(G350,3),2)</f>
      </c>
      <c s="27" t="s">
        <v>1580</v>
      </c>
      <c>
        <f>(M350*21)/100</f>
      </c>
      <c t="s">
        <v>27</v>
      </c>
    </row>
    <row r="351" spans="1:5" ht="12.75" customHeight="1">
      <c r="A351" s="30" t="s">
        <v>56</v>
      </c>
      <c r="E351" s="31" t="s">
        <v>57</v>
      </c>
    </row>
    <row r="352" spans="1:5" ht="12.75" customHeight="1">
      <c r="A352" s="30" t="s">
        <v>58</v>
      </c>
      <c r="E352" s="32" t="s">
        <v>1799</v>
      </c>
    </row>
    <row r="353" spans="5:5" ht="12.75" customHeight="1">
      <c r="E353" s="31" t="s">
        <v>1344</v>
      </c>
    </row>
    <row r="354" spans="1:16" ht="12.75" customHeight="1">
      <c r="A354" t="s">
        <v>51</v>
      </c>
      <c s="6" t="s">
        <v>393</v>
      </c>
      <c s="6" t="s">
        <v>1800</v>
      </c>
      <c t="s">
        <v>5</v>
      </c>
      <c s="26" t="s">
        <v>1801</v>
      </c>
      <c s="27" t="s">
        <v>89</v>
      </c>
      <c s="28">
        <v>11</v>
      </c>
      <c s="27">
        <v>0</v>
      </c>
      <c s="27">
        <f>ROUND(G354*H354,6)</f>
      </c>
      <c r="L354" s="29">
        <v>0</v>
      </c>
      <c s="24">
        <f>ROUND(ROUND(L354,2)*ROUND(G354,3),2)</f>
      </c>
      <c s="27" t="s">
        <v>1580</v>
      </c>
      <c>
        <f>(M354*21)/100</f>
      </c>
      <c t="s">
        <v>27</v>
      </c>
    </row>
    <row r="355" spans="1:5" ht="12.75" customHeight="1">
      <c r="A355" s="30" t="s">
        <v>56</v>
      </c>
      <c r="E355" s="31" t="s">
        <v>57</v>
      </c>
    </row>
    <row r="356" spans="1:5" ht="12.75" customHeight="1">
      <c r="A356" s="30" t="s">
        <v>58</v>
      </c>
      <c r="E356" s="32" t="s">
        <v>1794</v>
      </c>
    </row>
    <row r="357" spans="5:5" ht="12.75" customHeight="1">
      <c r="E357" s="31" t="s">
        <v>1344</v>
      </c>
    </row>
    <row r="358" spans="1:16" ht="12.75" customHeight="1">
      <c r="A358" t="s">
        <v>51</v>
      </c>
      <c s="6" t="s">
        <v>396</v>
      </c>
      <c s="6" t="s">
        <v>1802</v>
      </c>
      <c t="s">
        <v>5</v>
      </c>
      <c s="26" t="s">
        <v>1803</v>
      </c>
      <c s="27" t="s">
        <v>89</v>
      </c>
      <c s="28">
        <v>18</v>
      </c>
      <c s="27">
        <v>0</v>
      </c>
      <c s="27">
        <f>ROUND(G358*H358,6)</f>
      </c>
      <c r="L358" s="29">
        <v>0</v>
      </c>
      <c s="24">
        <f>ROUND(ROUND(L358,2)*ROUND(G358,3),2)</f>
      </c>
      <c s="27" t="s">
        <v>1580</v>
      </c>
      <c>
        <f>(M358*21)/100</f>
      </c>
      <c t="s">
        <v>27</v>
      </c>
    </row>
    <row r="359" spans="1:5" ht="12.75" customHeight="1">
      <c r="A359" s="30" t="s">
        <v>56</v>
      </c>
      <c r="E359" s="31" t="s">
        <v>57</v>
      </c>
    </row>
    <row r="360" spans="1:5" ht="12.75" customHeight="1">
      <c r="A360" s="30" t="s">
        <v>58</v>
      </c>
      <c r="E360" s="32" t="s">
        <v>1804</v>
      </c>
    </row>
    <row r="361" spans="5:5" ht="12.75" customHeight="1">
      <c r="E361" s="31" t="s">
        <v>1344</v>
      </c>
    </row>
    <row r="362" spans="1:16" ht="12.75" customHeight="1">
      <c r="A362" t="s">
        <v>51</v>
      </c>
      <c s="6" t="s">
        <v>399</v>
      </c>
      <c s="6" t="s">
        <v>1805</v>
      </c>
      <c t="s">
        <v>5</v>
      </c>
      <c s="26" t="s">
        <v>1806</v>
      </c>
      <c s="27" t="s">
        <v>89</v>
      </c>
      <c s="28">
        <v>18</v>
      </c>
      <c s="27">
        <v>0</v>
      </c>
      <c s="27">
        <f>ROUND(G362*H362,6)</f>
      </c>
      <c r="L362" s="29">
        <v>0</v>
      </c>
      <c s="24">
        <f>ROUND(ROUND(L362,2)*ROUND(G362,3),2)</f>
      </c>
      <c s="27" t="s">
        <v>1580</v>
      </c>
      <c>
        <f>(M362*21)/100</f>
      </c>
      <c t="s">
        <v>27</v>
      </c>
    </row>
    <row r="363" spans="1:5" ht="12.75" customHeight="1">
      <c r="A363" s="30" t="s">
        <v>56</v>
      </c>
      <c r="E363" s="31" t="s">
        <v>1807</v>
      </c>
    </row>
    <row r="364" spans="1:5" ht="12.75" customHeight="1">
      <c r="A364" s="30" t="s">
        <v>58</v>
      </c>
      <c r="E364" s="32" t="s">
        <v>1804</v>
      </c>
    </row>
    <row r="365" spans="5:5" ht="12.75" customHeight="1">
      <c r="E365" s="31" t="s">
        <v>1344</v>
      </c>
    </row>
    <row r="366" spans="1:16" ht="12.75" customHeight="1">
      <c r="A366" t="s">
        <v>51</v>
      </c>
      <c s="6" t="s">
        <v>402</v>
      </c>
      <c s="6" t="s">
        <v>1808</v>
      </c>
      <c t="s">
        <v>5</v>
      </c>
      <c s="26" t="s">
        <v>1809</v>
      </c>
      <c s="27" t="s">
        <v>65</v>
      </c>
      <c s="28">
        <v>280</v>
      </c>
      <c s="27">
        <v>0</v>
      </c>
      <c s="27">
        <f>ROUND(G366*H366,6)</f>
      </c>
      <c r="L366" s="29">
        <v>0</v>
      </c>
      <c s="24">
        <f>ROUND(ROUND(L366,2)*ROUND(G366,3),2)</f>
      </c>
      <c s="27" t="s">
        <v>1580</v>
      </c>
      <c>
        <f>(M366*21)/100</f>
      </c>
      <c t="s">
        <v>27</v>
      </c>
    </row>
    <row r="367" spans="1:5" ht="12.75" customHeight="1">
      <c r="A367" s="30" t="s">
        <v>56</v>
      </c>
      <c r="E367" s="31" t="s">
        <v>57</v>
      </c>
    </row>
    <row r="368" spans="1:5" ht="12.75" customHeight="1">
      <c r="A368" s="30" t="s">
        <v>58</v>
      </c>
      <c r="E368" s="32" t="s">
        <v>1604</v>
      </c>
    </row>
    <row r="369" spans="5:5" ht="12.75" customHeight="1">
      <c r="E369" s="31" t="s">
        <v>1344</v>
      </c>
    </row>
    <row r="370" spans="1:16" ht="12.75" customHeight="1">
      <c r="A370" t="s">
        <v>51</v>
      </c>
      <c s="6" t="s">
        <v>405</v>
      </c>
      <c s="6" t="s">
        <v>388</v>
      </c>
      <c t="s">
        <v>5</v>
      </c>
      <c s="26" t="s">
        <v>389</v>
      </c>
      <c s="27" t="s">
        <v>89</v>
      </c>
      <c s="28">
        <v>5</v>
      </c>
      <c s="27">
        <v>0</v>
      </c>
      <c s="27">
        <f>ROUND(G370*H370,6)</f>
      </c>
      <c r="L370" s="29">
        <v>0</v>
      </c>
      <c s="24">
        <f>ROUND(ROUND(L370,2)*ROUND(G370,3),2)</f>
      </c>
      <c s="27" t="s">
        <v>1580</v>
      </c>
      <c>
        <f>(M370*21)/100</f>
      </c>
      <c t="s">
        <v>27</v>
      </c>
    </row>
    <row r="371" spans="1:5" ht="12.75" customHeight="1">
      <c r="A371" s="30" t="s">
        <v>56</v>
      </c>
      <c r="E371" s="31" t="s">
        <v>57</v>
      </c>
    </row>
    <row r="372" spans="1:5" ht="12.75" customHeight="1">
      <c r="A372" s="30" t="s">
        <v>58</v>
      </c>
      <c r="E372" s="32" t="s">
        <v>1604</v>
      </c>
    </row>
    <row r="373" spans="5:5" ht="12.75" customHeight="1">
      <c r="E373" s="31" t="s">
        <v>1344</v>
      </c>
    </row>
    <row r="374" spans="1:16" ht="12.75" customHeight="1">
      <c r="A374" t="s">
        <v>51</v>
      </c>
      <c s="6" t="s">
        <v>408</v>
      </c>
      <c s="6" t="s">
        <v>1810</v>
      </c>
      <c t="s">
        <v>5</v>
      </c>
      <c s="26" t="s">
        <v>1811</v>
      </c>
      <c s="27" t="s">
        <v>89</v>
      </c>
      <c s="28">
        <v>12</v>
      </c>
      <c s="27">
        <v>0</v>
      </c>
      <c s="27">
        <f>ROUND(G374*H374,6)</f>
      </c>
      <c r="L374" s="29">
        <v>0</v>
      </c>
      <c s="24">
        <f>ROUND(ROUND(L374,2)*ROUND(G374,3),2)</f>
      </c>
      <c s="27" t="s">
        <v>1580</v>
      </c>
      <c>
        <f>(M374*21)/100</f>
      </c>
      <c t="s">
        <v>27</v>
      </c>
    </row>
    <row r="375" spans="1:5" ht="12.75" customHeight="1">
      <c r="A375" s="30" t="s">
        <v>56</v>
      </c>
      <c r="E375" s="31" t="s">
        <v>57</v>
      </c>
    </row>
    <row r="376" spans="1:5" ht="12.75" customHeight="1">
      <c r="A376" s="30" t="s">
        <v>58</v>
      </c>
      <c r="E376" s="32" t="s">
        <v>1604</v>
      </c>
    </row>
    <row r="377" spans="5:5" ht="12.75" customHeight="1">
      <c r="E377" s="31" t="s">
        <v>1344</v>
      </c>
    </row>
    <row r="378" spans="1:16" ht="12.75" customHeight="1">
      <c r="A378" t="s">
        <v>51</v>
      </c>
      <c s="6" t="s">
        <v>411</v>
      </c>
      <c s="6" t="s">
        <v>1812</v>
      </c>
      <c t="s">
        <v>5</v>
      </c>
      <c s="26" t="s">
        <v>1813</v>
      </c>
      <c s="27" t="s">
        <v>89</v>
      </c>
      <c s="28">
        <v>1</v>
      </c>
      <c s="27">
        <v>0</v>
      </c>
      <c s="27">
        <f>ROUND(G378*H378,6)</f>
      </c>
      <c r="L378" s="29">
        <v>0</v>
      </c>
      <c s="24">
        <f>ROUND(ROUND(L378,2)*ROUND(G378,3),2)</f>
      </c>
      <c s="27" t="s">
        <v>1580</v>
      </c>
      <c>
        <f>(M378*21)/100</f>
      </c>
      <c t="s">
        <v>27</v>
      </c>
    </row>
    <row r="379" spans="1:5" ht="12.75" customHeight="1">
      <c r="A379" s="30" t="s">
        <v>56</v>
      </c>
      <c r="E379" s="31" t="s">
        <v>5</v>
      </c>
    </row>
    <row r="380" spans="1:5" ht="12.75" customHeight="1">
      <c r="A380" s="30" t="s">
        <v>58</v>
      </c>
      <c r="E380" s="32" t="s">
        <v>5</v>
      </c>
    </row>
    <row r="381" spans="5:5" ht="12.75" customHeight="1">
      <c r="E381" s="31" t="s">
        <v>1344</v>
      </c>
    </row>
    <row r="382" spans="1:16" ht="12.75" customHeight="1">
      <c r="A382" t="s">
        <v>51</v>
      </c>
      <c s="6" t="s">
        <v>414</v>
      </c>
      <c s="6" t="s">
        <v>1814</v>
      </c>
      <c t="s">
        <v>5</v>
      </c>
      <c s="26" t="s">
        <v>1815</v>
      </c>
      <c s="27" t="s">
        <v>89</v>
      </c>
      <c s="28">
        <v>1</v>
      </c>
      <c s="27">
        <v>0</v>
      </c>
      <c s="27">
        <f>ROUND(G382*H382,6)</f>
      </c>
      <c r="L382" s="29">
        <v>0</v>
      </c>
      <c s="24">
        <f>ROUND(ROUND(L382,2)*ROUND(G382,3),2)</f>
      </c>
      <c s="27" t="s">
        <v>1580</v>
      </c>
      <c>
        <f>(M382*21)/100</f>
      </c>
      <c t="s">
        <v>27</v>
      </c>
    </row>
    <row r="383" spans="1:5" ht="12.75" customHeight="1">
      <c r="A383" s="30" t="s">
        <v>56</v>
      </c>
      <c r="E383" s="31" t="s">
        <v>5</v>
      </c>
    </row>
    <row r="384" spans="1:5" ht="12.75" customHeight="1">
      <c r="A384" s="30" t="s">
        <v>58</v>
      </c>
      <c r="E384" s="32" t="s">
        <v>5</v>
      </c>
    </row>
    <row r="385" spans="5:5" ht="12.75" customHeight="1">
      <c r="E385" s="31" t="s">
        <v>1344</v>
      </c>
    </row>
    <row r="386" spans="1:16" ht="12.75" customHeight="1">
      <c r="A386" t="s">
        <v>51</v>
      </c>
      <c s="6" t="s">
        <v>417</v>
      </c>
      <c s="6" t="s">
        <v>997</v>
      </c>
      <c t="s">
        <v>5</v>
      </c>
      <c s="26" t="s">
        <v>998</v>
      </c>
      <c s="27" t="s">
        <v>89</v>
      </c>
      <c s="28">
        <v>1</v>
      </c>
      <c s="27">
        <v>0</v>
      </c>
      <c s="27">
        <f>ROUND(G386*H386,6)</f>
      </c>
      <c r="L386" s="29">
        <v>0</v>
      </c>
      <c s="24">
        <f>ROUND(ROUND(L386,2)*ROUND(G386,3),2)</f>
      </c>
      <c s="27" t="s">
        <v>1580</v>
      </c>
      <c>
        <f>(M386*21)/100</f>
      </c>
      <c t="s">
        <v>27</v>
      </c>
    </row>
    <row r="387" spans="1:5" ht="12.75" customHeight="1">
      <c r="A387" s="30" t="s">
        <v>56</v>
      </c>
      <c r="E387" s="31" t="s">
        <v>5</v>
      </c>
    </row>
    <row r="388" spans="1:5" ht="12.75" customHeight="1">
      <c r="A388" s="30" t="s">
        <v>58</v>
      </c>
      <c r="E388" s="32" t="s">
        <v>5</v>
      </c>
    </row>
    <row r="389" spans="5:5" ht="12.75" customHeight="1">
      <c r="E389" s="31" t="s">
        <v>1344</v>
      </c>
    </row>
    <row r="390" spans="1:16" ht="12.75" customHeight="1">
      <c r="A390" t="s">
        <v>51</v>
      </c>
      <c s="6" t="s">
        <v>420</v>
      </c>
      <c s="6" t="s">
        <v>1009</v>
      </c>
      <c t="s">
        <v>5</v>
      </c>
      <c s="26" t="s">
        <v>1010</v>
      </c>
      <c s="27" t="s">
        <v>161</v>
      </c>
      <c s="28">
        <v>80</v>
      </c>
      <c s="27">
        <v>0</v>
      </c>
      <c s="27">
        <f>ROUND(G390*H390,6)</f>
      </c>
      <c r="L390" s="29">
        <v>0</v>
      </c>
      <c s="24">
        <f>ROUND(ROUND(L390,2)*ROUND(G390,3),2)</f>
      </c>
      <c s="27" t="s">
        <v>1580</v>
      </c>
      <c>
        <f>(M390*21)/100</f>
      </c>
      <c t="s">
        <v>27</v>
      </c>
    </row>
    <row r="391" spans="1:5" ht="12.75" customHeight="1">
      <c r="A391" s="30" t="s">
        <v>56</v>
      </c>
      <c r="E391" s="31" t="s">
        <v>5</v>
      </c>
    </row>
    <row r="392" spans="1:5" ht="12.75" customHeight="1">
      <c r="A392" s="30" t="s">
        <v>58</v>
      </c>
      <c r="E392" s="32" t="s">
        <v>1816</v>
      </c>
    </row>
    <row r="393" spans="5:5" ht="12.75" customHeight="1">
      <c r="E393" s="31" t="s">
        <v>1344</v>
      </c>
    </row>
    <row r="394" spans="1:16" ht="12.75" customHeight="1">
      <c r="A394" t="s">
        <v>51</v>
      </c>
      <c s="6" t="s">
        <v>423</v>
      </c>
      <c s="6" t="s">
        <v>1817</v>
      </c>
      <c t="s">
        <v>5</v>
      </c>
      <c s="26" t="s">
        <v>1818</v>
      </c>
      <c s="27" t="s">
        <v>89</v>
      </c>
      <c s="28">
        <v>3</v>
      </c>
      <c s="27">
        <v>0</v>
      </c>
      <c s="27">
        <f>ROUND(G394*H394,6)</f>
      </c>
      <c r="L394" s="29">
        <v>0</v>
      </c>
      <c s="24">
        <f>ROUND(ROUND(L394,2)*ROUND(G394,3),2)</f>
      </c>
      <c s="27" t="s">
        <v>1580</v>
      </c>
      <c>
        <f>(M394*21)/100</f>
      </c>
      <c t="s">
        <v>27</v>
      </c>
    </row>
    <row r="395" spans="1:5" ht="12.75" customHeight="1">
      <c r="A395" s="30" t="s">
        <v>56</v>
      </c>
      <c r="E395" s="31" t="s">
        <v>57</v>
      </c>
    </row>
    <row r="396" spans="1:5" ht="12.75" customHeight="1">
      <c r="A396" s="30" t="s">
        <v>58</v>
      </c>
      <c r="E396" s="32" t="s">
        <v>1604</v>
      </c>
    </row>
    <row r="397" spans="5:5" ht="12.75" customHeight="1">
      <c r="E397" s="31" t="s">
        <v>1344</v>
      </c>
    </row>
    <row r="398" spans="1:16" ht="12.75" customHeight="1">
      <c r="A398" t="s">
        <v>51</v>
      </c>
      <c s="6" t="s">
        <v>426</v>
      </c>
      <c s="6" t="s">
        <v>1013</v>
      </c>
      <c t="s">
        <v>5</v>
      </c>
      <c s="26" t="s">
        <v>1014</v>
      </c>
      <c s="27" t="s">
        <v>161</v>
      </c>
      <c s="28">
        <v>120</v>
      </c>
      <c s="27">
        <v>0</v>
      </c>
      <c s="27">
        <f>ROUND(G398*H398,6)</f>
      </c>
      <c r="L398" s="29">
        <v>0</v>
      </c>
      <c s="24">
        <f>ROUND(ROUND(L398,2)*ROUND(G398,3),2)</f>
      </c>
      <c s="27" t="s">
        <v>1580</v>
      </c>
      <c>
        <f>(M398*21)/100</f>
      </c>
      <c t="s">
        <v>27</v>
      </c>
    </row>
    <row r="399" spans="1:5" ht="12.75" customHeight="1">
      <c r="A399" s="30" t="s">
        <v>56</v>
      </c>
      <c r="E399" s="31" t="s">
        <v>5</v>
      </c>
    </row>
    <row r="400" spans="1:5" ht="12.75" customHeight="1">
      <c r="A400" s="30" t="s">
        <v>58</v>
      </c>
      <c r="E400" s="32" t="s">
        <v>1819</v>
      </c>
    </row>
    <row r="401" spans="5:5" ht="12.75" customHeight="1">
      <c r="E401" s="31" t="s">
        <v>1344</v>
      </c>
    </row>
    <row r="402" spans="1:16" ht="12.75" customHeight="1">
      <c r="A402" t="s">
        <v>51</v>
      </c>
      <c s="6" t="s">
        <v>429</v>
      </c>
      <c s="6" t="s">
        <v>1015</v>
      </c>
      <c t="s">
        <v>5</v>
      </c>
      <c s="26" t="s">
        <v>1016</v>
      </c>
      <c s="27" t="s">
        <v>161</v>
      </c>
      <c s="28">
        <v>68</v>
      </c>
      <c s="27">
        <v>0</v>
      </c>
      <c s="27">
        <f>ROUND(G402*H402,6)</f>
      </c>
      <c r="L402" s="29">
        <v>0</v>
      </c>
      <c s="24">
        <f>ROUND(ROUND(L402,2)*ROUND(G402,3),2)</f>
      </c>
      <c s="27" t="s">
        <v>1580</v>
      </c>
      <c>
        <f>(M402*21)/100</f>
      </c>
      <c t="s">
        <v>27</v>
      </c>
    </row>
    <row r="403" spans="1:5" ht="12.75" customHeight="1">
      <c r="A403" s="30" t="s">
        <v>56</v>
      </c>
      <c r="E403" s="31" t="s">
        <v>5</v>
      </c>
    </row>
    <row r="404" spans="1:5" ht="12.75" customHeight="1">
      <c r="A404" s="30" t="s">
        <v>58</v>
      </c>
      <c r="E404" s="32" t="s">
        <v>1820</v>
      </c>
    </row>
    <row r="405" spans="5:5" ht="12.75" customHeight="1">
      <c r="E405" s="31" t="s">
        <v>60</v>
      </c>
    </row>
    <row r="406" spans="1:16" ht="12.75" customHeight="1">
      <c r="A406" t="s">
        <v>51</v>
      </c>
      <c s="6" t="s">
        <v>432</v>
      </c>
      <c s="6" t="s">
        <v>1005</v>
      </c>
      <c t="s">
        <v>5</v>
      </c>
      <c s="26" t="s">
        <v>1006</v>
      </c>
      <c s="27" t="s">
        <v>161</v>
      </c>
      <c s="28">
        <v>120</v>
      </c>
      <c s="27">
        <v>0</v>
      </c>
      <c s="27">
        <f>ROUND(G406*H406,6)</f>
      </c>
      <c r="L406" s="29">
        <v>0</v>
      </c>
      <c s="24">
        <f>ROUND(ROUND(L406,2)*ROUND(G406,3),2)</f>
      </c>
      <c s="27" t="s">
        <v>1580</v>
      </c>
      <c>
        <f>(M406*21)/100</f>
      </c>
      <c t="s">
        <v>27</v>
      </c>
    </row>
    <row r="407" spans="1:5" ht="12.75" customHeight="1">
      <c r="A407" s="30" t="s">
        <v>56</v>
      </c>
      <c r="E407" s="31" t="s">
        <v>5</v>
      </c>
    </row>
    <row r="408" spans="1:5" ht="12.75" customHeight="1">
      <c r="A408" s="30" t="s">
        <v>58</v>
      </c>
      <c r="E408" s="32" t="s">
        <v>1821</v>
      </c>
    </row>
    <row r="409" spans="5:5" ht="12.75" customHeight="1">
      <c r="E409" s="31" t="s">
        <v>1344</v>
      </c>
    </row>
    <row r="410" spans="1:13" ht="12.75" customHeight="1">
      <c r="A410" t="s">
        <v>48</v>
      </c>
      <c r="C410" s="7" t="s">
        <v>411</v>
      </c>
      <c r="E410" s="25" t="s">
        <v>1822</v>
      </c>
      <c r="J410" s="24">
        <f>0</f>
      </c>
      <c s="24">
        <f>0</f>
      </c>
      <c s="24">
        <f>0+L411</f>
      </c>
      <c s="24">
        <f>0+M411</f>
      </c>
    </row>
    <row r="411" spans="1:16" ht="12.75" customHeight="1">
      <c r="A411" t="s">
        <v>51</v>
      </c>
      <c s="6" t="s">
        <v>172</v>
      </c>
      <c s="6" t="s">
        <v>1823</v>
      </c>
      <c t="s">
        <v>5</v>
      </c>
      <c s="26" t="s">
        <v>1824</v>
      </c>
      <c s="27" t="s">
        <v>89</v>
      </c>
      <c s="28">
        <v>4</v>
      </c>
      <c s="27">
        <v>0</v>
      </c>
      <c s="27">
        <f>ROUND(G411*H411,6)</f>
      </c>
      <c r="L411" s="29">
        <v>0</v>
      </c>
      <c s="24">
        <f>ROUND(ROUND(L411,2)*ROUND(G411,3),2)</f>
      </c>
      <c s="27" t="s">
        <v>672</v>
      </c>
      <c>
        <f>(M411*21)/100</f>
      </c>
      <c t="s">
        <v>27</v>
      </c>
    </row>
    <row r="412" spans="1:5" ht="12.75" customHeight="1">
      <c r="A412" s="30" t="s">
        <v>56</v>
      </c>
      <c r="E412" s="31" t="s">
        <v>1825</v>
      </c>
    </row>
    <row r="413" spans="1:5" ht="12.75" customHeight="1">
      <c r="A413" s="30" t="s">
        <v>58</v>
      </c>
      <c r="E413" s="32" t="s">
        <v>5</v>
      </c>
    </row>
    <row r="414" spans="5:5" ht="25.5" customHeight="1">
      <c r="E414" s="31" t="s">
        <v>1826</v>
      </c>
    </row>
    <row r="415" spans="1:13" ht="12.75" customHeight="1">
      <c r="A415" t="s">
        <v>48</v>
      </c>
      <c r="C415" s="7" t="s">
        <v>414</v>
      </c>
      <c r="E415" s="25" t="s">
        <v>1827</v>
      </c>
      <c r="J415" s="24">
        <f>0</f>
      </c>
      <c s="24">
        <f>0</f>
      </c>
      <c s="24">
        <f>0+L416+L420+L424+L428</f>
      </c>
      <c s="24">
        <f>0+M416+M420+M424+M428</f>
      </c>
    </row>
    <row r="416" spans="1:16" ht="12.75" customHeight="1">
      <c r="A416" t="s">
        <v>51</v>
      </c>
      <c s="6" t="s">
        <v>197</v>
      </c>
      <c s="6" t="s">
        <v>1828</v>
      </c>
      <c t="s">
        <v>5</v>
      </c>
      <c s="26" t="s">
        <v>1829</v>
      </c>
      <c s="27" t="s">
        <v>65</v>
      </c>
      <c s="28">
        <v>105</v>
      </c>
      <c s="27">
        <v>0</v>
      </c>
      <c s="27">
        <f>ROUND(G416*H416,6)</f>
      </c>
      <c r="L416" s="29">
        <v>0</v>
      </c>
      <c s="24">
        <f>ROUND(ROUND(L416,2)*ROUND(G416,3),2)</f>
      </c>
      <c s="27" t="s">
        <v>1580</v>
      </c>
      <c>
        <f>(M416*21)/100</f>
      </c>
      <c t="s">
        <v>27</v>
      </c>
    </row>
    <row r="417" spans="1:5" ht="12.75" customHeight="1">
      <c r="A417" s="30" t="s">
        <v>56</v>
      </c>
      <c r="E417" s="31" t="s">
        <v>5</v>
      </c>
    </row>
    <row r="418" spans="1:5" ht="12.75" customHeight="1">
      <c r="A418" s="30" t="s">
        <v>58</v>
      </c>
      <c r="E418" s="32" t="s">
        <v>1659</v>
      </c>
    </row>
    <row r="419" spans="5:5" ht="12.75" customHeight="1">
      <c r="E419" s="31" t="s">
        <v>1344</v>
      </c>
    </row>
    <row r="420" spans="1:16" ht="12.75" customHeight="1">
      <c r="A420" t="s">
        <v>51</v>
      </c>
      <c s="6" t="s">
        <v>303</v>
      </c>
      <c s="6" t="s">
        <v>1830</v>
      </c>
      <c t="s">
        <v>5</v>
      </c>
      <c s="26" t="s">
        <v>1831</v>
      </c>
      <c s="27" t="s">
        <v>89</v>
      </c>
      <c s="28">
        <v>3</v>
      </c>
      <c s="27">
        <v>0</v>
      </c>
      <c s="27">
        <f>ROUND(G420*H420,6)</f>
      </c>
      <c r="L420" s="29">
        <v>0</v>
      </c>
      <c s="24">
        <f>ROUND(ROUND(L420,2)*ROUND(G420,3),2)</f>
      </c>
      <c s="27" t="s">
        <v>1580</v>
      </c>
      <c>
        <f>(M420*21)/100</f>
      </c>
      <c t="s">
        <v>27</v>
      </c>
    </row>
    <row r="421" spans="1:5" ht="12.75" customHeight="1">
      <c r="A421" s="30" t="s">
        <v>56</v>
      </c>
      <c r="E421" s="31" t="s">
        <v>5</v>
      </c>
    </row>
    <row r="422" spans="1:5" ht="12.75" customHeight="1">
      <c r="A422" s="30" t="s">
        <v>58</v>
      </c>
      <c r="E422" s="32" t="s">
        <v>1659</v>
      </c>
    </row>
    <row r="423" spans="5:5" ht="12.75" customHeight="1">
      <c r="E423" s="31" t="s">
        <v>1344</v>
      </c>
    </row>
    <row r="424" spans="1:16" ht="12.75" customHeight="1">
      <c r="A424" t="s">
        <v>51</v>
      </c>
      <c s="6" t="s">
        <v>306</v>
      </c>
      <c s="6" t="s">
        <v>1832</v>
      </c>
      <c t="s">
        <v>5</v>
      </c>
      <c s="26" t="s">
        <v>1833</v>
      </c>
      <c s="27" t="s">
        <v>65</v>
      </c>
      <c s="28">
        <v>105</v>
      </c>
      <c s="27">
        <v>0</v>
      </c>
      <c s="27">
        <f>ROUND(G424*H424,6)</f>
      </c>
      <c r="L424" s="29">
        <v>0</v>
      </c>
      <c s="24">
        <f>ROUND(ROUND(L424,2)*ROUND(G424,3),2)</f>
      </c>
      <c s="27" t="s">
        <v>1580</v>
      </c>
      <c>
        <f>(M424*21)/100</f>
      </c>
      <c t="s">
        <v>27</v>
      </c>
    </row>
    <row r="425" spans="1:5" ht="12.75" customHeight="1">
      <c r="A425" s="30" t="s">
        <v>56</v>
      </c>
      <c r="E425" s="31" t="s">
        <v>5</v>
      </c>
    </row>
    <row r="426" spans="1:5" ht="12.75" customHeight="1">
      <c r="A426" s="30" t="s">
        <v>58</v>
      </c>
      <c r="E426" s="32" t="s">
        <v>1659</v>
      </c>
    </row>
    <row r="427" spans="5:5" ht="12.75" customHeight="1">
      <c r="E427" s="31" t="s">
        <v>1344</v>
      </c>
    </row>
    <row r="428" spans="1:16" ht="12.75" customHeight="1">
      <c r="A428" t="s">
        <v>51</v>
      </c>
      <c s="6" t="s">
        <v>309</v>
      </c>
      <c s="6" t="s">
        <v>1834</v>
      </c>
      <c t="s">
        <v>5</v>
      </c>
      <c s="26" t="s">
        <v>1835</v>
      </c>
      <c s="27" t="s">
        <v>65</v>
      </c>
      <c s="28">
        <v>105</v>
      </c>
      <c s="27">
        <v>0</v>
      </c>
      <c s="27">
        <f>ROUND(G428*H428,6)</f>
      </c>
      <c r="L428" s="29">
        <v>0</v>
      </c>
      <c s="24">
        <f>ROUND(ROUND(L428,2)*ROUND(G428,3),2)</f>
      </c>
      <c s="27" t="s">
        <v>1580</v>
      </c>
      <c>
        <f>(M428*21)/100</f>
      </c>
      <c t="s">
        <v>27</v>
      </c>
    </row>
    <row r="429" spans="1:5" ht="12.75" customHeight="1">
      <c r="A429" s="30" t="s">
        <v>56</v>
      </c>
      <c r="E429" s="31" t="s">
        <v>5</v>
      </c>
    </row>
    <row r="430" spans="1:5" ht="12.75" customHeight="1">
      <c r="A430" s="30" t="s">
        <v>58</v>
      </c>
      <c r="E430" s="32" t="s">
        <v>1659</v>
      </c>
    </row>
    <row r="431" spans="5:5" ht="12.75" customHeight="1">
      <c r="E431" s="31" t="s">
        <v>1344</v>
      </c>
    </row>
    <row r="432" spans="1:13" ht="12.75" customHeight="1">
      <c r="A432" t="s">
        <v>48</v>
      </c>
      <c r="C432" s="7" t="s">
        <v>83</v>
      </c>
      <c r="E432" s="25" t="s">
        <v>1836</v>
      </c>
      <c r="J432" s="24">
        <f>0</f>
      </c>
      <c s="24">
        <f>0</f>
      </c>
      <c s="24">
        <f>0+L433+L437+L441</f>
      </c>
      <c s="24">
        <f>0+M433+M437+M441</f>
      </c>
    </row>
    <row r="433" spans="1:16" ht="12.75" customHeight="1">
      <c r="A433" t="s">
        <v>51</v>
      </c>
      <c s="6" t="s">
        <v>140</v>
      </c>
      <c s="6" t="s">
        <v>1837</v>
      </c>
      <c t="s">
        <v>5</v>
      </c>
      <c s="26" t="s">
        <v>1838</v>
      </c>
      <c s="27" t="s">
        <v>89</v>
      </c>
      <c s="28">
        <v>2</v>
      </c>
      <c s="27">
        <v>0</v>
      </c>
      <c s="27">
        <f>ROUND(G433*H433,6)</f>
      </c>
      <c r="L433" s="29">
        <v>0</v>
      </c>
      <c s="24">
        <f>ROUND(ROUND(L433,2)*ROUND(G433,3),2)</f>
      </c>
      <c s="27" t="s">
        <v>1580</v>
      </c>
      <c>
        <f>(M433*21)/100</f>
      </c>
      <c t="s">
        <v>27</v>
      </c>
    </row>
    <row r="434" spans="1:5" ht="12.75" customHeight="1">
      <c r="A434" s="30" t="s">
        <v>56</v>
      </c>
      <c r="E434" s="31" t="s">
        <v>5</v>
      </c>
    </row>
    <row r="435" spans="1:5" ht="12.75" customHeight="1">
      <c r="A435" s="30" t="s">
        <v>58</v>
      </c>
      <c r="E435" s="32" t="s">
        <v>5</v>
      </c>
    </row>
    <row r="436" spans="5:5" ht="12.75" customHeight="1">
      <c r="E436" s="31" t="s">
        <v>60</v>
      </c>
    </row>
    <row r="437" spans="1:16" ht="12.75" customHeight="1">
      <c r="A437" t="s">
        <v>51</v>
      </c>
      <c s="6" t="s">
        <v>143</v>
      </c>
      <c s="6" t="s">
        <v>1839</v>
      </c>
      <c t="s">
        <v>5</v>
      </c>
      <c s="26" t="s">
        <v>1840</v>
      </c>
      <c s="27" t="s">
        <v>89</v>
      </c>
      <c s="28">
        <v>8</v>
      </c>
      <c s="27">
        <v>0</v>
      </c>
      <c s="27">
        <f>ROUND(G437*H437,6)</f>
      </c>
      <c r="L437" s="29">
        <v>0</v>
      </c>
      <c s="24">
        <f>ROUND(ROUND(L437,2)*ROUND(G437,3),2)</f>
      </c>
      <c s="27" t="s">
        <v>1580</v>
      </c>
      <c>
        <f>(M437*21)/100</f>
      </c>
      <c t="s">
        <v>27</v>
      </c>
    </row>
    <row r="438" spans="1:5" ht="12.75" customHeight="1">
      <c r="A438" s="30" t="s">
        <v>56</v>
      </c>
      <c r="E438" s="31" t="s">
        <v>1841</v>
      </c>
    </row>
    <row r="439" spans="1:5" ht="12.75" customHeight="1">
      <c r="A439" s="30" t="s">
        <v>58</v>
      </c>
      <c r="E439" s="32" t="s">
        <v>5</v>
      </c>
    </row>
    <row r="440" spans="5:5" ht="12.75" customHeight="1">
      <c r="E440" s="31" t="s">
        <v>60</v>
      </c>
    </row>
    <row r="441" spans="1:16" ht="12.75" customHeight="1">
      <c r="A441" t="s">
        <v>51</v>
      </c>
      <c s="6" t="s">
        <v>146</v>
      </c>
      <c s="6" t="s">
        <v>1842</v>
      </c>
      <c t="s">
        <v>5</v>
      </c>
      <c s="26" t="s">
        <v>1843</v>
      </c>
      <c s="27" t="s">
        <v>720</v>
      </c>
      <c s="28">
        <v>7896</v>
      </c>
      <c s="27">
        <v>0</v>
      </c>
      <c s="27">
        <f>ROUND(G441*H441,6)</f>
      </c>
      <c r="L441" s="29">
        <v>0</v>
      </c>
      <c s="24">
        <f>ROUND(ROUND(L441,2)*ROUND(G441,3),2)</f>
      </c>
      <c s="27" t="s">
        <v>1580</v>
      </c>
      <c>
        <f>(M441*21)/100</f>
      </c>
      <c t="s">
        <v>27</v>
      </c>
    </row>
    <row r="442" spans="1:5" ht="12.75" customHeight="1">
      <c r="A442" s="30" t="s">
        <v>56</v>
      </c>
      <c r="E442" s="31" t="s">
        <v>5</v>
      </c>
    </row>
    <row r="443" spans="1:5" ht="12.75" customHeight="1">
      <c r="A443" s="30" t="s">
        <v>58</v>
      </c>
      <c r="E443" s="32" t="s">
        <v>5</v>
      </c>
    </row>
    <row r="444" spans="5:5" ht="12.75" customHeight="1">
      <c r="E444" s="31" t="s">
        <v>60</v>
      </c>
    </row>
    <row r="445" spans="1:13" ht="12.75" customHeight="1">
      <c r="A445" t="s">
        <v>48</v>
      </c>
      <c r="C445" s="7" t="s">
        <v>438</v>
      </c>
      <c r="E445" s="25" t="s">
        <v>1844</v>
      </c>
      <c r="J445" s="24">
        <f>0</f>
      </c>
      <c s="24">
        <f>0</f>
      </c>
      <c s="24">
        <f>0+L446+L450</f>
      </c>
      <c s="24">
        <f>0+M446+M450</f>
      </c>
    </row>
    <row r="446" spans="1:16" ht="12.75" customHeight="1">
      <c r="A446" t="s">
        <v>51</v>
      </c>
      <c s="6" t="s">
        <v>469</v>
      </c>
      <c s="6" t="s">
        <v>1845</v>
      </c>
      <c t="s">
        <v>5</v>
      </c>
      <c s="26" t="s">
        <v>1846</v>
      </c>
      <c s="27" t="s">
        <v>65</v>
      </c>
      <c s="28">
        <v>48</v>
      </c>
      <c s="27">
        <v>0</v>
      </c>
      <c s="27">
        <f>ROUND(G446*H446,6)</f>
      </c>
      <c r="L446" s="29">
        <v>0</v>
      </c>
      <c s="24">
        <f>ROUND(ROUND(L446,2)*ROUND(G446,3),2)</f>
      </c>
      <c s="27" t="s">
        <v>1580</v>
      </c>
      <c>
        <f>(M446*21)/100</f>
      </c>
      <c t="s">
        <v>27</v>
      </c>
    </row>
    <row r="447" spans="1:5" ht="12.75" customHeight="1">
      <c r="A447" s="30" t="s">
        <v>56</v>
      </c>
      <c r="E447" s="31" t="s">
        <v>57</v>
      </c>
    </row>
    <row r="448" spans="1:5" ht="12.75" customHeight="1">
      <c r="A448" s="30" t="s">
        <v>58</v>
      </c>
      <c r="E448" s="32" t="s">
        <v>1604</v>
      </c>
    </row>
    <row r="449" spans="5:5" ht="12.75" customHeight="1">
      <c r="E449" s="31" t="s">
        <v>1344</v>
      </c>
    </row>
    <row r="450" spans="1:16" ht="12.75" customHeight="1">
      <c r="A450" t="s">
        <v>51</v>
      </c>
      <c s="6" t="s">
        <v>472</v>
      </c>
      <c s="6" t="s">
        <v>1847</v>
      </c>
      <c t="s">
        <v>5</v>
      </c>
      <c s="26" t="s">
        <v>1848</v>
      </c>
      <c s="27" t="s">
        <v>65</v>
      </c>
      <c s="28">
        <v>32</v>
      </c>
      <c s="27">
        <v>0</v>
      </c>
      <c s="27">
        <f>ROUND(G450*H450,6)</f>
      </c>
      <c r="L450" s="29">
        <v>0</v>
      </c>
      <c s="24">
        <f>ROUND(ROUND(L450,2)*ROUND(G450,3),2)</f>
      </c>
      <c s="27" t="s">
        <v>1580</v>
      </c>
      <c>
        <f>(M450*21)/100</f>
      </c>
      <c t="s">
        <v>27</v>
      </c>
    </row>
    <row r="451" spans="1:5" ht="12.75" customHeight="1">
      <c r="A451" s="30" t="s">
        <v>56</v>
      </c>
      <c r="E451" s="31" t="s">
        <v>57</v>
      </c>
    </row>
    <row r="452" spans="1:5" ht="12.75" customHeight="1">
      <c r="A452" s="30" t="s">
        <v>58</v>
      </c>
      <c r="E452" s="32" t="s">
        <v>1604</v>
      </c>
    </row>
    <row r="453" spans="5:5" ht="12.75" customHeight="1">
      <c r="E453" s="31" t="s">
        <v>1344</v>
      </c>
    </row>
    <row r="454" spans="1:13" ht="12.75" customHeight="1">
      <c r="A454" t="s">
        <v>48</v>
      </c>
      <c r="C454" s="7" t="s">
        <v>441</v>
      </c>
      <c r="E454" s="25" t="s">
        <v>1849</v>
      </c>
      <c r="J454" s="24">
        <f>0</f>
      </c>
      <c s="24">
        <f>0</f>
      </c>
      <c s="24">
        <f>0+L455+L459</f>
      </c>
      <c s="24">
        <f>0+M455+M459</f>
      </c>
    </row>
    <row r="455" spans="1:16" ht="12.75" customHeight="1">
      <c r="A455" t="s">
        <v>51</v>
      </c>
      <c s="6" t="s">
        <v>175</v>
      </c>
      <c s="6" t="s">
        <v>1850</v>
      </c>
      <c t="s">
        <v>5</v>
      </c>
      <c s="26" t="s">
        <v>1851</v>
      </c>
      <c s="27" t="s">
        <v>65</v>
      </c>
      <c s="28">
        <v>106</v>
      </c>
      <c s="27">
        <v>0</v>
      </c>
      <c s="27">
        <f>ROUND(G455*H455,6)</f>
      </c>
      <c r="L455" s="29">
        <v>0</v>
      </c>
      <c s="24">
        <f>ROUND(ROUND(L455,2)*ROUND(G455,3),2)</f>
      </c>
      <c s="27" t="s">
        <v>1580</v>
      </c>
      <c>
        <f>(M455*21)/100</f>
      </c>
      <c t="s">
        <v>27</v>
      </c>
    </row>
    <row r="456" spans="1:5" ht="38.25" customHeight="1">
      <c r="A456" s="30" t="s">
        <v>56</v>
      </c>
      <c r="E456" s="31" t="s">
        <v>1852</v>
      </c>
    </row>
    <row r="457" spans="1:5" ht="12.75" customHeight="1">
      <c r="A457" s="30" t="s">
        <v>58</v>
      </c>
      <c r="E457" s="32" t="s">
        <v>5</v>
      </c>
    </row>
    <row r="458" spans="5:5" ht="38.25" customHeight="1">
      <c r="E458" s="31" t="s">
        <v>1853</v>
      </c>
    </row>
    <row r="459" spans="1:16" ht="12.75" customHeight="1">
      <c r="A459" t="s">
        <v>51</v>
      </c>
      <c s="6" t="s">
        <v>178</v>
      </c>
      <c s="6" t="s">
        <v>1854</v>
      </c>
      <c t="s">
        <v>5</v>
      </c>
      <c s="26" t="s">
        <v>1855</v>
      </c>
      <c s="27" t="s">
        <v>65</v>
      </c>
      <c s="28">
        <v>34.5</v>
      </c>
      <c s="27">
        <v>0</v>
      </c>
      <c s="27">
        <f>ROUND(G459*H459,6)</f>
      </c>
      <c r="L459" s="29">
        <v>0</v>
      </c>
      <c s="24">
        <f>ROUND(ROUND(L459,2)*ROUND(G459,3),2)</f>
      </c>
      <c s="27" t="s">
        <v>1580</v>
      </c>
      <c>
        <f>(M459*21)/100</f>
      </c>
      <c t="s">
        <v>27</v>
      </c>
    </row>
    <row r="460" spans="1:5" ht="25.5" customHeight="1">
      <c r="A460" s="30" t="s">
        <v>56</v>
      </c>
      <c r="E460" s="31" t="s">
        <v>1856</v>
      </c>
    </row>
    <row r="461" spans="1:5" ht="12.75" customHeight="1">
      <c r="A461" s="30" t="s">
        <v>58</v>
      </c>
      <c r="E461" s="32" t="s">
        <v>1857</v>
      </c>
    </row>
    <row r="462" spans="5:5" ht="63.75" customHeight="1">
      <c r="E462" s="31" t="s">
        <v>1858</v>
      </c>
    </row>
    <row r="463" spans="1:13" ht="12.75" customHeight="1">
      <c r="A463" t="s">
        <v>48</v>
      </c>
      <c r="C463" s="7" t="s">
        <v>444</v>
      </c>
      <c r="E463" s="25" t="s">
        <v>1859</v>
      </c>
      <c r="J463" s="24">
        <f>0</f>
      </c>
      <c s="24">
        <f>0</f>
      </c>
      <c s="24">
        <f>0+L464+L468</f>
      </c>
      <c s="24">
        <f>0+M464+M468</f>
      </c>
    </row>
    <row r="464" spans="1:16" ht="12.75" customHeight="1">
      <c r="A464" t="s">
        <v>51</v>
      </c>
      <c s="6" t="s">
        <v>312</v>
      </c>
      <c s="6" t="s">
        <v>1860</v>
      </c>
      <c t="s">
        <v>5</v>
      </c>
      <c s="26" t="s">
        <v>1861</v>
      </c>
      <c s="27" t="s">
        <v>54</v>
      </c>
      <c s="28">
        <v>2</v>
      </c>
      <c s="27">
        <v>0</v>
      </c>
      <c s="27">
        <f>ROUND(G464*H464,6)</f>
      </c>
      <c r="L464" s="29">
        <v>0</v>
      </c>
      <c s="24">
        <f>ROUND(ROUND(L464,2)*ROUND(G464,3),2)</f>
      </c>
      <c s="27" t="s">
        <v>1580</v>
      </c>
      <c>
        <f>(M464*21)/100</f>
      </c>
      <c t="s">
        <v>27</v>
      </c>
    </row>
    <row r="465" spans="1:5" ht="12.75" customHeight="1">
      <c r="A465" s="30" t="s">
        <v>56</v>
      </c>
      <c r="E465" s="31" t="s">
        <v>5</v>
      </c>
    </row>
    <row r="466" spans="1:5" ht="12.75" customHeight="1">
      <c r="A466" s="30" t="s">
        <v>58</v>
      </c>
      <c r="E466" s="32" t="s">
        <v>5</v>
      </c>
    </row>
    <row r="467" spans="5:5" ht="12.75" customHeight="1">
      <c r="E467" s="31" t="s">
        <v>1344</v>
      </c>
    </row>
    <row r="468" spans="1:16" ht="12.75" customHeight="1">
      <c r="A468" t="s">
        <v>51</v>
      </c>
      <c s="6" t="s">
        <v>315</v>
      </c>
      <c s="6" t="s">
        <v>1067</v>
      </c>
      <c t="s">
        <v>5</v>
      </c>
      <c s="26" t="s">
        <v>1862</v>
      </c>
      <c s="27" t="s">
        <v>489</v>
      </c>
      <c s="28">
        <v>4.8</v>
      </c>
      <c s="27">
        <v>0</v>
      </c>
      <c s="27">
        <f>ROUND(G468*H468,6)</f>
      </c>
      <c r="L468" s="29">
        <v>0</v>
      </c>
      <c s="24">
        <f>ROUND(ROUND(L468,2)*ROUND(G468,3),2)</f>
      </c>
      <c s="27" t="s">
        <v>1580</v>
      </c>
      <c>
        <f>(M468*21)/100</f>
      </c>
      <c t="s">
        <v>27</v>
      </c>
    </row>
    <row r="469" spans="1:5" ht="12.75" customHeight="1">
      <c r="A469" s="30" t="s">
        <v>56</v>
      </c>
      <c r="E469" s="31" t="s">
        <v>5</v>
      </c>
    </row>
    <row r="470" spans="1:5" ht="12.75" customHeight="1">
      <c r="A470" s="30" t="s">
        <v>58</v>
      </c>
      <c r="E470" s="32" t="s">
        <v>1863</v>
      </c>
    </row>
    <row r="471" spans="5:5" ht="12.75" customHeight="1">
      <c r="E471" s="31" t="s">
        <v>1344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1864</v>
      </c>
      <c s="33">
        <f>Rekapitulace!C30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1864</v>
      </c>
      <c r="E4" s="19" t="s">
        <v>1865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COUNTIFS(L8:L65,"=0",A8:A65,"P")+COUNTIFS(L8:L65,"",A8:A65,"P")+SUM(Q8:Q65)</f>
      </c>
    </row>
    <row r="8" spans="1:13" ht="12.75" customHeight="1">
      <c r="A8" t="s">
        <v>45</v>
      </c>
      <c r="C8" s="21" t="s">
        <v>1868</v>
      </c>
      <c r="E8" s="23" t="s">
        <v>1869</v>
      </c>
      <c r="J8" s="22">
        <f>0+J9+J26+J31+J64</f>
      </c>
      <c s="22">
        <f>0+K9+K26+K31+K64</f>
      </c>
      <c s="22">
        <f>0+L9+L26+L31+L64</f>
      </c>
      <c s="22">
        <f>0+M9+M26+M31+M64</f>
      </c>
    </row>
    <row r="9" spans="1:13" ht="12.75" customHeight="1">
      <c r="A9" t="s">
        <v>48</v>
      </c>
      <c r="C9" s="7" t="s">
        <v>49</v>
      </c>
      <c r="E9" s="25" t="s">
        <v>206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216</v>
      </c>
      <c t="s">
        <v>5</v>
      </c>
      <c s="26" t="s">
        <v>217</v>
      </c>
      <c s="27" t="s">
        <v>54</v>
      </c>
      <c s="28">
        <v>263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215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1659</v>
      </c>
    </row>
    <row r="13" spans="5:5" ht="12.75" customHeight="1">
      <c r="E13" s="31" t="s">
        <v>1344</v>
      </c>
    </row>
    <row r="14" spans="1:16" ht="12.75" customHeight="1">
      <c r="A14" t="s">
        <v>51</v>
      </c>
      <c s="6" t="s">
        <v>27</v>
      </c>
      <c s="6" t="s">
        <v>1387</v>
      </c>
      <c t="s">
        <v>5</v>
      </c>
      <c s="26" t="s">
        <v>1388</v>
      </c>
      <c s="27" t="s">
        <v>54</v>
      </c>
      <c s="28">
        <v>263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215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1659</v>
      </c>
    </row>
    <row r="17" spans="5:5" ht="12.75" customHeight="1">
      <c r="E17" s="31" t="s">
        <v>1344</v>
      </c>
    </row>
    <row r="18" spans="1:16" ht="12.75" customHeight="1">
      <c r="A18" t="s">
        <v>51</v>
      </c>
      <c s="6" t="s">
        <v>26</v>
      </c>
      <c s="6" t="s">
        <v>1120</v>
      </c>
      <c t="s">
        <v>5</v>
      </c>
      <c s="26" t="s">
        <v>1121</v>
      </c>
      <c s="27" t="s">
        <v>54</v>
      </c>
      <c s="28">
        <v>179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215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1659</v>
      </c>
    </row>
    <row r="21" spans="5:5" ht="12.75" customHeight="1">
      <c r="E21" s="31" t="s">
        <v>1344</v>
      </c>
    </row>
    <row r="22" spans="1:16" ht="12.75" customHeight="1">
      <c r="A22" t="s">
        <v>51</v>
      </c>
      <c s="6" t="s">
        <v>66</v>
      </c>
      <c s="6" t="s">
        <v>1660</v>
      </c>
      <c t="s">
        <v>5</v>
      </c>
      <c s="26" t="s">
        <v>1661</v>
      </c>
      <c s="27" t="s">
        <v>54</v>
      </c>
      <c s="28">
        <v>64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215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1659</v>
      </c>
    </row>
    <row r="25" spans="5:5" ht="12.75" customHeight="1">
      <c r="E25" s="31" t="s">
        <v>1344</v>
      </c>
    </row>
    <row r="26" spans="1:13" ht="12.75" customHeight="1">
      <c r="A26" t="s">
        <v>48</v>
      </c>
      <c r="C26" s="7" t="s">
        <v>66</v>
      </c>
      <c r="E26" s="25" t="s">
        <v>1456</v>
      </c>
      <c r="J26" s="24">
        <f>0</f>
      </c>
      <c s="24">
        <f>0</f>
      </c>
      <c s="24">
        <f>0+L27</f>
      </c>
      <c s="24">
        <f>0+M27</f>
      </c>
    </row>
    <row r="27" spans="1:16" ht="12.75" customHeight="1">
      <c r="A27" t="s">
        <v>51</v>
      </c>
      <c s="6" t="s">
        <v>71</v>
      </c>
      <c s="6" t="s">
        <v>1731</v>
      </c>
      <c t="s">
        <v>5</v>
      </c>
      <c s="26" t="s">
        <v>1732</v>
      </c>
      <c s="27" t="s">
        <v>54</v>
      </c>
      <c s="28">
        <v>19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215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1659</v>
      </c>
    </row>
    <row r="30" spans="5:5" ht="12.75" customHeight="1">
      <c r="E30" s="31" t="s">
        <v>1344</v>
      </c>
    </row>
    <row r="31" spans="1:13" ht="12.75" customHeight="1">
      <c r="A31" t="s">
        <v>48</v>
      </c>
      <c r="C31" s="7" t="s">
        <v>80</v>
      </c>
      <c r="E31" s="25" t="s">
        <v>1870</v>
      </c>
      <c r="J31" s="24">
        <f>0</f>
      </c>
      <c s="24">
        <f>0</f>
      </c>
      <c s="24">
        <f>0+L32+L36+L40+L44+L48+L52+L56+L60</f>
      </c>
      <c s="24">
        <f>0+M32+M36+M40+M44+M48+M52+M56+M60</f>
      </c>
    </row>
    <row r="32" spans="1:16" ht="12.75" customHeight="1">
      <c r="A32" t="s">
        <v>51</v>
      </c>
      <c s="6" t="s">
        <v>74</v>
      </c>
      <c s="6" t="s">
        <v>1828</v>
      </c>
      <c t="s">
        <v>5</v>
      </c>
      <c s="26" t="s">
        <v>1829</v>
      </c>
      <c s="27" t="s">
        <v>65</v>
      </c>
      <c s="28">
        <v>124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215</v>
      </c>
      <c>
        <f>(M32*21)/100</f>
      </c>
      <c t="s">
        <v>27</v>
      </c>
    </row>
    <row r="33" spans="1:5" ht="12.75" customHeight="1">
      <c r="A33" s="30" t="s">
        <v>56</v>
      </c>
      <c r="E33" s="31" t="s">
        <v>5</v>
      </c>
    </row>
    <row r="34" spans="1:5" ht="12.75" customHeight="1">
      <c r="A34" s="30" t="s">
        <v>58</v>
      </c>
      <c r="E34" s="32" t="s">
        <v>1659</v>
      </c>
    </row>
    <row r="35" spans="5:5" ht="12.75" customHeight="1">
      <c r="E35" s="31" t="s">
        <v>1344</v>
      </c>
    </row>
    <row r="36" spans="1:16" ht="12.75" customHeight="1">
      <c r="A36" t="s">
        <v>51</v>
      </c>
      <c s="6" t="s">
        <v>77</v>
      </c>
      <c s="6" t="s">
        <v>1830</v>
      </c>
      <c t="s">
        <v>5</v>
      </c>
      <c s="26" t="s">
        <v>1831</v>
      </c>
      <c s="27" t="s">
        <v>89</v>
      </c>
      <c s="28">
        <v>7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215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</v>
      </c>
    </row>
    <row r="38" spans="1:5" ht="12.75" customHeight="1">
      <c r="A38" s="30" t="s">
        <v>58</v>
      </c>
      <c r="E38" s="32" t="s">
        <v>1659</v>
      </c>
    </row>
    <row r="39" spans="5:5" ht="12.75" customHeight="1">
      <c r="E39" s="31" t="s">
        <v>1344</v>
      </c>
    </row>
    <row r="40" spans="1:16" ht="12.75" customHeight="1">
      <c r="A40" t="s">
        <v>51</v>
      </c>
      <c s="6" t="s">
        <v>80</v>
      </c>
      <c s="6" t="s">
        <v>1871</v>
      </c>
      <c t="s">
        <v>5</v>
      </c>
      <c s="26" t="s">
        <v>1872</v>
      </c>
      <c s="27" t="s">
        <v>89</v>
      </c>
      <c s="28">
        <v>1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215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</v>
      </c>
    </row>
    <row r="42" spans="1:5" ht="12.75" customHeight="1">
      <c r="A42" s="30" t="s">
        <v>58</v>
      </c>
      <c r="E42" s="32" t="s">
        <v>1659</v>
      </c>
    </row>
    <row r="43" spans="5:5" ht="12.75" customHeight="1">
      <c r="E43" s="31" t="s">
        <v>1344</v>
      </c>
    </row>
    <row r="44" spans="1:16" ht="12.75" customHeight="1">
      <c r="A44" t="s">
        <v>51</v>
      </c>
      <c s="6" t="s">
        <v>83</v>
      </c>
      <c s="6" t="s">
        <v>1873</v>
      </c>
      <c t="s">
        <v>5</v>
      </c>
      <c s="26" t="s">
        <v>1874</v>
      </c>
      <c s="27" t="s">
        <v>65</v>
      </c>
      <c s="28">
        <v>7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215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5</v>
      </c>
    </row>
    <row r="46" spans="1:5" ht="12.75" customHeight="1">
      <c r="A46" s="30" t="s">
        <v>58</v>
      </c>
      <c r="E46" s="32" t="s">
        <v>1659</v>
      </c>
    </row>
    <row r="47" spans="5:5" ht="12.75" customHeight="1">
      <c r="E47" s="31" t="s">
        <v>1344</v>
      </c>
    </row>
    <row r="48" spans="1:16" ht="12.75" customHeight="1">
      <c r="A48" t="s">
        <v>51</v>
      </c>
      <c s="6" t="s">
        <v>86</v>
      </c>
      <c s="6" t="s">
        <v>1875</v>
      </c>
      <c t="s">
        <v>5</v>
      </c>
      <c s="26" t="s">
        <v>1876</v>
      </c>
      <c s="27" t="s">
        <v>1026</v>
      </c>
      <c s="28">
        <v>1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1877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5</v>
      </c>
    </row>
    <row r="50" spans="1:5" ht="12.75" customHeight="1">
      <c r="A50" s="30" t="s">
        <v>58</v>
      </c>
      <c r="E50" s="32" t="s">
        <v>5</v>
      </c>
    </row>
    <row r="51" spans="5:5" ht="12.75" customHeight="1">
      <c r="E51" s="31" t="s">
        <v>5</v>
      </c>
    </row>
    <row r="52" spans="1:16" ht="12.75" customHeight="1">
      <c r="A52" t="s">
        <v>51</v>
      </c>
      <c s="6" t="s">
        <v>90</v>
      </c>
      <c s="6" t="s">
        <v>1878</v>
      </c>
      <c t="s">
        <v>5</v>
      </c>
      <c s="26" t="s">
        <v>1879</v>
      </c>
      <c s="27" t="s">
        <v>1026</v>
      </c>
      <c s="28">
        <v>1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1877</v>
      </c>
      <c>
        <f>(M52*21)/100</f>
      </c>
      <c t="s">
        <v>27</v>
      </c>
    </row>
    <row r="53" spans="1:5" ht="12.75" customHeight="1">
      <c r="A53" s="30" t="s">
        <v>56</v>
      </c>
      <c r="E53" s="31" t="s">
        <v>5</v>
      </c>
    </row>
    <row r="54" spans="1:5" ht="12.75" customHeight="1">
      <c r="A54" s="30" t="s">
        <v>58</v>
      </c>
      <c r="E54" s="32" t="s">
        <v>5</v>
      </c>
    </row>
    <row r="55" spans="5:5" ht="12.75" customHeight="1">
      <c r="E55" s="31" t="s">
        <v>1880</v>
      </c>
    </row>
    <row r="56" spans="1:16" ht="12.75" customHeight="1">
      <c r="A56" t="s">
        <v>51</v>
      </c>
      <c s="6" t="s">
        <v>93</v>
      </c>
      <c s="6" t="s">
        <v>1832</v>
      </c>
      <c t="s">
        <v>5</v>
      </c>
      <c s="26" t="s">
        <v>1833</v>
      </c>
      <c s="27" t="s">
        <v>65</v>
      </c>
      <c s="28">
        <v>124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215</v>
      </c>
      <c>
        <f>(M56*21)/100</f>
      </c>
      <c t="s">
        <v>27</v>
      </c>
    </row>
    <row r="57" spans="1:5" ht="12.75" customHeight="1">
      <c r="A57" s="30" t="s">
        <v>56</v>
      </c>
      <c r="E57" s="31" t="s">
        <v>5</v>
      </c>
    </row>
    <row r="58" spans="1:5" ht="12.75" customHeight="1">
      <c r="A58" s="30" t="s">
        <v>58</v>
      </c>
      <c r="E58" s="32" t="s">
        <v>1659</v>
      </c>
    </row>
    <row r="59" spans="5:5" ht="12.75" customHeight="1">
      <c r="E59" s="31" t="s">
        <v>1344</v>
      </c>
    </row>
    <row r="60" spans="1:16" ht="12.75" customHeight="1">
      <c r="A60" t="s">
        <v>51</v>
      </c>
      <c s="6" t="s">
        <v>96</v>
      </c>
      <c s="6" t="s">
        <v>1834</v>
      </c>
      <c t="s">
        <v>5</v>
      </c>
      <c s="26" t="s">
        <v>1835</v>
      </c>
      <c s="27" t="s">
        <v>65</v>
      </c>
      <c s="28">
        <v>124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215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12.75" customHeight="1">
      <c r="A62" s="30" t="s">
        <v>58</v>
      </c>
      <c r="E62" s="32" t="s">
        <v>1659</v>
      </c>
    </row>
    <row r="63" spans="5:5" ht="12.75" customHeight="1">
      <c r="E63" s="31" t="s">
        <v>1344</v>
      </c>
    </row>
    <row r="64" spans="1:13" ht="12.75" customHeight="1">
      <c r="A64" t="s">
        <v>48</v>
      </c>
      <c r="C64" s="7" t="s">
        <v>83</v>
      </c>
      <c r="E64" s="25" t="s">
        <v>1535</v>
      </c>
      <c r="J64" s="24">
        <f>0</f>
      </c>
      <c s="24">
        <f>0</f>
      </c>
      <c s="24">
        <f>0+L65</f>
      </c>
      <c s="24">
        <f>0+M65</f>
      </c>
    </row>
    <row r="65" spans="1:16" ht="12.75" customHeight="1">
      <c r="A65" t="s">
        <v>51</v>
      </c>
      <c s="6" t="s">
        <v>99</v>
      </c>
      <c s="6" t="s">
        <v>1881</v>
      </c>
      <c t="s">
        <v>5</v>
      </c>
      <c s="26" t="s">
        <v>1882</v>
      </c>
      <c s="27" t="s">
        <v>54</v>
      </c>
      <c s="28">
        <v>2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215</v>
      </c>
      <c>
        <f>(M65*21)/100</f>
      </c>
      <c t="s">
        <v>27</v>
      </c>
    </row>
    <row r="66" spans="1:5" ht="12.75" customHeight="1">
      <c r="A66" s="30" t="s">
        <v>56</v>
      </c>
      <c r="E66" s="31" t="s">
        <v>5</v>
      </c>
    </row>
    <row r="67" spans="1:5" ht="12.75" customHeight="1">
      <c r="A67" s="30" t="s">
        <v>58</v>
      </c>
      <c r="E67" s="32" t="s">
        <v>5</v>
      </c>
    </row>
    <row r="68" spans="5:5" ht="12.75" customHeight="1">
      <c r="E68" s="31" t="s">
        <v>5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1864</v>
      </c>
      <c s="33">
        <f>Rekapitulace!C30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1864</v>
      </c>
      <c r="E4" s="19" t="s">
        <v>1865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COUNTIFS(L8:L64,"=0",A8:A64,"P")+COUNTIFS(L8:L64,"",A8:A64,"P")+SUM(Q8:Q64)</f>
      </c>
    </row>
    <row r="8" spans="1:13" ht="12.75" customHeight="1">
      <c r="A8" t="s">
        <v>45</v>
      </c>
      <c r="C8" s="21" t="s">
        <v>1885</v>
      </c>
      <c r="E8" s="23" t="s">
        <v>1886</v>
      </c>
      <c r="J8" s="22">
        <f>0+J9+J26+J31</f>
      </c>
      <c s="22">
        <f>0+K9+K26+K31</f>
      </c>
      <c s="22">
        <f>0+L9+L26+L31</f>
      </c>
      <c s="22">
        <f>0+M9+M26+M31</f>
      </c>
    </row>
    <row r="9" spans="1:13" ht="12.75" customHeight="1">
      <c r="A9" t="s">
        <v>48</v>
      </c>
      <c r="C9" s="7" t="s">
        <v>49</v>
      </c>
      <c r="E9" s="25" t="s">
        <v>206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216</v>
      </c>
      <c t="s">
        <v>5</v>
      </c>
      <c s="26" t="s">
        <v>217</v>
      </c>
      <c s="27" t="s">
        <v>54</v>
      </c>
      <c s="28">
        <v>275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1659</v>
      </c>
    </row>
    <row r="13" spans="5:5" ht="12.75" customHeight="1">
      <c r="E13" s="31" t="s">
        <v>1344</v>
      </c>
    </row>
    <row r="14" spans="1:16" ht="12.75" customHeight="1">
      <c r="A14" t="s">
        <v>51</v>
      </c>
      <c s="6" t="s">
        <v>27</v>
      </c>
      <c s="6" t="s">
        <v>1387</v>
      </c>
      <c t="s">
        <v>5</v>
      </c>
      <c s="26" t="s">
        <v>1388</v>
      </c>
      <c s="27" t="s">
        <v>54</v>
      </c>
      <c s="28">
        <v>275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1580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1659</v>
      </c>
    </row>
    <row r="17" spans="5:5" ht="12.75" customHeight="1">
      <c r="E17" s="31" t="s">
        <v>1344</v>
      </c>
    </row>
    <row r="18" spans="1:16" ht="12.75" customHeight="1">
      <c r="A18" t="s">
        <v>51</v>
      </c>
      <c s="6" t="s">
        <v>26</v>
      </c>
      <c s="6" t="s">
        <v>1120</v>
      </c>
      <c t="s">
        <v>5</v>
      </c>
      <c s="26" t="s">
        <v>1121</v>
      </c>
      <c s="27" t="s">
        <v>54</v>
      </c>
      <c s="28">
        <v>223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1580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1659</v>
      </c>
    </row>
    <row r="21" spans="5:5" ht="12.75" customHeight="1">
      <c r="E21" s="31" t="s">
        <v>1344</v>
      </c>
    </row>
    <row r="22" spans="1:16" ht="12.75" customHeight="1">
      <c r="A22" t="s">
        <v>51</v>
      </c>
      <c s="6" t="s">
        <v>66</v>
      </c>
      <c s="6" t="s">
        <v>1660</v>
      </c>
      <c t="s">
        <v>5</v>
      </c>
      <c s="26" t="s">
        <v>1661</v>
      </c>
      <c s="27" t="s">
        <v>54</v>
      </c>
      <c s="28">
        <v>30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1580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1659</v>
      </c>
    </row>
    <row r="25" spans="5:5" ht="12.75" customHeight="1">
      <c r="E25" s="31" t="s">
        <v>1344</v>
      </c>
    </row>
    <row r="26" spans="1:13" ht="12.75" customHeight="1">
      <c r="A26" t="s">
        <v>48</v>
      </c>
      <c r="C26" s="7" t="s">
        <v>66</v>
      </c>
      <c r="E26" s="25" t="s">
        <v>1456</v>
      </c>
      <c r="J26" s="24">
        <f>0</f>
      </c>
      <c s="24">
        <f>0</f>
      </c>
      <c s="24">
        <f>0+L27</f>
      </c>
      <c s="24">
        <f>0+M27</f>
      </c>
    </row>
    <row r="27" spans="1:16" ht="12.75" customHeight="1">
      <c r="A27" t="s">
        <v>51</v>
      </c>
      <c s="6" t="s">
        <v>71</v>
      </c>
      <c s="6" t="s">
        <v>1731</v>
      </c>
      <c t="s">
        <v>5</v>
      </c>
      <c s="26" t="s">
        <v>1732</v>
      </c>
      <c s="27" t="s">
        <v>54</v>
      </c>
      <c s="28">
        <v>22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1580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1659</v>
      </c>
    </row>
    <row r="30" spans="5:5" ht="12.75" customHeight="1">
      <c r="E30" s="31" t="s">
        <v>1344</v>
      </c>
    </row>
    <row r="31" spans="1:13" ht="12.75" customHeight="1">
      <c r="A31" t="s">
        <v>48</v>
      </c>
      <c r="C31" s="7" t="s">
        <v>80</v>
      </c>
      <c r="E31" s="25" t="s">
        <v>1870</v>
      </c>
      <c r="J31" s="24">
        <f>0</f>
      </c>
      <c s="24">
        <f>0</f>
      </c>
      <c s="24">
        <f>0+L32+L36+L40+L44+L48+L52+L56+L60+L64</f>
      </c>
      <c s="24">
        <f>0+M32+M36+M40+M44+M48+M52+M56+M60+M64</f>
      </c>
    </row>
    <row r="32" spans="1:16" ht="12.75" customHeight="1">
      <c r="A32" t="s">
        <v>51</v>
      </c>
      <c s="6" t="s">
        <v>74</v>
      </c>
      <c s="6" t="s">
        <v>1887</v>
      </c>
      <c t="s">
        <v>5</v>
      </c>
      <c s="26" t="s">
        <v>1888</v>
      </c>
      <c s="27" t="s">
        <v>65</v>
      </c>
      <c s="28">
        <v>145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1580</v>
      </c>
      <c>
        <f>(M32*21)/100</f>
      </c>
      <c t="s">
        <v>27</v>
      </c>
    </row>
    <row r="33" spans="1:5" ht="12.75" customHeight="1">
      <c r="A33" s="30" t="s">
        <v>56</v>
      </c>
      <c r="E33" s="31" t="s">
        <v>5</v>
      </c>
    </row>
    <row r="34" spans="1:5" ht="12.75" customHeight="1">
      <c r="A34" s="30" t="s">
        <v>58</v>
      </c>
      <c r="E34" s="32" t="s">
        <v>1659</v>
      </c>
    </row>
    <row r="35" spans="5:5" ht="12.75" customHeight="1">
      <c r="E35" s="31" t="s">
        <v>1344</v>
      </c>
    </row>
    <row r="36" spans="1:16" ht="12.75" customHeight="1">
      <c r="A36" t="s">
        <v>51</v>
      </c>
      <c s="6" t="s">
        <v>77</v>
      </c>
      <c s="6" t="s">
        <v>1889</v>
      </c>
      <c t="s">
        <v>5</v>
      </c>
      <c s="26" t="s">
        <v>1890</v>
      </c>
      <c s="27" t="s">
        <v>89</v>
      </c>
      <c s="28">
        <v>1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1580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</v>
      </c>
    </row>
    <row r="38" spans="1:5" ht="12.75" customHeight="1">
      <c r="A38" s="30" t="s">
        <v>58</v>
      </c>
      <c r="E38" s="32" t="s">
        <v>1659</v>
      </c>
    </row>
    <row r="39" spans="5:5" ht="12.75" customHeight="1">
      <c r="E39" s="31" t="s">
        <v>1344</v>
      </c>
    </row>
    <row r="40" spans="1:16" ht="12.75" customHeight="1">
      <c r="A40" t="s">
        <v>51</v>
      </c>
      <c s="6" t="s">
        <v>80</v>
      </c>
      <c s="6" t="s">
        <v>1891</v>
      </c>
      <c t="s">
        <v>5</v>
      </c>
      <c s="26" t="s">
        <v>1892</v>
      </c>
      <c s="27" t="s">
        <v>89</v>
      </c>
      <c s="28">
        <v>1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1580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</v>
      </c>
    </row>
    <row r="42" spans="1:5" ht="12.75" customHeight="1">
      <c r="A42" s="30" t="s">
        <v>58</v>
      </c>
      <c r="E42" s="32" t="s">
        <v>1659</v>
      </c>
    </row>
    <row r="43" spans="5:5" ht="12.75" customHeight="1">
      <c r="E43" s="31" t="s">
        <v>1344</v>
      </c>
    </row>
    <row r="44" spans="1:16" ht="12.75" customHeight="1">
      <c r="A44" t="s">
        <v>51</v>
      </c>
      <c s="6" t="s">
        <v>83</v>
      </c>
      <c s="6" t="s">
        <v>1893</v>
      </c>
      <c t="s">
        <v>5</v>
      </c>
      <c s="26" t="s">
        <v>1894</v>
      </c>
      <c s="27" t="s">
        <v>65</v>
      </c>
      <c s="28">
        <v>10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1580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5</v>
      </c>
    </row>
    <row r="46" spans="1:5" ht="12.75" customHeight="1">
      <c r="A46" s="30" t="s">
        <v>58</v>
      </c>
      <c r="E46" s="32" t="s">
        <v>1659</v>
      </c>
    </row>
    <row r="47" spans="5:5" ht="12.75" customHeight="1">
      <c r="E47" s="31" t="s">
        <v>1344</v>
      </c>
    </row>
    <row r="48" spans="1:16" ht="12.75" customHeight="1">
      <c r="A48" t="s">
        <v>51</v>
      </c>
      <c s="6" t="s">
        <v>86</v>
      </c>
      <c s="6" t="s">
        <v>1895</v>
      </c>
      <c t="s">
        <v>5</v>
      </c>
      <c s="26" t="s">
        <v>1896</v>
      </c>
      <c s="27" t="s">
        <v>89</v>
      </c>
      <c s="28">
        <v>1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1580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5</v>
      </c>
    </row>
    <row r="50" spans="1:5" ht="12.75" customHeight="1">
      <c r="A50" s="30" t="s">
        <v>58</v>
      </c>
      <c r="E50" s="32" t="s">
        <v>1659</v>
      </c>
    </row>
    <row r="51" spans="5:5" ht="12.75" customHeight="1">
      <c r="E51" s="31" t="s">
        <v>1344</v>
      </c>
    </row>
    <row r="52" spans="1:16" ht="12.75" customHeight="1">
      <c r="A52" t="s">
        <v>51</v>
      </c>
      <c s="6" t="s">
        <v>90</v>
      </c>
      <c s="6" t="s">
        <v>1897</v>
      </c>
      <c t="s">
        <v>5</v>
      </c>
      <c s="26" t="s">
        <v>1898</v>
      </c>
      <c s="27" t="s">
        <v>65</v>
      </c>
      <c s="28">
        <v>145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1580</v>
      </c>
      <c>
        <f>(M52*21)/100</f>
      </c>
      <c t="s">
        <v>27</v>
      </c>
    </row>
    <row r="53" spans="1:5" ht="12.75" customHeight="1">
      <c r="A53" s="30" t="s">
        <v>56</v>
      </c>
      <c r="E53" s="31" t="s">
        <v>5</v>
      </c>
    </row>
    <row r="54" spans="1:5" ht="12.75" customHeight="1">
      <c r="A54" s="30" t="s">
        <v>58</v>
      </c>
      <c r="E54" s="32" t="s">
        <v>1659</v>
      </c>
    </row>
    <row r="55" spans="5:5" ht="12.75" customHeight="1">
      <c r="E55" s="31" t="s">
        <v>1344</v>
      </c>
    </row>
    <row r="56" spans="1:16" ht="12.75" customHeight="1">
      <c r="A56" t="s">
        <v>51</v>
      </c>
      <c s="6" t="s">
        <v>93</v>
      </c>
      <c s="6" t="s">
        <v>1899</v>
      </c>
      <c t="s">
        <v>5</v>
      </c>
      <c s="26" t="s">
        <v>1900</v>
      </c>
      <c s="27" t="s">
        <v>65</v>
      </c>
      <c s="28">
        <v>145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1580</v>
      </c>
      <c>
        <f>(M56*21)/100</f>
      </c>
      <c t="s">
        <v>27</v>
      </c>
    </row>
    <row r="57" spans="1:5" ht="12.75" customHeight="1">
      <c r="A57" s="30" t="s">
        <v>56</v>
      </c>
      <c r="E57" s="31" t="s">
        <v>5</v>
      </c>
    </row>
    <row r="58" spans="1:5" ht="12.75" customHeight="1">
      <c r="A58" s="30" t="s">
        <v>58</v>
      </c>
      <c r="E58" s="32" t="s">
        <v>1659</v>
      </c>
    </row>
    <row r="59" spans="5:5" ht="12.75" customHeight="1">
      <c r="E59" s="31" t="s">
        <v>1344</v>
      </c>
    </row>
    <row r="60" spans="1:16" ht="12.75" customHeight="1">
      <c r="A60" t="s">
        <v>51</v>
      </c>
      <c s="6" t="s">
        <v>96</v>
      </c>
      <c s="6" t="s">
        <v>1901</v>
      </c>
      <c t="s">
        <v>5</v>
      </c>
      <c s="26" t="s">
        <v>1902</v>
      </c>
      <c s="27" t="s">
        <v>65</v>
      </c>
      <c s="28">
        <v>145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1580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12.75" customHeight="1">
      <c r="A62" s="30" t="s">
        <v>58</v>
      </c>
      <c r="E62" s="32" t="s">
        <v>5</v>
      </c>
    </row>
    <row r="63" spans="5:5" ht="12.75" customHeight="1">
      <c r="E63" s="31" t="s">
        <v>1344</v>
      </c>
    </row>
    <row r="64" spans="1:16" ht="12.75" customHeight="1">
      <c r="A64" t="s">
        <v>51</v>
      </c>
      <c s="6" t="s">
        <v>99</v>
      </c>
      <c s="6" t="s">
        <v>1903</v>
      </c>
      <c t="s">
        <v>5</v>
      </c>
      <c s="26" t="s">
        <v>1904</v>
      </c>
      <c s="27" t="s">
        <v>65</v>
      </c>
      <c s="28">
        <v>145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1580</v>
      </c>
      <c>
        <f>(M64*21)/100</f>
      </c>
      <c t="s">
        <v>27</v>
      </c>
    </row>
    <row r="65" spans="1:5" ht="12.75" customHeight="1">
      <c r="A65" s="30" t="s">
        <v>56</v>
      </c>
      <c r="E65" s="31" t="s">
        <v>5</v>
      </c>
    </row>
    <row r="66" spans="1:5" ht="12.75" customHeight="1">
      <c r="A66" s="30" t="s">
        <v>58</v>
      </c>
      <c r="E66" s="32" t="s">
        <v>5</v>
      </c>
    </row>
    <row r="67" spans="5:5" ht="12.75" customHeight="1">
      <c r="E67" s="31" t="s">
        <v>1344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1905</v>
      </c>
      <c s="33">
        <f>Rekapitulace!C33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1905</v>
      </c>
      <c r="E4" s="19" t="s">
        <v>1906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COUNTIFS(L8:L144,"=0",A8:A144,"P")+COUNTIFS(L8:L144,"",A8:A144,"P")+SUM(Q8:Q144)</f>
      </c>
    </row>
    <row r="8" spans="1:13" ht="12.75" customHeight="1">
      <c r="A8" t="s">
        <v>45</v>
      </c>
      <c r="C8" s="21" t="s">
        <v>1909</v>
      </c>
      <c r="E8" s="23" t="s">
        <v>1910</v>
      </c>
      <c r="J8" s="22">
        <f>0+J9+J22+J47+J60+J69+J110+J119</f>
      </c>
      <c s="22">
        <f>0+K9+K22+K47+K60+K69+K110+K119</f>
      </c>
      <c s="22">
        <f>0+L9+L22+L47+L60+L69+L110+L119</f>
      </c>
      <c s="22">
        <f>0+M9+M22+M47+M60+M69+M110+M119</f>
      </c>
    </row>
    <row r="9" spans="1:13" ht="12.75" customHeight="1">
      <c r="A9" t="s">
        <v>48</v>
      </c>
      <c r="C9" s="7" t="s">
        <v>1339</v>
      </c>
      <c r="E9" s="25" t="s">
        <v>1340</v>
      </c>
      <c r="J9" s="24">
        <f>0</f>
      </c>
      <c s="24">
        <f>0</f>
      </c>
      <c s="24">
        <f>0+L10+L14+L18</f>
      </c>
      <c s="24">
        <f>0+M10+M14+M18</f>
      </c>
    </row>
    <row r="10" spans="1:16" ht="12.75" customHeight="1">
      <c r="A10" t="s">
        <v>51</v>
      </c>
      <c s="6" t="s">
        <v>49</v>
      </c>
      <c s="6" t="s">
        <v>1911</v>
      </c>
      <c t="s">
        <v>1912</v>
      </c>
      <c s="26" t="s">
        <v>1913</v>
      </c>
      <c s="27" t="s">
        <v>489</v>
      </c>
      <c s="28">
        <v>559.112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1914</v>
      </c>
    </row>
    <row r="12" spans="1:5" ht="38.25" customHeight="1">
      <c r="A12" s="30" t="s">
        <v>58</v>
      </c>
      <c r="E12" s="32" t="s">
        <v>1915</v>
      </c>
    </row>
    <row r="13" spans="5:5" ht="12.75" customHeight="1">
      <c r="E13" s="31" t="s">
        <v>1916</v>
      </c>
    </row>
    <row r="14" spans="1:16" ht="12.75" customHeight="1">
      <c r="A14" t="s">
        <v>51</v>
      </c>
      <c s="6" t="s">
        <v>27</v>
      </c>
      <c s="6" t="s">
        <v>1911</v>
      </c>
      <c t="s">
        <v>1917</v>
      </c>
      <c s="26" t="s">
        <v>1913</v>
      </c>
      <c s="27" t="s">
        <v>489</v>
      </c>
      <c s="28">
        <v>220.539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1580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1918</v>
      </c>
    </row>
    <row r="16" spans="1:5" ht="12.75" customHeight="1">
      <c r="A16" s="30" t="s">
        <v>58</v>
      </c>
      <c r="E16" s="32" t="s">
        <v>1919</v>
      </c>
    </row>
    <row r="17" spans="5:5" ht="12.75" customHeight="1">
      <c r="E17" s="31" t="s">
        <v>1916</v>
      </c>
    </row>
    <row r="18" spans="1:16" ht="12.75" customHeight="1">
      <c r="A18" t="s">
        <v>51</v>
      </c>
      <c s="6" t="s">
        <v>26</v>
      </c>
      <c s="6" t="s">
        <v>1911</v>
      </c>
      <c t="s">
        <v>1920</v>
      </c>
      <c s="26" t="s">
        <v>1913</v>
      </c>
      <c s="27" t="s">
        <v>489</v>
      </c>
      <c s="28">
        <v>309.6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1580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1921</v>
      </c>
    </row>
    <row r="20" spans="1:5" ht="12.75" customHeight="1">
      <c r="A20" s="30" t="s">
        <v>58</v>
      </c>
      <c r="E20" s="32" t="s">
        <v>1922</v>
      </c>
    </row>
    <row r="21" spans="5:5" ht="12.75" customHeight="1">
      <c r="E21" s="31" t="s">
        <v>1916</v>
      </c>
    </row>
    <row r="22" spans="1:13" ht="12.75" customHeight="1">
      <c r="A22" t="s">
        <v>48</v>
      </c>
      <c r="C22" s="7" t="s">
        <v>49</v>
      </c>
      <c r="E22" s="25" t="s">
        <v>206</v>
      </c>
      <c r="J22" s="24">
        <f>0</f>
      </c>
      <c s="24">
        <f>0</f>
      </c>
      <c s="24">
        <f>0+L23+L27+L31+L35+L39+L43</f>
      </c>
      <c s="24">
        <f>0+M23+M27+M31+M35+M39+M43</f>
      </c>
    </row>
    <row r="23" spans="1:16" ht="12.75" customHeight="1">
      <c r="A23" t="s">
        <v>51</v>
      </c>
      <c s="6" t="s">
        <v>66</v>
      </c>
      <c s="6" t="s">
        <v>1128</v>
      </c>
      <c t="s">
        <v>5</v>
      </c>
      <c s="26" t="s">
        <v>1129</v>
      </c>
      <c s="27" t="s">
        <v>54</v>
      </c>
      <c s="28">
        <v>86.148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1580</v>
      </c>
      <c>
        <f>(M23*21)/100</f>
      </c>
      <c t="s">
        <v>27</v>
      </c>
    </row>
    <row r="24" spans="1:5" ht="38.25" customHeight="1">
      <c r="A24" s="30" t="s">
        <v>56</v>
      </c>
      <c r="E24" s="31" t="s">
        <v>1923</v>
      </c>
    </row>
    <row r="25" spans="1:5" ht="51" customHeight="1">
      <c r="A25" s="30" t="s">
        <v>58</v>
      </c>
      <c r="E25" s="32" t="s">
        <v>1924</v>
      </c>
    </row>
    <row r="26" spans="5:5" ht="12.75" customHeight="1">
      <c r="E26" s="31" t="s">
        <v>1925</v>
      </c>
    </row>
    <row r="27" spans="1:16" ht="12.75" customHeight="1">
      <c r="A27" t="s">
        <v>51</v>
      </c>
      <c s="6" t="s">
        <v>71</v>
      </c>
      <c s="6" t="s">
        <v>1926</v>
      </c>
      <c t="s">
        <v>5</v>
      </c>
      <c s="26" t="s">
        <v>1927</v>
      </c>
      <c s="27" t="s">
        <v>54</v>
      </c>
      <c s="28">
        <v>256.3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1580</v>
      </c>
      <c>
        <f>(M27*21)/100</f>
      </c>
      <c t="s">
        <v>27</v>
      </c>
    </row>
    <row r="28" spans="1:5" ht="25.5" customHeight="1">
      <c r="A28" s="30" t="s">
        <v>56</v>
      </c>
      <c r="E28" s="31" t="s">
        <v>1928</v>
      </c>
    </row>
    <row r="29" spans="1:5" ht="89.25" customHeight="1">
      <c r="A29" s="30" t="s">
        <v>58</v>
      </c>
      <c r="E29" s="32" t="s">
        <v>1929</v>
      </c>
    </row>
    <row r="30" spans="5:5" ht="12.75" customHeight="1">
      <c r="E30" s="31" t="s">
        <v>1925</v>
      </c>
    </row>
    <row r="31" spans="1:16" ht="12.75" customHeight="1">
      <c r="A31" t="s">
        <v>51</v>
      </c>
      <c s="6" t="s">
        <v>74</v>
      </c>
      <c s="6" t="s">
        <v>1930</v>
      </c>
      <c t="s">
        <v>5</v>
      </c>
      <c s="26" t="s">
        <v>1931</v>
      </c>
      <c s="27" t="s">
        <v>990</v>
      </c>
      <c s="28">
        <v>10226.37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1580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1932</v>
      </c>
    </row>
    <row r="33" spans="1:5" ht="12.75" customHeight="1">
      <c r="A33" s="30" t="s">
        <v>58</v>
      </c>
      <c r="E33" s="32" t="s">
        <v>1933</v>
      </c>
    </row>
    <row r="34" spans="5:5" ht="12.75" customHeight="1">
      <c r="E34" s="31" t="s">
        <v>1934</v>
      </c>
    </row>
    <row r="35" spans="1:16" ht="12.75" customHeight="1">
      <c r="A35" t="s">
        <v>51</v>
      </c>
      <c s="6" t="s">
        <v>77</v>
      </c>
      <c s="6" t="s">
        <v>1935</v>
      </c>
      <c t="s">
        <v>5</v>
      </c>
      <c s="26" t="s">
        <v>1936</v>
      </c>
      <c s="27" t="s">
        <v>54</v>
      </c>
      <c s="28">
        <v>129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1580</v>
      </c>
      <c>
        <f>(M35*21)/100</f>
      </c>
      <c t="s">
        <v>27</v>
      </c>
    </row>
    <row r="36" spans="1:5" ht="38.25" customHeight="1">
      <c r="A36" s="30" t="s">
        <v>56</v>
      </c>
      <c r="E36" s="31" t="s">
        <v>1937</v>
      </c>
    </row>
    <row r="37" spans="1:5" ht="38.25" customHeight="1">
      <c r="A37" s="30" t="s">
        <v>58</v>
      </c>
      <c r="E37" s="32" t="s">
        <v>1938</v>
      </c>
    </row>
    <row r="38" spans="5:5" ht="12.75" customHeight="1">
      <c r="E38" s="31" t="s">
        <v>1925</v>
      </c>
    </row>
    <row r="39" spans="1:16" ht="12.75" customHeight="1">
      <c r="A39" t="s">
        <v>51</v>
      </c>
      <c s="6" t="s">
        <v>80</v>
      </c>
      <c s="6" t="s">
        <v>1089</v>
      </c>
      <c t="s">
        <v>5</v>
      </c>
      <c s="26" t="s">
        <v>1090</v>
      </c>
      <c s="27" t="s">
        <v>236</v>
      </c>
      <c s="28">
        <v>2234.1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1580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1594</v>
      </c>
    </row>
    <row r="41" spans="1:5" ht="38.25" customHeight="1">
      <c r="A41" s="30" t="s">
        <v>58</v>
      </c>
      <c r="E41" s="32" t="s">
        <v>1939</v>
      </c>
    </row>
    <row r="42" spans="5:5" ht="12.75" customHeight="1">
      <c r="E42" s="31" t="s">
        <v>1596</v>
      </c>
    </row>
    <row r="43" spans="1:16" ht="12.75" customHeight="1">
      <c r="A43" t="s">
        <v>51</v>
      </c>
      <c s="6" t="s">
        <v>83</v>
      </c>
      <c s="6" t="s">
        <v>1125</v>
      </c>
      <c t="s">
        <v>5</v>
      </c>
      <c s="26" t="s">
        <v>1126</v>
      </c>
      <c s="27" t="s">
        <v>236</v>
      </c>
      <c s="28">
        <v>448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1580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</v>
      </c>
    </row>
    <row r="45" spans="1:5" ht="12.75" customHeight="1">
      <c r="A45" s="30" t="s">
        <v>58</v>
      </c>
      <c r="E45" s="32" t="s">
        <v>1940</v>
      </c>
    </row>
    <row r="46" spans="5:5" ht="12.75" customHeight="1">
      <c r="E46" s="31" t="s">
        <v>1599</v>
      </c>
    </row>
    <row r="47" spans="1:13" ht="12.75" customHeight="1">
      <c r="A47" t="s">
        <v>48</v>
      </c>
      <c r="C47" s="7" t="s">
        <v>27</v>
      </c>
      <c r="E47" s="25" t="s">
        <v>1131</v>
      </c>
      <c r="J47" s="24">
        <f>0</f>
      </c>
      <c s="24">
        <f>0</f>
      </c>
      <c s="24">
        <f>0+L48+L52+L56</f>
      </c>
      <c s="24">
        <f>0+M48+M52+M56</f>
      </c>
    </row>
    <row r="48" spans="1:16" ht="12.75" customHeight="1">
      <c r="A48" t="s">
        <v>51</v>
      </c>
      <c s="6" t="s">
        <v>86</v>
      </c>
      <c s="6" t="s">
        <v>1695</v>
      </c>
      <c t="s">
        <v>5</v>
      </c>
      <c s="26" t="s">
        <v>1696</v>
      </c>
      <c s="27" t="s">
        <v>236</v>
      </c>
      <c s="28">
        <v>123.2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1580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1941</v>
      </c>
    </row>
    <row r="50" spans="1:5" ht="12.75" customHeight="1">
      <c r="A50" s="30" t="s">
        <v>58</v>
      </c>
      <c r="E50" s="32" t="s">
        <v>1942</v>
      </c>
    </row>
    <row r="51" spans="5:5" ht="12.75" customHeight="1">
      <c r="E51" s="31" t="s">
        <v>1943</v>
      </c>
    </row>
    <row r="52" spans="1:16" ht="12.75" customHeight="1">
      <c r="A52" t="s">
        <v>51</v>
      </c>
      <c s="6" t="s">
        <v>90</v>
      </c>
      <c s="6" t="s">
        <v>1132</v>
      </c>
      <c t="s">
        <v>5</v>
      </c>
      <c s="26" t="s">
        <v>1133</v>
      </c>
      <c s="27" t="s">
        <v>65</v>
      </c>
      <c s="28">
        <v>77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1580</v>
      </c>
      <c>
        <f>(M52*21)/100</f>
      </c>
      <c t="s">
        <v>27</v>
      </c>
    </row>
    <row r="53" spans="1:5" ht="12.75" customHeight="1">
      <c r="A53" s="30" t="s">
        <v>56</v>
      </c>
      <c r="E53" s="31" t="s">
        <v>1944</v>
      </c>
    </row>
    <row r="54" spans="1:5" ht="12.75" customHeight="1">
      <c r="A54" s="30" t="s">
        <v>58</v>
      </c>
      <c r="E54" s="32" t="s">
        <v>1945</v>
      </c>
    </row>
    <row r="55" spans="5:5" ht="114.75" customHeight="1">
      <c r="E55" s="31" t="s">
        <v>1946</v>
      </c>
    </row>
    <row r="56" spans="1:16" ht="12.75" customHeight="1">
      <c r="A56" t="s">
        <v>51</v>
      </c>
      <c s="6" t="s">
        <v>93</v>
      </c>
      <c s="6" t="s">
        <v>1708</v>
      </c>
      <c t="s">
        <v>5</v>
      </c>
      <c s="26" t="s">
        <v>1709</v>
      </c>
      <c s="27" t="s">
        <v>236</v>
      </c>
      <c s="28">
        <v>2234.1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1580</v>
      </c>
      <c>
        <f>(M56*21)/100</f>
      </c>
      <c t="s">
        <v>27</v>
      </c>
    </row>
    <row r="57" spans="1:5" ht="25.5" customHeight="1">
      <c r="A57" s="30" t="s">
        <v>56</v>
      </c>
      <c r="E57" s="31" t="s">
        <v>1710</v>
      </c>
    </row>
    <row r="58" spans="1:5" ht="38.25" customHeight="1">
      <c r="A58" s="30" t="s">
        <v>58</v>
      </c>
      <c r="E58" s="32" t="s">
        <v>1939</v>
      </c>
    </row>
    <row r="59" spans="5:5" ht="102" customHeight="1">
      <c r="E59" s="31" t="s">
        <v>1711</v>
      </c>
    </row>
    <row r="60" spans="1:13" ht="12.75" customHeight="1">
      <c r="A60" t="s">
        <v>48</v>
      </c>
      <c r="C60" s="7" t="s">
        <v>66</v>
      </c>
      <c r="E60" s="25" t="s">
        <v>1456</v>
      </c>
      <c r="J60" s="24">
        <f>0</f>
      </c>
      <c s="24">
        <f>0</f>
      </c>
      <c s="24">
        <f>0+L61+L65</f>
      </c>
      <c s="24">
        <f>0+M61+M65</f>
      </c>
    </row>
    <row r="61" spans="1:16" ht="12.75" customHeight="1">
      <c r="A61" t="s">
        <v>51</v>
      </c>
      <c s="6" t="s">
        <v>96</v>
      </c>
      <c s="6" t="s">
        <v>1462</v>
      </c>
      <c t="s">
        <v>5</v>
      </c>
      <c s="26" t="s">
        <v>1463</v>
      </c>
      <c s="27" t="s">
        <v>54</v>
      </c>
      <c s="28">
        <v>2.678</v>
      </c>
      <c s="27">
        <v>0</v>
      </c>
      <c s="27">
        <f>ROUND(G61*H61,6)</f>
      </c>
      <c r="L61" s="29">
        <v>0</v>
      </c>
      <c s="24">
        <f>ROUND(ROUND(L61,2)*ROUND(G61,3),2)</f>
      </c>
      <c s="27" t="s">
        <v>1580</v>
      </c>
      <c>
        <f>(M61*21)/100</f>
      </c>
      <c t="s">
        <v>27</v>
      </c>
    </row>
    <row r="62" spans="1:5" ht="12.75" customHeight="1">
      <c r="A62" s="30" t="s">
        <v>56</v>
      </c>
      <c r="E62" s="31" t="s">
        <v>1722</v>
      </c>
    </row>
    <row r="63" spans="1:5" ht="38.25" customHeight="1">
      <c r="A63" s="30" t="s">
        <v>58</v>
      </c>
      <c r="E63" s="32" t="s">
        <v>1947</v>
      </c>
    </row>
    <row r="64" spans="5:5" ht="216.75" customHeight="1">
      <c r="E64" s="31" t="s">
        <v>1724</v>
      </c>
    </row>
    <row r="65" spans="1:16" ht="12.75" customHeight="1">
      <c r="A65" t="s">
        <v>51</v>
      </c>
      <c s="6" t="s">
        <v>99</v>
      </c>
      <c s="6" t="s">
        <v>1725</v>
      </c>
      <c t="s">
        <v>5</v>
      </c>
      <c s="26" t="s">
        <v>1726</v>
      </c>
      <c s="27" t="s">
        <v>54</v>
      </c>
      <c s="28">
        <v>44.8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1580</v>
      </c>
      <c>
        <f>(M65*21)/100</f>
      </c>
      <c t="s">
        <v>27</v>
      </c>
    </row>
    <row r="66" spans="1:5" ht="12.75" customHeight="1">
      <c r="A66" s="30" t="s">
        <v>56</v>
      </c>
      <c r="E66" s="31" t="s">
        <v>1727</v>
      </c>
    </row>
    <row r="67" spans="1:5" ht="63.75" customHeight="1">
      <c r="A67" s="30" t="s">
        <v>58</v>
      </c>
      <c r="E67" s="32" t="s">
        <v>1948</v>
      </c>
    </row>
    <row r="68" spans="5:5" ht="25.5" customHeight="1">
      <c r="E68" s="31" t="s">
        <v>1729</v>
      </c>
    </row>
    <row r="69" spans="1:13" ht="12.75" customHeight="1">
      <c r="A69" t="s">
        <v>48</v>
      </c>
      <c r="C69" s="7" t="s">
        <v>71</v>
      </c>
      <c r="E69" s="25" t="s">
        <v>1141</v>
      </c>
      <c r="J69" s="24">
        <f>0</f>
      </c>
      <c s="24">
        <f>0</f>
      </c>
      <c s="24">
        <f>0+L70+L74+L78+L82+L86+L90+L94+L98+L102+L106</f>
      </c>
      <c s="24">
        <f>0+M70+M74+M78+M82+M86+M90+M94+M98+M102+M106</f>
      </c>
    </row>
    <row r="70" spans="1:16" ht="12.75" customHeight="1">
      <c r="A70" t="s">
        <v>51</v>
      </c>
      <c s="6" t="s">
        <v>103</v>
      </c>
      <c s="6" t="s">
        <v>1949</v>
      </c>
      <c t="s">
        <v>5</v>
      </c>
      <c s="26" t="s">
        <v>1950</v>
      </c>
      <c s="27" t="s">
        <v>236</v>
      </c>
      <c s="28">
        <v>1405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1580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1951</v>
      </c>
    </row>
    <row r="72" spans="1:5" ht="51" customHeight="1">
      <c r="A72" s="30" t="s">
        <v>58</v>
      </c>
      <c r="E72" s="32" t="s">
        <v>1952</v>
      </c>
    </row>
    <row r="73" spans="5:5" ht="102" customHeight="1">
      <c r="E73" s="31" t="s">
        <v>1953</v>
      </c>
    </row>
    <row r="74" spans="1:16" ht="12.75" customHeight="1">
      <c r="A74" t="s">
        <v>51</v>
      </c>
      <c s="6" t="s">
        <v>106</v>
      </c>
      <c s="6" t="s">
        <v>1151</v>
      </c>
      <c t="s">
        <v>5</v>
      </c>
      <c s="26" t="s">
        <v>1152</v>
      </c>
      <c s="27" t="s">
        <v>236</v>
      </c>
      <c s="28">
        <v>1545.5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1580</v>
      </c>
      <c>
        <f>(M74*21)/100</f>
      </c>
      <c t="s">
        <v>27</v>
      </c>
    </row>
    <row r="75" spans="1:5" ht="25.5" customHeight="1">
      <c r="A75" s="30" t="s">
        <v>56</v>
      </c>
      <c r="E75" s="31" t="s">
        <v>1954</v>
      </c>
    </row>
    <row r="76" spans="1:5" ht="51" customHeight="1">
      <c r="A76" s="30" t="s">
        <v>58</v>
      </c>
      <c r="E76" s="32" t="s">
        <v>1955</v>
      </c>
    </row>
    <row r="77" spans="5:5" ht="51" customHeight="1">
      <c r="E77" s="31" t="s">
        <v>1737</v>
      </c>
    </row>
    <row r="78" spans="1:16" ht="12.75" customHeight="1">
      <c r="A78" t="s">
        <v>51</v>
      </c>
      <c s="6" t="s">
        <v>109</v>
      </c>
      <c s="6" t="s">
        <v>1733</v>
      </c>
      <c t="s">
        <v>5</v>
      </c>
      <c s="26" t="s">
        <v>1734</v>
      </c>
      <c s="27" t="s">
        <v>236</v>
      </c>
      <c s="28">
        <v>691.46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1580</v>
      </c>
      <c>
        <f>(M78*21)/100</f>
      </c>
      <c t="s">
        <v>27</v>
      </c>
    </row>
    <row r="79" spans="1:5" ht="25.5" customHeight="1">
      <c r="A79" s="30" t="s">
        <v>56</v>
      </c>
      <c r="E79" s="31" t="s">
        <v>1735</v>
      </c>
    </row>
    <row r="80" spans="1:5" ht="12.75" customHeight="1">
      <c r="A80" s="30" t="s">
        <v>58</v>
      </c>
      <c r="E80" s="32" t="s">
        <v>1956</v>
      </c>
    </row>
    <row r="81" spans="5:5" ht="51" customHeight="1">
      <c r="E81" s="31" t="s">
        <v>1737</v>
      </c>
    </row>
    <row r="82" spans="1:16" ht="12.75" customHeight="1">
      <c r="A82" t="s">
        <v>51</v>
      </c>
      <c s="6" t="s">
        <v>112</v>
      </c>
      <c s="6" t="s">
        <v>1957</v>
      </c>
      <c t="s">
        <v>5</v>
      </c>
      <c s="26" t="s">
        <v>1958</v>
      </c>
      <c s="27" t="s">
        <v>236</v>
      </c>
      <c s="28">
        <v>1411.5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1580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1959</v>
      </c>
    </row>
    <row r="84" spans="1:5" ht="89.25" customHeight="1">
      <c r="A84" s="30" t="s">
        <v>58</v>
      </c>
      <c r="E84" s="32" t="s">
        <v>1960</v>
      </c>
    </row>
    <row r="85" spans="5:5" ht="51" customHeight="1">
      <c r="E85" s="31" t="s">
        <v>1961</v>
      </c>
    </row>
    <row r="86" spans="1:16" ht="12.75" customHeight="1">
      <c r="A86" t="s">
        <v>51</v>
      </c>
      <c s="6" t="s">
        <v>115</v>
      </c>
      <c s="6" t="s">
        <v>1962</v>
      </c>
      <c t="s">
        <v>5</v>
      </c>
      <c s="26" t="s">
        <v>1963</v>
      </c>
      <c s="27" t="s">
        <v>236</v>
      </c>
      <c s="28">
        <v>1418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1580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1964</v>
      </c>
    </row>
    <row r="88" spans="1:5" ht="89.25" customHeight="1">
      <c r="A88" s="30" t="s">
        <v>58</v>
      </c>
      <c r="E88" s="32" t="s">
        <v>1965</v>
      </c>
    </row>
    <row r="89" spans="5:5" ht="51" customHeight="1">
      <c r="E89" s="31" t="s">
        <v>1961</v>
      </c>
    </row>
    <row r="90" spans="1:16" ht="12.75" customHeight="1">
      <c r="A90" t="s">
        <v>51</v>
      </c>
      <c s="6" t="s">
        <v>119</v>
      </c>
      <c s="6" t="s">
        <v>1966</v>
      </c>
      <c t="s">
        <v>5</v>
      </c>
      <c s="26" t="s">
        <v>1967</v>
      </c>
      <c s="27" t="s">
        <v>236</v>
      </c>
      <c s="28">
        <v>1418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1580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1968</v>
      </c>
    </row>
    <row r="92" spans="1:5" ht="89.25" customHeight="1">
      <c r="A92" s="30" t="s">
        <v>58</v>
      </c>
      <c r="E92" s="32" t="s">
        <v>1965</v>
      </c>
    </row>
    <row r="93" spans="5:5" ht="89.25" customHeight="1">
      <c r="E93" s="31" t="s">
        <v>1969</v>
      </c>
    </row>
    <row r="94" spans="1:16" ht="12.75" customHeight="1">
      <c r="A94" t="s">
        <v>51</v>
      </c>
      <c s="6" t="s">
        <v>122</v>
      </c>
      <c s="6" t="s">
        <v>1970</v>
      </c>
      <c t="s">
        <v>5</v>
      </c>
      <c s="26" t="s">
        <v>1971</v>
      </c>
      <c s="27" t="s">
        <v>236</v>
      </c>
      <c s="28">
        <v>1411.5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1580</v>
      </c>
      <c>
        <f>(M94*21)/100</f>
      </c>
      <c t="s">
        <v>27</v>
      </c>
    </row>
    <row r="95" spans="1:5" ht="12.75" customHeight="1">
      <c r="A95" s="30" t="s">
        <v>56</v>
      </c>
      <c r="E95" s="31" t="s">
        <v>1972</v>
      </c>
    </row>
    <row r="96" spans="1:5" ht="89.25" customHeight="1">
      <c r="A96" s="30" t="s">
        <v>58</v>
      </c>
      <c r="E96" s="32" t="s">
        <v>1960</v>
      </c>
    </row>
    <row r="97" spans="5:5" ht="89.25" customHeight="1">
      <c r="E97" s="31" t="s">
        <v>1969</v>
      </c>
    </row>
    <row r="98" spans="1:16" ht="12.75" customHeight="1">
      <c r="A98" t="s">
        <v>51</v>
      </c>
      <c s="6" t="s">
        <v>125</v>
      </c>
      <c s="6" t="s">
        <v>1738</v>
      </c>
      <c t="s">
        <v>5</v>
      </c>
      <c s="26" t="s">
        <v>1739</v>
      </c>
      <c s="27" t="s">
        <v>236</v>
      </c>
      <c s="28">
        <v>626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1580</v>
      </c>
      <c>
        <f>(M98*21)/100</f>
      </c>
      <c t="s">
        <v>27</v>
      </c>
    </row>
    <row r="99" spans="1:5" ht="12.75" customHeight="1">
      <c r="A99" s="30" t="s">
        <v>56</v>
      </c>
      <c r="E99" s="31" t="s">
        <v>1740</v>
      </c>
    </row>
    <row r="100" spans="1:5" ht="12.75" customHeight="1">
      <c r="A100" s="30" t="s">
        <v>58</v>
      </c>
      <c r="E100" s="32" t="s">
        <v>1973</v>
      </c>
    </row>
    <row r="101" spans="5:5" ht="89.25" customHeight="1">
      <c r="E101" s="31" t="s">
        <v>1742</v>
      </c>
    </row>
    <row r="102" spans="1:16" ht="12.75" customHeight="1">
      <c r="A102" t="s">
        <v>51</v>
      </c>
      <c s="6" t="s">
        <v>128</v>
      </c>
      <c s="6" t="s">
        <v>1974</v>
      </c>
      <c t="s">
        <v>5</v>
      </c>
      <c s="26" t="s">
        <v>1975</v>
      </c>
      <c s="27" t="s">
        <v>236</v>
      </c>
      <c s="28">
        <v>2.6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1580</v>
      </c>
      <c>
        <f>(M102*21)/100</f>
      </c>
      <c t="s">
        <v>27</v>
      </c>
    </row>
    <row r="103" spans="1:5" ht="12.75" customHeight="1">
      <c r="A103" s="30" t="s">
        <v>56</v>
      </c>
      <c r="E103" s="31" t="s">
        <v>5</v>
      </c>
    </row>
    <row r="104" spans="1:5" ht="12.75" customHeight="1">
      <c r="A104" s="30" t="s">
        <v>58</v>
      </c>
      <c r="E104" s="32" t="s">
        <v>1976</v>
      </c>
    </row>
    <row r="105" spans="5:5" ht="89.25" customHeight="1">
      <c r="E105" s="31" t="s">
        <v>1742</v>
      </c>
    </row>
    <row r="106" spans="1:16" ht="12.75" customHeight="1">
      <c r="A106" t="s">
        <v>51</v>
      </c>
      <c s="6" t="s">
        <v>131</v>
      </c>
      <c s="6" t="s">
        <v>1977</v>
      </c>
      <c t="s">
        <v>5</v>
      </c>
      <c s="26" t="s">
        <v>1978</v>
      </c>
      <c s="27" t="s">
        <v>236</v>
      </c>
      <c s="28">
        <v>1.48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1580</v>
      </c>
      <c>
        <f>(M106*21)/100</f>
      </c>
      <c t="s">
        <v>27</v>
      </c>
    </row>
    <row r="107" spans="1:5" ht="12.75" customHeight="1">
      <c r="A107" s="30" t="s">
        <v>56</v>
      </c>
      <c r="E107" s="31" t="s">
        <v>1979</v>
      </c>
    </row>
    <row r="108" spans="1:5" ht="12.75" customHeight="1">
      <c r="A108" s="30" t="s">
        <v>58</v>
      </c>
      <c r="E108" s="32" t="s">
        <v>1980</v>
      </c>
    </row>
    <row r="109" spans="5:5" ht="89.25" customHeight="1">
      <c r="E109" s="31" t="s">
        <v>1742</v>
      </c>
    </row>
    <row r="110" spans="1:13" ht="12.75" customHeight="1">
      <c r="A110" t="s">
        <v>48</v>
      </c>
      <c r="C110" s="7" t="s">
        <v>80</v>
      </c>
      <c r="E110" s="25" t="s">
        <v>1519</v>
      </c>
      <c r="J110" s="24">
        <f>0</f>
      </c>
      <c s="24">
        <f>0</f>
      </c>
      <c s="24">
        <f>0+L111+L115</f>
      </c>
      <c s="24">
        <f>0+M111+M115</f>
      </c>
    </row>
    <row r="111" spans="1:16" ht="12.75" customHeight="1">
      <c r="A111" t="s">
        <v>51</v>
      </c>
      <c s="6" t="s">
        <v>134</v>
      </c>
      <c s="6" t="s">
        <v>1981</v>
      </c>
      <c t="s">
        <v>5</v>
      </c>
      <c s="26" t="s">
        <v>1824</v>
      </c>
      <c s="27" t="s">
        <v>89</v>
      </c>
      <c s="28">
        <v>1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1580</v>
      </c>
      <c>
        <f>(M111*21)/100</f>
      </c>
      <c t="s">
        <v>27</v>
      </c>
    </row>
    <row r="112" spans="1:5" ht="12.75" customHeight="1">
      <c r="A112" s="30" t="s">
        <v>56</v>
      </c>
      <c r="E112" s="31" t="s">
        <v>1825</v>
      </c>
    </row>
    <row r="113" spans="1:5" ht="12.75" customHeight="1">
      <c r="A113" s="30" t="s">
        <v>58</v>
      </c>
      <c r="E113" s="32" t="s">
        <v>5</v>
      </c>
    </row>
    <row r="114" spans="5:5" ht="25.5" customHeight="1">
      <c r="E114" s="31" t="s">
        <v>1826</v>
      </c>
    </row>
    <row r="115" spans="1:16" ht="12.75" customHeight="1">
      <c r="A115" t="s">
        <v>51</v>
      </c>
      <c s="6" t="s">
        <v>137</v>
      </c>
      <c s="6" t="s">
        <v>1982</v>
      </c>
      <c t="s">
        <v>5</v>
      </c>
      <c s="26" t="s">
        <v>1983</v>
      </c>
      <c s="27" t="s">
        <v>89</v>
      </c>
      <c s="28">
        <v>10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1580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1984</v>
      </c>
    </row>
    <row r="117" spans="1:5" ht="12.75" customHeight="1">
      <c r="A117" s="30" t="s">
        <v>58</v>
      </c>
      <c r="E117" s="32" t="s">
        <v>5</v>
      </c>
    </row>
    <row r="118" spans="5:5" ht="12.75" customHeight="1">
      <c r="E118" s="31" t="s">
        <v>1985</v>
      </c>
    </row>
    <row r="119" spans="1:13" ht="12.75" customHeight="1">
      <c r="A119" t="s">
        <v>48</v>
      </c>
      <c r="C119" s="7" t="s">
        <v>83</v>
      </c>
      <c r="E119" s="25" t="s">
        <v>1535</v>
      </c>
      <c r="J119" s="24">
        <f>0</f>
      </c>
      <c s="24">
        <f>0</f>
      </c>
      <c s="24">
        <f>0+L120+L124+L128+L132+L136+L140+L144</f>
      </c>
      <c s="24">
        <f>0+M120+M124+M128+M132+M136+M140+M144</f>
      </c>
    </row>
    <row r="120" spans="1:16" ht="12.75" customHeight="1">
      <c r="A120" t="s">
        <v>51</v>
      </c>
      <c s="6" t="s">
        <v>140</v>
      </c>
      <c s="6" t="s">
        <v>1850</v>
      </c>
      <c t="s">
        <v>5</v>
      </c>
      <c s="26" t="s">
        <v>1851</v>
      </c>
      <c s="27" t="s">
        <v>65</v>
      </c>
      <c s="28">
        <v>965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1580</v>
      </c>
      <c>
        <f>(M120*21)/100</f>
      </c>
      <c t="s">
        <v>27</v>
      </c>
    </row>
    <row r="121" spans="1:5" ht="38.25" customHeight="1">
      <c r="A121" s="30" t="s">
        <v>56</v>
      </c>
      <c r="E121" s="31" t="s">
        <v>1852</v>
      </c>
    </row>
    <row r="122" spans="1:5" ht="12.75" customHeight="1">
      <c r="A122" s="30" t="s">
        <v>58</v>
      </c>
      <c r="E122" s="32" t="s">
        <v>5</v>
      </c>
    </row>
    <row r="123" spans="5:5" ht="38.25" customHeight="1">
      <c r="E123" s="31" t="s">
        <v>1853</v>
      </c>
    </row>
    <row r="124" spans="1:16" ht="12.75" customHeight="1">
      <c r="A124" t="s">
        <v>51</v>
      </c>
      <c s="6" t="s">
        <v>143</v>
      </c>
      <c s="6" t="s">
        <v>1258</v>
      </c>
      <c t="s">
        <v>5</v>
      </c>
      <c s="26" t="s">
        <v>1259</v>
      </c>
      <c s="27" t="s">
        <v>65</v>
      </c>
      <c s="28">
        <v>26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1580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5</v>
      </c>
    </row>
    <row r="126" spans="1:5" ht="12.75" customHeight="1">
      <c r="A126" s="30" t="s">
        <v>58</v>
      </c>
      <c r="E126" s="32" t="s">
        <v>1986</v>
      </c>
    </row>
    <row r="127" spans="5:5" ht="12.75" customHeight="1">
      <c r="E127" s="31" t="s">
        <v>1987</v>
      </c>
    </row>
    <row r="128" spans="1:16" ht="12.75" customHeight="1">
      <c r="A128" t="s">
        <v>51</v>
      </c>
      <c s="6" t="s">
        <v>146</v>
      </c>
      <c s="6" t="s">
        <v>1988</v>
      </c>
      <c t="s">
        <v>5</v>
      </c>
      <c s="26" t="s">
        <v>1989</v>
      </c>
      <c s="27" t="s">
        <v>65</v>
      </c>
      <c s="28">
        <v>7.4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1580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5</v>
      </c>
    </row>
    <row r="130" spans="1:5" ht="12.75" customHeight="1">
      <c r="A130" s="30" t="s">
        <v>58</v>
      </c>
      <c r="E130" s="32" t="s">
        <v>1990</v>
      </c>
    </row>
    <row r="131" spans="5:5" ht="12.75" customHeight="1">
      <c r="E131" s="31" t="s">
        <v>1987</v>
      </c>
    </row>
    <row r="132" spans="1:16" ht="12.75" customHeight="1">
      <c r="A132" t="s">
        <v>51</v>
      </c>
      <c s="6" t="s">
        <v>149</v>
      </c>
      <c s="6" t="s">
        <v>1991</v>
      </c>
      <c t="s">
        <v>5</v>
      </c>
      <c s="26" t="s">
        <v>1992</v>
      </c>
      <c s="27" t="s">
        <v>65</v>
      </c>
      <c s="28">
        <v>26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1580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5</v>
      </c>
    </row>
    <row r="134" spans="1:5" ht="12.75" customHeight="1">
      <c r="A134" s="30" t="s">
        <v>58</v>
      </c>
      <c r="E134" s="32" t="s">
        <v>1986</v>
      </c>
    </row>
    <row r="135" spans="5:5" ht="25.5" customHeight="1">
      <c r="E135" s="31" t="s">
        <v>1993</v>
      </c>
    </row>
    <row r="136" spans="1:16" ht="12.75" customHeight="1">
      <c r="A136" t="s">
        <v>51</v>
      </c>
      <c s="6" t="s">
        <v>152</v>
      </c>
      <c s="6" t="s">
        <v>1994</v>
      </c>
      <c t="s">
        <v>5</v>
      </c>
      <c s="26" t="s">
        <v>1995</v>
      </c>
      <c s="27" t="s">
        <v>65</v>
      </c>
      <c s="28">
        <v>7.4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1580</v>
      </c>
      <c>
        <f>(M136*21)/100</f>
      </c>
      <c t="s">
        <v>27</v>
      </c>
    </row>
    <row r="137" spans="1:5" ht="12.75" customHeight="1">
      <c r="A137" s="30" t="s">
        <v>56</v>
      </c>
      <c r="E137" s="31" t="s">
        <v>5</v>
      </c>
    </row>
    <row r="138" spans="1:5" ht="12.75" customHeight="1">
      <c r="A138" s="30" t="s">
        <v>58</v>
      </c>
      <c r="E138" s="32" t="s">
        <v>1990</v>
      </c>
    </row>
    <row r="139" spans="5:5" ht="25.5" customHeight="1">
      <c r="E139" s="31" t="s">
        <v>1993</v>
      </c>
    </row>
    <row r="140" spans="1:16" ht="12.75" customHeight="1">
      <c r="A140" t="s">
        <v>51</v>
      </c>
      <c s="6" t="s">
        <v>155</v>
      </c>
      <c s="6" t="s">
        <v>1996</v>
      </c>
      <c t="s">
        <v>5</v>
      </c>
      <c s="26" t="s">
        <v>1997</v>
      </c>
      <c s="27" t="s">
        <v>65</v>
      </c>
      <c s="28">
        <v>52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1580</v>
      </c>
      <c>
        <f>(M140*21)/100</f>
      </c>
      <c t="s">
        <v>27</v>
      </c>
    </row>
    <row r="141" spans="1:5" ht="12.75" customHeight="1">
      <c r="A141" s="30" t="s">
        <v>56</v>
      </c>
      <c r="E141" s="31" t="s">
        <v>1998</v>
      </c>
    </row>
    <row r="142" spans="1:5" ht="12.75" customHeight="1">
      <c r="A142" s="30" t="s">
        <v>58</v>
      </c>
      <c r="E142" s="32" t="s">
        <v>5</v>
      </c>
    </row>
    <row r="143" spans="5:5" ht="76.5" customHeight="1">
      <c r="E143" s="31" t="s">
        <v>1999</v>
      </c>
    </row>
    <row r="144" spans="1:16" ht="12.75" customHeight="1">
      <c r="A144" t="s">
        <v>51</v>
      </c>
      <c s="6" t="s">
        <v>158</v>
      </c>
      <c s="6" t="s">
        <v>1854</v>
      </c>
      <c t="s">
        <v>5</v>
      </c>
      <c s="26" t="s">
        <v>1855</v>
      </c>
      <c s="27" t="s">
        <v>65</v>
      </c>
      <c s="28">
        <v>7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1580</v>
      </c>
      <c>
        <f>(M144*21)/100</f>
      </c>
      <c t="s">
        <v>27</v>
      </c>
    </row>
    <row r="145" spans="1:5" ht="25.5" customHeight="1">
      <c r="A145" s="30" t="s">
        <v>56</v>
      </c>
      <c r="E145" s="31" t="s">
        <v>1856</v>
      </c>
    </row>
    <row r="146" spans="1:5" ht="12.75" customHeight="1">
      <c r="A146" s="30" t="s">
        <v>58</v>
      </c>
      <c r="E146" s="32" t="s">
        <v>5</v>
      </c>
    </row>
    <row r="147" spans="5:5" ht="63.75" customHeight="1">
      <c r="E147" s="31" t="s">
        <v>1858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4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2000</v>
      </c>
      <c s="33">
        <f>Rekapitulace!C35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2000</v>
      </c>
      <c r="E4" s="19" t="s">
        <v>2001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COUNTIFS(L8:L447,"=0",A8:A447,"P")+COUNTIFS(L8:L447,"",A8:A447,"P")+SUM(Q8:Q447)</f>
      </c>
    </row>
    <row r="8" spans="1:13" ht="12.75" customHeight="1">
      <c r="A8" t="s">
        <v>45</v>
      </c>
      <c r="C8" s="21" t="s">
        <v>2004</v>
      </c>
      <c r="E8" s="23" t="s">
        <v>2005</v>
      </c>
      <c r="J8" s="22">
        <f>0+J9+J26+J39+J144+J193+J374</f>
      </c>
      <c s="22">
        <f>0+K9+K26+K39+K144+K193+K374</f>
      </c>
      <c s="22">
        <f>0+L9+L26+L39+L144+L193+L374</f>
      </c>
      <c s="22">
        <f>0+M9+M26+M39+M144+M193+M374</f>
      </c>
    </row>
    <row r="9" spans="1:13" ht="12.75" customHeight="1">
      <c r="A9" t="s">
        <v>48</v>
      </c>
      <c r="C9" s="7" t="s">
        <v>1339</v>
      </c>
      <c r="E9" s="25" t="s">
        <v>1578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487</v>
      </c>
      <c t="s">
        <v>5</v>
      </c>
      <c s="26" t="s">
        <v>488</v>
      </c>
      <c s="27" t="s">
        <v>489</v>
      </c>
      <c s="28">
        <v>70.385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2006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27</v>
      </c>
      <c s="6" t="s">
        <v>494</v>
      </c>
      <c t="s">
        <v>5</v>
      </c>
      <c s="26" t="s">
        <v>495</v>
      </c>
      <c s="27" t="s">
        <v>489</v>
      </c>
      <c s="28">
        <v>11.52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1580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2007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1394</v>
      </c>
      <c t="s">
        <v>5</v>
      </c>
      <c s="26" t="s">
        <v>1395</v>
      </c>
      <c s="27" t="s">
        <v>489</v>
      </c>
      <c s="28">
        <v>0.585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1580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2008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66</v>
      </c>
      <c s="6" t="s">
        <v>955</v>
      </c>
      <c t="s">
        <v>5</v>
      </c>
      <c s="26" t="s">
        <v>2009</v>
      </c>
      <c s="27" t="s">
        <v>489</v>
      </c>
      <c s="28">
        <v>10.285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1580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2010</v>
      </c>
    </row>
    <row r="25" spans="5:5" ht="12.75" customHeight="1">
      <c r="E25" s="31" t="s">
        <v>60</v>
      </c>
    </row>
    <row r="26" spans="1:13" ht="12.75" customHeight="1">
      <c r="A26" t="s">
        <v>48</v>
      </c>
      <c r="C26" s="7" t="s">
        <v>375</v>
      </c>
      <c r="E26" s="25" t="s">
        <v>1663</v>
      </c>
      <c r="J26" s="24">
        <f>0</f>
      </c>
      <c s="24">
        <f>0</f>
      </c>
      <c s="24">
        <f>0+L27+L31+L35</f>
      </c>
      <c s="24">
        <f>0+M27+M31+M35</f>
      </c>
    </row>
    <row r="27" spans="1:16" ht="12.75" customHeight="1">
      <c r="A27" t="s">
        <v>51</v>
      </c>
      <c s="6" t="s">
        <v>450</v>
      </c>
      <c s="6" t="s">
        <v>2011</v>
      </c>
      <c t="s">
        <v>5</v>
      </c>
      <c s="26" t="s">
        <v>2012</v>
      </c>
      <c s="27" t="s">
        <v>65</v>
      </c>
      <c s="28">
        <v>350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1580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5</v>
      </c>
    </row>
    <row r="30" spans="5:5" ht="12.75" customHeight="1">
      <c r="E30" s="31" t="s">
        <v>60</v>
      </c>
    </row>
    <row r="31" spans="1:16" ht="12.75" customHeight="1">
      <c r="A31" t="s">
        <v>51</v>
      </c>
      <c s="6" t="s">
        <v>453</v>
      </c>
      <c s="6" t="s">
        <v>643</v>
      </c>
      <c t="s">
        <v>5</v>
      </c>
      <c s="26" t="s">
        <v>644</v>
      </c>
      <c s="27" t="s">
        <v>65</v>
      </c>
      <c s="28">
        <v>125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1580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</v>
      </c>
    </row>
    <row r="33" spans="1:5" ht="12.75" customHeight="1">
      <c r="A33" s="30" t="s">
        <v>58</v>
      </c>
      <c r="E33" s="32" t="s">
        <v>5</v>
      </c>
    </row>
    <row r="34" spans="5:5" ht="12.75" customHeight="1">
      <c r="E34" s="31" t="s">
        <v>60</v>
      </c>
    </row>
    <row r="35" spans="1:16" ht="12.75" customHeight="1">
      <c r="A35" t="s">
        <v>51</v>
      </c>
      <c s="6" t="s">
        <v>457</v>
      </c>
      <c s="6" t="s">
        <v>2013</v>
      </c>
      <c t="s">
        <v>5</v>
      </c>
      <c s="26" t="s">
        <v>2014</v>
      </c>
      <c s="27" t="s">
        <v>236</v>
      </c>
      <c s="28">
        <v>0.2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1580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</v>
      </c>
    </row>
    <row r="37" spans="1:5" ht="12.75" customHeight="1">
      <c r="A37" s="30" t="s">
        <v>58</v>
      </c>
      <c r="E37" s="32" t="s">
        <v>5</v>
      </c>
    </row>
    <row r="38" spans="5:5" ht="12.75" customHeight="1">
      <c r="E38" s="31" t="s">
        <v>60</v>
      </c>
    </row>
    <row r="39" spans="1:13" ht="12.75" customHeight="1">
      <c r="A39" t="s">
        <v>48</v>
      </c>
      <c r="C39" s="7" t="s">
        <v>387</v>
      </c>
      <c r="E39" s="25" t="s">
        <v>2015</v>
      </c>
      <c r="J39" s="24">
        <f>0</f>
      </c>
      <c s="24">
        <f>0</f>
      </c>
      <c s="24">
        <f>0+L40+L44+L48+L52+L56+L60+L64+L68+L72+L76+L80+L84+L88+L92+L96+L100+L104+L108+L112+L116+L120+L124+L128+L132+L136+L140</f>
      </c>
      <c s="24">
        <f>0+M40+M44+M48+M52+M56+M60+M64+M68+M72+M76+M80+M84+M88+M92+M96+M100+M104+M108+M112+M116+M120+M124+M128+M132+M136+M140</f>
      </c>
    </row>
    <row r="40" spans="1:16" ht="12.75" customHeight="1">
      <c r="A40" t="s">
        <v>51</v>
      </c>
      <c s="6" t="s">
        <v>372</v>
      </c>
      <c s="6" t="s">
        <v>2016</v>
      </c>
      <c t="s">
        <v>5</v>
      </c>
      <c s="26" t="s">
        <v>2017</v>
      </c>
      <c s="27" t="s">
        <v>89</v>
      </c>
      <c s="28">
        <v>50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1580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</v>
      </c>
    </row>
    <row r="42" spans="1:5" ht="12.75" customHeight="1">
      <c r="A42" s="30" t="s">
        <v>58</v>
      </c>
      <c r="E42" s="32" t="s">
        <v>5</v>
      </c>
    </row>
    <row r="43" spans="5:5" ht="12.75" customHeight="1">
      <c r="E43" s="31" t="s">
        <v>60</v>
      </c>
    </row>
    <row r="44" spans="1:16" ht="12.75" customHeight="1">
      <c r="A44" t="s">
        <v>51</v>
      </c>
      <c s="6" t="s">
        <v>375</v>
      </c>
      <c s="6" t="s">
        <v>2018</v>
      </c>
      <c t="s">
        <v>5</v>
      </c>
      <c s="26" t="s">
        <v>2019</v>
      </c>
      <c s="27" t="s">
        <v>89</v>
      </c>
      <c s="28">
        <v>15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1580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2020</v>
      </c>
    </row>
    <row r="46" spans="1:5" ht="12.75" customHeight="1">
      <c r="A46" s="30" t="s">
        <v>58</v>
      </c>
      <c r="E46" s="32" t="s">
        <v>2021</v>
      </c>
    </row>
    <row r="47" spans="5:5" ht="12.75" customHeight="1">
      <c r="E47" s="31" t="s">
        <v>60</v>
      </c>
    </row>
    <row r="48" spans="1:16" ht="12.75" customHeight="1">
      <c r="A48" t="s">
        <v>51</v>
      </c>
      <c s="6" t="s">
        <v>378</v>
      </c>
      <c s="6" t="s">
        <v>2022</v>
      </c>
      <c t="s">
        <v>5</v>
      </c>
      <c s="26" t="s">
        <v>2023</v>
      </c>
      <c s="27" t="s">
        <v>89</v>
      </c>
      <c s="28">
        <v>13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1580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5</v>
      </c>
    </row>
    <row r="50" spans="1:5" ht="12.75" customHeight="1">
      <c r="A50" s="30" t="s">
        <v>58</v>
      </c>
      <c r="E50" s="32" t="s">
        <v>5</v>
      </c>
    </row>
    <row r="51" spans="5:5" ht="12.75" customHeight="1">
      <c r="E51" s="31" t="s">
        <v>60</v>
      </c>
    </row>
    <row r="52" spans="1:16" ht="12.75" customHeight="1">
      <c r="A52" t="s">
        <v>51</v>
      </c>
      <c s="6" t="s">
        <v>381</v>
      </c>
      <c s="6" t="s">
        <v>2024</v>
      </c>
      <c t="s">
        <v>5</v>
      </c>
      <c s="26" t="s">
        <v>2025</v>
      </c>
      <c s="27" t="s">
        <v>89</v>
      </c>
      <c s="28">
        <v>8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1580</v>
      </c>
      <c>
        <f>(M52*21)/100</f>
      </c>
      <c t="s">
        <v>27</v>
      </c>
    </row>
    <row r="53" spans="1:5" ht="12.75" customHeight="1">
      <c r="A53" s="30" t="s">
        <v>56</v>
      </c>
      <c r="E53" s="31" t="s">
        <v>5</v>
      </c>
    </row>
    <row r="54" spans="1:5" ht="12.75" customHeight="1">
      <c r="A54" s="30" t="s">
        <v>58</v>
      </c>
      <c r="E54" s="32" t="s">
        <v>5</v>
      </c>
    </row>
    <row r="55" spans="5:5" ht="12.75" customHeight="1">
      <c r="E55" s="31" t="s">
        <v>60</v>
      </c>
    </row>
    <row r="56" spans="1:16" ht="12.75" customHeight="1">
      <c r="A56" t="s">
        <v>51</v>
      </c>
      <c s="6" t="s">
        <v>384</v>
      </c>
      <c s="6" t="s">
        <v>635</v>
      </c>
      <c t="s">
        <v>5</v>
      </c>
      <c s="26" t="s">
        <v>636</v>
      </c>
      <c s="27" t="s">
        <v>65</v>
      </c>
      <c s="28">
        <v>1919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1580</v>
      </c>
      <c>
        <f>(M56*21)/100</f>
      </c>
      <c t="s">
        <v>27</v>
      </c>
    </row>
    <row r="57" spans="1:5" ht="12.75" customHeight="1">
      <c r="A57" s="30" t="s">
        <v>56</v>
      </c>
      <c r="E57" s="31" t="s">
        <v>5</v>
      </c>
    </row>
    <row r="58" spans="1:5" ht="12.75" customHeight="1">
      <c r="A58" s="30" t="s">
        <v>58</v>
      </c>
      <c r="E58" s="32" t="s">
        <v>2026</v>
      </c>
    </row>
    <row r="59" spans="5:5" ht="12.75" customHeight="1">
      <c r="E59" s="31" t="s">
        <v>60</v>
      </c>
    </row>
    <row r="60" spans="1:16" ht="12.75" customHeight="1">
      <c r="A60" t="s">
        <v>51</v>
      </c>
      <c s="6" t="s">
        <v>387</v>
      </c>
      <c s="6" t="s">
        <v>702</v>
      </c>
      <c t="s">
        <v>5</v>
      </c>
      <c s="26" t="s">
        <v>703</v>
      </c>
      <c s="27" t="s">
        <v>65</v>
      </c>
      <c s="28">
        <v>529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1580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12.75" customHeight="1">
      <c r="A62" s="30" t="s">
        <v>58</v>
      </c>
      <c r="E62" s="32" t="s">
        <v>2027</v>
      </c>
    </row>
    <row r="63" spans="5:5" ht="12.75" customHeight="1">
      <c r="E63" s="31" t="s">
        <v>60</v>
      </c>
    </row>
    <row r="64" spans="1:16" ht="12.75" customHeight="1">
      <c r="A64" t="s">
        <v>51</v>
      </c>
      <c s="6" t="s">
        <v>390</v>
      </c>
      <c s="6" t="s">
        <v>2028</v>
      </c>
      <c t="s">
        <v>5</v>
      </c>
      <c s="26" t="s">
        <v>2029</v>
      </c>
      <c s="27" t="s">
        <v>65</v>
      </c>
      <c s="28">
        <v>300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1580</v>
      </c>
      <c>
        <f>(M64*21)/100</f>
      </c>
      <c t="s">
        <v>27</v>
      </c>
    </row>
    <row r="65" spans="1:5" ht="12.75" customHeight="1">
      <c r="A65" s="30" t="s">
        <v>56</v>
      </c>
      <c r="E65" s="31" t="s">
        <v>5</v>
      </c>
    </row>
    <row r="66" spans="1:5" ht="12.75" customHeight="1">
      <c r="A66" s="30" t="s">
        <v>58</v>
      </c>
      <c r="E66" s="32" t="s">
        <v>2030</v>
      </c>
    </row>
    <row r="67" spans="5:5" ht="12.75" customHeight="1">
      <c r="E67" s="31" t="s">
        <v>60</v>
      </c>
    </row>
    <row r="68" spans="1:16" ht="12.75" customHeight="1">
      <c r="A68" t="s">
        <v>51</v>
      </c>
      <c s="6" t="s">
        <v>393</v>
      </c>
      <c s="6" t="s">
        <v>255</v>
      </c>
      <c t="s">
        <v>5</v>
      </c>
      <c s="26" t="s">
        <v>256</v>
      </c>
      <c s="27" t="s">
        <v>65</v>
      </c>
      <c s="28">
        <v>100</v>
      </c>
      <c s="27">
        <v>0</v>
      </c>
      <c s="27">
        <f>ROUND(G68*H68,6)</f>
      </c>
      <c r="L68" s="29">
        <v>0</v>
      </c>
      <c s="24">
        <f>ROUND(ROUND(L68,2)*ROUND(G68,3),2)</f>
      </c>
      <c s="27" t="s">
        <v>1580</v>
      </c>
      <c>
        <f>(M68*21)/100</f>
      </c>
      <c t="s">
        <v>27</v>
      </c>
    </row>
    <row r="69" spans="1:5" ht="12.75" customHeight="1">
      <c r="A69" s="30" t="s">
        <v>56</v>
      </c>
      <c r="E69" s="31" t="s">
        <v>5</v>
      </c>
    </row>
    <row r="70" spans="1:5" ht="12.75" customHeight="1">
      <c r="A70" s="30" t="s">
        <v>58</v>
      </c>
      <c r="E70" s="32" t="s">
        <v>2031</v>
      </c>
    </row>
    <row r="71" spans="5:5" ht="12.75" customHeight="1">
      <c r="E71" s="31" t="s">
        <v>60</v>
      </c>
    </row>
    <row r="72" spans="1:16" ht="12.75" customHeight="1">
      <c r="A72" t="s">
        <v>51</v>
      </c>
      <c s="6" t="s">
        <v>396</v>
      </c>
      <c s="6" t="s">
        <v>1786</v>
      </c>
      <c t="s">
        <v>5</v>
      </c>
      <c s="26" t="s">
        <v>1787</v>
      </c>
      <c s="27" t="s">
        <v>65</v>
      </c>
      <c s="28">
        <v>369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1580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5</v>
      </c>
    </row>
    <row r="74" spans="1:5" ht="12.75" customHeight="1">
      <c r="A74" s="30" t="s">
        <v>58</v>
      </c>
      <c r="E74" s="32" t="s">
        <v>2032</v>
      </c>
    </row>
    <row r="75" spans="5:5" ht="12.75" customHeight="1">
      <c r="E75" s="31" t="s">
        <v>60</v>
      </c>
    </row>
    <row r="76" spans="1:16" ht="12.75" customHeight="1">
      <c r="A76" t="s">
        <v>51</v>
      </c>
      <c s="6" t="s">
        <v>399</v>
      </c>
      <c s="6" t="s">
        <v>2033</v>
      </c>
      <c t="s">
        <v>5</v>
      </c>
      <c s="26" t="s">
        <v>2034</v>
      </c>
      <c s="27" t="s">
        <v>65</v>
      </c>
      <c s="28">
        <v>684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1580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5</v>
      </c>
    </row>
    <row r="78" spans="1:5" ht="12.75" customHeight="1">
      <c r="A78" s="30" t="s">
        <v>58</v>
      </c>
      <c r="E78" s="32" t="s">
        <v>2035</v>
      </c>
    </row>
    <row r="79" spans="5:5" ht="12.75" customHeight="1">
      <c r="E79" s="31" t="s">
        <v>60</v>
      </c>
    </row>
    <row r="80" spans="1:16" ht="12.75" customHeight="1">
      <c r="A80" t="s">
        <v>51</v>
      </c>
      <c s="6" t="s">
        <v>402</v>
      </c>
      <c s="6" t="s">
        <v>637</v>
      </c>
      <c t="s">
        <v>5</v>
      </c>
      <c s="26" t="s">
        <v>638</v>
      </c>
      <c s="27" t="s">
        <v>89</v>
      </c>
      <c s="28">
        <v>100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1580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5</v>
      </c>
    </row>
    <row r="82" spans="1:5" ht="12.75" customHeight="1">
      <c r="A82" s="30" t="s">
        <v>58</v>
      </c>
      <c r="E82" s="32" t="s">
        <v>5</v>
      </c>
    </row>
    <row r="83" spans="5:5" ht="12.75" customHeight="1">
      <c r="E83" s="31" t="s">
        <v>60</v>
      </c>
    </row>
    <row r="84" spans="1:16" ht="12.75" customHeight="1">
      <c r="A84" t="s">
        <v>51</v>
      </c>
      <c s="6" t="s">
        <v>405</v>
      </c>
      <c s="6" t="s">
        <v>704</v>
      </c>
      <c t="s">
        <v>5</v>
      </c>
      <c s="26" t="s">
        <v>705</v>
      </c>
      <c s="27" t="s">
        <v>89</v>
      </c>
      <c s="28">
        <v>30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1580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5</v>
      </c>
    </row>
    <row r="86" spans="1:5" ht="12.75" customHeight="1">
      <c r="A86" s="30" t="s">
        <v>58</v>
      </c>
      <c r="E86" s="32" t="s">
        <v>5</v>
      </c>
    </row>
    <row r="87" spans="5:5" ht="12.75" customHeight="1">
      <c r="E87" s="31" t="s">
        <v>60</v>
      </c>
    </row>
    <row r="88" spans="1:16" ht="12.75" customHeight="1">
      <c r="A88" t="s">
        <v>51</v>
      </c>
      <c s="6" t="s">
        <v>408</v>
      </c>
      <c s="6" t="s">
        <v>976</v>
      </c>
      <c t="s">
        <v>5</v>
      </c>
      <c s="26" t="s">
        <v>977</v>
      </c>
      <c s="27" t="s">
        <v>89</v>
      </c>
      <c s="28">
        <v>150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1580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5</v>
      </c>
    </row>
    <row r="90" spans="1:5" ht="12.75" customHeight="1">
      <c r="A90" s="30" t="s">
        <v>58</v>
      </c>
      <c r="E90" s="32" t="s">
        <v>5</v>
      </c>
    </row>
    <row r="91" spans="5:5" ht="12.75" customHeight="1">
      <c r="E91" s="31" t="s">
        <v>60</v>
      </c>
    </row>
    <row r="92" spans="1:16" ht="12.75" customHeight="1">
      <c r="A92" t="s">
        <v>51</v>
      </c>
      <c s="6" t="s">
        <v>411</v>
      </c>
      <c s="6" t="s">
        <v>1812</v>
      </c>
      <c t="s">
        <v>5</v>
      </c>
      <c s="26" t="s">
        <v>1813</v>
      </c>
      <c s="27" t="s">
        <v>89</v>
      </c>
      <c s="28">
        <v>1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1580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5</v>
      </c>
    </row>
    <row r="94" spans="1:5" ht="12.75" customHeight="1">
      <c r="A94" s="30" t="s">
        <v>58</v>
      </c>
      <c r="E94" s="32" t="s">
        <v>5</v>
      </c>
    </row>
    <row r="95" spans="5:5" ht="12.75" customHeight="1">
      <c r="E95" s="31" t="s">
        <v>60</v>
      </c>
    </row>
    <row r="96" spans="1:16" ht="12.75" customHeight="1">
      <c r="A96" t="s">
        <v>51</v>
      </c>
      <c s="6" t="s">
        <v>414</v>
      </c>
      <c s="6" t="s">
        <v>997</v>
      </c>
      <c t="s">
        <v>5</v>
      </c>
      <c s="26" t="s">
        <v>998</v>
      </c>
      <c s="27" t="s">
        <v>89</v>
      </c>
      <c s="28">
        <v>1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1580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5</v>
      </c>
    </row>
    <row r="98" spans="1:5" ht="12.75" customHeight="1">
      <c r="A98" s="30" t="s">
        <v>58</v>
      </c>
      <c r="E98" s="32" t="s">
        <v>5</v>
      </c>
    </row>
    <row r="99" spans="5:5" ht="12.75" customHeight="1">
      <c r="E99" s="31" t="s">
        <v>60</v>
      </c>
    </row>
    <row r="100" spans="1:16" ht="12.75" customHeight="1">
      <c r="A100" t="s">
        <v>51</v>
      </c>
      <c s="6" t="s">
        <v>417</v>
      </c>
      <c s="6" t="s">
        <v>1001</v>
      </c>
      <c t="s">
        <v>5</v>
      </c>
      <c s="26" t="s">
        <v>1002</v>
      </c>
      <c s="27" t="s">
        <v>89</v>
      </c>
      <c s="28">
        <v>20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1580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5</v>
      </c>
    </row>
    <row r="102" spans="1:5" ht="12.75" customHeight="1">
      <c r="A102" s="30" t="s">
        <v>58</v>
      </c>
      <c r="E102" s="32" t="s">
        <v>5</v>
      </c>
    </row>
    <row r="103" spans="5:5" ht="12.75" customHeight="1">
      <c r="E103" s="31" t="s">
        <v>60</v>
      </c>
    </row>
    <row r="104" spans="1:16" ht="12.75" customHeight="1">
      <c r="A104" t="s">
        <v>51</v>
      </c>
      <c s="6" t="s">
        <v>420</v>
      </c>
      <c s="6" t="s">
        <v>2036</v>
      </c>
      <c t="s">
        <v>5</v>
      </c>
      <c s="26" t="s">
        <v>1818</v>
      </c>
      <c s="27" t="s">
        <v>89</v>
      </c>
      <c s="28">
        <v>1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672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5</v>
      </c>
    </row>
    <row r="106" spans="1:5" ht="12.75" customHeight="1">
      <c r="A106" s="30" t="s">
        <v>58</v>
      </c>
      <c r="E106" s="32" t="s">
        <v>5</v>
      </c>
    </row>
    <row r="107" spans="5:5" ht="12.75" customHeight="1">
      <c r="E107" s="31" t="s">
        <v>60</v>
      </c>
    </row>
    <row r="108" spans="1:16" ht="12.75" customHeight="1">
      <c r="A108" t="s">
        <v>51</v>
      </c>
      <c s="6" t="s">
        <v>423</v>
      </c>
      <c s="6" t="s">
        <v>1005</v>
      </c>
      <c t="s">
        <v>5</v>
      </c>
      <c s="26" t="s">
        <v>1006</v>
      </c>
      <c s="27" t="s">
        <v>161</v>
      </c>
      <c s="28">
        <v>4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1580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5</v>
      </c>
    </row>
    <row r="110" spans="1:5" ht="12.75" customHeight="1">
      <c r="A110" s="30" t="s">
        <v>58</v>
      </c>
      <c r="E110" s="32" t="s">
        <v>5</v>
      </c>
    </row>
    <row r="111" spans="5:5" ht="12.75" customHeight="1">
      <c r="E111" s="31" t="s">
        <v>60</v>
      </c>
    </row>
    <row r="112" spans="1:16" ht="12.75" customHeight="1">
      <c r="A112" t="s">
        <v>51</v>
      </c>
      <c s="6" t="s">
        <v>426</v>
      </c>
      <c s="6" t="s">
        <v>1009</v>
      </c>
      <c t="s">
        <v>5</v>
      </c>
      <c s="26" t="s">
        <v>1010</v>
      </c>
      <c s="27" t="s">
        <v>161</v>
      </c>
      <c s="28">
        <v>4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1580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5</v>
      </c>
    </row>
    <row r="114" spans="1:5" ht="12.75" customHeight="1">
      <c r="A114" s="30" t="s">
        <v>58</v>
      </c>
      <c r="E114" s="32" t="s">
        <v>5</v>
      </c>
    </row>
    <row r="115" spans="5:5" ht="12.75" customHeight="1">
      <c r="E115" s="31" t="s">
        <v>60</v>
      </c>
    </row>
    <row r="116" spans="1:16" ht="12.75" customHeight="1">
      <c r="A116" t="s">
        <v>51</v>
      </c>
      <c s="6" t="s">
        <v>429</v>
      </c>
      <c s="6" t="s">
        <v>1011</v>
      </c>
      <c t="s">
        <v>5</v>
      </c>
      <c s="26" t="s">
        <v>1012</v>
      </c>
      <c s="27" t="s">
        <v>161</v>
      </c>
      <c s="28">
        <v>4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1580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5</v>
      </c>
    </row>
    <row r="118" spans="1:5" ht="12.75" customHeight="1">
      <c r="A118" s="30" t="s">
        <v>58</v>
      </c>
      <c r="E118" s="32" t="s">
        <v>5</v>
      </c>
    </row>
    <row r="119" spans="5:5" ht="12.75" customHeight="1">
      <c r="E119" s="31" t="s">
        <v>60</v>
      </c>
    </row>
    <row r="120" spans="1:16" ht="12.75" customHeight="1">
      <c r="A120" t="s">
        <v>51</v>
      </c>
      <c s="6" t="s">
        <v>432</v>
      </c>
      <c s="6" t="s">
        <v>1013</v>
      </c>
      <c t="s">
        <v>5</v>
      </c>
      <c s="26" t="s">
        <v>1014</v>
      </c>
      <c s="27" t="s">
        <v>161</v>
      </c>
      <c s="28">
        <v>4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1580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5</v>
      </c>
    </row>
    <row r="122" spans="1:5" ht="12.75" customHeight="1">
      <c r="A122" s="30" t="s">
        <v>58</v>
      </c>
      <c r="E122" s="32" t="s">
        <v>5</v>
      </c>
    </row>
    <row r="123" spans="5:5" ht="12.75" customHeight="1">
      <c r="E123" s="31" t="s">
        <v>60</v>
      </c>
    </row>
    <row r="124" spans="1:16" ht="12.75" customHeight="1">
      <c r="A124" t="s">
        <v>51</v>
      </c>
      <c s="6" t="s">
        <v>435</v>
      </c>
      <c s="6" t="s">
        <v>1015</v>
      </c>
      <c t="s">
        <v>5</v>
      </c>
      <c s="26" t="s">
        <v>1016</v>
      </c>
      <c s="27" t="s">
        <v>161</v>
      </c>
      <c s="28">
        <v>6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1580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5</v>
      </c>
    </row>
    <row r="126" spans="1:5" ht="12.75" customHeight="1">
      <c r="A126" s="30" t="s">
        <v>58</v>
      </c>
      <c r="E126" s="32" t="s">
        <v>5</v>
      </c>
    </row>
    <row r="127" spans="5:5" ht="12.75" customHeight="1">
      <c r="E127" s="31" t="s">
        <v>60</v>
      </c>
    </row>
    <row r="128" spans="1:16" ht="12.75" customHeight="1">
      <c r="A128" t="s">
        <v>51</v>
      </c>
      <c s="6" t="s">
        <v>438</v>
      </c>
      <c s="6" t="s">
        <v>2037</v>
      </c>
      <c t="s">
        <v>5</v>
      </c>
      <c s="26" t="s">
        <v>2038</v>
      </c>
      <c s="27" t="s">
        <v>89</v>
      </c>
      <c s="28">
        <v>72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672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2039</v>
      </c>
    </row>
    <row r="130" spans="1:5" ht="12.75" customHeight="1">
      <c r="A130" s="30" t="s">
        <v>58</v>
      </c>
      <c r="E130" s="32" t="s">
        <v>5</v>
      </c>
    </row>
    <row r="131" spans="5:5" ht="76.5" customHeight="1">
      <c r="E131" s="31" t="s">
        <v>2040</v>
      </c>
    </row>
    <row r="132" spans="1:16" ht="12.75" customHeight="1">
      <c r="A132" t="s">
        <v>51</v>
      </c>
      <c s="6" t="s">
        <v>441</v>
      </c>
      <c s="6" t="s">
        <v>2041</v>
      </c>
      <c t="s">
        <v>5</v>
      </c>
      <c s="26" t="s">
        <v>2042</v>
      </c>
      <c s="27" t="s">
        <v>89</v>
      </c>
      <c s="28">
        <v>1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672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5</v>
      </c>
    </row>
    <row r="134" spans="1:5" ht="12.75" customHeight="1">
      <c r="A134" s="30" t="s">
        <v>58</v>
      </c>
      <c r="E134" s="32" t="s">
        <v>5</v>
      </c>
    </row>
    <row r="135" spans="5:5" ht="127.5" customHeight="1">
      <c r="E135" s="31" t="s">
        <v>2043</v>
      </c>
    </row>
    <row r="136" spans="1:16" ht="12.75" customHeight="1">
      <c r="A136" t="s">
        <v>51</v>
      </c>
      <c s="6" t="s">
        <v>444</v>
      </c>
      <c s="6" t="s">
        <v>2044</v>
      </c>
      <c t="s">
        <v>5</v>
      </c>
      <c s="26" t="s">
        <v>2045</v>
      </c>
      <c s="27" t="s">
        <v>89</v>
      </c>
      <c s="28">
        <v>1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672</v>
      </c>
      <c>
        <f>(M136*21)/100</f>
      </c>
      <c t="s">
        <v>27</v>
      </c>
    </row>
    <row r="137" spans="1:5" ht="12.75" customHeight="1">
      <c r="A137" s="30" t="s">
        <v>56</v>
      </c>
      <c r="E137" s="31" t="s">
        <v>5</v>
      </c>
    </row>
    <row r="138" spans="1:5" ht="12.75" customHeight="1">
      <c r="A138" s="30" t="s">
        <v>58</v>
      </c>
      <c r="E138" s="32" t="s">
        <v>5</v>
      </c>
    </row>
    <row r="139" spans="5:5" ht="127.5" customHeight="1">
      <c r="E139" s="31" t="s">
        <v>2043</v>
      </c>
    </row>
    <row r="140" spans="1:16" ht="12.75" customHeight="1">
      <c r="A140" t="s">
        <v>51</v>
      </c>
      <c s="6" t="s">
        <v>447</v>
      </c>
      <c s="6" t="s">
        <v>2046</v>
      </c>
      <c t="s">
        <v>5</v>
      </c>
      <c s="26" t="s">
        <v>2047</v>
      </c>
      <c s="27" t="s">
        <v>671</v>
      </c>
      <c s="28">
        <v>1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672</v>
      </c>
      <c>
        <f>(M140*21)/100</f>
      </c>
      <c t="s">
        <v>27</v>
      </c>
    </row>
    <row r="141" spans="1:5" ht="12.75" customHeight="1">
      <c r="A141" s="30" t="s">
        <v>56</v>
      </c>
      <c r="E141" s="31" t="s">
        <v>5</v>
      </c>
    </row>
    <row r="142" spans="1:5" ht="12.75" customHeight="1">
      <c r="A142" s="30" t="s">
        <v>58</v>
      </c>
      <c r="E142" s="32" t="s">
        <v>5</v>
      </c>
    </row>
    <row r="143" spans="5:5" ht="12.75" customHeight="1">
      <c r="E143" s="31" t="s">
        <v>2048</v>
      </c>
    </row>
    <row r="144" spans="1:13" ht="12.75" customHeight="1">
      <c r="A144" t="s">
        <v>48</v>
      </c>
      <c r="C144" s="7" t="s">
        <v>2049</v>
      </c>
      <c r="E144" s="25" t="s">
        <v>2050</v>
      </c>
      <c r="J144" s="24">
        <f>0</f>
      </c>
      <c s="24">
        <f>0</f>
      </c>
      <c s="24">
        <f>0+L145+L149+L153+L157+L161+L165+L169+L173+L177+L181+L185+L189</f>
      </c>
      <c s="24">
        <f>0+M145+M149+M153+M157+M161+M165+M169+M173+M177+M181+M185+M189</f>
      </c>
    </row>
    <row r="145" spans="1:16" ht="12.75" customHeight="1">
      <c r="A145" t="s">
        <v>51</v>
      </c>
      <c s="6" t="s">
        <v>460</v>
      </c>
      <c s="6" t="s">
        <v>2051</v>
      </c>
      <c t="s">
        <v>5</v>
      </c>
      <c s="26" t="s">
        <v>2052</v>
      </c>
      <c s="27" t="s">
        <v>1026</v>
      </c>
      <c s="28">
        <v>1</v>
      </c>
      <c s="27">
        <v>0</v>
      </c>
      <c s="27">
        <f>ROUND(G145*H145,6)</f>
      </c>
      <c r="L145" s="29">
        <v>0</v>
      </c>
      <c s="24">
        <f>ROUND(ROUND(L145,2)*ROUND(G145,3),2)</f>
      </c>
      <c s="27" t="s">
        <v>672</v>
      </c>
      <c>
        <f>(M145*21)/100</f>
      </c>
      <c t="s">
        <v>27</v>
      </c>
    </row>
    <row r="146" spans="1:5" ht="12.75" customHeight="1">
      <c r="A146" s="30" t="s">
        <v>56</v>
      </c>
      <c r="E146" s="31" t="s">
        <v>5</v>
      </c>
    </row>
    <row r="147" spans="1:5" ht="12.75" customHeight="1">
      <c r="A147" s="30" t="s">
        <v>58</v>
      </c>
      <c r="E147" s="32" t="s">
        <v>2053</v>
      </c>
    </row>
    <row r="148" spans="5:5" ht="12.75" customHeight="1">
      <c r="E148" s="31" t="s">
        <v>2054</v>
      </c>
    </row>
    <row r="149" spans="1:16" ht="12.75" customHeight="1">
      <c r="A149" t="s">
        <v>51</v>
      </c>
      <c s="6" t="s">
        <v>463</v>
      </c>
      <c s="6" t="s">
        <v>2055</v>
      </c>
      <c t="s">
        <v>5</v>
      </c>
      <c s="26" t="s">
        <v>2056</v>
      </c>
      <c s="27" t="s">
        <v>1026</v>
      </c>
      <c s="28">
        <v>2</v>
      </c>
      <c s="27">
        <v>0</v>
      </c>
      <c s="27">
        <f>ROUND(G149*H149,6)</f>
      </c>
      <c r="L149" s="29">
        <v>0</v>
      </c>
      <c s="24">
        <f>ROUND(ROUND(L149,2)*ROUND(G149,3),2)</f>
      </c>
      <c s="27" t="s">
        <v>672</v>
      </c>
      <c>
        <f>(M149*21)/100</f>
      </c>
      <c t="s">
        <v>27</v>
      </c>
    </row>
    <row r="150" spans="1:5" ht="12.75" customHeight="1">
      <c r="A150" s="30" t="s">
        <v>56</v>
      </c>
      <c r="E150" s="31" t="s">
        <v>5</v>
      </c>
    </row>
    <row r="151" spans="1:5" ht="12.75" customHeight="1">
      <c r="A151" s="30" t="s">
        <v>58</v>
      </c>
      <c r="E151" s="32" t="s">
        <v>2053</v>
      </c>
    </row>
    <row r="152" spans="5:5" ht="12.75" customHeight="1">
      <c r="E152" s="31" t="s">
        <v>2054</v>
      </c>
    </row>
    <row r="153" spans="1:16" ht="12.75" customHeight="1">
      <c r="A153" t="s">
        <v>51</v>
      </c>
      <c s="6" t="s">
        <v>466</v>
      </c>
      <c s="6" t="s">
        <v>2057</v>
      </c>
      <c t="s">
        <v>5</v>
      </c>
      <c s="26" t="s">
        <v>2058</v>
      </c>
      <c s="27" t="s">
        <v>1026</v>
      </c>
      <c s="28">
        <v>5</v>
      </c>
      <c s="27">
        <v>0</v>
      </c>
      <c s="27">
        <f>ROUND(G153*H153,6)</f>
      </c>
      <c r="L153" s="29">
        <v>0</v>
      </c>
      <c s="24">
        <f>ROUND(ROUND(L153,2)*ROUND(G153,3),2)</f>
      </c>
      <c s="27" t="s">
        <v>672</v>
      </c>
      <c>
        <f>(M153*21)/100</f>
      </c>
      <c t="s">
        <v>27</v>
      </c>
    </row>
    <row r="154" spans="1:5" ht="12.75" customHeight="1">
      <c r="A154" s="30" t="s">
        <v>56</v>
      </c>
      <c r="E154" s="31" t="s">
        <v>5</v>
      </c>
    </row>
    <row r="155" spans="1:5" ht="12.75" customHeight="1">
      <c r="A155" s="30" t="s">
        <v>58</v>
      </c>
      <c r="E155" s="32" t="s">
        <v>2053</v>
      </c>
    </row>
    <row r="156" spans="5:5" ht="12.75" customHeight="1">
      <c r="E156" s="31" t="s">
        <v>2054</v>
      </c>
    </row>
    <row r="157" spans="1:16" ht="12.75" customHeight="1">
      <c r="A157" t="s">
        <v>51</v>
      </c>
      <c s="6" t="s">
        <v>469</v>
      </c>
      <c s="6" t="s">
        <v>2059</v>
      </c>
      <c t="s">
        <v>5</v>
      </c>
      <c s="26" t="s">
        <v>2060</v>
      </c>
      <c s="27" t="s">
        <v>236</v>
      </c>
      <c s="28">
        <v>4</v>
      </c>
      <c s="27">
        <v>0</v>
      </c>
      <c s="27">
        <f>ROUND(G157*H157,6)</f>
      </c>
      <c r="L157" s="29">
        <v>0</v>
      </c>
      <c s="24">
        <f>ROUND(ROUND(L157,2)*ROUND(G157,3),2)</f>
      </c>
      <c s="27" t="s">
        <v>672</v>
      </c>
      <c>
        <f>(M157*21)/100</f>
      </c>
      <c t="s">
        <v>27</v>
      </c>
    </row>
    <row r="158" spans="1:5" ht="12.75" customHeight="1">
      <c r="A158" s="30" t="s">
        <v>56</v>
      </c>
      <c r="E158" s="31" t="s">
        <v>5</v>
      </c>
    </row>
    <row r="159" spans="1:5" ht="12.75" customHeight="1">
      <c r="A159" s="30" t="s">
        <v>58</v>
      </c>
      <c r="E159" s="32" t="s">
        <v>2053</v>
      </c>
    </row>
    <row r="160" spans="5:5" ht="12.75" customHeight="1">
      <c r="E160" s="31" t="s">
        <v>2054</v>
      </c>
    </row>
    <row r="161" spans="1:16" ht="12.75" customHeight="1">
      <c r="A161" t="s">
        <v>51</v>
      </c>
      <c s="6" t="s">
        <v>472</v>
      </c>
      <c s="6" t="s">
        <v>2061</v>
      </c>
      <c t="s">
        <v>5</v>
      </c>
      <c s="26" t="s">
        <v>2062</v>
      </c>
      <c s="27" t="s">
        <v>2063</v>
      </c>
      <c s="28">
        <v>0.9</v>
      </c>
      <c s="27">
        <v>0</v>
      </c>
      <c s="27">
        <f>ROUND(G161*H161,6)</f>
      </c>
      <c r="L161" s="29">
        <v>0</v>
      </c>
      <c s="24">
        <f>ROUND(ROUND(L161,2)*ROUND(G161,3),2)</f>
      </c>
      <c s="27" t="s">
        <v>672</v>
      </c>
      <c>
        <f>(M161*21)/100</f>
      </c>
      <c t="s">
        <v>27</v>
      </c>
    </row>
    <row r="162" spans="1:5" ht="12.75" customHeight="1">
      <c r="A162" s="30" t="s">
        <v>56</v>
      </c>
      <c r="E162" s="31" t="s">
        <v>5</v>
      </c>
    </row>
    <row r="163" spans="1:5" ht="12.75" customHeight="1">
      <c r="A163" s="30" t="s">
        <v>58</v>
      </c>
      <c r="E163" s="32" t="s">
        <v>2053</v>
      </c>
    </row>
    <row r="164" spans="5:5" ht="12.75" customHeight="1">
      <c r="E164" s="31" t="s">
        <v>2054</v>
      </c>
    </row>
    <row r="165" spans="1:16" ht="12.75" customHeight="1">
      <c r="A165" t="s">
        <v>51</v>
      </c>
      <c s="6" t="s">
        <v>475</v>
      </c>
      <c s="6" t="s">
        <v>2064</v>
      </c>
      <c t="s">
        <v>5</v>
      </c>
      <c s="26" t="s">
        <v>2065</v>
      </c>
      <c s="27" t="s">
        <v>1026</v>
      </c>
      <c s="28">
        <v>2</v>
      </c>
      <c s="27">
        <v>0</v>
      </c>
      <c s="27">
        <f>ROUND(G165*H165,6)</f>
      </c>
      <c r="L165" s="29">
        <v>0</v>
      </c>
      <c s="24">
        <f>ROUND(ROUND(L165,2)*ROUND(G165,3),2)</f>
      </c>
      <c s="27" t="s">
        <v>672</v>
      </c>
      <c>
        <f>(M165*21)/100</f>
      </c>
      <c t="s">
        <v>27</v>
      </c>
    </row>
    <row r="166" spans="1:5" ht="12.75" customHeight="1">
      <c r="A166" s="30" t="s">
        <v>56</v>
      </c>
      <c r="E166" s="31" t="s">
        <v>5</v>
      </c>
    </row>
    <row r="167" spans="1:5" ht="12.75" customHeight="1">
      <c r="A167" s="30" t="s">
        <v>58</v>
      </c>
      <c r="E167" s="32" t="s">
        <v>2053</v>
      </c>
    </row>
    <row r="168" spans="5:5" ht="12.75" customHeight="1">
      <c r="E168" s="31" t="s">
        <v>2054</v>
      </c>
    </row>
    <row r="169" spans="1:16" ht="12.75" customHeight="1">
      <c r="A169" t="s">
        <v>51</v>
      </c>
      <c s="6" t="s">
        <v>478</v>
      </c>
      <c s="6" t="s">
        <v>2066</v>
      </c>
      <c t="s">
        <v>5</v>
      </c>
      <c s="26" t="s">
        <v>2067</v>
      </c>
      <c s="27" t="s">
        <v>720</v>
      </c>
      <c s="28">
        <v>100</v>
      </c>
      <c s="27">
        <v>0</v>
      </c>
      <c s="27">
        <f>ROUND(G169*H169,6)</f>
      </c>
      <c r="L169" s="29">
        <v>0</v>
      </c>
      <c s="24">
        <f>ROUND(ROUND(L169,2)*ROUND(G169,3),2)</f>
      </c>
      <c s="27" t="s">
        <v>672</v>
      </c>
      <c>
        <f>(M169*21)/100</f>
      </c>
      <c t="s">
        <v>27</v>
      </c>
    </row>
    <row r="170" spans="1:5" ht="12.75" customHeight="1">
      <c r="A170" s="30" t="s">
        <v>56</v>
      </c>
      <c r="E170" s="31" t="s">
        <v>5</v>
      </c>
    </row>
    <row r="171" spans="1:5" ht="12.75" customHeight="1">
      <c r="A171" s="30" t="s">
        <v>58</v>
      </c>
      <c r="E171" s="32" t="s">
        <v>2053</v>
      </c>
    </row>
    <row r="172" spans="5:5" ht="12.75" customHeight="1">
      <c r="E172" s="31" t="s">
        <v>2054</v>
      </c>
    </row>
    <row r="173" spans="1:16" ht="12.75" customHeight="1">
      <c r="A173" t="s">
        <v>51</v>
      </c>
      <c s="6" t="s">
        <v>481</v>
      </c>
      <c s="6" t="s">
        <v>2068</v>
      </c>
      <c t="s">
        <v>5</v>
      </c>
      <c s="26" t="s">
        <v>2069</v>
      </c>
      <c s="27" t="s">
        <v>671</v>
      </c>
      <c s="28">
        <v>1</v>
      </c>
      <c s="27">
        <v>0</v>
      </c>
      <c s="27">
        <f>ROUND(G173*H173,6)</f>
      </c>
      <c r="L173" s="29">
        <v>0</v>
      </c>
      <c s="24">
        <f>ROUND(ROUND(L173,2)*ROUND(G173,3),2)</f>
      </c>
      <c s="27" t="s">
        <v>672</v>
      </c>
      <c>
        <f>(M173*21)/100</f>
      </c>
      <c t="s">
        <v>27</v>
      </c>
    </row>
    <row r="174" spans="1:5" ht="12.75" customHeight="1">
      <c r="A174" s="30" t="s">
        <v>56</v>
      </c>
      <c r="E174" s="31" t="s">
        <v>5</v>
      </c>
    </row>
    <row r="175" spans="1:5" ht="12.75" customHeight="1">
      <c r="A175" s="30" t="s">
        <v>58</v>
      </c>
      <c r="E175" s="32" t="s">
        <v>2053</v>
      </c>
    </row>
    <row r="176" spans="5:5" ht="12.75" customHeight="1">
      <c r="E176" s="31" t="s">
        <v>2054</v>
      </c>
    </row>
    <row r="177" spans="1:16" ht="12.75" customHeight="1">
      <c r="A177" t="s">
        <v>51</v>
      </c>
      <c s="6" t="s">
        <v>486</v>
      </c>
      <c s="6" t="s">
        <v>2070</v>
      </c>
      <c t="s">
        <v>5</v>
      </c>
      <c s="26" t="s">
        <v>2071</v>
      </c>
      <c s="27" t="s">
        <v>671</v>
      </c>
      <c s="28">
        <v>1</v>
      </c>
      <c s="27">
        <v>0</v>
      </c>
      <c s="27">
        <f>ROUND(G177*H177,6)</f>
      </c>
      <c r="L177" s="29">
        <v>0</v>
      </c>
      <c s="24">
        <f>ROUND(ROUND(L177,2)*ROUND(G177,3),2)</f>
      </c>
      <c s="27" t="s">
        <v>672</v>
      </c>
      <c>
        <f>(M177*21)/100</f>
      </c>
      <c t="s">
        <v>27</v>
      </c>
    </row>
    <row r="178" spans="1:5" ht="12.75" customHeight="1">
      <c r="A178" s="30" t="s">
        <v>56</v>
      </c>
      <c r="E178" s="31" t="s">
        <v>5</v>
      </c>
    </row>
    <row r="179" spans="1:5" ht="12.75" customHeight="1">
      <c r="A179" s="30" t="s">
        <v>58</v>
      </c>
      <c r="E179" s="32" t="s">
        <v>2053</v>
      </c>
    </row>
    <row r="180" spans="5:5" ht="12.75" customHeight="1">
      <c r="E180" s="31" t="s">
        <v>2054</v>
      </c>
    </row>
    <row r="181" spans="1:16" ht="12.75" customHeight="1">
      <c r="A181" t="s">
        <v>51</v>
      </c>
      <c s="6" t="s">
        <v>490</v>
      </c>
      <c s="6" t="s">
        <v>2072</v>
      </c>
      <c t="s">
        <v>5</v>
      </c>
      <c s="26" t="s">
        <v>2073</v>
      </c>
      <c s="27" t="s">
        <v>671</v>
      </c>
      <c s="28">
        <v>1</v>
      </c>
      <c s="27">
        <v>0</v>
      </c>
      <c s="27">
        <f>ROUND(G181*H181,6)</f>
      </c>
      <c r="L181" s="29">
        <v>0</v>
      </c>
      <c s="24">
        <f>ROUND(ROUND(L181,2)*ROUND(G181,3),2)</f>
      </c>
      <c s="27" t="s">
        <v>672</v>
      </c>
      <c>
        <f>(M181*21)/100</f>
      </c>
      <c t="s">
        <v>27</v>
      </c>
    </row>
    <row r="182" spans="1:5" ht="12.75" customHeight="1">
      <c r="A182" s="30" t="s">
        <v>56</v>
      </c>
      <c r="E182" s="31" t="s">
        <v>5</v>
      </c>
    </row>
    <row r="183" spans="1:5" ht="12.75" customHeight="1">
      <c r="A183" s="30" t="s">
        <v>58</v>
      </c>
      <c r="E183" s="32" t="s">
        <v>2053</v>
      </c>
    </row>
    <row r="184" spans="5:5" ht="12.75" customHeight="1">
      <c r="E184" s="31" t="s">
        <v>2054</v>
      </c>
    </row>
    <row r="185" spans="1:16" ht="12.75" customHeight="1">
      <c r="A185" t="s">
        <v>51</v>
      </c>
      <c s="6" t="s">
        <v>493</v>
      </c>
      <c s="6" t="s">
        <v>2074</v>
      </c>
      <c t="s">
        <v>5</v>
      </c>
      <c s="26" t="s">
        <v>2075</v>
      </c>
      <c s="27" t="s">
        <v>671</v>
      </c>
      <c s="28">
        <v>1</v>
      </c>
      <c s="27">
        <v>0</v>
      </c>
      <c s="27">
        <f>ROUND(G185*H185,6)</f>
      </c>
      <c r="L185" s="29">
        <v>0</v>
      </c>
      <c s="24">
        <f>ROUND(ROUND(L185,2)*ROUND(G185,3),2)</f>
      </c>
      <c s="27" t="s">
        <v>672</v>
      </c>
      <c>
        <f>(M185*21)/100</f>
      </c>
      <c t="s">
        <v>27</v>
      </c>
    </row>
    <row r="186" spans="1:5" ht="12.75" customHeight="1">
      <c r="A186" s="30" t="s">
        <v>56</v>
      </c>
      <c r="E186" s="31" t="s">
        <v>5</v>
      </c>
    </row>
    <row r="187" spans="1:5" ht="12.75" customHeight="1">
      <c r="A187" s="30" t="s">
        <v>58</v>
      </c>
      <c r="E187" s="32" t="s">
        <v>2053</v>
      </c>
    </row>
    <row r="188" spans="5:5" ht="12.75" customHeight="1">
      <c r="E188" s="31" t="s">
        <v>2054</v>
      </c>
    </row>
    <row r="189" spans="1:16" ht="12.75" customHeight="1">
      <c r="A189" t="s">
        <v>51</v>
      </c>
      <c s="6" t="s">
        <v>496</v>
      </c>
      <c s="6" t="s">
        <v>2076</v>
      </c>
      <c t="s">
        <v>5</v>
      </c>
      <c s="26" t="s">
        <v>2077</v>
      </c>
      <c s="27" t="s">
        <v>671</v>
      </c>
      <c s="28">
        <v>1</v>
      </c>
      <c s="27">
        <v>0</v>
      </c>
      <c s="27">
        <f>ROUND(G189*H189,6)</f>
      </c>
      <c r="L189" s="29">
        <v>0</v>
      </c>
      <c s="24">
        <f>ROUND(ROUND(L189,2)*ROUND(G189,3),2)</f>
      </c>
      <c s="27" t="s">
        <v>672</v>
      </c>
      <c>
        <f>(M189*21)/100</f>
      </c>
      <c t="s">
        <v>27</v>
      </c>
    </row>
    <row r="190" spans="1:5" ht="12.75" customHeight="1">
      <c r="A190" s="30" t="s">
        <v>56</v>
      </c>
      <c r="E190" s="31" t="s">
        <v>5</v>
      </c>
    </row>
    <row r="191" spans="1:5" ht="12.75" customHeight="1">
      <c r="A191" s="30" t="s">
        <v>58</v>
      </c>
      <c r="E191" s="32" t="s">
        <v>2053</v>
      </c>
    </row>
    <row r="192" spans="5:5" ht="12.75" customHeight="1">
      <c r="E192" s="31" t="s">
        <v>2054</v>
      </c>
    </row>
    <row r="193" spans="1:13" ht="12.75" customHeight="1">
      <c r="A193" t="s">
        <v>48</v>
      </c>
      <c r="C193" s="7" t="s">
        <v>2078</v>
      </c>
      <c r="E193" s="25" t="s">
        <v>2079</v>
      </c>
      <c r="J193" s="24">
        <f>0</f>
      </c>
      <c s="24">
        <f>0</f>
      </c>
      <c s="24">
        <f>0+L194+L198+L202+L206+L210+L214+L218+L222+L226+L230+L234+L238+L242+L246+L250+L254+L258+L262+L266+L270+L274+L278+L282+L286+L290+L294+L298+L302+L306+L310+L314+L318+L322+L326+L330+L334+L338+L342+L346+L350+L354+L358+L362+L366+L370</f>
      </c>
      <c s="24">
        <f>0+M194+M198+M202+M206+M210+M214+M218+M222+M226+M230+M234+M238+M242+M246+M250+M254+M258+M262+M266+M270+M274+M278+M282+M286+M290+M294+M298+M302+M306+M310+M314+M318+M322+M326+M330+M334+M338+M342+M346+M350+M354+M358+M362+M366+M370</f>
      </c>
    </row>
    <row r="194" spans="1:16" ht="12.75" customHeight="1">
      <c r="A194" t="s">
        <v>51</v>
      </c>
      <c s="6" t="s">
        <v>71</v>
      </c>
      <c s="6" t="s">
        <v>2080</v>
      </c>
      <c t="s">
        <v>5</v>
      </c>
      <c s="26" t="s">
        <v>2081</v>
      </c>
      <c s="27" t="s">
        <v>236</v>
      </c>
      <c s="28">
        <v>622.71</v>
      </c>
      <c s="27">
        <v>0.015</v>
      </c>
      <c s="27">
        <f>ROUND(G194*H194,6)</f>
      </c>
      <c r="L194" s="29">
        <v>0</v>
      </c>
      <c s="24">
        <f>ROUND(ROUND(L194,2)*ROUND(G194,3),2)</f>
      </c>
      <c s="27" t="s">
        <v>1580</v>
      </c>
      <c>
        <f>(M194*21)/100</f>
      </c>
      <c t="s">
        <v>27</v>
      </c>
    </row>
    <row r="195" spans="1:5" ht="12.75" customHeight="1">
      <c r="A195" s="30" t="s">
        <v>56</v>
      </c>
      <c r="E195" s="31" t="s">
        <v>2082</v>
      </c>
    </row>
    <row r="196" spans="1:5" ht="12.75" customHeight="1">
      <c r="A196" s="30" t="s">
        <v>58</v>
      </c>
      <c r="E196" s="32" t="s">
        <v>2083</v>
      </c>
    </row>
    <row r="197" spans="5:5" ht="12.75" customHeight="1">
      <c r="E197" s="31" t="s">
        <v>60</v>
      </c>
    </row>
    <row r="198" spans="1:16" ht="12.75" customHeight="1">
      <c r="A198" t="s">
        <v>51</v>
      </c>
      <c s="6" t="s">
        <v>74</v>
      </c>
      <c s="6" t="s">
        <v>2084</v>
      </c>
      <c t="s">
        <v>5</v>
      </c>
      <c s="26" t="s">
        <v>2085</v>
      </c>
      <c s="27" t="s">
        <v>2086</v>
      </c>
      <c s="28">
        <v>6400</v>
      </c>
      <c s="27">
        <v>0</v>
      </c>
      <c s="27">
        <f>ROUND(G198*H198,6)</f>
      </c>
      <c r="L198" s="29">
        <v>0</v>
      </c>
      <c s="24">
        <f>ROUND(ROUND(L198,2)*ROUND(G198,3),2)</f>
      </c>
      <c s="27" t="s">
        <v>672</v>
      </c>
      <c>
        <f>(M198*21)/100</f>
      </c>
      <c t="s">
        <v>27</v>
      </c>
    </row>
    <row r="199" spans="1:5" ht="12.75" customHeight="1">
      <c r="A199" s="30" t="s">
        <v>56</v>
      </c>
      <c r="E199" s="31" t="s">
        <v>2087</v>
      </c>
    </row>
    <row r="200" spans="1:5" ht="12.75" customHeight="1">
      <c r="A200" s="30" t="s">
        <v>58</v>
      </c>
      <c r="E200" s="32" t="s">
        <v>2088</v>
      </c>
    </row>
    <row r="201" spans="5:5" ht="12.75" customHeight="1">
      <c r="E201" s="31" t="s">
        <v>2054</v>
      </c>
    </row>
    <row r="202" spans="1:16" ht="12.75" customHeight="1">
      <c r="A202" t="s">
        <v>51</v>
      </c>
      <c s="6" t="s">
        <v>77</v>
      </c>
      <c s="6" t="s">
        <v>2089</v>
      </c>
      <c t="s">
        <v>49</v>
      </c>
      <c s="26" t="s">
        <v>2090</v>
      </c>
      <c s="27" t="s">
        <v>54</v>
      </c>
      <c s="28">
        <v>0.9</v>
      </c>
      <c s="27">
        <v>0</v>
      </c>
      <c s="27">
        <f>ROUND(G202*H202,6)</f>
      </c>
      <c r="L202" s="29">
        <v>0</v>
      </c>
      <c s="24">
        <f>ROUND(ROUND(L202,2)*ROUND(G202,3),2)</f>
      </c>
      <c s="27" t="s">
        <v>1580</v>
      </c>
      <c>
        <f>(M202*21)/100</f>
      </c>
      <c t="s">
        <v>27</v>
      </c>
    </row>
    <row r="203" spans="1:5" ht="12.75" customHeight="1">
      <c r="A203" s="30" t="s">
        <v>56</v>
      </c>
      <c r="E203" s="31" t="s">
        <v>2091</v>
      </c>
    </row>
    <row r="204" spans="1:5" ht="12.75" customHeight="1">
      <c r="A204" s="30" t="s">
        <v>58</v>
      </c>
      <c r="E204" s="32" t="s">
        <v>2092</v>
      </c>
    </row>
    <row r="205" spans="5:5" ht="12.75" customHeight="1">
      <c r="E205" s="31" t="s">
        <v>60</v>
      </c>
    </row>
    <row r="206" spans="1:16" ht="12.75" customHeight="1">
      <c r="A206" t="s">
        <v>51</v>
      </c>
      <c s="6" t="s">
        <v>80</v>
      </c>
      <c s="6" t="s">
        <v>2093</v>
      </c>
      <c t="s">
        <v>5</v>
      </c>
      <c s="26" t="s">
        <v>2094</v>
      </c>
      <c s="27" t="s">
        <v>54</v>
      </c>
      <c s="28">
        <v>0.9</v>
      </c>
      <c s="27">
        <v>0</v>
      </c>
      <c s="27">
        <f>ROUND(G206*H206,6)</f>
      </c>
      <c r="L206" s="29">
        <v>0</v>
      </c>
      <c s="24">
        <f>ROUND(ROUND(L206,2)*ROUND(G206,3),2)</f>
      </c>
      <c s="27" t="s">
        <v>672</v>
      </c>
      <c>
        <f>(M206*21)/100</f>
      </c>
      <c t="s">
        <v>27</v>
      </c>
    </row>
    <row r="207" spans="1:5" ht="12.75" customHeight="1">
      <c r="A207" s="30" t="s">
        <v>56</v>
      </c>
      <c r="E207" s="31" t="s">
        <v>2095</v>
      </c>
    </row>
    <row r="208" spans="1:5" ht="12.75" customHeight="1">
      <c r="A208" s="30" t="s">
        <v>58</v>
      </c>
      <c r="E208" s="32" t="s">
        <v>2096</v>
      </c>
    </row>
    <row r="209" spans="5:5" ht="12.75" customHeight="1">
      <c r="E209" s="31" t="s">
        <v>2054</v>
      </c>
    </row>
    <row r="210" spans="1:16" ht="12.75" customHeight="1">
      <c r="A210" t="s">
        <v>51</v>
      </c>
      <c s="6" t="s">
        <v>83</v>
      </c>
      <c s="6" t="s">
        <v>2097</v>
      </c>
      <c t="s">
        <v>5</v>
      </c>
      <c s="26" t="s">
        <v>2098</v>
      </c>
      <c s="27" t="s">
        <v>54</v>
      </c>
      <c s="28">
        <v>1.68</v>
      </c>
      <c s="27">
        <v>0</v>
      </c>
      <c s="27">
        <f>ROUND(G210*H210,6)</f>
      </c>
      <c r="L210" s="29">
        <v>0</v>
      </c>
      <c s="24">
        <f>ROUND(ROUND(L210,2)*ROUND(G210,3),2)</f>
      </c>
      <c s="27" t="s">
        <v>1580</v>
      </c>
      <c>
        <f>(M210*21)/100</f>
      </c>
      <c t="s">
        <v>27</v>
      </c>
    </row>
    <row r="211" spans="1:5" ht="12.75" customHeight="1">
      <c r="A211" s="30" t="s">
        <v>56</v>
      </c>
      <c r="E211" s="31" t="s">
        <v>2099</v>
      </c>
    </row>
    <row r="212" spans="1:5" ht="12.75" customHeight="1">
      <c r="A212" s="30" t="s">
        <v>58</v>
      </c>
      <c r="E212" s="32" t="s">
        <v>2100</v>
      </c>
    </row>
    <row r="213" spans="5:5" ht="12.75" customHeight="1">
      <c r="E213" s="31" t="s">
        <v>60</v>
      </c>
    </row>
    <row r="214" spans="1:16" ht="12.75" customHeight="1">
      <c r="A214" t="s">
        <v>51</v>
      </c>
      <c s="6" t="s">
        <v>86</v>
      </c>
      <c s="6" t="s">
        <v>2101</v>
      </c>
      <c t="s">
        <v>5</v>
      </c>
      <c s="26" t="s">
        <v>2102</v>
      </c>
      <c s="27" t="s">
        <v>89</v>
      </c>
      <c s="28">
        <v>16</v>
      </c>
      <c s="27">
        <v>0.015</v>
      </c>
      <c s="27">
        <f>ROUND(G214*H214,6)</f>
      </c>
      <c r="L214" s="29">
        <v>0</v>
      </c>
      <c s="24">
        <f>ROUND(ROUND(L214,2)*ROUND(G214,3),2)</f>
      </c>
      <c s="27" t="s">
        <v>1580</v>
      </c>
      <c>
        <f>(M214*21)/100</f>
      </c>
      <c t="s">
        <v>27</v>
      </c>
    </row>
    <row r="215" spans="1:5" ht="12.75" customHeight="1">
      <c r="A215" s="30" t="s">
        <v>56</v>
      </c>
      <c r="E215" s="31" t="s">
        <v>2103</v>
      </c>
    </row>
    <row r="216" spans="1:5" ht="12.75" customHeight="1">
      <c r="A216" s="30" t="s">
        <v>58</v>
      </c>
      <c r="E216" s="32" t="s">
        <v>2104</v>
      </c>
    </row>
    <row r="217" spans="5:5" ht="12.75" customHeight="1">
      <c r="E217" s="31" t="s">
        <v>60</v>
      </c>
    </row>
    <row r="218" spans="1:16" ht="12.75" customHeight="1">
      <c r="A218" t="s">
        <v>51</v>
      </c>
      <c s="6" t="s">
        <v>90</v>
      </c>
      <c s="6" t="s">
        <v>2105</v>
      </c>
      <c t="s">
        <v>5</v>
      </c>
      <c s="26" t="s">
        <v>2106</v>
      </c>
      <c s="27" t="s">
        <v>54</v>
      </c>
      <c s="28">
        <v>4.5</v>
      </c>
      <c s="27">
        <v>2.4</v>
      </c>
      <c s="27">
        <f>ROUND(G218*H218,6)</f>
      </c>
      <c r="L218" s="29">
        <v>0</v>
      </c>
      <c s="24">
        <f>ROUND(ROUND(L218,2)*ROUND(G218,3),2)</f>
      </c>
      <c s="27" t="s">
        <v>1580</v>
      </c>
      <c>
        <f>(M218*21)/100</f>
      </c>
      <c t="s">
        <v>27</v>
      </c>
    </row>
    <row r="219" spans="1:5" ht="12.75" customHeight="1">
      <c r="A219" s="30" t="s">
        <v>56</v>
      </c>
      <c r="E219" s="31" t="s">
        <v>2107</v>
      </c>
    </row>
    <row r="220" spans="1:5" ht="12.75" customHeight="1">
      <c r="A220" s="30" t="s">
        <v>58</v>
      </c>
      <c r="E220" s="32" t="s">
        <v>2108</v>
      </c>
    </row>
    <row r="221" spans="5:5" ht="12.75" customHeight="1">
      <c r="E221" s="31" t="s">
        <v>60</v>
      </c>
    </row>
    <row r="222" spans="1:16" ht="12.75" customHeight="1">
      <c r="A222" t="s">
        <v>51</v>
      </c>
      <c s="6" t="s">
        <v>93</v>
      </c>
      <c s="6" t="s">
        <v>2089</v>
      </c>
      <c t="s">
        <v>5</v>
      </c>
      <c s="26" t="s">
        <v>2090</v>
      </c>
      <c s="27" t="s">
        <v>54</v>
      </c>
      <c s="28">
        <v>0.9</v>
      </c>
      <c s="27">
        <v>0</v>
      </c>
      <c s="27">
        <f>ROUND(G222*H222,6)</f>
      </c>
      <c r="L222" s="29">
        <v>0</v>
      </c>
      <c s="24">
        <f>ROUND(ROUND(L222,2)*ROUND(G222,3),2)</f>
      </c>
      <c s="27" t="s">
        <v>1580</v>
      </c>
      <c>
        <f>(M222*21)/100</f>
      </c>
      <c t="s">
        <v>27</v>
      </c>
    </row>
    <row r="223" spans="1:5" ht="12.75" customHeight="1">
      <c r="A223" s="30" t="s">
        <v>56</v>
      </c>
      <c r="E223" s="31" t="s">
        <v>2091</v>
      </c>
    </row>
    <row r="224" spans="1:5" ht="12.75" customHeight="1">
      <c r="A224" s="30" t="s">
        <v>58</v>
      </c>
      <c r="E224" s="32" t="s">
        <v>2109</v>
      </c>
    </row>
    <row r="225" spans="5:5" ht="12.75" customHeight="1">
      <c r="E225" s="31" t="s">
        <v>60</v>
      </c>
    </row>
    <row r="226" spans="1:16" ht="12.75" customHeight="1">
      <c r="A226" t="s">
        <v>51</v>
      </c>
      <c s="6" t="s">
        <v>96</v>
      </c>
      <c s="6" t="s">
        <v>2093</v>
      </c>
      <c t="s">
        <v>49</v>
      </c>
      <c s="26" t="s">
        <v>2094</v>
      </c>
      <c s="27" t="s">
        <v>54</v>
      </c>
      <c s="28">
        <v>0.9</v>
      </c>
      <c s="27">
        <v>0.65</v>
      </c>
      <c s="27">
        <f>ROUND(G226*H226,6)</f>
      </c>
      <c r="L226" s="29">
        <v>0</v>
      </c>
      <c s="24">
        <f>ROUND(ROUND(L226,2)*ROUND(G226,3),2)</f>
      </c>
      <c s="27" t="s">
        <v>672</v>
      </c>
      <c>
        <f>(M226*21)/100</f>
      </c>
      <c t="s">
        <v>27</v>
      </c>
    </row>
    <row r="227" spans="1:5" ht="12.75" customHeight="1">
      <c r="A227" s="30" t="s">
        <v>56</v>
      </c>
      <c r="E227" s="31" t="s">
        <v>2110</v>
      </c>
    </row>
    <row r="228" spans="1:5" ht="12.75" customHeight="1">
      <c r="A228" s="30" t="s">
        <v>58</v>
      </c>
      <c r="E228" s="32" t="s">
        <v>2111</v>
      </c>
    </row>
    <row r="229" spans="5:5" ht="12.75" customHeight="1">
      <c r="E229" s="31" t="s">
        <v>2054</v>
      </c>
    </row>
    <row r="230" spans="1:16" ht="12.75" customHeight="1">
      <c r="A230" t="s">
        <v>51</v>
      </c>
      <c s="6" t="s">
        <v>99</v>
      </c>
      <c s="6" t="s">
        <v>2112</v>
      </c>
      <c t="s">
        <v>5</v>
      </c>
      <c s="26" t="s">
        <v>2113</v>
      </c>
      <c s="27" t="s">
        <v>54</v>
      </c>
      <c s="28">
        <v>4.5</v>
      </c>
      <c s="27">
        <v>0</v>
      </c>
      <c s="27">
        <f>ROUND(G230*H230,6)</f>
      </c>
      <c r="L230" s="29">
        <v>0</v>
      </c>
      <c s="24">
        <f>ROUND(ROUND(L230,2)*ROUND(G230,3),2)</f>
      </c>
      <c s="27" t="s">
        <v>1580</v>
      </c>
      <c>
        <f>(M230*21)/100</f>
      </c>
      <c t="s">
        <v>27</v>
      </c>
    </row>
    <row r="231" spans="1:5" ht="12.75" customHeight="1">
      <c r="A231" s="30" t="s">
        <v>56</v>
      </c>
      <c r="E231" s="31" t="s">
        <v>2114</v>
      </c>
    </row>
    <row r="232" spans="1:5" ht="12.75" customHeight="1">
      <c r="A232" s="30" t="s">
        <v>58</v>
      </c>
      <c r="E232" s="32" t="s">
        <v>2115</v>
      </c>
    </row>
    <row r="233" spans="5:5" ht="12.75" customHeight="1">
      <c r="E233" s="31" t="s">
        <v>60</v>
      </c>
    </row>
    <row r="234" spans="1:16" ht="12.75" customHeight="1">
      <c r="A234" t="s">
        <v>51</v>
      </c>
      <c s="6" t="s">
        <v>103</v>
      </c>
      <c s="6" t="s">
        <v>2116</v>
      </c>
      <c t="s">
        <v>5</v>
      </c>
      <c s="26" t="s">
        <v>2117</v>
      </c>
      <c s="27" t="s">
        <v>489</v>
      </c>
      <c s="28">
        <v>0.68</v>
      </c>
      <c s="27">
        <v>0</v>
      </c>
      <c s="27">
        <f>ROUND(G234*H234,6)</f>
      </c>
      <c r="L234" s="29">
        <v>0</v>
      </c>
      <c s="24">
        <f>ROUND(ROUND(L234,2)*ROUND(G234,3),2)</f>
      </c>
      <c s="27" t="s">
        <v>1580</v>
      </c>
      <c>
        <f>(M234*21)/100</f>
      </c>
      <c t="s">
        <v>27</v>
      </c>
    </row>
    <row r="235" spans="1:5" ht="12.75" customHeight="1">
      <c r="A235" s="30" t="s">
        <v>56</v>
      </c>
      <c r="E235" s="31" t="s">
        <v>2118</v>
      </c>
    </row>
    <row r="236" spans="1:5" ht="12.75" customHeight="1">
      <c r="A236" s="30" t="s">
        <v>58</v>
      </c>
      <c r="E236" s="32" t="s">
        <v>2119</v>
      </c>
    </row>
    <row r="237" spans="5:5" ht="12.75" customHeight="1">
      <c r="E237" s="31" t="s">
        <v>60</v>
      </c>
    </row>
    <row r="238" spans="1:16" ht="12.75" customHeight="1">
      <c r="A238" t="s">
        <v>51</v>
      </c>
      <c s="6" t="s">
        <v>106</v>
      </c>
      <c s="6" t="s">
        <v>2120</v>
      </c>
      <c t="s">
        <v>5</v>
      </c>
      <c s="26" t="s">
        <v>2121</v>
      </c>
      <c s="27" t="s">
        <v>236</v>
      </c>
      <c s="28">
        <v>3.546</v>
      </c>
      <c s="27">
        <v>0</v>
      </c>
      <c s="27">
        <f>ROUND(G238*H238,6)</f>
      </c>
      <c r="L238" s="29">
        <v>0</v>
      </c>
      <c s="24">
        <f>ROUND(ROUND(L238,2)*ROUND(G238,3),2)</f>
      </c>
      <c s="27" t="s">
        <v>1580</v>
      </c>
      <c>
        <f>(M238*21)/100</f>
      </c>
      <c t="s">
        <v>27</v>
      </c>
    </row>
    <row r="239" spans="1:5" ht="12.75" customHeight="1">
      <c r="A239" s="30" t="s">
        <v>56</v>
      </c>
      <c r="E239" s="31" t="s">
        <v>2122</v>
      </c>
    </row>
    <row r="240" spans="1:5" ht="12.75" customHeight="1">
      <c r="A240" s="30" t="s">
        <v>58</v>
      </c>
      <c r="E240" s="32" t="s">
        <v>2123</v>
      </c>
    </row>
    <row r="241" spans="5:5" ht="12.75" customHeight="1">
      <c r="E241" s="31" t="s">
        <v>60</v>
      </c>
    </row>
    <row r="242" spans="1:16" ht="12.75" customHeight="1">
      <c r="A242" t="s">
        <v>51</v>
      </c>
      <c s="6" t="s">
        <v>109</v>
      </c>
      <c s="6" t="s">
        <v>2124</v>
      </c>
      <c t="s">
        <v>5</v>
      </c>
      <c s="26" t="s">
        <v>2125</v>
      </c>
      <c s="27" t="s">
        <v>236</v>
      </c>
      <c s="28">
        <v>5.319</v>
      </c>
      <c s="27">
        <v>0</v>
      </c>
      <c s="27">
        <f>ROUND(G242*H242,6)</f>
      </c>
      <c r="L242" s="29">
        <v>0</v>
      </c>
      <c s="24">
        <f>ROUND(ROUND(L242,2)*ROUND(G242,3),2)</f>
      </c>
      <c s="27" t="s">
        <v>672</v>
      </c>
      <c>
        <f>(M242*21)/100</f>
      </c>
      <c t="s">
        <v>27</v>
      </c>
    </row>
    <row r="243" spans="1:5" ht="12.75" customHeight="1">
      <c r="A243" s="30" t="s">
        <v>56</v>
      </c>
      <c r="E243" s="31" t="s">
        <v>2126</v>
      </c>
    </row>
    <row r="244" spans="1:5" ht="12.75" customHeight="1">
      <c r="A244" s="30" t="s">
        <v>58</v>
      </c>
      <c r="E244" s="32" t="s">
        <v>2127</v>
      </c>
    </row>
    <row r="245" spans="5:5" ht="12.75" customHeight="1">
      <c r="E245" s="31" t="s">
        <v>2128</v>
      </c>
    </row>
    <row r="246" spans="1:16" ht="12.75" customHeight="1">
      <c r="A246" t="s">
        <v>51</v>
      </c>
      <c s="6" t="s">
        <v>112</v>
      </c>
      <c s="6" t="s">
        <v>2129</v>
      </c>
      <c t="s">
        <v>5</v>
      </c>
      <c s="26" t="s">
        <v>2130</v>
      </c>
      <c s="27" t="s">
        <v>489</v>
      </c>
      <c s="28">
        <v>0.01</v>
      </c>
      <c s="27">
        <v>0</v>
      </c>
      <c s="27">
        <f>ROUND(G246*H246,6)</f>
      </c>
      <c r="L246" s="29">
        <v>0</v>
      </c>
      <c s="24">
        <f>ROUND(ROUND(L246,2)*ROUND(G246,3),2)</f>
      </c>
      <c s="27" t="s">
        <v>672</v>
      </c>
      <c>
        <f>(M246*21)/100</f>
      </c>
      <c t="s">
        <v>27</v>
      </c>
    </row>
    <row r="247" spans="1:5" ht="12.75" customHeight="1">
      <c r="A247" s="30" t="s">
        <v>56</v>
      </c>
      <c r="E247" s="31" t="s">
        <v>2131</v>
      </c>
    </row>
    <row r="248" spans="1:5" ht="12.75" customHeight="1">
      <c r="A248" s="30" t="s">
        <v>58</v>
      </c>
      <c r="E248" s="32" t="s">
        <v>2132</v>
      </c>
    </row>
    <row r="249" spans="5:5" ht="12.75" customHeight="1">
      <c r="E249" s="31" t="s">
        <v>2054</v>
      </c>
    </row>
    <row r="250" spans="1:16" ht="12.75" customHeight="1">
      <c r="A250" t="s">
        <v>51</v>
      </c>
      <c s="6" t="s">
        <v>115</v>
      </c>
      <c s="6" t="s">
        <v>2133</v>
      </c>
      <c t="s">
        <v>5</v>
      </c>
      <c s="26" t="s">
        <v>2130</v>
      </c>
      <c s="27" t="s">
        <v>489</v>
      </c>
      <c s="28">
        <v>3.009</v>
      </c>
      <c s="27">
        <v>0</v>
      </c>
      <c s="27">
        <f>ROUND(G250*H250,6)</f>
      </c>
      <c r="L250" s="29">
        <v>0</v>
      </c>
      <c s="24">
        <f>ROUND(ROUND(L250,2)*ROUND(G250,3),2)</f>
      </c>
      <c s="27" t="s">
        <v>672</v>
      </c>
      <c>
        <f>(M250*21)/100</f>
      </c>
      <c t="s">
        <v>27</v>
      </c>
    </row>
    <row r="251" spans="1:5" ht="12.75" customHeight="1">
      <c r="A251" s="30" t="s">
        <v>56</v>
      </c>
      <c r="E251" s="31" t="s">
        <v>2134</v>
      </c>
    </row>
    <row r="252" spans="1:5" ht="12.75" customHeight="1">
      <c r="A252" s="30" t="s">
        <v>58</v>
      </c>
      <c r="E252" s="32" t="s">
        <v>2135</v>
      </c>
    </row>
    <row r="253" spans="5:5" ht="12.75" customHeight="1">
      <c r="E253" s="31" t="s">
        <v>2054</v>
      </c>
    </row>
    <row r="254" spans="1:16" ht="12.75" customHeight="1">
      <c r="A254" t="s">
        <v>51</v>
      </c>
      <c s="6" t="s">
        <v>119</v>
      </c>
      <c s="6" t="s">
        <v>2136</v>
      </c>
      <c t="s">
        <v>5</v>
      </c>
      <c s="26" t="s">
        <v>1557</v>
      </c>
      <c s="27" t="s">
        <v>1026</v>
      </c>
      <c s="28">
        <v>1480</v>
      </c>
      <c s="27">
        <v>0</v>
      </c>
      <c s="27">
        <f>ROUND(G254*H254,6)</f>
      </c>
      <c r="L254" s="29">
        <v>0</v>
      </c>
      <c s="24">
        <f>ROUND(ROUND(L254,2)*ROUND(G254,3),2)</f>
      </c>
      <c s="27" t="s">
        <v>672</v>
      </c>
      <c>
        <f>(M254*21)/100</f>
      </c>
      <c t="s">
        <v>27</v>
      </c>
    </row>
    <row r="255" spans="1:5" ht="12.75" customHeight="1">
      <c r="A255" s="30" t="s">
        <v>56</v>
      </c>
      <c r="E255" s="31" t="s">
        <v>2137</v>
      </c>
    </row>
    <row r="256" spans="1:5" ht="12.75" customHeight="1">
      <c r="A256" s="30" t="s">
        <v>58</v>
      </c>
      <c r="E256" s="32" t="s">
        <v>2138</v>
      </c>
    </row>
    <row r="257" spans="5:5" ht="12.75" customHeight="1">
      <c r="E257" s="31" t="s">
        <v>2054</v>
      </c>
    </row>
    <row r="258" spans="1:16" ht="12.75" customHeight="1">
      <c r="A258" t="s">
        <v>51</v>
      </c>
      <c s="6" t="s">
        <v>122</v>
      </c>
      <c s="6" t="s">
        <v>2139</v>
      </c>
      <c t="s">
        <v>5</v>
      </c>
      <c s="26" t="s">
        <v>2140</v>
      </c>
      <c s="27" t="s">
        <v>236</v>
      </c>
      <c s="28">
        <v>176</v>
      </c>
      <c s="27">
        <v>0</v>
      </c>
      <c s="27">
        <f>ROUND(G258*H258,6)</f>
      </c>
      <c r="L258" s="29">
        <v>0</v>
      </c>
      <c s="24">
        <f>ROUND(ROUND(L258,2)*ROUND(G258,3),2)</f>
      </c>
      <c s="27" t="s">
        <v>1580</v>
      </c>
      <c>
        <f>(M258*21)/100</f>
      </c>
      <c t="s">
        <v>27</v>
      </c>
    </row>
    <row r="259" spans="1:5" ht="12.75" customHeight="1">
      <c r="A259" s="30" t="s">
        <v>56</v>
      </c>
      <c r="E259" s="31" t="s">
        <v>2141</v>
      </c>
    </row>
    <row r="260" spans="1:5" ht="12.75" customHeight="1">
      <c r="A260" s="30" t="s">
        <v>58</v>
      </c>
      <c r="E260" s="32" t="s">
        <v>2142</v>
      </c>
    </row>
    <row r="261" spans="5:5" ht="12.75" customHeight="1">
      <c r="E261" s="31" t="s">
        <v>60</v>
      </c>
    </row>
    <row r="262" spans="1:16" ht="12.75" customHeight="1">
      <c r="A262" t="s">
        <v>51</v>
      </c>
      <c s="6" t="s">
        <v>125</v>
      </c>
      <c s="6" t="s">
        <v>2143</v>
      </c>
      <c t="s">
        <v>5</v>
      </c>
      <c s="26" t="s">
        <v>2130</v>
      </c>
      <c s="27" t="s">
        <v>1026</v>
      </c>
      <c s="28">
        <v>255</v>
      </c>
      <c s="27">
        <v>0</v>
      </c>
      <c s="27">
        <f>ROUND(G262*H262,6)</f>
      </c>
      <c r="L262" s="29">
        <v>0</v>
      </c>
      <c s="24">
        <f>ROUND(ROUND(L262,2)*ROUND(G262,3),2)</f>
      </c>
      <c s="27" t="s">
        <v>672</v>
      </c>
      <c>
        <f>(M262*21)/100</f>
      </c>
      <c t="s">
        <v>27</v>
      </c>
    </row>
    <row r="263" spans="1:5" ht="12.75" customHeight="1">
      <c r="A263" s="30" t="s">
        <v>56</v>
      </c>
      <c r="E263" s="31" t="s">
        <v>2144</v>
      </c>
    </row>
    <row r="264" spans="1:5" ht="12.75" customHeight="1">
      <c r="A264" s="30" t="s">
        <v>58</v>
      </c>
      <c r="E264" s="32" t="s">
        <v>2145</v>
      </c>
    </row>
    <row r="265" spans="5:5" ht="12.75" customHeight="1">
      <c r="E265" s="31" t="s">
        <v>2054</v>
      </c>
    </row>
    <row r="266" spans="1:16" ht="12.75" customHeight="1">
      <c r="A266" t="s">
        <v>51</v>
      </c>
      <c s="6" t="s">
        <v>128</v>
      </c>
      <c s="6" t="s">
        <v>2146</v>
      </c>
      <c t="s">
        <v>5</v>
      </c>
      <c s="26" t="s">
        <v>2130</v>
      </c>
      <c s="27" t="s">
        <v>720</v>
      </c>
      <c s="28">
        <v>1350</v>
      </c>
      <c s="27">
        <v>0</v>
      </c>
      <c s="27">
        <f>ROUND(G266*H266,6)</f>
      </c>
      <c r="L266" s="29">
        <v>0</v>
      </c>
      <c s="24">
        <f>ROUND(ROUND(L266,2)*ROUND(G266,3),2)</f>
      </c>
      <c s="27" t="s">
        <v>672</v>
      </c>
      <c>
        <f>(M266*21)/100</f>
      </c>
      <c t="s">
        <v>27</v>
      </c>
    </row>
    <row r="267" spans="1:5" ht="12.75" customHeight="1">
      <c r="A267" s="30" t="s">
        <v>56</v>
      </c>
      <c r="E267" s="31" t="s">
        <v>2147</v>
      </c>
    </row>
    <row r="268" spans="1:5" ht="12.75" customHeight="1">
      <c r="A268" s="30" t="s">
        <v>58</v>
      </c>
      <c r="E268" s="32" t="s">
        <v>2148</v>
      </c>
    </row>
    <row r="269" spans="5:5" ht="12.75" customHeight="1">
      <c r="E269" s="31" t="s">
        <v>2054</v>
      </c>
    </row>
    <row r="270" spans="1:16" ht="12.75" customHeight="1">
      <c r="A270" t="s">
        <v>51</v>
      </c>
      <c s="6" t="s">
        <v>131</v>
      </c>
      <c s="6" t="s">
        <v>2149</v>
      </c>
      <c t="s">
        <v>5</v>
      </c>
      <c s="26" t="s">
        <v>2130</v>
      </c>
      <c s="27" t="s">
        <v>720</v>
      </c>
      <c s="28">
        <v>1470</v>
      </c>
      <c s="27">
        <v>0</v>
      </c>
      <c s="27">
        <f>ROUND(G270*H270,6)</f>
      </c>
      <c r="L270" s="29">
        <v>0</v>
      </c>
      <c s="24">
        <f>ROUND(ROUND(L270,2)*ROUND(G270,3),2)</f>
      </c>
      <c s="27" t="s">
        <v>672</v>
      </c>
      <c>
        <f>(M270*21)/100</f>
      </c>
      <c t="s">
        <v>27</v>
      </c>
    </row>
    <row r="271" spans="1:5" ht="12.75" customHeight="1">
      <c r="A271" s="30" t="s">
        <v>56</v>
      </c>
      <c r="E271" s="31" t="s">
        <v>2150</v>
      </c>
    </row>
    <row r="272" spans="1:5" ht="12.75" customHeight="1">
      <c r="A272" s="30" t="s">
        <v>58</v>
      </c>
      <c r="E272" s="32" t="s">
        <v>2151</v>
      </c>
    </row>
    <row r="273" spans="5:5" ht="12.75" customHeight="1">
      <c r="E273" s="31" t="s">
        <v>2054</v>
      </c>
    </row>
    <row r="274" spans="1:16" ht="12.75" customHeight="1">
      <c r="A274" t="s">
        <v>51</v>
      </c>
      <c s="6" t="s">
        <v>134</v>
      </c>
      <c s="6" t="s">
        <v>2152</v>
      </c>
      <c t="s">
        <v>5</v>
      </c>
      <c s="26" t="s">
        <v>2130</v>
      </c>
      <c s="27" t="s">
        <v>1026</v>
      </c>
      <c s="28">
        <v>8</v>
      </c>
      <c s="27">
        <v>0</v>
      </c>
      <c s="27">
        <f>ROUND(G274*H274,6)</f>
      </c>
      <c r="L274" s="29">
        <v>0</v>
      </c>
      <c s="24">
        <f>ROUND(ROUND(L274,2)*ROUND(G274,3),2)</f>
      </c>
      <c s="27" t="s">
        <v>672</v>
      </c>
      <c>
        <f>(M274*21)/100</f>
      </c>
      <c t="s">
        <v>27</v>
      </c>
    </row>
    <row r="275" spans="1:5" ht="12.75" customHeight="1">
      <c r="A275" s="30" t="s">
        <v>56</v>
      </c>
      <c r="E275" s="31" t="s">
        <v>2153</v>
      </c>
    </row>
    <row r="276" spans="1:5" ht="12.75" customHeight="1">
      <c r="A276" s="30" t="s">
        <v>58</v>
      </c>
      <c r="E276" s="32" t="s">
        <v>2154</v>
      </c>
    </row>
    <row r="277" spans="5:5" ht="12.75" customHeight="1">
      <c r="E277" s="31" t="s">
        <v>2054</v>
      </c>
    </row>
    <row r="278" spans="1:16" ht="12.75" customHeight="1">
      <c r="A278" t="s">
        <v>51</v>
      </c>
      <c s="6" t="s">
        <v>137</v>
      </c>
      <c s="6" t="s">
        <v>2155</v>
      </c>
      <c t="s">
        <v>5</v>
      </c>
      <c s="26" t="s">
        <v>2156</v>
      </c>
      <c s="27" t="s">
        <v>1026</v>
      </c>
      <c s="28">
        <v>7</v>
      </c>
      <c s="27">
        <v>0</v>
      </c>
      <c s="27">
        <f>ROUND(G278*H278,6)</f>
      </c>
      <c r="L278" s="29">
        <v>0</v>
      </c>
      <c s="24">
        <f>ROUND(ROUND(L278,2)*ROUND(G278,3),2)</f>
      </c>
      <c s="27" t="s">
        <v>672</v>
      </c>
      <c>
        <f>(M278*21)/100</f>
      </c>
      <c t="s">
        <v>27</v>
      </c>
    </row>
    <row r="279" spans="1:5" ht="12.75" customHeight="1">
      <c r="A279" s="30" t="s">
        <v>56</v>
      </c>
      <c r="E279" s="31" t="s">
        <v>2157</v>
      </c>
    </row>
    <row r="280" spans="1:5" ht="12.75" customHeight="1">
      <c r="A280" s="30" t="s">
        <v>58</v>
      </c>
      <c r="E280" s="32" t="s">
        <v>2158</v>
      </c>
    </row>
    <row r="281" spans="5:5" ht="12.75" customHeight="1">
      <c r="E281" s="31" t="s">
        <v>60</v>
      </c>
    </row>
    <row r="282" spans="1:16" ht="12.75" customHeight="1">
      <c r="A282" t="s">
        <v>51</v>
      </c>
      <c s="6" t="s">
        <v>140</v>
      </c>
      <c s="6" t="s">
        <v>2159</v>
      </c>
      <c t="s">
        <v>5</v>
      </c>
      <c s="26" t="s">
        <v>2160</v>
      </c>
      <c s="27" t="s">
        <v>89</v>
      </c>
      <c s="28">
        <v>4</v>
      </c>
      <c s="27">
        <v>0.05</v>
      </c>
      <c s="27">
        <f>ROUND(G282*H282,6)</f>
      </c>
      <c r="L282" s="29">
        <v>0</v>
      </c>
      <c s="24">
        <f>ROUND(ROUND(L282,2)*ROUND(G282,3),2)</f>
      </c>
      <c s="27" t="s">
        <v>1580</v>
      </c>
      <c>
        <f>(M282*21)/100</f>
      </c>
      <c t="s">
        <v>27</v>
      </c>
    </row>
    <row r="283" spans="1:5" ht="12.75" customHeight="1">
      <c r="A283" s="30" t="s">
        <v>56</v>
      </c>
      <c r="E283" s="31" t="s">
        <v>2161</v>
      </c>
    </row>
    <row r="284" spans="1:5" ht="12.75" customHeight="1">
      <c r="A284" s="30" t="s">
        <v>58</v>
      </c>
      <c r="E284" s="32" t="s">
        <v>2162</v>
      </c>
    </row>
    <row r="285" spans="5:5" ht="12.75" customHeight="1">
      <c r="E285" s="31" t="s">
        <v>60</v>
      </c>
    </row>
    <row r="286" spans="1:16" ht="12.75" customHeight="1">
      <c r="A286" t="s">
        <v>51</v>
      </c>
      <c s="6" t="s">
        <v>143</v>
      </c>
      <c s="6" t="s">
        <v>2163</v>
      </c>
      <c t="s">
        <v>5</v>
      </c>
      <c s="26" t="s">
        <v>2164</v>
      </c>
      <c s="27" t="s">
        <v>1026</v>
      </c>
      <c s="28">
        <v>7</v>
      </c>
      <c s="27">
        <v>0</v>
      </c>
      <c s="27">
        <f>ROUND(G286*H286,6)</f>
      </c>
      <c r="L286" s="29">
        <v>0</v>
      </c>
      <c s="24">
        <f>ROUND(ROUND(L286,2)*ROUND(G286,3),2)</f>
      </c>
      <c s="27" t="s">
        <v>672</v>
      </c>
      <c>
        <f>(M286*21)/100</f>
      </c>
      <c t="s">
        <v>27</v>
      </c>
    </row>
    <row r="287" spans="1:5" ht="12.75" customHeight="1">
      <c r="A287" s="30" t="s">
        <v>56</v>
      </c>
      <c r="E287" s="31" t="s">
        <v>2165</v>
      </c>
    </row>
    <row r="288" spans="1:5" ht="12.75" customHeight="1">
      <c r="A288" s="30" t="s">
        <v>58</v>
      </c>
      <c r="E288" s="32" t="s">
        <v>2166</v>
      </c>
    </row>
    <row r="289" spans="5:5" ht="12.75" customHeight="1">
      <c r="E289" s="31" t="s">
        <v>2054</v>
      </c>
    </row>
    <row r="290" spans="1:16" ht="12.75" customHeight="1">
      <c r="A290" t="s">
        <v>51</v>
      </c>
      <c s="6" t="s">
        <v>146</v>
      </c>
      <c s="6" t="s">
        <v>2167</v>
      </c>
      <c t="s">
        <v>5</v>
      </c>
      <c s="26" t="s">
        <v>2168</v>
      </c>
      <c s="27" t="s">
        <v>89</v>
      </c>
      <c s="28">
        <v>1</v>
      </c>
      <c s="27">
        <v>0.5</v>
      </c>
      <c s="27">
        <f>ROUND(G290*H290,6)</f>
      </c>
      <c r="L290" s="29">
        <v>0</v>
      </c>
      <c s="24">
        <f>ROUND(ROUND(L290,2)*ROUND(G290,3),2)</f>
      </c>
      <c s="27" t="s">
        <v>672</v>
      </c>
      <c>
        <f>(M290*21)/100</f>
      </c>
      <c t="s">
        <v>27</v>
      </c>
    </row>
    <row r="291" spans="1:5" ht="12.75" customHeight="1">
      <c r="A291" s="30" t="s">
        <v>56</v>
      </c>
      <c r="E291" s="31" t="s">
        <v>2169</v>
      </c>
    </row>
    <row r="292" spans="1:5" ht="12.75" customHeight="1">
      <c r="A292" s="30" t="s">
        <v>58</v>
      </c>
      <c r="E292" s="32" t="s">
        <v>2170</v>
      </c>
    </row>
    <row r="293" spans="5:5" ht="12.75" customHeight="1">
      <c r="E293" s="31" t="s">
        <v>60</v>
      </c>
    </row>
    <row r="294" spans="1:16" ht="12.75" customHeight="1">
      <c r="A294" t="s">
        <v>51</v>
      </c>
      <c s="6" t="s">
        <v>149</v>
      </c>
      <c s="6" t="s">
        <v>2171</v>
      </c>
      <c t="s">
        <v>5</v>
      </c>
      <c s="26" t="s">
        <v>2172</v>
      </c>
      <c s="27" t="s">
        <v>2086</v>
      </c>
      <c s="28">
        <v>6400</v>
      </c>
      <c s="27">
        <v>0</v>
      </c>
      <c s="27">
        <f>ROUND(G294*H294,6)</f>
      </c>
      <c r="L294" s="29">
        <v>0</v>
      </c>
      <c s="24">
        <f>ROUND(ROUND(L294,2)*ROUND(G294,3),2)</f>
      </c>
      <c s="27" t="s">
        <v>672</v>
      </c>
      <c>
        <f>(M294*21)/100</f>
      </c>
      <c t="s">
        <v>27</v>
      </c>
    </row>
    <row r="295" spans="1:5" ht="12.75" customHeight="1">
      <c r="A295" s="30" t="s">
        <v>56</v>
      </c>
      <c r="E295" s="31" t="s">
        <v>2173</v>
      </c>
    </row>
    <row r="296" spans="1:5" ht="12.75" customHeight="1">
      <c r="A296" s="30" t="s">
        <v>58</v>
      </c>
      <c r="E296" s="32" t="s">
        <v>2174</v>
      </c>
    </row>
    <row r="297" spans="5:5" ht="12.75" customHeight="1">
      <c r="E297" s="31" t="s">
        <v>2054</v>
      </c>
    </row>
    <row r="298" spans="1:16" ht="12.75" customHeight="1">
      <c r="A298" t="s">
        <v>51</v>
      </c>
      <c s="6" t="s">
        <v>152</v>
      </c>
      <c s="6" t="s">
        <v>2163</v>
      </c>
      <c t="s">
        <v>49</v>
      </c>
      <c s="26" t="s">
        <v>2175</v>
      </c>
      <c s="27" t="s">
        <v>236</v>
      </c>
      <c s="28">
        <v>1670</v>
      </c>
      <c s="27">
        <v>0</v>
      </c>
      <c s="27">
        <f>ROUND(G298*H298,6)</f>
      </c>
      <c r="L298" s="29">
        <v>0</v>
      </c>
      <c s="24">
        <f>ROUND(ROUND(L298,2)*ROUND(G298,3),2)</f>
      </c>
      <c s="27" t="s">
        <v>672</v>
      </c>
      <c>
        <f>(M298*21)/100</f>
      </c>
      <c t="s">
        <v>27</v>
      </c>
    </row>
    <row r="299" spans="1:5" ht="12.75" customHeight="1">
      <c r="A299" s="30" t="s">
        <v>56</v>
      </c>
      <c r="E299" s="31" t="s">
        <v>2176</v>
      </c>
    </row>
    <row r="300" spans="1:5" ht="12.75" customHeight="1">
      <c r="A300" s="30" t="s">
        <v>58</v>
      </c>
      <c r="E300" s="32" t="s">
        <v>2177</v>
      </c>
    </row>
    <row r="301" spans="5:5" ht="12.75" customHeight="1">
      <c r="E301" s="31" t="s">
        <v>2054</v>
      </c>
    </row>
    <row r="302" spans="1:16" ht="12.75" customHeight="1">
      <c r="A302" t="s">
        <v>51</v>
      </c>
      <c s="6" t="s">
        <v>155</v>
      </c>
      <c s="6" t="s">
        <v>2178</v>
      </c>
      <c t="s">
        <v>5</v>
      </c>
      <c s="26" t="s">
        <v>2175</v>
      </c>
      <c s="27" t="s">
        <v>1026</v>
      </c>
      <c s="28">
        <v>2</v>
      </c>
      <c s="27">
        <v>0</v>
      </c>
      <c s="27">
        <f>ROUND(G302*H302,6)</f>
      </c>
      <c r="L302" s="29">
        <v>0</v>
      </c>
      <c s="24">
        <f>ROUND(ROUND(L302,2)*ROUND(G302,3),2)</f>
      </c>
      <c s="27" t="s">
        <v>672</v>
      </c>
      <c>
        <f>(M302*21)/100</f>
      </c>
      <c t="s">
        <v>27</v>
      </c>
    </row>
    <row r="303" spans="1:5" ht="12.75" customHeight="1">
      <c r="A303" s="30" t="s">
        <v>56</v>
      </c>
      <c r="E303" s="31" t="s">
        <v>2179</v>
      </c>
    </row>
    <row r="304" spans="1:5" ht="12.75" customHeight="1">
      <c r="A304" s="30" t="s">
        <v>58</v>
      </c>
      <c r="E304" s="32" t="s">
        <v>2180</v>
      </c>
    </row>
    <row r="305" spans="5:5" ht="12.75" customHeight="1">
      <c r="E305" s="31" t="s">
        <v>2054</v>
      </c>
    </row>
    <row r="306" spans="1:16" ht="12.75" customHeight="1">
      <c r="A306" t="s">
        <v>51</v>
      </c>
      <c s="6" t="s">
        <v>158</v>
      </c>
      <c s="6" t="s">
        <v>2181</v>
      </c>
      <c t="s">
        <v>5</v>
      </c>
      <c s="26" t="s">
        <v>2182</v>
      </c>
      <c s="27" t="s">
        <v>1026</v>
      </c>
      <c s="28">
        <v>1</v>
      </c>
      <c s="27">
        <v>0</v>
      </c>
      <c s="27">
        <f>ROUND(G306*H306,6)</f>
      </c>
      <c r="L306" s="29">
        <v>0</v>
      </c>
      <c s="24">
        <f>ROUND(ROUND(L306,2)*ROUND(G306,3),2)</f>
      </c>
      <c s="27" t="s">
        <v>672</v>
      </c>
      <c>
        <f>(M306*21)/100</f>
      </c>
      <c t="s">
        <v>27</v>
      </c>
    </row>
    <row r="307" spans="1:5" ht="12.75" customHeight="1">
      <c r="A307" s="30" t="s">
        <v>56</v>
      </c>
      <c r="E307" s="31" t="s">
        <v>2182</v>
      </c>
    </row>
    <row r="308" spans="1:5" ht="12.75" customHeight="1">
      <c r="A308" s="30" t="s">
        <v>58</v>
      </c>
      <c r="E308" s="32" t="s">
        <v>2183</v>
      </c>
    </row>
    <row r="309" spans="5:5" ht="12.75" customHeight="1">
      <c r="E309" s="31" t="s">
        <v>2054</v>
      </c>
    </row>
    <row r="310" spans="1:16" ht="12.75" customHeight="1">
      <c r="A310" t="s">
        <v>51</v>
      </c>
      <c s="6" t="s">
        <v>163</v>
      </c>
      <c s="6" t="s">
        <v>2184</v>
      </c>
      <c t="s">
        <v>5</v>
      </c>
      <c s="26" t="s">
        <v>2130</v>
      </c>
      <c s="27" t="s">
        <v>720</v>
      </c>
      <c s="28">
        <v>434.6</v>
      </c>
      <c s="27">
        <v>0</v>
      </c>
      <c s="27">
        <f>ROUND(G310*H310,6)</f>
      </c>
      <c r="L310" s="29">
        <v>0</v>
      </c>
      <c s="24">
        <f>ROUND(ROUND(L310,2)*ROUND(G310,3),2)</f>
      </c>
      <c s="27" t="s">
        <v>672</v>
      </c>
      <c>
        <f>(M310*21)/100</f>
      </c>
      <c t="s">
        <v>27</v>
      </c>
    </row>
    <row r="311" spans="1:5" ht="12.75" customHeight="1">
      <c r="A311" s="30" t="s">
        <v>56</v>
      </c>
      <c r="E311" s="31" t="s">
        <v>2185</v>
      </c>
    </row>
    <row r="312" spans="1:5" ht="12.75" customHeight="1">
      <c r="A312" s="30" t="s">
        <v>58</v>
      </c>
      <c r="E312" s="32" t="s">
        <v>2186</v>
      </c>
    </row>
    <row r="313" spans="5:5" ht="12.75" customHeight="1">
      <c r="E313" s="31" t="s">
        <v>2054</v>
      </c>
    </row>
    <row r="314" spans="1:16" ht="12.75" customHeight="1">
      <c r="A314" t="s">
        <v>51</v>
      </c>
      <c s="6" t="s">
        <v>166</v>
      </c>
      <c s="6" t="s">
        <v>2187</v>
      </c>
      <c t="s">
        <v>5</v>
      </c>
      <c s="26" t="s">
        <v>1557</v>
      </c>
      <c s="27" t="s">
        <v>1026</v>
      </c>
      <c s="28">
        <v>64</v>
      </c>
      <c s="27">
        <v>0</v>
      </c>
      <c s="27">
        <f>ROUND(G314*H314,6)</f>
      </c>
      <c r="L314" s="29">
        <v>0</v>
      </c>
      <c s="24">
        <f>ROUND(ROUND(L314,2)*ROUND(G314,3),2)</f>
      </c>
      <c s="27" t="s">
        <v>672</v>
      </c>
      <c>
        <f>(M314*21)/100</f>
      </c>
      <c t="s">
        <v>27</v>
      </c>
    </row>
    <row r="315" spans="1:5" ht="12.75" customHeight="1">
      <c r="A315" s="30" t="s">
        <v>56</v>
      </c>
      <c r="E315" s="31" t="s">
        <v>2137</v>
      </c>
    </row>
    <row r="316" spans="1:5" ht="12.75" customHeight="1">
      <c r="A316" s="30" t="s">
        <v>58</v>
      </c>
      <c r="E316" s="32" t="s">
        <v>2188</v>
      </c>
    </row>
    <row r="317" spans="5:5" ht="12.75" customHeight="1">
      <c r="E317" s="31" t="s">
        <v>2054</v>
      </c>
    </row>
    <row r="318" spans="1:16" ht="12.75" customHeight="1">
      <c r="A318" t="s">
        <v>51</v>
      </c>
      <c s="6" t="s">
        <v>169</v>
      </c>
      <c s="6" t="s">
        <v>2189</v>
      </c>
      <c t="s">
        <v>5</v>
      </c>
      <c s="26" t="s">
        <v>2130</v>
      </c>
      <c s="27" t="s">
        <v>720</v>
      </c>
      <c s="28">
        <v>134.52</v>
      </c>
      <c s="27">
        <v>0</v>
      </c>
      <c s="27">
        <f>ROUND(G318*H318,6)</f>
      </c>
      <c r="L318" s="29">
        <v>0</v>
      </c>
      <c s="24">
        <f>ROUND(ROUND(L318,2)*ROUND(G318,3),2)</f>
      </c>
      <c s="27" t="s">
        <v>672</v>
      </c>
      <c>
        <f>(M318*21)/100</f>
      </c>
      <c t="s">
        <v>27</v>
      </c>
    </row>
    <row r="319" spans="1:5" ht="12.75" customHeight="1">
      <c r="A319" s="30" t="s">
        <v>56</v>
      </c>
      <c r="E319" s="31" t="s">
        <v>2190</v>
      </c>
    </row>
    <row r="320" spans="1:5" ht="12.75" customHeight="1">
      <c r="A320" s="30" t="s">
        <v>58</v>
      </c>
      <c r="E320" s="32" t="s">
        <v>2191</v>
      </c>
    </row>
    <row r="321" spans="5:5" ht="12.75" customHeight="1">
      <c r="E321" s="31" t="s">
        <v>2054</v>
      </c>
    </row>
    <row r="322" spans="1:16" ht="12.75" customHeight="1">
      <c r="A322" t="s">
        <v>51</v>
      </c>
      <c s="6" t="s">
        <v>172</v>
      </c>
      <c s="6" t="s">
        <v>2192</v>
      </c>
      <c t="s">
        <v>5</v>
      </c>
      <c s="26" t="s">
        <v>1557</v>
      </c>
      <c s="27" t="s">
        <v>1026</v>
      </c>
      <c s="28">
        <v>32</v>
      </c>
      <c s="27">
        <v>0</v>
      </c>
      <c s="27">
        <f>ROUND(G322*H322,6)</f>
      </c>
      <c r="L322" s="29">
        <v>0</v>
      </c>
      <c s="24">
        <f>ROUND(ROUND(L322,2)*ROUND(G322,3),2)</f>
      </c>
      <c s="27" t="s">
        <v>672</v>
      </c>
      <c>
        <f>(M322*21)/100</f>
      </c>
      <c t="s">
        <v>27</v>
      </c>
    </row>
    <row r="323" spans="1:5" ht="12.75" customHeight="1">
      <c r="A323" s="30" t="s">
        <v>56</v>
      </c>
      <c r="E323" s="31" t="s">
        <v>2137</v>
      </c>
    </row>
    <row r="324" spans="1:5" ht="12.75" customHeight="1">
      <c r="A324" s="30" t="s">
        <v>58</v>
      </c>
      <c r="E324" s="32" t="s">
        <v>2193</v>
      </c>
    </row>
    <row r="325" spans="5:5" ht="12.75" customHeight="1">
      <c r="E325" s="31" t="s">
        <v>2054</v>
      </c>
    </row>
    <row r="326" spans="1:16" ht="12.75" customHeight="1">
      <c r="A326" t="s">
        <v>51</v>
      </c>
      <c s="6" t="s">
        <v>175</v>
      </c>
      <c s="6" t="s">
        <v>2194</v>
      </c>
      <c t="s">
        <v>5</v>
      </c>
      <c s="26" t="s">
        <v>2195</v>
      </c>
      <c s="27" t="s">
        <v>65</v>
      </c>
      <c s="28">
        <v>16</v>
      </c>
      <c s="27">
        <v>0</v>
      </c>
      <c s="27">
        <f>ROUND(G326*H326,6)</f>
      </c>
      <c r="L326" s="29">
        <v>0</v>
      </c>
      <c s="24">
        <f>ROUND(ROUND(L326,2)*ROUND(G326,3),2)</f>
      </c>
      <c s="27" t="s">
        <v>1580</v>
      </c>
      <c>
        <f>(M326*21)/100</f>
      </c>
      <c t="s">
        <v>27</v>
      </c>
    </row>
    <row r="327" spans="1:5" ht="12.75" customHeight="1">
      <c r="A327" s="30" t="s">
        <v>56</v>
      </c>
      <c r="E327" s="31" t="s">
        <v>2196</v>
      </c>
    </row>
    <row r="328" spans="1:5" ht="12.75" customHeight="1">
      <c r="A328" s="30" t="s">
        <v>58</v>
      </c>
      <c r="E328" s="32" t="s">
        <v>2197</v>
      </c>
    </row>
    <row r="329" spans="5:5" ht="12.75" customHeight="1">
      <c r="E329" s="31" t="s">
        <v>2054</v>
      </c>
    </row>
    <row r="330" spans="1:16" ht="12.75" customHeight="1">
      <c r="A330" t="s">
        <v>51</v>
      </c>
      <c s="6" t="s">
        <v>178</v>
      </c>
      <c s="6" t="s">
        <v>2013</v>
      </c>
      <c t="s">
        <v>5</v>
      </c>
      <c s="26" t="s">
        <v>2014</v>
      </c>
      <c s="27" t="s">
        <v>236</v>
      </c>
      <c s="28">
        <v>1.976</v>
      </c>
      <c s="27">
        <v>0</v>
      </c>
      <c s="27">
        <f>ROUND(G330*H330,6)</f>
      </c>
      <c r="L330" s="29">
        <v>0</v>
      </c>
      <c s="24">
        <f>ROUND(ROUND(L330,2)*ROUND(G330,3),2)</f>
      </c>
      <c s="27" t="s">
        <v>1580</v>
      </c>
      <c>
        <f>(M330*21)/100</f>
      </c>
      <c t="s">
        <v>27</v>
      </c>
    </row>
    <row r="331" spans="1:5" ht="12.75" customHeight="1">
      <c r="A331" s="30" t="s">
        <v>56</v>
      </c>
      <c r="E331" s="31" t="s">
        <v>2198</v>
      </c>
    </row>
    <row r="332" spans="1:5" ht="12.75" customHeight="1">
      <c r="A332" s="30" t="s">
        <v>58</v>
      </c>
      <c r="E332" s="32" t="s">
        <v>2199</v>
      </c>
    </row>
    <row r="333" spans="5:5" ht="12.75" customHeight="1">
      <c r="E333" s="31" t="s">
        <v>60</v>
      </c>
    </row>
    <row r="334" spans="1:16" ht="12.75" customHeight="1">
      <c r="A334" t="s">
        <v>51</v>
      </c>
      <c s="6" t="s">
        <v>181</v>
      </c>
      <c s="6" t="s">
        <v>2178</v>
      </c>
      <c t="s">
        <v>49</v>
      </c>
      <c s="26" t="s">
        <v>2175</v>
      </c>
      <c s="27" t="s">
        <v>236</v>
      </c>
      <c s="28">
        <v>28.1</v>
      </c>
      <c s="27">
        <v>0</v>
      </c>
      <c s="27">
        <f>ROUND(G334*H334,6)</f>
      </c>
      <c r="L334" s="29">
        <v>0</v>
      </c>
      <c s="24">
        <f>ROUND(ROUND(L334,2)*ROUND(G334,3),2)</f>
      </c>
      <c s="27" t="s">
        <v>672</v>
      </c>
      <c>
        <f>(M334*21)/100</f>
      </c>
      <c t="s">
        <v>27</v>
      </c>
    </row>
    <row r="335" spans="1:5" ht="12.75" customHeight="1">
      <c r="A335" s="30" t="s">
        <v>56</v>
      </c>
      <c r="E335" s="31" t="s">
        <v>2200</v>
      </c>
    </row>
    <row r="336" spans="1:5" ht="12.75" customHeight="1">
      <c r="A336" s="30" t="s">
        <v>58</v>
      </c>
      <c r="E336" s="32" t="s">
        <v>2201</v>
      </c>
    </row>
    <row r="337" spans="5:5" ht="12.75" customHeight="1">
      <c r="E337" s="31" t="s">
        <v>2054</v>
      </c>
    </row>
    <row r="338" spans="1:16" ht="12.75" customHeight="1">
      <c r="A338" t="s">
        <v>51</v>
      </c>
      <c s="6" t="s">
        <v>185</v>
      </c>
      <c s="6" t="s">
        <v>2202</v>
      </c>
      <c t="s">
        <v>5</v>
      </c>
      <c s="26" t="s">
        <v>2130</v>
      </c>
      <c s="27" t="s">
        <v>720</v>
      </c>
      <c s="28">
        <v>908.2</v>
      </c>
      <c s="27">
        <v>0</v>
      </c>
      <c s="27">
        <f>ROUND(G338*H338,6)</f>
      </c>
      <c r="L338" s="29">
        <v>0</v>
      </c>
      <c s="24">
        <f>ROUND(ROUND(L338,2)*ROUND(G338,3),2)</f>
      </c>
      <c s="27" t="s">
        <v>672</v>
      </c>
      <c>
        <f>(M338*21)/100</f>
      </c>
      <c t="s">
        <v>27</v>
      </c>
    </row>
    <row r="339" spans="1:5" ht="12.75" customHeight="1">
      <c r="A339" s="30" t="s">
        <v>56</v>
      </c>
      <c r="E339" s="31" t="s">
        <v>2203</v>
      </c>
    </row>
    <row r="340" spans="1:5" ht="12.75" customHeight="1">
      <c r="A340" s="30" t="s">
        <v>58</v>
      </c>
      <c r="E340" s="32" t="s">
        <v>2204</v>
      </c>
    </row>
    <row r="341" spans="5:5" ht="12.75" customHeight="1">
      <c r="E341" s="31" t="s">
        <v>2054</v>
      </c>
    </row>
    <row r="342" spans="1:16" ht="12.75" customHeight="1">
      <c r="A342" t="s">
        <v>51</v>
      </c>
      <c s="6" t="s">
        <v>188</v>
      </c>
      <c s="6" t="s">
        <v>2205</v>
      </c>
      <c t="s">
        <v>5</v>
      </c>
      <c s="26" t="s">
        <v>2206</v>
      </c>
      <c s="27" t="s">
        <v>54</v>
      </c>
      <c s="28">
        <v>2.3</v>
      </c>
      <c s="27">
        <v>0</v>
      </c>
      <c s="27">
        <f>ROUND(G342*H342,6)</f>
      </c>
      <c r="L342" s="29">
        <v>0</v>
      </c>
      <c s="24">
        <f>ROUND(ROUND(L342,2)*ROUND(G342,3),2)</f>
      </c>
      <c s="27" t="s">
        <v>1580</v>
      </c>
      <c>
        <f>(M342*21)/100</f>
      </c>
      <c t="s">
        <v>27</v>
      </c>
    </row>
    <row r="343" spans="1:5" ht="12.75" customHeight="1">
      <c r="A343" s="30" t="s">
        <v>56</v>
      </c>
      <c r="E343" s="31" t="s">
        <v>2207</v>
      </c>
    </row>
    <row r="344" spans="1:5" ht="12.75" customHeight="1">
      <c r="A344" s="30" t="s">
        <v>58</v>
      </c>
      <c r="E344" s="32" t="s">
        <v>2208</v>
      </c>
    </row>
    <row r="345" spans="5:5" ht="12.75" customHeight="1">
      <c r="E345" s="31" t="s">
        <v>60</v>
      </c>
    </row>
    <row r="346" spans="1:16" ht="12.75" customHeight="1">
      <c r="A346" t="s">
        <v>51</v>
      </c>
      <c s="6" t="s">
        <v>191</v>
      </c>
      <c s="6" t="s">
        <v>2209</v>
      </c>
      <c t="s">
        <v>5</v>
      </c>
      <c s="26" t="s">
        <v>2210</v>
      </c>
      <c s="27" t="s">
        <v>489</v>
      </c>
      <c s="28">
        <v>0.18</v>
      </c>
      <c s="27">
        <v>0</v>
      </c>
      <c s="27">
        <f>ROUND(G346*H346,6)</f>
      </c>
      <c r="L346" s="29">
        <v>0</v>
      </c>
      <c s="24">
        <f>ROUND(ROUND(L346,2)*ROUND(G346,3),2)</f>
      </c>
      <c s="27" t="s">
        <v>1580</v>
      </c>
      <c>
        <f>(M346*21)/100</f>
      </c>
      <c t="s">
        <v>27</v>
      </c>
    </row>
    <row r="347" spans="1:5" ht="12.75" customHeight="1">
      <c r="A347" s="30" t="s">
        <v>56</v>
      </c>
      <c r="E347" s="31" t="s">
        <v>2211</v>
      </c>
    </row>
    <row r="348" spans="1:5" ht="12.75" customHeight="1">
      <c r="A348" s="30" t="s">
        <v>58</v>
      </c>
      <c r="E348" s="32" t="s">
        <v>2212</v>
      </c>
    </row>
    <row r="349" spans="5:5" ht="12.75" customHeight="1">
      <c r="E349" s="31" t="s">
        <v>60</v>
      </c>
    </row>
    <row r="350" spans="1:16" ht="12.75" customHeight="1">
      <c r="A350" t="s">
        <v>51</v>
      </c>
      <c s="6" t="s">
        <v>194</v>
      </c>
      <c s="6" t="s">
        <v>216</v>
      </c>
      <c t="s">
        <v>5</v>
      </c>
      <c s="26" t="s">
        <v>217</v>
      </c>
      <c s="27" t="s">
        <v>54</v>
      </c>
      <c s="28">
        <v>64</v>
      </c>
      <c s="27">
        <v>0</v>
      </c>
      <c s="27">
        <f>ROUND(G350*H350,6)</f>
      </c>
      <c r="L350" s="29">
        <v>0</v>
      </c>
      <c s="24">
        <f>ROUND(ROUND(L350,2)*ROUND(G350,3),2)</f>
      </c>
      <c s="27" t="s">
        <v>1580</v>
      </c>
      <c>
        <f>(M350*21)/100</f>
      </c>
      <c t="s">
        <v>27</v>
      </c>
    </row>
    <row r="351" spans="1:5" ht="12.75" customHeight="1">
      <c r="A351" s="30" t="s">
        <v>56</v>
      </c>
      <c r="E351" s="31" t="s">
        <v>2213</v>
      </c>
    </row>
    <row r="352" spans="1:5" ht="12.75" customHeight="1">
      <c r="A352" s="30" t="s">
        <v>58</v>
      </c>
      <c r="E352" s="32" t="s">
        <v>2214</v>
      </c>
    </row>
    <row r="353" spans="5:5" ht="12.75" customHeight="1">
      <c r="E353" s="31" t="s">
        <v>60</v>
      </c>
    </row>
    <row r="354" spans="1:16" ht="12.75" customHeight="1">
      <c r="A354" t="s">
        <v>51</v>
      </c>
      <c s="6" t="s">
        <v>197</v>
      </c>
      <c s="6" t="s">
        <v>2215</v>
      </c>
      <c t="s">
        <v>5</v>
      </c>
      <c s="26" t="s">
        <v>2216</v>
      </c>
      <c s="27" t="s">
        <v>1102</v>
      </c>
      <c s="28">
        <v>1347.86</v>
      </c>
      <c s="27">
        <v>0</v>
      </c>
      <c s="27">
        <f>ROUND(G354*H354,6)</f>
      </c>
      <c r="L354" s="29">
        <v>0</v>
      </c>
      <c s="24">
        <f>ROUND(ROUND(L354,2)*ROUND(G354,3),2)</f>
      </c>
      <c s="27" t="s">
        <v>1580</v>
      </c>
      <c>
        <f>(M354*21)/100</f>
      </c>
      <c t="s">
        <v>27</v>
      </c>
    </row>
    <row r="355" spans="1:5" ht="12.75" customHeight="1">
      <c r="A355" s="30" t="s">
        <v>56</v>
      </c>
      <c r="E355" s="31" t="s">
        <v>2217</v>
      </c>
    </row>
    <row r="356" spans="1:5" ht="12.75" customHeight="1">
      <c r="A356" s="30" t="s">
        <v>58</v>
      </c>
      <c r="E356" s="32" t="s">
        <v>2218</v>
      </c>
    </row>
    <row r="357" spans="5:5" ht="12.75" customHeight="1">
      <c r="E357" s="31" t="s">
        <v>60</v>
      </c>
    </row>
    <row r="358" spans="1:16" ht="12.75" customHeight="1">
      <c r="A358" t="s">
        <v>51</v>
      </c>
      <c s="6" t="s">
        <v>303</v>
      </c>
      <c s="6" t="s">
        <v>61</v>
      </c>
      <c t="s">
        <v>5</v>
      </c>
      <c s="26" t="s">
        <v>62</v>
      </c>
      <c s="27" t="s">
        <v>54</v>
      </c>
      <c s="28">
        <v>38.94</v>
      </c>
      <c s="27">
        <v>0</v>
      </c>
      <c s="27">
        <f>ROUND(G358*H358,6)</f>
      </c>
      <c r="L358" s="29">
        <v>0</v>
      </c>
      <c s="24">
        <f>ROUND(ROUND(L358,2)*ROUND(G358,3),2)</f>
      </c>
      <c s="27" t="s">
        <v>1580</v>
      </c>
      <c>
        <f>(M358*21)/100</f>
      </c>
      <c t="s">
        <v>27</v>
      </c>
    </row>
    <row r="359" spans="1:5" ht="12.75" customHeight="1">
      <c r="A359" s="30" t="s">
        <v>56</v>
      </c>
      <c r="E359" s="31" t="s">
        <v>2219</v>
      </c>
    </row>
    <row r="360" spans="1:5" ht="12.75" customHeight="1">
      <c r="A360" s="30" t="s">
        <v>58</v>
      </c>
      <c r="E360" s="32" t="s">
        <v>2220</v>
      </c>
    </row>
    <row r="361" spans="5:5" ht="12.75" customHeight="1">
      <c r="E361" s="31" t="s">
        <v>60</v>
      </c>
    </row>
    <row r="362" spans="1:16" ht="12.75" customHeight="1">
      <c r="A362" t="s">
        <v>51</v>
      </c>
      <c s="6" t="s">
        <v>306</v>
      </c>
      <c s="6" t="s">
        <v>2221</v>
      </c>
      <c t="s">
        <v>5</v>
      </c>
      <c s="26" t="s">
        <v>2222</v>
      </c>
      <c s="27" t="s">
        <v>65</v>
      </c>
      <c s="28">
        <v>348</v>
      </c>
      <c s="27">
        <v>0</v>
      </c>
      <c s="27">
        <f>ROUND(G362*H362,6)</f>
      </c>
      <c r="L362" s="29">
        <v>0</v>
      </c>
      <c s="24">
        <f>ROUND(ROUND(L362,2)*ROUND(G362,3),2)</f>
      </c>
      <c s="27" t="s">
        <v>672</v>
      </c>
      <c>
        <f>(M362*21)/100</f>
      </c>
      <c t="s">
        <v>27</v>
      </c>
    </row>
    <row r="363" spans="1:5" ht="12.75" customHeight="1">
      <c r="A363" s="30" t="s">
        <v>56</v>
      </c>
      <c r="E363" s="31" t="s">
        <v>2223</v>
      </c>
    </row>
    <row r="364" spans="1:5" ht="12.75" customHeight="1">
      <c r="A364" s="30" t="s">
        <v>58</v>
      </c>
      <c r="E364" s="32" t="s">
        <v>2224</v>
      </c>
    </row>
    <row r="365" spans="5:5" ht="12.75" customHeight="1">
      <c r="E365" s="31" t="s">
        <v>2054</v>
      </c>
    </row>
    <row r="366" spans="1:16" ht="12.75" customHeight="1">
      <c r="A366" t="s">
        <v>51</v>
      </c>
      <c s="6" t="s">
        <v>309</v>
      </c>
      <c s="6" t="s">
        <v>2225</v>
      </c>
      <c t="s">
        <v>5</v>
      </c>
      <c s="26" t="s">
        <v>2226</v>
      </c>
      <c s="27" t="s">
        <v>65</v>
      </c>
      <c s="28">
        <v>24</v>
      </c>
      <c s="27">
        <v>0</v>
      </c>
      <c s="27">
        <f>ROUND(G366*H366,6)</f>
      </c>
      <c r="L366" s="29">
        <v>0</v>
      </c>
      <c s="24">
        <f>ROUND(ROUND(L366,2)*ROUND(G366,3),2)</f>
      </c>
      <c s="27" t="s">
        <v>672</v>
      </c>
      <c>
        <f>(M366*21)/100</f>
      </c>
      <c t="s">
        <v>27</v>
      </c>
    </row>
    <row r="367" spans="1:5" ht="12.75" customHeight="1">
      <c r="A367" s="30" t="s">
        <v>56</v>
      </c>
      <c r="E367" s="31" t="s">
        <v>2227</v>
      </c>
    </row>
    <row r="368" spans="1:5" ht="12.75" customHeight="1">
      <c r="A368" s="30" t="s">
        <v>58</v>
      </c>
      <c r="E368" s="32" t="s">
        <v>2228</v>
      </c>
    </row>
    <row r="369" spans="5:5" ht="12.75" customHeight="1">
      <c r="E369" s="31" t="s">
        <v>2054</v>
      </c>
    </row>
    <row r="370" spans="1:16" ht="12.75" customHeight="1">
      <c r="A370" t="s">
        <v>51</v>
      </c>
      <c s="6" t="s">
        <v>312</v>
      </c>
      <c s="6" t="s">
        <v>2229</v>
      </c>
      <c t="s">
        <v>5</v>
      </c>
      <c s="26" t="s">
        <v>1557</v>
      </c>
      <c s="27" t="s">
        <v>1026</v>
      </c>
      <c s="28">
        <v>136</v>
      </c>
      <c s="27">
        <v>0</v>
      </c>
      <c s="27">
        <f>ROUND(G370*H370,6)</f>
      </c>
      <c r="L370" s="29">
        <v>0</v>
      </c>
      <c s="24">
        <f>ROUND(ROUND(L370,2)*ROUND(G370,3),2)</f>
      </c>
      <c s="27" t="s">
        <v>672</v>
      </c>
      <c>
        <f>(M370*21)/100</f>
      </c>
      <c t="s">
        <v>27</v>
      </c>
    </row>
    <row r="371" spans="1:5" ht="12.75" customHeight="1">
      <c r="A371" s="30" t="s">
        <v>56</v>
      </c>
      <c r="E371" s="31" t="s">
        <v>2230</v>
      </c>
    </row>
    <row r="372" spans="1:5" ht="12.75" customHeight="1">
      <c r="A372" s="30" t="s">
        <v>58</v>
      </c>
      <c r="E372" s="32" t="s">
        <v>2231</v>
      </c>
    </row>
    <row r="373" spans="5:5" ht="12.75" customHeight="1">
      <c r="E373" s="31" t="s">
        <v>2054</v>
      </c>
    </row>
    <row r="374" spans="1:13" ht="12.75" customHeight="1">
      <c r="A374" t="s">
        <v>48</v>
      </c>
      <c r="C374" s="7" t="s">
        <v>2232</v>
      </c>
      <c r="E374" s="25" t="s">
        <v>2233</v>
      </c>
      <c r="J374" s="24">
        <f>0</f>
      </c>
      <c s="24">
        <f>0</f>
      </c>
      <c s="24">
        <f>0+L375+L379+L383+L387+L391+L395+L399+L403+L407+L411+L415+L419+L423+L427+L431+L435+L439+L443+L447</f>
      </c>
      <c s="24">
        <f>0+M375+M379+M383+M387+M391+M395+M399+M403+M407+M411+M415+M419+M423+M427+M431+M435+M439+M443+M447</f>
      </c>
    </row>
    <row r="375" spans="1:16" ht="12.75" customHeight="1">
      <c r="A375" t="s">
        <v>51</v>
      </c>
      <c s="6" t="s">
        <v>315</v>
      </c>
      <c s="6" t="s">
        <v>2234</v>
      </c>
      <c t="s">
        <v>5</v>
      </c>
      <c s="26" t="s">
        <v>2235</v>
      </c>
      <c s="27" t="s">
        <v>236</v>
      </c>
      <c s="28">
        <v>9.72</v>
      </c>
      <c s="27">
        <v>0.05</v>
      </c>
      <c s="27">
        <f>ROUND(G375*H375,6)</f>
      </c>
      <c r="L375" s="29">
        <v>0</v>
      </c>
      <c s="24">
        <f>ROUND(ROUND(L375,2)*ROUND(G375,3),2)</f>
      </c>
      <c s="27" t="s">
        <v>672</v>
      </c>
      <c>
        <f>(M375*21)/100</f>
      </c>
      <c t="s">
        <v>27</v>
      </c>
    </row>
    <row r="376" spans="1:5" ht="12.75" customHeight="1">
      <c r="A376" s="30" t="s">
        <v>56</v>
      </c>
      <c r="E376" s="31" t="s">
        <v>2236</v>
      </c>
    </row>
    <row r="377" spans="1:5" ht="12.75" customHeight="1">
      <c r="A377" s="30" t="s">
        <v>58</v>
      </c>
      <c r="E377" s="32" t="s">
        <v>2237</v>
      </c>
    </row>
    <row r="378" spans="5:5" ht="12.75" customHeight="1">
      <c r="E378" s="31" t="s">
        <v>2054</v>
      </c>
    </row>
    <row r="379" spans="1:16" ht="12.75" customHeight="1">
      <c r="A379" t="s">
        <v>51</v>
      </c>
      <c s="6" t="s">
        <v>318</v>
      </c>
      <c s="6" t="s">
        <v>2238</v>
      </c>
      <c t="s">
        <v>5</v>
      </c>
      <c s="26" t="s">
        <v>2239</v>
      </c>
      <c s="27" t="s">
        <v>236</v>
      </c>
      <c s="28">
        <v>30.72</v>
      </c>
      <c s="27">
        <v>0.045</v>
      </c>
      <c s="27">
        <f>ROUND(G379*H379,6)</f>
      </c>
      <c r="L379" s="29">
        <v>0</v>
      </c>
      <c s="24">
        <f>ROUND(ROUND(L379,2)*ROUND(G379,3),2)</f>
      </c>
      <c s="27" t="s">
        <v>1580</v>
      </c>
      <c>
        <f>(M379*21)/100</f>
      </c>
      <c t="s">
        <v>27</v>
      </c>
    </row>
    <row r="380" spans="1:5" ht="12.75" customHeight="1">
      <c r="A380" s="30" t="s">
        <v>56</v>
      </c>
      <c r="E380" s="31" t="s">
        <v>5</v>
      </c>
    </row>
    <row r="381" spans="1:5" ht="12.75" customHeight="1">
      <c r="A381" s="30" t="s">
        <v>58</v>
      </c>
      <c r="E381" s="32" t="s">
        <v>2240</v>
      </c>
    </row>
    <row r="382" spans="5:5" ht="12.75" customHeight="1">
      <c r="E382" s="31" t="s">
        <v>60</v>
      </c>
    </row>
    <row r="383" spans="1:16" ht="12.75" customHeight="1">
      <c r="A383" t="s">
        <v>51</v>
      </c>
      <c s="6" t="s">
        <v>321</v>
      </c>
      <c s="6" t="s">
        <v>2159</v>
      </c>
      <c t="s">
        <v>5</v>
      </c>
      <c s="26" t="s">
        <v>2160</v>
      </c>
      <c s="27" t="s">
        <v>89</v>
      </c>
      <c s="28">
        <v>2</v>
      </c>
      <c s="27">
        <v>0.025</v>
      </c>
      <c s="27">
        <f>ROUND(G383*H383,6)</f>
      </c>
      <c r="L383" s="29">
        <v>0</v>
      </c>
      <c s="24">
        <f>ROUND(ROUND(L383,2)*ROUND(G383,3),2)</f>
      </c>
      <c s="27" t="s">
        <v>1580</v>
      </c>
      <c>
        <f>(M383*21)/100</f>
      </c>
      <c t="s">
        <v>27</v>
      </c>
    </row>
    <row r="384" spans="1:5" ht="12.75" customHeight="1">
      <c r="A384" s="30" t="s">
        <v>56</v>
      </c>
      <c r="E384" s="31" t="s">
        <v>5</v>
      </c>
    </row>
    <row r="385" spans="1:5" ht="12.75" customHeight="1">
      <c r="A385" s="30" t="s">
        <v>58</v>
      </c>
      <c r="E385" s="32" t="s">
        <v>2241</v>
      </c>
    </row>
    <row r="386" spans="5:5" ht="12.75" customHeight="1">
      <c r="E386" s="31" t="s">
        <v>60</v>
      </c>
    </row>
    <row r="387" spans="1:16" ht="12.75" customHeight="1">
      <c r="A387" t="s">
        <v>51</v>
      </c>
      <c s="6" t="s">
        <v>324</v>
      </c>
      <c s="6" t="s">
        <v>2242</v>
      </c>
      <c t="s">
        <v>5</v>
      </c>
      <c s="26" t="s">
        <v>2243</v>
      </c>
      <c s="27" t="s">
        <v>89</v>
      </c>
      <c s="28">
        <v>2</v>
      </c>
      <c s="27">
        <v>0</v>
      </c>
      <c s="27">
        <f>ROUND(G387*H387,6)</f>
      </c>
      <c r="L387" s="29">
        <v>0</v>
      </c>
      <c s="24">
        <f>ROUND(ROUND(L387,2)*ROUND(G387,3),2)</f>
      </c>
      <c s="27" t="s">
        <v>1580</v>
      </c>
      <c>
        <f>(M387*21)/100</f>
      </c>
      <c t="s">
        <v>27</v>
      </c>
    </row>
    <row r="388" spans="1:5" ht="12.75" customHeight="1">
      <c r="A388" s="30" t="s">
        <v>56</v>
      </c>
      <c r="E388" s="31" t="s">
        <v>2244</v>
      </c>
    </row>
    <row r="389" spans="1:5" ht="12.75" customHeight="1">
      <c r="A389" s="30" t="s">
        <v>58</v>
      </c>
      <c r="E389" s="32" t="s">
        <v>2245</v>
      </c>
    </row>
    <row r="390" spans="5:5" ht="12.75" customHeight="1">
      <c r="E390" s="31" t="s">
        <v>60</v>
      </c>
    </row>
    <row r="391" spans="1:16" ht="12.75" customHeight="1">
      <c r="A391" t="s">
        <v>51</v>
      </c>
      <c s="6" t="s">
        <v>327</v>
      </c>
      <c s="6" t="s">
        <v>2246</v>
      </c>
      <c t="s">
        <v>5</v>
      </c>
      <c s="26" t="s">
        <v>2247</v>
      </c>
      <c s="27" t="s">
        <v>236</v>
      </c>
      <c s="28">
        <v>40.96</v>
      </c>
      <c s="27">
        <v>0</v>
      </c>
      <c s="27">
        <f>ROUND(G391*H391,6)</f>
      </c>
      <c r="L391" s="29">
        <v>0</v>
      </c>
      <c s="24">
        <f>ROUND(ROUND(L391,2)*ROUND(G391,3),2)</f>
      </c>
      <c s="27" t="s">
        <v>1580</v>
      </c>
      <c>
        <f>(M391*21)/100</f>
      </c>
      <c t="s">
        <v>27</v>
      </c>
    </row>
    <row r="392" spans="1:5" ht="12.75" customHeight="1">
      <c r="A392" s="30" t="s">
        <v>56</v>
      </c>
      <c r="E392" s="31" t="s">
        <v>5</v>
      </c>
    </row>
    <row r="393" spans="1:5" ht="12.75" customHeight="1">
      <c r="A393" s="30" t="s">
        <v>58</v>
      </c>
      <c r="E393" s="32" t="s">
        <v>2248</v>
      </c>
    </row>
    <row r="394" spans="5:5" ht="12.75" customHeight="1">
      <c r="E394" s="31" t="s">
        <v>60</v>
      </c>
    </row>
    <row r="395" spans="1:16" ht="12.75" customHeight="1">
      <c r="A395" t="s">
        <v>51</v>
      </c>
      <c s="6" t="s">
        <v>330</v>
      </c>
      <c s="6" t="s">
        <v>2249</v>
      </c>
      <c t="s">
        <v>5</v>
      </c>
      <c s="26" t="s">
        <v>2250</v>
      </c>
      <c s="27" t="s">
        <v>54</v>
      </c>
      <c s="28">
        <v>0.317</v>
      </c>
      <c s="27">
        <v>0</v>
      </c>
      <c s="27">
        <f>ROUND(G395*H395,6)</f>
      </c>
      <c r="L395" s="29">
        <v>0</v>
      </c>
      <c s="24">
        <f>ROUND(ROUND(L395,2)*ROUND(G395,3),2)</f>
      </c>
      <c s="27" t="s">
        <v>1580</v>
      </c>
      <c>
        <f>(M395*21)/100</f>
      </c>
      <c t="s">
        <v>27</v>
      </c>
    </row>
    <row r="396" spans="1:5" ht="12.75" customHeight="1">
      <c r="A396" s="30" t="s">
        <v>56</v>
      </c>
      <c r="E396" s="31" t="s">
        <v>5</v>
      </c>
    </row>
    <row r="397" spans="1:5" ht="12.75" customHeight="1">
      <c r="A397" s="30" t="s">
        <v>58</v>
      </c>
      <c r="E397" s="32" t="s">
        <v>2251</v>
      </c>
    </row>
    <row r="398" spans="5:5" ht="12.75" customHeight="1">
      <c r="E398" s="31" t="s">
        <v>60</v>
      </c>
    </row>
    <row r="399" spans="1:16" ht="12.75" customHeight="1">
      <c r="A399" t="s">
        <v>51</v>
      </c>
      <c s="6" t="s">
        <v>333</v>
      </c>
      <c s="6" t="s">
        <v>2252</v>
      </c>
      <c t="s">
        <v>5</v>
      </c>
      <c s="26" t="s">
        <v>2253</v>
      </c>
      <c s="27" t="s">
        <v>236</v>
      </c>
      <c s="28">
        <v>12.96</v>
      </c>
      <c s="27">
        <v>0</v>
      </c>
      <c s="27">
        <f>ROUND(G399*H399,6)</f>
      </c>
      <c r="L399" s="29">
        <v>0</v>
      </c>
      <c s="24">
        <f>ROUND(ROUND(L399,2)*ROUND(G399,3),2)</f>
      </c>
      <c s="27" t="s">
        <v>1580</v>
      </c>
      <c>
        <f>(M399*21)/100</f>
      </c>
      <c t="s">
        <v>27</v>
      </c>
    </row>
    <row r="400" spans="1:5" ht="12.75" customHeight="1">
      <c r="A400" s="30" t="s">
        <v>56</v>
      </c>
      <c r="E400" s="31" t="s">
        <v>5</v>
      </c>
    </row>
    <row r="401" spans="1:5" ht="12.75" customHeight="1">
      <c r="A401" s="30" t="s">
        <v>58</v>
      </c>
      <c r="E401" s="32" t="s">
        <v>2254</v>
      </c>
    </row>
    <row r="402" spans="5:5" ht="12.75" customHeight="1">
      <c r="E402" s="31" t="s">
        <v>60</v>
      </c>
    </row>
    <row r="403" spans="1:16" ht="12.75" customHeight="1">
      <c r="A403" t="s">
        <v>51</v>
      </c>
      <c s="6" t="s">
        <v>336</v>
      </c>
      <c s="6" t="s">
        <v>2255</v>
      </c>
      <c t="s">
        <v>5</v>
      </c>
      <c s="26" t="s">
        <v>2256</v>
      </c>
      <c s="27" t="s">
        <v>236</v>
      </c>
      <c s="28">
        <v>40.96</v>
      </c>
      <c s="27">
        <v>0</v>
      </c>
      <c s="27">
        <f>ROUND(G403*H403,6)</f>
      </c>
      <c r="L403" s="29">
        <v>0</v>
      </c>
      <c s="24">
        <f>ROUND(ROUND(L403,2)*ROUND(G403,3),2)</f>
      </c>
      <c s="27" t="s">
        <v>1580</v>
      </c>
      <c>
        <f>(M403*21)/100</f>
      </c>
      <c t="s">
        <v>27</v>
      </c>
    </row>
    <row r="404" spans="1:5" ht="12.75" customHeight="1">
      <c r="A404" s="30" t="s">
        <v>56</v>
      </c>
      <c r="E404" s="31" t="s">
        <v>2257</v>
      </c>
    </row>
    <row r="405" spans="1:5" ht="12.75" customHeight="1">
      <c r="A405" s="30" t="s">
        <v>58</v>
      </c>
      <c r="E405" s="32" t="s">
        <v>5</v>
      </c>
    </row>
    <row r="406" spans="5:5" ht="12.75" customHeight="1">
      <c r="E406" s="31" t="s">
        <v>60</v>
      </c>
    </row>
    <row r="407" spans="1:16" ht="12.75" customHeight="1">
      <c r="A407" t="s">
        <v>51</v>
      </c>
      <c s="6" t="s">
        <v>339</v>
      </c>
      <c s="6" t="s">
        <v>1382</v>
      </c>
      <c t="s">
        <v>5</v>
      </c>
      <c s="26" t="s">
        <v>1383</v>
      </c>
      <c s="27" t="s">
        <v>54</v>
      </c>
      <c s="28">
        <v>8.84</v>
      </c>
      <c s="27">
        <v>0</v>
      </c>
      <c s="27">
        <f>ROUND(G407*H407,6)</f>
      </c>
      <c r="L407" s="29">
        <v>0</v>
      </c>
      <c s="24">
        <f>ROUND(ROUND(L407,2)*ROUND(G407,3),2)</f>
      </c>
      <c s="27" t="s">
        <v>1580</v>
      </c>
      <c>
        <f>(M407*21)/100</f>
      </c>
      <c t="s">
        <v>27</v>
      </c>
    </row>
    <row r="408" spans="1:5" ht="12.75" customHeight="1">
      <c r="A408" s="30" t="s">
        <v>56</v>
      </c>
      <c r="E408" s="31" t="s">
        <v>5</v>
      </c>
    </row>
    <row r="409" spans="1:5" ht="12.75" customHeight="1">
      <c r="A409" s="30" t="s">
        <v>58</v>
      </c>
      <c r="E409" s="32" t="s">
        <v>2258</v>
      </c>
    </row>
    <row r="410" spans="5:5" ht="12.75" customHeight="1">
      <c r="E410" s="31" t="s">
        <v>60</v>
      </c>
    </row>
    <row r="411" spans="1:16" ht="12.75" customHeight="1">
      <c r="A411" t="s">
        <v>51</v>
      </c>
      <c s="6" t="s">
        <v>342</v>
      </c>
      <c s="6" t="s">
        <v>1120</v>
      </c>
      <c t="s">
        <v>5</v>
      </c>
      <c s="26" t="s">
        <v>1121</v>
      </c>
      <c s="27" t="s">
        <v>54</v>
      </c>
      <c s="28">
        <v>1.91</v>
      </c>
      <c s="27">
        <v>0</v>
      </c>
      <c s="27">
        <f>ROUND(G411*H411,6)</f>
      </c>
      <c r="L411" s="29">
        <v>0</v>
      </c>
      <c s="24">
        <f>ROUND(ROUND(L411,2)*ROUND(G411,3),2)</f>
      </c>
      <c s="27" t="s">
        <v>1580</v>
      </c>
      <c>
        <f>(M411*21)/100</f>
      </c>
      <c t="s">
        <v>27</v>
      </c>
    </row>
    <row r="412" spans="1:5" ht="12.75" customHeight="1">
      <c r="A412" s="30" t="s">
        <v>56</v>
      </c>
      <c r="E412" s="31" t="s">
        <v>2259</v>
      </c>
    </row>
    <row r="413" spans="1:5" ht="12.75" customHeight="1">
      <c r="A413" s="30" t="s">
        <v>58</v>
      </c>
      <c r="E413" s="32" t="s">
        <v>2260</v>
      </c>
    </row>
    <row r="414" spans="5:5" ht="12.75" customHeight="1">
      <c r="E414" s="31" t="s">
        <v>60</v>
      </c>
    </row>
    <row r="415" spans="1:16" ht="12.75" customHeight="1">
      <c r="A415" t="s">
        <v>51</v>
      </c>
      <c s="6" t="s">
        <v>345</v>
      </c>
      <c s="6" t="s">
        <v>1684</v>
      </c>
      <c t="s">
        <v>5</v>
      </c>
      <c s="26" t="s">
        <v>1685</v>
      </c>
      <c s="27" t="s">
        <v>54</v>
      </c>
      <c s="28">
        <v>5.16</v>
      </c>
      <c s="27">
        <v>0</v>
      </c>
      <c s="27">
        <f>ROUND(G415*H415,6)</f>
      </c>
      <c r="L415" s="29">
        <v>0</v>
      </c>
      <c s="24">
        <f>ROUND(ROUND(L415,2)*ROUND(G415,3),2)</f>
      </c>
      <c s="27" t="s">
        <v>1580</v>
      </c>
      <c>
        <f>(M415*21)/100</f>
      </c>
      <c t="s">
        <v>27</v>
      </c>
    </row>
    <row r="416" spans="1:5" ht="12.75" customHeight="1">
      <c r="A416" s="30" t="s">
        <v>56</v>
      </c>
      <c r="E416" s="31" t="s">
        <v>5</v>
      </c>
    </row>
    <row r="417" spans="1:5" ht="12.75" customHeight="1">
      <c r="A417" s="30" t="s">
        <v>58</v>
      </c>
      <c r="E417" s="32" t="s">
        <v>2261</v>
      </c>
    </row>
    <row r="418" spans="5:5" ht="12.75" customHeight="1">
      <c r="E418" s="31" t="s">
        <v>60</v>
      </c>
    </row>
    <row r="419" spans="1:16" ht="12.75" customHeight="1">
      <c r="A419" t="s">
        <v>51</v>
      </c>
      <c s="6" t="s">
        <v>348</v>
      </c>
      <c s="6" t="s">
        <v>1437</v>
      </c>
      <c t="s">
        <v>5</v>
      </c>
      <c s="26" t="s">
        <v>1438</v>
      </c>
      <c s="27" t="s">
        <v>54</v>
      </c>
      <c s="28">
        <v>0.197</v>
      </c>
      <c s="27">
        <v>0</v>
      </c>
      <c s="27">
        <f>ROUND(G419*H419,6)</f>
      </c>
      <c r="L419" s="29">
        <v>0</v>
      </c>
      <c s="24">
        <f>ROUND(ROUND(L419,2)*ROUND(G419,3),2)</f>
      </c>
      <c s="27" t="s">
        <v>1580</v>
      </c>
      <c>
        <f>(M419*21)/100</f>
      </c>
      <c t="s">
        <v>27</v>
      </c>
    </row>
    <row r="420" spans="1:5" ht="12.75" customHeight="1">
      <c r="A420" s="30" t="s">
        <v>56</v>
      </c>
      <c r="E420" s="31" t="s">
        <v>5</v>
      </c>
    </row>
    <row r="421" spans="1:5" ht="12.75" customHeight="1">
      <c r="A421" s="30" t="s">
        <v>58</v>
      </c>
      <c r="E421" s="32" t="s">
        <v>2262</v>
      </c>
    </row>
    <row r="422" spans="5:5" ht="12.75" customHeight="1">
      <c r="E422" s="31" t="s">
        <v>60</v>
      </c>
    </row>
    <row r="423" spans="1:16" ht="12.75" customHeight="1">
      <c r="A423" t="s">
        <v>51</v>
      </c>
      <c s="6" t="s">
        <v>351</v>
      </c>
      <c s="6" t="s">
        <v>2263</v>
      </c>
      <c t="s">
        <v>5</v>
      </c>
      <c s="26" t="s">
        <v>2264</v>
      </c>
      <c s="27" t="s">
        <v>54</v>
      </c>
      <c s="28">
        <v>0.17</v>
      </c>
      <c s="27">
        <v>0</v>
      </c>
      <c s="27">
        <f>ROUND(G423*H423,6)</f>
      </c>
      <c r="L423" s="29">
        <v>0</v>
      </c>
      <c s="24">
        <f>ROUND(ROUND(L423,2)*ROUND(G423,3),2)</f>
      </c>
      <c s="27" t="s">
        <v>1580</v>
      </c>
      <c>
        <f>(M423*21)/100</f>
      </c>
      <c t="s">
        <v>27</v>
      </c>
    </row>
    <row r="424" spans="1:5" ht="12.75" customHeight="1">
      <c r="A424" s="30" t="s">
        <v>56</v>
      </c>
      <c r="E424" s="31" t="s">
        <v>5</v>
      </c>
    </row>
    <row r="425" spans="1:5" ht="12.75" customHeight="1">
      <c r="A425" s="30" t="s">
        <v>58</v>
      </c>
      <c r="E425" s="32" t="s">
        <v>5</v>
      </c>
    </row>
    <row r="426" spans="5:5" ht="12.75" customHeight="1">
      <c r="E426" s="31" t="s">
        <v>60</v>
      </c>
    </row>
    <row r="427" spans="1:16" ht="12.75" customHeight="1">
      <c r="A427" t="s">
        <v>51</v>
      </c>
      <c s="6" t="s">
        <v>354</v>
      </c>
      <c s="6" t="s">
        <v>2265</v>
      </c>
      <c t="s">
        <v>5</v>
      </c>
      <c s="26" t="s">
        <v>2266</v>
      </c>
      <c s="27" t="s">
        <v>54</v>
      </c>
      <c s="28">
        <v>0.3</v>
      </c>
      <c s="27">
        <v>0</v>
      </c>
      <c s="27">
        <f>ROUND(G427*H427,6)</f>
      </c>
      <c r="L427" s="29">
        <v>0</v>
      </c>
      <c s="24">
        <f>ROUND(ROUND(L427,2)*ROUND(G427,3),2)</f>
      </c>
      <c s="27" t="s">
        <v>1580</v>
      </c>
      <c>
        <f>(M427*21)/100</f>
      </c>
      <c t="s">
        <v>27</v>
      </c>
    </row>
    <row r="428" spans="1:5" ht="12.75" customHeight="1">
      <c r="A428" s="30" t="s">
        <v>56</v>
      </c>
      <c r="E428" s="31" t="s">
        <v>5</v>
      </c>
    </row>
    <row r="429" spans="1:5" ht="12.75" customHeight="1">
      <c r="A429" s="30" t="s">
        <v>58</v>
      </c>
      <c r="E429" s="32" t="s">
        <v>2267</v>
      </c>
    </row>
    <row r="430" spans="5:5" ht="12.75" customHeight="1">
      <c r="E430" s="31" t="s">
        <v>60</v>
      </c>
    </row>
    <row r="431" spans="1:16" ht="12.75" customHeight="1">
      <c r="A431" t="s">
        <v>51</v>
      </c>
      <c s="6" t="s">
        <v>357</v>
      </c>
      <c s="6" t="s">
        <v>2268</v>
      </c>
      <c t="s">
        <v>5</v>
      </c>
      <c s="26" t="s">
        <v>2269</v>
      </c>
      <c s="27" t="s">
        <v>236</v>
      </c>
      <c s="28">
        <v>1.81</v>
      </c>
      <c s="27">
        <v>0</v>
      </c>
      <c s="27">
        <f>ROUND(G431*H431,6)</f>
      </c>
      <c r="L431" s="29">
        <v>0</v>
      </c>
      <c s="24">
        <f>ROUND(ROUND(L431,2)*ROUND(G431,3),2)</f>
      </c>
      <c s="27" t="s">
        <v>1580</v>
      </c>
      <c>
        <f>(M431*21)/100</f>
      </c>
      <c t="s">
        <v>27</v>
      </c>
    </row>
    <row r="432" spans="1:5" ht="12.75" customHeight="1">
      <c r="A432" s="30" t="s">
        <v>56</v>
      </c>
      <c r="E432" s="31" t="s">
        <v>5</v>
      </c>
    </row>
    <row r="433" spans="1:5" ht="12.75" customHeight="1">
      <c r="A433" s="30" t="s">
        <v>58</v>
      </c>
      <c r="E433" s="32" t="s">
        <v>2270</v>
      </c>
    </row>
    <row r="434" spans="5:5" ht="12.75" customHeight="1">
      <c r="E434" s="31" t="s">
        <v>60</v>
      </c>
    </row>
    <row r="435" spans="1:16" ht="12.75" customHeight="1">
      <c r="A435" t="s">
        <v>51</v>
      </c>
      <c s="6" t="s">
        <v>360</v>
      </c>
      <c s="6" t="s">
        <v>2271</v>
      </c>
      <c t="s">
        <v>5</v>
      </c>
      <c s="26" t="s">
        <v>2272</v>
      </c>
      <c s="27" t="s">
        <v>54</v>
      </c>
      <c s="28">
        <v>0.1</v>
      </c>
      <c s="27">
        <v>0</v>
      </c>
      <c s="27">
        <f>ROUND(G435*H435,6)</f>
      </c>
      <c r="L435" s="29">
        <v>0</v>
      </c>
      <c s="24">
        <f>ROUND(ROUND(L435,2)*ROUND(G435,3),2)</f>
      </c>
      <c s="27" t="s">
        <v>1580</v>
      </c>
      <c>
        <f>(M435*21)/100</f>
      </c>
      <c t="s">
        <v>27</v>
      </c>
    </row>
    <row r="436" spans="1:5" ht="12.75" customHeight="1">
      <c r="A436" s="30" t="s">
        <v>56</v>
      </c>
      <c r="E436" s="31" t="s">
        <v>5</v>
      </c>
    </row>
    <row r="437" spans="1:5" ht="12.75" customHeight="1">
      <c r="A437" s="30" t="s">
        <v>58</v>
      </c>
      <c r="E437" s="32" t="s">
        <v>2273</v>
      </c>
    </row>
    <row r="438" spans="5:5" ht="12.75" customHeight="1">
      <c r="E438" s="31" t="s">
        <v>60</v>
      </c>
    </row>
    <row r="439" spans="1:16" ht="12.75" customHeight="1">
      <c r="A439" t="s">
        <v>51</v>
      </c>
      <c s="6" t="s">
        <v>363</v>
      </c>
      <c s="6" t="s">
        <v>2274</v>
      </c>
      <c t="s">
        <v>5</v>
      </c>
      <c s="26" t="s">
        <v>2130</v>
      </c>
      <c s="27" t="s">
        <v>489</v>
      </c>
      <c s="28">
        <v>0.01</v>
      </c>
      <c s="27">
        <v>0</v>
      </c>
      <c s="27">
        <f>ROUND(G439*H439,6)</f>
      </c>
      <c r="L439" s="29">
        <v>0</v>
      </c>
      <c s="24">
        <f>ROUND(ROUND(L439,2)*ROUND(G439,3),2)</f>
      </c>
      <c s="27" t="s">
        <v>672</v>
      </c>
      <c>
        <f>(M439*21)/100</f>
      </c>
      <c t="s">
        <v>27</v>
      </c>
    </row>
    <row r="440" spans="1:5" ht="12.75" customHeight="1">
      <c r="A440" s="30" t="s">
        <v>56</v>
      </c>
      <c r="E440" s="31" t="s">
        <v>2275</v>
      </c>
    </row>
    <row r="441" spans="1:5" ht="12.75" customHeight="1">
      <c r="A441" s="30" t="s">
        <v>58</v>
      </c>
      <c r="E441" s="32" t="s">
        <v>2276</v>
      </c>
    </row>
    <row r="442" spans="5:5" ht="12.75" customHeight="1">
      <c r="E442" s="31" t="s">
        <v>2054</v>
      </c>
    </row>
    <row r="443" spans="1:16" ht="12.75" customHeight="1">
      <c r="A443" t="s">
        <v>51</v>
      </c>
      <c s="6" t="s">
        <v>366</v>
      </c>
      <c s="6" t="s">
        <v>2277</v>
      </c>
      <c t="s">
        <v>5</v>
      </c>
      <c s="26" t="s">
        <v>2278</v>
      </c>
      <c s="27" t="s">
        <v>65</v>
      </c>
      <c s="28">
        <v>3.5</v>
      </c>
      <c s="27">
        <v>0</v>
      </c>
      <c s="27">
        <f>ROUND(G443*H443,6)</f>
      </c>
      <c r="L443" s="29">
        <v>0</v>
      </c>
      <c s="24">
        <f>ROUND(ROUND(L443,2)*ROUND(G443,3),2)</f>
      </c>
      <c s="27" t="s">
        <v>1580</v>
      </c>
      <c>
        <f>(M443*21)/100</f>
      </c>
      <c t="s">
        <v>27</v>
      </c>
    </row>
    <row r="444" spans="1:5" ht="12.75" customHeight="1">
      <c r="A444" s="30" t="s">
        <v>56</v>
      </c>
      <c r="E444" s="31" t="s">
        <v>5</v>
      </c>
    </row>
    <row r="445" spans="1:5" ht="12.75" customHeight="1">
      <c r="A445" s="30" t="s">
        <v>58</v>
      </c>
      <c r="E445" s="32" t="s">
        <v>2279</v>
      </c>
    </row>
    <row r="446" spans="5:5" ht="12.75" customHeight="1">
      <c r="E446" s="31" t="s">
        <v>60</v>
      </c>
    </row>
    <row r="447" spans="1:16" ht="12.75" customHeight="1">
      <c r="A447" t="s">
        <v>51</v>
      </c>
      <c s="6" t="s">
        <v>369</v>
      </c>
      <c s="6" t="s">
        <v>2280</v>
      </c>
      <c t="s">
        <v>5</v>
      </c>
      <c s="26" t="s">
        <v>2281</v>
      </c>
      <c s="27" t="s">
        <v>65</v>
      </c>
      <c s="28">
        <v>0.35</v>
      </c>
      <c s="27">
        <v>0</v>
      </c>
      <c s="27">
        <f>ROUND(G447*H447,6)</f>
      </c>
      <c r="L447" s="29">
        <v>0</v>
      </c>
      <c s="24">
        <f>ROUND(ROUND(L447,2)*ROUND(G447,3),2)</f>
      </c>
      <c s="27" t="s">
        <v>1580</v>
      </c>
      <c>
        <f>(M447*21)/100</f>
      </c>
      <c t="s">
        <v>27</v>
      </c>
    </row>
    <row r="448" spans="1:5" ht="12.75" customHeight="1">
      <c r="A448" s="30" t="s">
        <v>56</v>
      </c>
      <c r="E448" s="31" t="s">
        <v>2282</v>
      </c>
    </row>
    <row r="449" spans="1:5" ht="12.75" customHeight="1">
      <c r="A449" s="30" t="s">
        <v>58</v>
      </c>
      <c r="E449" s="32" t="s">
        <v>5</v>
      </c>
    </row>
    <row r="450" spans="5:5" ht="12.75" customHeight="1">
      <c r="E450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COUNTIFS(L8:L186,"=0",A8:A186,"P")+COUNTIFS(L8:L186,"",A8:A186,"P")+SUM(Q8:Q186)</f>
      </c>
    </row>
    <row r="8" spans="1:13" ht="12.75" customHeight="1">
      <c r="A8" t="s">
        <v>45</v>
      </c>
      <c r="C8" s="21" t="s">
        <v>46</v>
      </c>
      <c r="E8" s="23" t="s">
        <v>47</v>
      </c>
      <c r="J8" s="22">
        <f>0+J9</f>
      </c>
      <c s="22">
        <f>0+K9</f>
      </c>
      <c s="22">
        <f>0+L9</f>
      </c>
      <c s="22">
        <f>0+M9</f>
      </c>
    </row>
    <row r="9" spans="1:13" ht="12.75" customHeight="1">
      <c r="A9" t="s">
        <v>48</v>
      </c>
      <c r="C9" s="7" t="s">
        <v>49</v>
      </c>
      <c r="E9" s="25" t="s">
        <v>50</v>
      </c>
      <c r="J9" s="24">
        <f>0</f>
      </c>
      <c s="24">
        <f>0</f>
      </c>
      <c s="24">
        <f>0+L10+L14+L18+L22+L26+L30+L34+L38+L42+L46+L50+L54+L58+L62+L66+L70+L74+L78+L82+L86+L90+L94+L98+L102+L106+L110+L114+L118+L122+L126+L130+L134+L138+L142+L146+L150+L154+L158+L162+L166+L170+L174+L178+L182+L186</f>
      </c>
      <c s="24">
        <f>0+M10+M14+M18+M22+M26+M30+M34+M38+M42+M46+M50+M54+M58+M62+M66+M70+M74+M78+M82+M86+M90+M94+M98+M102+M106+M110+M114+M118+M122+M126+M130+M134+M138+M142+M146+M150+M154+M158+M162+M166+M170+M174+M178+M182+M186</f>
      </c>
    </row>
    <row r="10" spans="1:16" ht="12.75" customHeight="1">
      <c r="A10" t="s">
        <v>51</v>
      </c>
      <c s="6" t="s">
        <v>49</v>
      </c>
      <c s="6" t="s">
        <v>52</v>
      </c>
      <c t="s">
        <v>5</v>
      </c>
      <c s="26" t="s">
        <v>53</v>
      </c>
      <c s="27" t="s">
        <v>54</v>
      </c>
      <c s="28">
        <v>20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57</v>
      </c>
    </row>
    <row r="12" spans="1:5" ht="12.75" customHeight="1">
      <c r="A12" s="30" t="s">
        <v>58</v>
      </c>
      <c r="E12" s="32" t="s">
        <v>59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27</v>
      </c>
      <c s="6" t="s">
        <v>61</v>
      </c>
      <c t="s">
        <v>5</v>
      </c>
      <c s="26" t="s">
        <v>62</v>
      </c>
      <c s="27" t="s">
        <v>54</v>
      </c>
      <c s="28">
        <v>20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59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63</v>
      </c>
      <c t="s">
        <v>5</v>
      </c>
      <c s="26" t="s">
        <v>64</v>
      </c>
      <c s="27" t="s">
        <v>65</v>
      </c>
      <c s="28">
        <v>110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59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66</v>
      </c>
      <c s="6" t="s">
        <v>67</v>
      </c>
      <c t="s">
        <v>5</v>
      </c>
      <c s="26" t="s">
        <v>68</v>
      </c>
      <c s="27" t="s">
        <v>69</v>
      </c>
      <c s="28">
        <v>15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70</v>
      </c>
    </row>
    <row r="25" spans="5:5" ht="12.75" customHeight="1">
      <c r="E25" s="31" t="s">
        <v>60</v>
      </c>
    </row>
    <row r="26" spans="1:16" ht="12.75" customHeight="1">
      <c r="A26" t="s">
        <v>51</v>
      </c>
      <c s="6" t="s">
        <v>71</v>
      </c>
      <c s="6" t="s">
        <v>72</v>
      </c>
      <c t="s">
        <v>5</v>
      </c>
      <c s="26" t="s">
        <v>73</v>
      </c>
      <c s="27" t="s">
        <v>69</v>
      </c>
      <c s="28">
        <v>130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70</v>
      </c>
    </row>
    <row r="29" spans="5:5" ht="12.75" customHeight="1">
      <c r="E29" s="31" t="s">
        <v>60</v>
      </c>
    </row>
    <row r="30" spans="1:16" ht="12.75" customHeight="1">
      <c r="A30" t="s">
        <v>51</v>
      </c>
      <c s="6" t="s">
        <v>74</v>
      </c>
      <c s="6" t="s">
        <v>75</v>
      </c>
      <c t="s">
        <v>5</v>
      </c>
      <c s="26" t="s">
        <v>76</v>
      </c>
      <c s="27" t="s">
        <v>69</v>
      </c>
      <c s="28">
        <v>15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70</v>
      </c>
    </row>
    <row r="33" spans="5:5" ht="12.75" customHeight="1">
      <c r="E33" s="31" t="s">
        <v>60</v>
      </c>
    </row>
    <row r="34" spans="1:16" ht="12.75" customHeight="1">
      <c r="A34" t="s">
        <v>51</v>
      </c>
      <c s="6" t="s">
        <v>77</v>
      </c>
      <c s="6" t="s">
        <v>78</v>
      </c>
      <c t="s">
        <v>5</v>
      </c>
      <c s="26" t="s">
        <v>79</v>
      </c>
      <c s="27" t="s">
        <v>69</v>
      </c>
      <c s="28">
        <v>15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55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12.75" customHeight="1">
      <c r="A36" s="30" t="s">
        <v>58</v>
      </c>
      <c r="E36" s="32" t="s">
        <v>70</v>
      </c>
    </row>
    <row r="37" spans="5:5" ht="12.75" customHeight="1">
      <c r="E37" s="31" t="s">
        <v>60</v>
      </c>
    </row>
    <row r="38" spans="1:16" ht="12.75" customHeight="1">
      <c r="A38" t="s">
        <v>51</v>
      </c>
      <c s="6" t="s">
        <v>80</v>
      </c>
      <c s="6" t="s">
        <v>81</v>
      </c>
      <c t="s">
        <v>5</v>
      </c>
      <c s="26" t="s">
        <v>82</v>
      </c>
      <c s="27" t="s">
        <v>69</v>
      </c>
      <c s="28">
        <v>130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55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5</v>
      </c>
    </row>
    <row r="40" spans="1:5" ht="12.75" customHeight="1">
      <c r="A40" s="30" t="s">
        <v>58</v>
      </c>
      <c r="E40" s="32" t="s">
        <v>70</v>
      </c>
    </row>
    <row r="41" spans="5:5" ht="12.75" customHeight="1">
      <c r="E41" s="31" t="s">
        <v>60</v>
      </c>
    </row>
    <row r="42" spans="1:16" ht="12.75" customHeight="1">
      <c r="A42" t="s">
        <v>51</v>
      </c>
      <c s="6" t="s">
        <v>83</v>
      </c>
      <c s="6" t="s">
        <v>84</v>
      </c>
      <c t="s">
        <v>5</v>
      </c>
      <c s="26" t="s">
        <v>85</v>
      </c>
      <c s="27" t="s">
        <v>69</v>
      </c>
      <c s="28">
        <v>130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55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5</v>
      </c>
    </row>
    <row r="44" spans="1:5" ht="12.75" customHeight="1">
      <c r="A44" s="30" t="s">
        <v>58</v>
      </c>
      <c r="E44" s="32" t="s">
        <v>70</v>
      </c>
    </row>
    <row r="45" spans="5:5" ht="12.75" customHeight="1">
      <c r="E45" s="31" t="s">
        <v>60</v>
      </c>
    </row>
    <row r="46" spans="1:16" ht="12.75" customHeight="1">
      <c r="A46" t="s">
        <v>51</v>
      </c>
      <c s="6" t="s">
        <v>86</v>
      </c>
      <c s="6" t="s">
        <v>87</v>
      </c>
      <c t="s">
        <v>5</v>
      </c>
      <c s="26" t="s">
        <v>88</v>
      </c>
      <c s="27" t="s">
        <v>89</v>
      </c>
      <c s="28">
        <v>20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55</v>
      </c>
      <c>
        <f>(M46*21)/100</f>
      </c>
      <c t="s">
        <v>27</v>
      </c>
    </row>
    <row r="47" spans="1:5" ht="12.75" customHeight="1">
      <c r="A47" s="30" t="s">
        <v>56</v>
      </c>
      <c r="E47" s="31" t="s">
        <v>5</v>
      </c>
    </row>
    <row r="48" spans="1:5" ht="12.75" customHeight="1">
      <c r="A48" s="30" t="s">
        <v>58</v>
      </c>
      <c r="E48" s="32" t="s">
        <v>70</v>
      </c>
    </row>
    <row r="49" spans="5:5" ht="12.75" customHeight="1">
      <c r="E49" s="31" t="s">
        <v>60</v>
      </c>
    </row>
    <row r="50" spans="1:16" ht="12.75" customHeight="1">
      <c r="A50" t="s">
        <v>51</v>
      </c>
      <c s="6" t="s">
        <v>90</v>
      </c>
      <c s="6" t="s">
        <v>91</v>
      </c>
      <c t="s">
        <v>5</v>
      </c>
      <c s="26" t="s">
        <v>92</v>
      </c>
      <c s="27" t="s">
        <v>89</v>
      </c>
      <c s="28">
        <v>96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55</v>
      </c>
      <c>
        <f>(M50*21)/100</f>
      </c>
      <c t="s">
        <v>27</v>
      </c>
    </row>
    <row r="51" spans="1:5" ht="12.75" customHeight="1">
      <c r="A51" s="30" t="s">
        <v>56</v>
      </c>
      <c r="E51" s="31" t="s">
        <v>5</v>
      </c>
    </row>
    <row r="52" spans="1:5" ht="12.75" customHeight="1">
      <c r="A52" s="30" t="s">
        <v>58</v>
      </c>
      <c r="E52" s="32" t="s">
        <v>70</v>
      </c>
    </row>
    <row r="53" spans="5:5" ht="12.75" customHeight="1">
      <c r="E53" s="31" t="s">
        <v>60</v>
      </c>
    </row>
    <row r="54" spans="1:16" ht="12.75" customHeight="1">
      <c r="A54" t="s">
        <v>51</v>
      </c>
      <c s="6" t="s">
        <v>93</v>
      </c>
      <c s="6" t="s">
        <v>94</v>
      </c>
      <c t="s">
        <v>5</v>
      </c>
      <c s="26" t="s">
        <v>95</v>
      </c>
      <c s="27" t="s">
        <v>89</v>
      </c>
      <c s="28">
        <v>116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55</v>
      </c>
      <c>
        <f>(M54*21)/100</f>
      </c>
      <c t="s">
        <v>27</v>
      </c>
    </row>
    <row r="55" spans="1:5" ht="12.75" customHeight="1">
      <c r="A55" s="30" t="s">
        <v>56</v>
      </c>
      <c r="E55" s="31" t="s">
        <v>5</v>
      </c>
    </row>
    <row r="56" spans="1:5" ht="12.75" customHeight="1">
      <c r="A56" s="30" t="s">
        <v>58</v>
      </c>
      <c r="E56" s="32" t="s">
        <v>70</v>
      </c>
    </row>
    <row r="57" spans="5:5" ht="12.75" customHeight="1">
      <c r="E57" s="31" t="s">
        <v>60</v>
      </c>
    </row>
    <row r="58" spans="1:16" ht="12.75" customHeight="1">
      <c r="A58" t="s">
        <v>51</v>
      </c>
      <c s="6" t="s">
        <v>96</v>
      </c>
      <c s="6" t="s">
        <v>97</v>
      </c>
      <c t="s">
        <v>5</v>
      </c>
      <c s="26" t="s">
        <v>98</v>
      </c>
      <c s="27" t="s">
        <v>89</v>
      </c>
      <c s="28">
        <v>302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55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5</v>
      </c>
    </row>
    <row r="60" spans="1:5" ht="12.75" customHeight="1">
      <c r="A60" s="30" t="s">
        <v>58</v>
      </c>
      <c r="E60" s="32" t="s">
        <v>70</v>
      </c>
    </row>
    <row r="61" spans="5:5" ht="12.75" customHeight="1">
      <c r="E61" s="31" t="s">
        <v>60</v>
      </c>
    </row>
    <row r="62" spans="1:16" ht="12.75" customHeight="1">
      <c r="A62" t="s">
        <v>51</v>
      </c>
      <c s="6" t="s">
        <v>99</v>
      </c>
      <c s="6" t="s">
        <v>100</v>
      </c>
      <c t="s">
        <v>5</v>
      </c>
      <c s="26" t="s">
        <v>101</v>
      </c>
      <c s="27" t="s">
        <v>89</v>
      </c>
      <c s="28">
        <v>1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55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5</v>
      </c>
    </row>
    <row r="64" spans="1:5" ht="12.75" customHeight="1">
      <c r="A64" s="30" t="s">
        <v>58</v>
      </c>
      <c r="E64" s="32" t="s">
        <v>102</v>
      </c>
    </row>
    <row r="65" spans="5:5" ht="12.75" customHeight="1">
      <c r="E65" s="31" t="s">
        <v>60</v>
      </c>
    </row>
    <row r="66" spans="1:16" ht="12.75" customHeight="1">
      <c r="A66" t="s">
        <v>51</v>
      </c>
      <c s="6" t="s">
        <v>103</v>
      </c>
      <c s="6" t="s">
        <v>104</v>
      </c>
      <c t="s">
        <v>5</v>
      </c>
      <c s="26" t="s">
        <v>105</v>
      </c>
      <c s="27" t="s">
        <v>89</v>
      </c>
      <c s="28">
        <v>1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55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5</v>
      </c>
    </row>
    <row r="68" spans="1:5" ht="12.75" customHeight="1">
      <c r="A68" s="30" t="s">
        <v>58</v>
      </c>
      <c r="E68" s="32" t="s">
        <v>102</v>
      </c>
    </row>
    <row r="69" spans="5:5" ht="12.75" customHeight="1">
      <c r="E69" s="31" t="s">
        <v>60</v>
      </c>
    </row>
    <row r="70" spans="1:16" ht="12.75" customHeight="1">
      <c r="A70" t="s">
        <v>51</v>
      </c>
      <c s="6" t="s">
        <v>106</v>
      </c>
      <c s="6" t="s">
        <v>107</v>
      </c>
      <c t="s">
        <v>5</v>
      </c>
      <c s="26" t="s">
        <v>108</v>
      </c>
      <c s="27" t="s">
        <v>89</v>
      </c>
      <c s="28">
        <v>50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55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5</v>
      </c>
    </row>
    <row r="72" spans="1:5" ht="12.75" customHeight="1">
      <c r="A72" s="30" t="s">
        <v>58</v>
      </c>
      <c r="E72" s="32" t="s">
        <v>102</v>
      </c>
    </row>
    <row r="73" spans="5:5" ht="12.75" customHeight="1">
      <c r="E73" s="31" t="s">
        <v>60</v>
      </c>
    </row>
    <row r="74" spans="1:16" ht="12.75" customHeight="1">
      <c r="A74" t="s">
        <v>51</v>
      </c>
      <c s="6" t="s">
        <v>109</v>
      </c>
      <c s="6" t="s">
        <v>110</v>
      </c>
      <c t="s">
        <v>5</v>
      </c>
      <c s="26" t="s">
        <v>111</v>
      </c>
      <c s="27" t="s">
        <v>89</v>
      </c>
      <c s="28">
        <v>100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55</v>
      </c>
      <c>
        <f>(M74*21)/100</f>
      </c>
      <c t="s">
        <v>27</v>
      </c>
    </row>
    <row r="75" spans="1:5" ht="12.75" customHeight="1">
      <c r="A75" s="30" t="s">
        <v>56</v>
      </c>
      <c r="E75" s="31" t="s">
        <v>5</v>
      </c>
    </row>
    <row r="76" spans="1:5" ht="12.75" customHeight="1">
      <c r="A76" s="30" t="s">
        <v>58</v>
      </c>
      <c r="E76" s="32" t="s">
        <v>102</v>
      </c>
    </row>
    <row r="77" spans="5:5" ht="12.75" customHeight="1">
      <c r="E77" s="31" t="s">
        <v>60</v>
      </c>
    </row>
    <row r="78" spans="1:16" ht="12.75" customHeight="1">
      <c r="A78" t="s">
        <v>51</v>
      </c>
      <c s="6" t="s">
        <v>112</v>
      </c>
      <c s="6" t="s">
        <v>113</v>
      </c>
      <c t="s">
        <v>5</v>
      </c>
      <c s="26" t="s">
        <v>114</v>
      </c>
      <c s="27" t="s">
        <v>89</v>
      </c>
      <c s="28">
        <v>100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55</v>
      </c>
      <c>
        <f>(M78*21)/100</f>
      </c>
      <c t="s">
        <v>27</v>
      </c>
    </row>
    <row r="79" spans="1:5" ht="12.75" customHeight="1">
      <c r="A79" s="30" t="s">
        <v>56</v>
      </c>
      <c r="E79" s="31" t="s">
        <v>5</v>
      </c>
    </row>
    <row r="80" spans="1:5" ht="12.75" customHeight="1">
      <c r="A80" s="30" t="s">
        <v>58</v>
      </c>
      <c r="E80" s="32" t="s">
        <v>102</v>
      </c>
    </row>
    <row r="81" spans="5:5" ht="12.75" customHeight="1">
      <c r="E81" s="31" t="s">
        <v>60</v>
      </c>
    </row>
    <row r="82" spans="1:16" ht="12.75" customHeight="1">
      <c r="A82" t="s">
        <v>51</v>
      </c>
      <c s="6" t="s">
        <v>115</v>
      </c>
      <c s="6" t="s">
        <v>116</v>
      </c>
      <c t="s">
        <v>5</v>
      </c>
      <c s="26" t="s">
        <v>117</v>
      </c>
      <c s="27" t="s">
        <v>89</v>
      </c>
      <c s="28">
        <v>1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55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5</v>
      </c>
    </row>
    <row r="84" spans="1:5" ht="12.75" customHeight="1">
      <c r="A84" s="30" t="s">
        <v>58</v>
      </c>
      <c r="E84" s="32" t="s">
        <v>118</v>
      </c>
    </row>
    <row r="85" spans="5:5" ht="12.75" customHeight="1">
      <c r="E85" s="31" t="s">
        <v>60</v>
      </c>
    </row>
    <row r="86" spans="1:16" ht="12.75" customHeight="1">
      <c r="A86" t="s">
        <v>51</v>
      </c>
      <c s="6" t="s">
        <v>119</v>
      </c>
      <c s="6" t="s">
        <v>120</v>
      </c>
      <c t="s">
        <v>5</v>
      </c>
      <c s="26" t="s">
        <v>121</v>
      </c>
      <c s="27" t="s">
        <v>89</v>
      </c>
      <c s="28">
        <v>1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55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5</v>
      </c>
    </row>
    <row r="88" spans="1:5" ht="12.75" customHeight="1">
      <c r="A88" s="30" t="s">
        <v>58</v>
      </c>
      <c r="E88" s="32" t="s">
        <v>118</v>
      </c>
    </row>
    <row r="89" spans="5:5" ht="12.75" customHeight="1">
      <c r="E89" s="31" t="s">
        <v>60</v>
      </c>
    </row>
    <row r="90" spans="1:16" ht="12.75" customHeight="1">
      <c r="A90" t="s">
        <v>51</v>
      </c>
      <c s="6" t="s">
        <v>122</v>
      </c>
      <c s="6" t="s">
        <v>123</v>
      </c>
      <c t="s">
        <v>5</v>
      </c>
      <c s="26" t="s">
        <v>124</v>
      </c>
      <c s="27" t="s">
        <v>89</v>
      </c>
      <c s="28">
        <v>1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55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5</v>
      </c>
    </row>
    <row r="92" spans="1:5" ht="12.75" customHeight="1">
      <c r="A92" s="30" t="s">
        <v>58</v>
      </c>
      <c r="E92" s="32" t="s">
        <v>118</v>
      </c>
    </row>
    <row r="93" spans="5:5" ht="12.75" customHeight="1">
      <c r="E93" s="31" t="s">
        <v>60</v>
      </c>
    </row>
    <row r="94" spans="1:16" ht="12.75" customHeight="1">
      <c r="A94" t="s">
        <v>51</v>
      </c>
      <c s="6" t="s">
        <v>125</v>
      </c>
      <c s="6" t="s">
        <v>126</v>
      </c>
      <c t="s">
        <v>5</v>
      </c>
      <c s="26" t="s">
        <v>127</v>
      </c>
      <c s="27" t="s">
        <v>89</v>
      </c>
      <c s="28">
        <v>1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55</v>
      </c>
      <c>
        <f>(M94*21)/100</f>
      </c>
      <c t="s">
        <v>27</v>
      </c>
    </row>
    <row r="95" spans="1:5" ht="12.75" customHeight="1">
      <c r="A95" s="30" t="s">
        <v>56</v>
      </c>
      <c r="E95" s="31" t="s">
        <v>5</v>
      </c>
    </row>
    <row r="96" spans="1:5" ht="12.75" customHeight="1">
      <c r="A96" s="30" t="s">
        <v>58</v>
      </c>
      <c r="E96" s="32" t="s">
        <v>118</v>
      </c>
    </row>
    <row r="97" spans="5:5" ht="12.75" customHeight="1">
      <c r="E97" s="31" t="s">
        <v>60</v>
      </c>
    </row>
    <row r="98" spans="1:16" ht="12.75" customHeight="1">
      <c r="A98" t="s">
        <v>51</v>
      </c>
      <c s="6" t="s">
        <v>128</v>
      </c>
      <c s="6" t="s">
        <v>129</v>
      </c>
      <c t="s">
        <v>5</v>
      </c>
      <c s="26" t="s">
        <v>130</v>
      </c>
      <c s="27" t="s">
        <v>89</v>
      </c>
      <c s="28">
        <v>1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55</v>
      </c>
      <c>
        <f>(M98*21)/100</f>
      </c>
      <c t="s">
        <v>27</v>
      </c>
    </row>
    <row r="99" spans="1:5" ht="12.75" customHeight="1">
      <c r="A99" s="30" t="s">
        <v>56</v>
      </c>
      <c r="E99" s="31" t="s">
        <v>5</v>
      </c>
    </row>
    <row r="100" spans="1:5" ht="12.75" customHeight="1">
      <c r="A100" s="30" t="s">
        <v>58</v>
      </c>
      <c r="E100" s="32" t="s">
        <v>118</v>
      </c>
    </row>
    <row r="101" spans="5:5" ht="12.75" customHeight="1">
      <c r="E101" s="31" t="s">
        <v>60</v>
      </c>
    </row>
    <row r="102" spans="1:16" ht="12.75" customHeight="1">
      <c r="A102" t="s">
        <v>51</v>
      </c>
      <c s="6" t="s">
        <v>131</v>
      </c>
      <c s="6" t="s">
        <v>132</v>
      </c>
      <c t="s">
        <v>5</v>
      </c>
      <c s="26" t="s">
        <v>133</v>
      </c>
      <c s="27" t="s">
        <v>89</v>
      </c>
      <c s="28">
        <v>1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55</v>
      </c>
      <c>
        <f>(M102*21)/100</f>
      </c>
      <c t="s">
        <v>27</v>
      </c>
    </row>
    <row r="103" spans="1:5" ht="12.75" customHeight="1">
      <c r="A103" s="30" t="s">
        <v>56</v>
      </c>
      <c r="E103" s="31" t="s">
        <v>5</v>
      </c>
    </row>
    <row r="104" spans="1:5" ht="12.75" customHeight="1">
      <c r="A104" s="30" t="s">
        <v>58</v>
      </c>
      <c r="E104" s="32" t="s">
        <v>118</v>
      </c>
    </row>
    <row r="105" spans="5:5" ht="12.75" customHeight="1">
      <c r="E105" s="31" t="s">
        <v>60</v>
      </c>
    </row>
    <row r="106" spans="1:16" ht="12.75" customHeight="1">
      <c r="A106" t="s">
        <v>51</v>
      </c>
      <c s="6" t="s">
        <v>134</v>
      </c>
      <c s="6" t="s">
        <v>135</v>
      </c>
      <c t="s">
        <v>5</v>
      </c>
      <c s="26" t="s">
        <v>136</v>
      </c>
      <c s="27" t="s">
        <v>89</v>
      </c>
      <c s="28">
        <v>1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55</v>
      </c>
      <c>
        <f>(M106*21)/100</f>
      </c>
      <c t="s">
        <v>27</v>
      </c>
    </row>
    <row r="107" spans="1:5" ht="12.75" customHeight="1">
      <c r="A107" s="30" t="s">
        <v>56</v>
      </c>
      <c r="E107" s="31" t="s">
        <v>5</v>
      </c>
    </row>
    <row r="108" spans="1:5" ht="12.75" customHeight="1">
      <c r="A108" s="30" t="s">
        <v>58</v>
      </c>
      <c r="E108" s="32" t="s">
        <v>118</v>
      </c>
    </row>
    <row r="109" spans="5:5" ht="12.75" customHeight="1">
      <c r="E109" s="31" t="s">
        <v>60</v>
      </c>
    </row>
    <row r="110" spans="1:16" ht="12.75" customHeight="1">
      <c r="A110" t="s">
        <v>51</v>
      </c>
      <c s="6" t="s">
        <v>137</v>
      </c>
      <c s="6" t="s">
        <v>138</v>
      </c>
      <c t="s">
        <v>5</v>
      </c>
      <c s="26" t="s">
        <v>139</v>
      </c>
      <c s="27" t="s">
        <v>89</v>
      </c>
      <c s="28">
        <v>1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55</v>
      </c>
      <c>
        <f>(M110*21)/100</f>
      </c>
      <c t="s">
        <v>27</v>
      </c>
    </row>
    <row r="111" spans="1:5" ht="12.75" customHeight="1">
      <c r="A111" s="30" t="s">
        <v>56</v>
      </c>
      <c r="E111" s="31" t="s">
        <v>5</v>
      </c>
    </row>
    <row r="112" spans="1:5" ht="12.75" customHeight="1">
      <c r="A112" s="30" t="s">
        <v>58</v>
      </c>
      <c r="E112" s="32" t="s">
        <v>118</v>
      </c>
    </row>
    <row r="113" spans="5:5" ht="12.75" customHeight="1">
      <c r="E113" s="31" t="s">
        <v>60</v>
      </c>
    </row>
    <row r="114" spans="1:16" ht="12.75" customHeight="1">
      <c r="A114" t="s">
        <v>51</v>
      </c>
      <c s="6" t="s">
        <v>140</v>
      </c>
      <c s="6" t="s">
        <v>141</v>
      </c>
      <c t="s">
        <v>5</v>
      </c>
      <c s="26" t="s">
        <v>142</v>
      </c>
      <c s="27" t="s">
        <v>89</v>
      </c>
      <c s="28">
        <v>1</v>
      </c>
      <c s="27">
        <v>0</v>
      </c>
      <c s="27">
        <f>ROUND(G114*H114,6)</f>
      </c>
      <c r="L114" s="29">
        <v>0</v>
      </c>
      <c s="24">
        <f>ROUND(ROUND(L114,2)*ROUND(G114,3),2)</f>
      </c>
      <c s="27" t="s">
        <v>55</v>
      </c>
      <c>
        <f>(M114*21)/100</f>
      </c>
      <c t="s">
        <v>27</v>
      </c>
    </row>
    <row r="115" spans="1:5" ht="12.75" customHeight="1">
      <c r="A115" s="30" t="s">
        <v>56</v>
      </c>
      <c r="E115" s="31" t="s">
        <v>5</v>
      </c>
    </row>
    <row r="116" spans="1:5" ht="12.75" customHeight="1">
      <c r="A116" s="30" t="s">
        <v>58</v>
      </c>
      <c r="E116" s="32" t="s">
        <v>118</v>
      </c>
    </row>
    <row r="117" spans="5:5" ht="12.75" customHeight="1">
      <c r="E117" s="31" t="s">
        <v>60</v>
      </c>
    </row>
    <row r="118" spans="1:16" ht="12.75" customHeight="1">
      <c r="A118" t="s">
        <v>51</v>
      </c>
      <c s="6" t="s">
        <v>143</v>
      </c>
      <c s="6" t="s">
        <v>144</v>
      </c>
      <c t="s">
        <v>5</v>
      </c>
      <c s="26" t="s">
        <v>145</v>
      </c>
      <c s="27" t="s">
        <v>89</v>
      </c>
      <c s="28">
        <v>1</v>
      </c>
      <c s="27">
        <v>0</v>
      </c>
      <c s="27">
        <f>ROUND(G118*H118,6)</f>
      </c>
      <c r="L118" s="29">
        <v>0</v>
      </c>
      <c s="24">
        <f>ROUND(ROUND(L118,2)*ROUND(G118,3),2)</f>
      </c>
      <c s="27" t="s">
        <v>55</v>
      </c>
      <c>
        <f>(M118*21)/100</f>
      </c>
      <c t="s">
        <v>27</v>
      </c>
    </row>
    <row r="119" spans="1:5" ht="12.75" customHeight="1">
      <c r="A119" s="30" t="s">
        <v>56</v>
      </c>
      <c r="E119" s="31" t="s">
        <v>5</v>
      </c>
    </row>
    <row r="120" spans="1:5" ht="12.75" customHeight="1">
      <c r="A120" s="30" t="s">
        <v>58</v>
      </c>
      <c r="E120" s="32" t="s">
        <v>118</v>
      </c>
    </row>
    <row r="121" spans="5:5" ht="12.75" customHeight="1">
      <c r="E121" s="31" t="s">
        <v>60</v>
      </c>
    </row>
    <row r="122" spans="1:16" ht="12.75" customHeight="1">
      <c r="A122" t="s">
        <v>51</v>
      </c>
      <c s="6" t="s">
        <v>146</v>
      </c>
      <c s="6" t="s">
        <v>147</v>
      </c>
      <c t="s">
        <v>5</v>
      </c>
      <c s="26" t="s">
        <v>148</v>
      </c>
      <c s="27" t="s">
        <v>89</v>
      </c>
      <c s="28">
        <v>1</v>
      </c>
      <c s="27">
        <v>0</v>
      </c>
      <c s="27">
        <f>ROUND(G122*H122,6)</f>
      </c>
      <c r="L122" s="29">
        <v>0</v>
      </c>
      <c s="24">
        <f>ROUND(ROUND(L122,2)*ROUND(G122,3),2)</f>
      </c>
      <c s="27" t="s">
        <v>55</v>
      </c>
      <c>
        <f>(M122*21)/100</f>
      </c>
      <c t="s">
        <v>27</v>
      </c>
    </row>
    <row r="123" spans="1:5" ht="12.75" customHeight="1">
      <c r="A123" s="30" t="s">
        <v>56</v>
      </c>
      <c r="E123" s="31" t="s">
        <v>5</v>
      </c>
    </row>
    <row r="124" spans="1:5" ht="12.75" customHeight="1">
      <c r="A124" s="30" t="s">
        <v>58</v>
      </c>
      <c r="E124" s="32" t="s">
        <v>118</v>
      </c>
    </row>
    <row r="125" spans="5:5" ht="12.75" customHeight="1">
      <c r="E125" s="31" t="s">
        <v>60</v>
      </c>
    </row>
    <row r="126" spans="1:16" ht="12.75" customHeight="1">
      <c r="A126" t="s">
        <v>51</v>
      </c>
      <c s="6" t="s">
        <v>149</v>
      </c>
      <c s="6" t="s">
        <v>150</v>
      </c>
      <c t="s">
        <v>5</v>
      </c>
      <c s="26" t="s">
        <v>151</v>
      </c>
      <c s="27" t="s">
        <v>65</v>
      </c>
      <c s="28">
        <v>60</v>
      </c>
      <c s="27">
        <v>0</v>
      </c>
      <c s="27">
        <f>ROUND(G126*H126,6)</f>
      </c>
      <c r="L126" s="29">
        <v>0</v>
      </c>
      <c s="24">
        <f>ROUND(ROUND(L126,2)*ROUND(G126,3),2)</f>
      </c>
      <c s="27" t="s">
        <v>55</v>
      </c>
      <c>
        <f>(M126*21)/100</f>
      </c>
      <c t="s">
        <v>27</v>
      </c>
    </row>
    <row r="127" spans="1:5" ht="12.75" customHeight="1">
      <c r="A127" s="30" t="s">
        <v>56</v>
      </c>
      <c r="E127" s="31" t="s">
        <v>5</v>
      </c>
    </row>
    <row r="128" spans="1:5" ht="12.75" customHeight="1">
      <c r="A128" s="30" t="s">
        <v>58</v>
      </c>
      <c r="E128" s="32" t="s">
        <v>118</v>
      </c>
    </row>
    <row r="129" spans="5:5" ht="12.75" customHeight="1">
      <c r="E129" s="31" t="s">
        <v>60</v>
      </c>
    </row>
    <row r="130" spans="1:16" ht="12.75" customHeight="1">
      <c r="A130" t="s">
        <v>51</v>
      </c>
      <c s="6" t="s">
        <v>152</v>
      </c>
      <c s="6" t="s">
        <v>153</v>
      </c>
      <c t="s">
        <v>5</v>
      </c>
      <c s="26" t="s">
        <v>154</v>
      </c>
      <c s="27" t="s">
        <v>65</v>
      </c>
      <c s="28">
        <v>60</v>
      </c>
      <c s="27">
        <v>0</v>
      </c>
      <c s="27">
        <f>ROUND(G130*H130,6)</f>
      </c>
      <c r="L130" s="29">
        <v>0</v>
      </c>
      <c s="24">
        <f>ROUND(ROUND(L130,2)*ROUND(G130,3),2)</f>
      </c>
      <c s="27" t="s">
        <v>55</v>
      </c>
      <c>
        <f>(M130*21)/100</f>
      </c>
      <c t="s">
        <v>27</v>
      </c>
    </row>
    <row r="131" spans="1:5" ht="12.75" customHeight="1">
      <c r="A131" s="30" t="s">
        <v>56</v>
      </c>
      <c r="E131" s="31" t="s">
        <v>5</v>
      </c>
    </row>
    <row r="132" spans="1:5" ht="12.75" customHeight="1">
      <c r="A132" s="30" t="s">
        <v>58</v>
      </c>
      <c r="E132" s="32" t="s">
        <v>118</v>
      </c>
    </row>
    <row r="133" spans="5:5" ht="12.75" customHeight="1">
      <c r="E133" s="31" t="s">
        <v>60</v>
      </c>
    </row>
    <row r="134" spans="1:16" ht="12.75" customHeight="1">
      <c r="A134" t="s">
        <v>51</v>
      </c>
      <c s="6" t="s">
        <v>155</v>
      </c>
      <c s="6" t="s">
        <v>156</v>
      </c>
      <c t="s">
        <v>5</v>
      </c>
      <c s="26" t="s">
        <v>157</v>
      </c>
      <c s="27" t="s">
        <v>65</v>
      </c>
      <c s="28">
        <v>60</v>
      </c>
      <c s="27">
        <v>0</v>
      </c>
      <c s="27">
        <f>ROUND(G134*H134,6)</f>
      </c>
      <c r="L134" s="29">
        <v>0</v>
      </c>
      <c s="24">
        <f>ROUND(ROUND(L134,2)*ROUND(G134,3),2)</f>
      </c>
      <c s="27" t="s">
        <v>55</v>
      </c>
      <c>
        <f>(M134*21)/100</f>
      </c>
      <c t="s">
        <v>27</v>
      </c>
    </row>
    <row r="135" spans="1:5" ht="12.75" customHeight="1">
      <c r="A135" s="30" t="s">
        <v>56</v>
      </c>
      <c r="E135" s="31" t="s">
        <v>5</v>
      </c>
    </row>
    <row r="136" spans="1:5" ht="12.75" customHeight="1">
      <c r="A136" s="30" t="s">
        <v>58</v>
      </c>
      <c r="E136" s="32" t="s">
        <v>118</v>
      </c>
    </row>
    <row r="137" spans="5:5" ht="12.75" customHeight="1">
      <c r="E137" s="31" t="s">
        <v>60</v>
      </c>
    </row>
    <row r="138" spans="1:16" ht="12.75" customHeight="1">
      <c r="A138" t="s">
        <v>51</v>
      </c>
      <c s="6" t="s">
        <v>158</v>
      </c>
      <c s="6" t="s">
        <v>159</v>
      </c>
      <c t="s">
        <v>5</v>
      </c>
      <c s="26" t="s">
        <v>160</v>
      </c>
      <c s="27" t="s">
        <v>161</v>
      </c>
      <c s="28">
        <v>150</v>
      </c>
      <c s="27">
        <v>0</v>
      </c>
      <c s="27">
        <f>ROUND(G138*H138,6)</f>
      </c>
      <c r="L138" s="29">
        <v>0</v>
      </c>
      <c s="24">
        <f>ROUND(ROUND(L138,2)*ROUND(G138,3),2)</f>
      </c>
      <c s="27" t="s">
        <v>55</v>
      </c>
      <c>
        <f>(M138*21)/100</f>
      </c>
      <c t="s">
        <v>27</v>
      </c>
    </row>
    <row r="139" spans="1:5" ht="12.75" customHeight="1">
      <c r="A139" s="30" t="s">
        <v>56</v>
      </c>
      <c r="E139" s="31" t="s">
        <v>5</v>
      </c>
    </row>
    <row r="140" spans="1:5" ht="12.75" customHeight="1">
      <c r="A140" s="30" t="s">
        <v>58</v>
      </c>
      <c r="E140" s="32" t="s">
        <v>162</v>
      </c>
    </row>
    <row r="141" spans="5:5" ht="12.75" customHeight="1">
      <c r="E141" s="31" t="s">
        <v>60</v>
      </c>
    </row>
    <row r="142" spans="1:16" ht="12.75" customHeight="1">
      <c r="A142" t="s">
        <v>51</v>
      </c>
      <c s="6" t="s">
        <v>163</v>
      </c>
      <c s="6" t="s">
        <v>164</v>
      </c>
      <c t="s">
        <v>5</v>
      </c>
      <c s="26" t="s">
        <v>165</v>
      </c>
      <c s="27" t="s">
        <v>161</v>
      </c>
      <c s="28">
        <v>8</v>
      </c>
      <c s="27">
        <v>0</v>
      </c>
      <c s="27">
        <f>ROUND(G142*H142,6)</f>
      </c>
      <c r="L142" s="29">
        <v>0</v>
      </c>
      <c s="24">
        <f>ROUND(ROUND(L142,2)*ROUND(G142,3),2)</f>
      </c>
      <c s="27" t="s">
        <v>55</v>
      </c>
      <c>
        <f>(M142*21)/100</f>
      </c>
      <c t="s">
        <v>27</v>
      </c>
    </row>
    <row r="143" spans="1:5" ht="12.75" customHeight="1">
      <c r="A143" s="30" t="s">
        <v>56</v>
      </c>
      <c r="E143" s="31" t="s">
        <v>5</v>
      </c>
    </row>
    <row r="144" spans="1:5" ht="12.75" customHeight="1">
      <c r="A144" s="30" t="s">
        <v>58</v>
      </c>
      <c r="E144" s="32" t="s">
        <v>162</v>
      </c>
    </row>
    <row r="145" spans="5:5" ht="12.75" customHeight="1">
      <c r="E145" s="31" t="s">
        <v>60</v>
      </c>
    </row>
    <row r="146" spans="1:16" ht="12.75" customHeight="1">
      <c r="A146" t="s">
        <v>51</v>
      </c>
      <c s="6" t="s">
        <v>166</v>
      </c>
      <c s="6" t="s">
        <v>167</v>
      </c>
      <c t="s">
        <v>5</v>
      </c>
      <c s="26" t="s">
        <v>168</v>
      </c>
      <c s="27" t="s">
        <v>89</v>
      </c>
      <c s="28">
        <v>200</v>
      </c>
      <c s="27">
        <v>0</v>
      </c>
      <c s="27">
        <f>ROUND(G146*H146,6)</f>
      </c>
      <c r="L146" s="29">
        <v>0</v>
      </c>
      <c s="24">
        <f>ROUND(ROUND(L146,2)*ROUND(G146,3),2)</f>
      </c>
      <c s="27" t="s">
        <v>55</v>
      </c>
      <c>
        <f>(M146*21)/100</f>
      </c>
      <c t="s">
        <v>27</v>
      </c>
    </row>
    <row r="147" spans="1:5" ht="12.75" customHeight="1">
      <c r="A147" s="30" t="s">
        <v>56</v>
      </c>
      <c r="E147" s="31" t="s">
        <v>5</v>
      </c>
    </row>
    <row r="148" spans="1:5" ht="12.75" customHeight="1">
      <c r="A148" s="30" t="s">
        <v>58</v>
      </c>
      <c r="E148" s="32" t="s">
        <v>162</v>
      </c>
    </row>
    <row r="149" spans="5:5" ht="12.75" customHeight="1">
      <c r="E149" s="31" t="s">
        <v>60</v>
      </c>
    </row>
    <row r="150" spans="1:16" ht="12.75" customHeight="1">
      <c r="A150" t="s">
        <v>51</v>
      </c>
      <c s="6" t="s">
        <v>169</v>
      </c>
      <c s="6" t="s">
        <v>170</v>
      </c>
      <c t="s">
        <v>5</v>
      </c>
      <c s="26" t="s">
        <v>171</v>
      </c>
      <c s="27" t="s">
        <v>89</v>
      </c>
      <c s="28">
        <v>45</v>
      </c>
      <c s="27">
        <v>0</v>
      </c>
      <c s="27">
        <f>ROUND(G150*H150,6)</f>
      </c>
      <c r="L150" s="29">
        <v>0</v>
      </c>
      <c s="24">
        <f>ROUND(ROUND(L150,2)*ROUND(G150,3),2)</f>
      </c>
      <c s="27" t="s">
        <v>55</v>
      </c>
      <c>
        <f>(M150*21)/100</f>
      </c>
      <c t="s">
        <v>27</v>
      </c>
    </row>
    <row r="151" spans="1:5" ht="12.75" customHeight="1">
      <c r="A151" s="30" t="s">
        <v>56</v>
      </c>
      <c r="E151" s="31" t="s">
        <v>5</v>
      </c>
    </row>
    <row r="152" spans="1:5" ht="12.75" customHeight="1">
      <c r="A152" s="30" t="s">
        <v>58</v>
      </c>
      <c r="E152" s="32" t="s">
        <v>102</v>
      </c>
    </row>
    <row r="153" spans="5:5" ht="12.75" customHeight="1">
      <c r="E153" s="31" t="s">
        <v>60</v>
      </c>
    </row>
    <row r="154" spans="1:16" ht="12.75" customHeight="1">
      <c r="A154" t="s">
        <v>51</v>
      </c>
      <c s="6" t="s">
        <v>172</v>
      </c>
      <c s="6" t="s">
        <v>173</v>
      </c>
      <c t="s">
        <v>5</v>
      </c>
      <c s="26" t="s">
        <v>174</v>
      </c>
      <c s="27" t="s">
        <v>89</v>
      </c>
      <c s="28">
        <v>200</v>
      </c>
      <c s="27">
        <v>0</v>
      </c>
      <c s="27">
        <f>ROUND(G154*H154,6)</f>
      </c>
      <c r="L154" s="29">
        <v>0</v>
      </c>
      <c s="24">
        <f>ROUND(ROUND(L154,2)*ROUND(G154,3),2)</f>
      </c>
      <c s="27" t="s">
        <v>55</v>
      </c>
      <c>
        <f>(M154*21)/100</f>
      </c>
      <c t="s">
        <v>27</v>
      </c>
    </row>
    <row r="155" spans="1:5" ht="12.75" customHeight="1">
      <c r="A155" s="30" t="s">
        <v>56</v>
      </c>
      <c r="E155" s="31" t="s">
        <v>5</v>
      </c>
    </row>
    <row r="156" spans="1:5" ht="12.75" customHeight="1">
      <c r="A156" s="30" t="s">
        <v>58</v>
      </c>
      <c r="E156" s="32" t="s">
        <v>162</v>
      </c>
    </row>
    <row r="157" spans="5:5" ht="12.75" customHeight="1">
      <c r="E157" s="31" t="s">
        <v>60</v>
      </c>
    </row>
    <row r="158" spans="1:16" ht="12.75" customHeight="1">
      <c r="A158" t="s">
        <v>51</v>
      </c>
      <c s="6" t="s">
        <v>175</v>
      </c>
      <c s="6" t="s">
        <v>176</v>
      </c>
      <c t="s">
        <v>5</v>
      </c>
      <c s="26" t="s">
        <v>177</v>
      </c>
      <c s="27" t="s">
        <v>161</v>
      </c>
      <c s="28">
        <v>80</v>
      </c>
      <c s="27">
        <v>0</v>
      </c>
      <c s="27">
        <f>ROUND(G158*H158,6)</f>
      </c>
      <c r="L158" s="29">
        <v>0</v>
      </c>
      <c s="24">
        <f>ROUND(ROUND(L158,2)*ROUND(G158,3),2)</f>
      </c>
      <c s="27" t="s">
        <v>55</v>
      </c>
      <c>
        <f>(M158*21)/100</f>
      </c>
      <c t="s">
        <v>27</v>
      </c>
    </row>
    <row r="159" spans="1:5" ht="12.75" customHeight="1">
      <c r="A159" s="30" t="s">
        <v>56</v>
      </c>
      <c r="E159" s="31" t="s">
        <v>5</v>
      </c>
    </row>
    <row r="160" spans="1:5" ht="12.75" customHeight="1">
      <c r="A160" s="30" t="s">
        <v>58</v>
      </c>
      <c r="E160" s="32" t="s">
        <v>162</v>
      </c>
    </row>
    <row r="161" spans="5:5" ht="12.75" customHeight="1">
      <c r="E161" s="31" t="s">
        <v>60</v>
      </c>
    </row>
    <row r="162" spans="1:16" ht="12.75" customHeight="1">
      <c r="A162" t="s">
        <v>51</v>
      </c>
      <c s="6" t="s">
        <v>178</v>
      </c>
      <c s="6" t="s">
        <v>179</v>
      </c>
      <c t="s">
        <v>5</v>
      </c>
      <c s="26" t="s">
        <v>180</v>
      </c>
      <c s="27" t="s">
        <v>89</v>
      </c>
      <c s="28">
        <v>1</v>
      </c>
      <c s="27">
        <v>0</v>
      </c>
      <c s="27">
        <f>ROUND(G162*H162,6)</f>
      </c>
      <c r="L162" s="29">
        <v>0</v>
      </c>
      <c s="24">
        <f>ROUND(ROUND(L162,2)*ROUND(G162,3),2)</f>
      </c>
      <c s="27" t="s">
        <v>55</v>
      </c>
      <c>
        <f>(M162*21)/100</f>
      </c>
      <c t="s">
        <v>27</v>
      </c>
    </row>
    <row r="163" spans="1:5" ht="12.75" customHeight="1">
      <c r="A163" s="30" t="s">
        <v>56</v>
      </c>
      <c r="E163" s="31" t="s">
        <v>5</v>
      </c>
    </row>
    <row r="164" spans="1:5" ht="12.75" customHeight="1">
      <c r="A164" s="30" t="s">
        <v>58</v>
      </c>
      <c r="E164" s="32" t="s">
        <v>162</v>
      </c>
    </row>
    <row r="165" spans="5:5" ht="12.75" customHeight="1">
      <c r="E165" s="31" t="s">
        <v>60</v>
      </c>
    </row>
    <row r="166" spans="1:16" ht="12.75" customHeight="1">
      <c r="A166" t="s">
        <v>51</v>
      </c>
      <c s="6" t="s">
        <v>181</v>
      </c>
      <c s="6" t="s">
        <v>182</v>
      </c>
      <c t="s">
        <v>5</v>
      </c>
      <c s="26" t="s">
        <v>183</v>
      </c>
      <c s="27" t="s">
        <v>184</v>
      </c>
      <c s="28">
        <v>2</v>
      </c>
      <c s="27">
        <v>0</v>
      </c>
      <c s="27">
        <f>ROUND(G166*H166,6)</f>
      </c>
      <c r="L166" s="29">
        <v>0</v>
      </c>
      <c s="24">
        <f>ROUND(ROUND(L166,2)*ROUND(G166,3),2)</f>
      </c>
      <c s="27" t="s">
        <v>55</v>
      </c>
      <c>
        <f>(M166*21)/100</f>
      </c>
      <c t="s">
        <v>27</v>
      </c>
    </row>
    <row r="167" spans="1:5" ht="12.75" customHeight="1">
      <c r="A167" s="30" t="s">
        <v>56</v>
      </c>
      <c r="E167" s="31" t="s">
        <v>5</v>
      </c>
    </row>
    <row r="168" spans="1:5" ht="12.75" customHeight="1">
      <c r="A168" s="30" t="s">
        <v>58</v>
      </c>
      <c r="E168" s="32" t="s">
        <v>70</v>
      </c>
    </row>
    <row r="169" spans="5:5" ht="12.75" customHeight="1">
      <c r="E169" s="31" t="s">
        <v>60</v>
      </c>
    </row>
    <row r="170" spans="1:16" ht="12.75" customHeight="1">
      <c r="A170" t="s">
        <v>51</v>
      </c>
      <c s="6" t="s">
        <v>185</v>
      </c>
      <c s="6" t="s">
        <v>186</v>
      </c>
      <c t="s">
        <v>5</v>
      </c>
      <c s="26" t="s">
        <v>187</v>
      </c>
      <c s="27" t="s">
        <v>65</v>
      </c>
      <c s="28">
        <v>200</v>
      </c>
      <c s="27">
        <v>0</v>
      </c>
      <c s="27">
        <f>ROUND(G170*H170,6)</f>
      </c>
      <c r="L170" s="29">
        <v>0</v>
      </c>
      <c s="24">
        <f>ROUND(ROUND(L170,2)*ROUND(G170,3),2)</f>
      </c>
      <c s="27" t="s">
        <v>55</v>
      </c>
      <c>
        <f>(M170*21)/100</f>
      </c>
      <c t="s">
        <v>27</v>
      </c>
    </row>
    <row r="171" spans="1:5" ht="12.75" customHeight="1">
      <c r="A171" s="30" t="s">
        <v>56</v>
      </c>
      <c r="E171" s="31" t="s">
        <v>5</v>
      </c>
    </row>
    <row r="172" spans="1:5" ht="12.75" customHeight="1">
      <c r="A172" s="30" t="s">
        <v>58</v>
      </c>
      <c r="E172" s="32" t="s">
        <v>70</v>
      </c>
    </row>
    <row r="173" spans="5:5" ht="12.75" customHeight="1">
      <c r="E173" s="31" t="s">
        <v>60</v>
      </c>
    </row>
    <row r="174" spans="1:16" ht="12.75" customHeight="1">
      <c r="A174" t="s">
        <v>51</v>
      </c>
      <c s="6" t="s">
        <v>188</v>
      </c>
      <c s="6" t="s">
        <v>189</v>
      </c>
      <c t="s">
        <v>5</v>
      </c>
      <c s="26" t="s">
        <v>190</v>
      </c>
      <c s="27" t="s">
        <v>65</v>
      </c>
      <c s="28">
        <v>200</v>
      </c>
      <c s="27">
        <v>0</v>
      </c>
      <c s="27">
        <f>ROUND(G174*H174,6)</f>
      </c>
      <c r="L174" s="29">
        <v>0</v>
      </c>
      <c s="24">
        <f>ROUND(ROUND(L174,2)*ROUND(G174,3),2)</f>
      </c>
      <c s="27" t="s">
        <v>55</v>
      </c>
      <c>
        <f>(M174*21)/100</f>
      </c>
      <c t="s">
        <v>27</v>
      </c>
    </row>
    <row r="175" spans="1:5" ht="12.75" customHeight="1">
      <c r="A175" s="30" t="s">
        <v>56</v>
      </c>
      <c r="E175" s="31" t="s">
        <v>5</v>
      </c>
    </row>
    <row r="176" spans="1:5" ht="12.75" customHeight="1">
      <c r="A176" s="30" t="s">
        <v>58</v>
      </c>
      <c r="E176" s="32" t="s">
        <v>70</v>
      </c>
    </row>
    <row r="177" spans="5:5" ht="12.75" customHeight="1">
      <c r="E177" s="31" t="s">
        <v>60</v>
      </c>
    </row>
    <row r="178" spans="1:16" ht="12.75" customHeight="1">
      <c r="A178" t="s">
        <v>51</v>
      </c>
      <c s="6" t="s">
        <v>191</v>
      </c>
      <c s="6" t="s">
        <v>192</v>
      </c>
      <c t="s">
        <v>5</v>
      </c>
      <c s="26" t="s">
        <v>193</v>
      </c>
      <c s="27" t="s">
        <v>89</v>
      </c>
      <c s="28">
        <v>4</v>
      </c>
      <c s="27">
        <v>0</v>
      </c>
      <c s="27">
        <f>ROUND(G178*H178,6)</f>
      </c>
      <c r="L178" s="29">
        <v>0</v>
      </c>
      <c s="24">
        <f>ROUND(ROUND(L178,2)*ROUND(G178,3),2)</f>
      </c>
      <c s="27" t="s">
        <v>55</v>
      </c>
      <c>
        <f>(M178*21)/100</f>
      </c>
      <c t="s">
        <v>27</v>
      </c>
    </row>
    <row r="179" spans="1:5" ht="12.75" customHeight="1">
      <c r="A179" s="30" t="s">
        <v>56</v>
      </c>
      <c r="E179" s="31" t="s">
        <v>5</v>
      </c>
    </row>
    <row r="180" spans="1:5" ht="12.75" customHeight="1">
      <c r="A180" s="30" t="s">
        <v>58</v>
      </c>
      <c r="E180" s="32" t="s">
        <v>70</v>
      </c>
    </row>
    <row r="181" spans="5:5" ht="12.75" customHeight="1">
      <c r="E181" s="31" t="s">
        <v>60</v>
      </c>
    </row>
    <row r="182" spans="1:16" ht="12.75" customHeight="1">
      <c r="A182" t="s">
        <v>51</v>
      </c>
      <c s="6" t="s">
        <v>194</v>
      </c>
      <c s="6" t="s">
        <v>195</v>
      </c>
      <c t="s">
        <v>5</v>
      </c>
      <c s="26" t="s">
        <v>196</v>
      </c>
      <c s="27" t="s">
        <v>89</v>
      </c>
      <c s="28">
        <v>4</v>
      </c>
      <c s="27">
        <v>0</v>
      </c>
      <c s="27">
        <f>ROUND(G182*H182,6)</f>
      </c>
      <c r="L182" s="29">
        <v>0</v>
      </c>
      <c s="24">
        <f>ROUND(ROUND(L182,2)*ROUND(G182,3),2)</f>
      </c>
      <c s="27" t="s">
        <v>55</v>
      </c>
      <c>
        <f>(M182*21)/100</f>
      </c>
      <c t="s">
        <v>27</v>
      </c>
    </row>
    <row r="183" spans="1:5" ht="12.75" customHeight="1">
      <c r="A183" s="30" t="s">
        <v>56</v>
      </c>
      <c r="E183" s="31" t="s">
        <v>5</v>
      </c>
    </row>
    <row r="184" spans="1:5" ht="12.75" customHeight="1">
      <c r="A184" s="30" t="s">
        <v>58</v>
      </c>
      <c r="E184" s="32" t="s">
        <v>70</v>
      </c>
    </row>
    <row r="185" spans="5:5" ht="12.75" customHeight="1">
      <c r="E185" s="31" t="s">
        <v>60</v>
      </c>
    </row>
    <row r="186" spans="1:16" ht="12.75" customHeight="1">
      <c r="A186" t="s">
        <v>51</v>
      </c>
      <c s="6" t="s">
        <v>197</v>
      </c>
      <c s="6" t="s">
        <v>198</v>
      </c>
      <c t="s">
        <v>5</v>
      </c>
      <c s="26" t="s">
        <v>199</v>
      </c>
      <c s="27" t="s">
        <v>89</v>
      </c>
      <c s="28">
        <v>4</v>
      </c>
      <c s="27">
        <v>0</v>
      </c>
      <c s="27">
        <f>ROUND(G186*H186,6)</f>
      </c>
      <c r="L186" s="29">
        <v>0</v>
      </c>
      <c s="24">
        <f>ROUND(ROUND(L186,2)*ROUND(G186,3),2)</f>
      </c>
      <c s="27" t="s">
        <v>55</v>
      </c>
      <c>
        <f>(M186*21)/100</f>
      </c>
      <c t="s">
        <v>27</v>
      </c>
    </row>
    <row r="187" spans="1:5" ht="12.75" customHeight="1">
      <c r="A187" s="30" t="s">
        <v>56</v>
      </c>
      <c r="E187" s="31" t="s">
        <v>5</v>
      </c>
    </row>
    <row r="188" spans="1:5" ht="12.75" customHeight="1">
      <c r="A188" s="30" t="s">
        <v>58</v>
      </c>
      <c r="E188" s="32" t="s">
        <v>70</v>
      </c>
    </row>
    <row r="189" spans="5:5" ht="12.75" customHeight="1">
      <c r="E189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2000</v>
      </c>
      <c s="33">
        <f>Rekapitulace!C35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2000</v>
      </c>
      <c r="E4" s="19" t="s">
        <v>2001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COUNTIFS(L8:L264,"=0",A8:A264,"P")+COUNTIFS(L8:L264,"",A8:A264,"P")+SUM(Q8:Q264)</f>
      </c>
    </row>
    <row r="8" spans="1:13" ht="12.75" customHeight="1">
      <c r="A8" t="s">
        <v>45</v>
      </c>
      <c r="C8" s="21" t="s">
        <v>2285</v>
      </c>
      <c r="E8" s="23" t="s">
        <v>2286</v>
      </c>
      <c r="J8" s="22">
        <f>0+J9+J22+J43+J48+J53+J78+J87+J100+J121+J242+J263</f>
      </c>
      <c s="22">
        <f>0+K9+K22+K43+K48+K53+K78+K87+K100+K121+K242+K263</f>
      </c>
      <c s="22">
        <f>0+L9+L22+L43+L48+L53+L78+L87+L100+L121+L242+L263</f>
      </c>
      <c s="22">
        <f>0+M9+M22+M43+M48+M53+M78+M87+M100+M121+M242+M263</f>
      </c>
    </row>
    <row r="9" spans="1:13" ht="12.75" customHeight="1">
      <c r="A9" t="s">
        <v>48</v>
      </c>
      <c r="C9" s="7" t="s">
        <v>1339</v>
      </c>
      <c r="E9" s="25" t="s">
        <v>1578</v>
      </c>
      <c r="J9" s="24">
        <f>0</f>
      </c>
      <c s="24">
        <f>0</f>
      </c>
      <c s="24">
        <f>0+L10+L14+L18</f>
      </c>
      <c s="24">
        <f>0+M10+M14+M18</f>
      </c>
    </row>
    <row r="10" spans="1:16" ht="12.75" customHeight="1">
      <c r="A10" t="s">
        <v>51</v>
      </c>
      <c s="6" t="s">
        <v>49</v>
      </c>
      <c s="6" t="s">
        <v>487</v>
      </c>
      <c t="s">
        <v>5</v>
      </c>
      <c s="26" t="s">
        <v>488</v>
      </c>
      <c s="27" t="s">
        <v>489</v>
      </c>
      <c s="28">
        <v>145.126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2287</v>
      </c>
    </row>
    <row r="12" spans="1:5" ht="12.75" customHeight="1">
      <c r="A12" s="30" t="s">
        <v>58</v>
      </c>
      <c r="E12" s="32" t="s">
        <v>2288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27</v>
      </c>
      <c s="6" t="s">
        <v>494</v>
      </c>
      <c t="s">
        <v>5</v>
      </c>
      <c s="26" t="s">
        <v>495</v>
      </c>
      <c s="27" t="s">
        <v>489</v>
      </c>
      <c s="28">
        <v>97.661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1580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2289</v>
      </c>
    </row>
    <row r="16" spans="1:5" ht="12.75" customHeight="1">
      <c r="A16" s="30" t="s">
        <v>58</v>
      </c>
      <c r="E16" s="32" t="s">
        <v>2290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1049</v>
      </c>
      <c t="s">
        <v>5</v>
      </c>
      <c s="26" t="s">
        <v>1050</v>
      </c>
      <c s="27" t="s">
        <v>489</v>
      </c>
      <c s="28">
        <v>238.032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1580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2291</v>
      </c>
    </row>
    <row r="20" spans="1:5" ht="12.75" customHeight="1">
      <c r="A20" s="30" t="s">
        <v>58</v>
      </c>
      <c r="E20" s="32" t="s">
        <v>2292</v>
      </c>
    </row>
    <row r="21" spans="5:5" ht="12.75" customHeight="1">
      <c r="E21" s="31" t="s">
        <v>60</v>
      </c>
    </row>
    <row r="22" spans="1:13" ht="12.75" customHeight="1">
      <c r="A22" t="s">
        <v>48</v>
      </c>
      <c r="C22" s="7" t="s">
        <v>49</v>
      </c>
      <c r="E22" s="25" t="s">
        <v>206</v>
      </c>
      <c r="J22" s="24">
        <f>0</f>
      </c>
      <c s="24">
        <f>0</f>
      </c>
      <c s="24">
        <f>0+L23+L27+L31+L35+L39</f>
      </c>
      <c s="24">
        <f>0+M23+M27+M31+M35+M39</f>
      </c>
    </row>
    <row r="23" spans="1:16" ht="12.75" customHeight="1">
      <c r="A23" t="s">
        <v>51</v>
      </c>
      <c s="6" t="s">
        <v>66</v>
      </c>
      <c s="6" t="s">
        <v>1382</v>
      </c>
      <c t="s">
        <v>5</v>
      </c>
      <c s="26" t="s">
        <v>1383</v>
      </c>
      <c s="27" t="s">
        <v>54</v>
      </c>
      <c s="28">
        <v>56.989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1580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2293</v>
      </c>
    </row>
    <row r="25" spans="1:5" ht="12.75" customHeight="1">
      <c r="A25" s="30" t="s">
        <v>58</v>
      </c>
      <c r="E25" s="32" t="s">
        <v>2294</v>
      </c>
    </row>
    <row r="26" spans="5:5" ht="12.75" customHeight="1">
      <c r="E26" s="31" t="s">
        <v>60</v>
      </c>
    </row>
    <row r="27" spans="1:16" ht="12.75" customHeight="1">
      <c r="A27" t="s">
        <v>51</v>
      </c>
      <c s="6" t="s">
        <v>71</v>
      </c>
      <c s="6" t="s">
        <v>1583</v>
      </c>
      <c t="s">
        <v>5</v>
      </c>
      <c s="26" t="s">
        <v>1584</v>
      </c>
      <c s="27" t="s">
        <v>54</v>
      </c>
      <c s="28">
        <v>23.28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1580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2295</v>
      </c>
    </row>
    <row r="29" spans="1:5" ht="12.75" customHeight="1">
      <c r="A29" s="30" t="s">
        <v>58</v>
      </c>
      <c r="E29" s="32" t="s">
        <v>2296</v>
      </c>
    </row>
    <row r="30" spans="5:5" ht="12.75" customHeight="1">
      <c r="E30" s="31" t="s">
        <v>60</v>
      </c>
    </row>
    <row r="31" spans="1:16" ht="12.75" customHeight="1">
      <c r="A31" t="s">
        <v>51</v>
      </c>
      <c s="6" t="s">
        <v>74</v>
      </c>
      <c s="6" t="s">
        <v>2297</v>
      </c>
      <c t="s">
        <v>5</v>
      </c>
      <c s="26" t="s">
        <v>2298</v>
      </c>
      <c s="27" t="s">
        <v>54</v>
      </c>
      <c s="28">
        <v>77.869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1580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2299</v>
      </c>
    </row>
    <row r="33" spans="1:5" ht="12.75" customHeight="1">
      <c r="A33" s="30" t="s">
        <v>58</v>
      </c>
      <c r="E33" s="32" t="s">
        <v>2300</v>
      </c>
    </row>
    <row r="34" spans="5:5" ht="12.75" customHeight="1">
      <c r="E34" s="31" t="s">
        <v>60</v>
      </c>
    </row>
    <row r="35" spans="1:16" ht="12.75" customHeight="1">
      <c r="A35" t="s">
        <v>51</v>
      </c>
      <c s="6" t="s">
        <v>77</v>
      </c>
      <c s="6" t="s">
        <v>2301</v>
      </c>
      <c t="s">
        <v>5</v>
      </c>
      <c s="26" t="s">
        <v>2302</v>
      </c>
      <c s="27" t="s">
        <v>54</v>
      </c>
      <c s="28">
        <v>77.869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1580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</v>
      </c>
    </row>
    <row r="37" spans="1:5" ht="12.75" customHeight="1">
      <c r="A37" s="30" t="s">
        <v>58</v>
      </c>
      <c r="E37" s="32" t="s">
        <v>2303</v>
      </c>
    </row>
    <row r="38" spans="5:5" ht="12.75" customHeight="1">
      <c r="E38" s="31" t="s">
        <v>60</v>
      </c>
    </row>
    <row r="39" spans="1:16" ht="12.75" customHeight="1">
      <c r="A39" t="s">
        <v>51</v>
      </c>
      <c s="6" t="s">
        <v>80</v>
      </c>
      <c s="6" t="s">
        <v>1089</v>
      </c>
      <c t="s">
        <v>5</v>
      </c>
      <c s="26" t="s">
        <v>1090</v>
      </c>
      <c s="27" t="s">
        <v>236</v>
      </c>
      <c s="28">
        <v>775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1580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12.75" customHeight="1">
      <c r="A41" s="30" t="s">
        <v>58</v>
      </c>
      <c r="E41" s="32" t="s">
        <v>2304</v>
      </c>
    </row>
    <row r="42" spans="5:5" ht="12.75" customHeight="1">
      <c r="E42" s="31" t="s">
        <v>60</v>
      </c>
    </row>
    <row r="43" spans="1:13" ht="12.75" customHeight="1">
      <c r="A43" t="s">
        <v>48</v>
      </c>
      <c r="C43" s="7" t="s">
        <v>96</v>
      </c>
      <c r="E43" s="25" t="s">
        <v>1668</v>
      </c>
      <c r="J43" s="24">
        <f>0</f>
      </c>
      <c s="24">
        <f>0</f>
      </c>
      <c s="24">
        <f>0+L44</f>
      </c>
      <c s="24">
        <f>0+M44</f>
      </c>
    </row>
    <row r="44" spans="1:16" ht="12.75" customHeight="1">
      <c r="A44" t="s">
        <v>51</v>
      </c>
      <c s="6" t="s">
        <v>348</v>
      </c>
      <c s="6" t="s">
        <v>218</v>
      </c>
      <c t="s">
        <v>5</v>
      </c>
      <c s="26" t="s">
        <v>219</v>
      </c>
      <c s="27" t="s">
        <v>54</v>
      </c>
      <c s="28">
        <v>44.5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1580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5</v>
      </c>
    </row>
    <row r="46" spans="1:5" ht="12.75" customHeight="1">
      <c r="A46" s="30" t="s">
        <v>58</v>
      </c>
      <c r="E46" s="32" t="s">
        <v>5</v>
      </c>
    </row>
    <row r="47" spans="5:5" ht="12.75" customHeight="1">
      <c r="E47" s="31" t="s">
        <v>60</v>
      </c>
    </row>
    <row r="48" spans="1:13" ht="12.75" customHeight="1">
      <c r="A48" t="s">
        <v>48</v>
      </c>
      <c r="C48" s="7" t="s">
        <v>109</v>
      </c>
      <c r="E48" s="25" t="s">
        <v>1669</v>
      </c>
      <c r="J48" s="24">
        <f>0</f>
      </c>
      <c s="24">
        <f>0</f>
      </c>
      <c s="24">
        <f>0+L49</f>
      </c>
      <c s="24">
        <f>0+M49</f>
      </c>
    </row>
    <row r="49" spans="1:16" ht="12.75" customHeight="1">
      <c r="A49" t="s">
        <v>51</v>
      </c>
      <c s="6" t="s">
        <v>351</v>
      </c>
      <c s="6" t="s">
        <v>61</v>
      </c>
      <c t="s">
        <v>5</v>
      </c>
      <c s="26" t="s">
        <v>62</v>
      </c>
      <c s="27" t="s">
        <v>54</v>
      </c>
      <c s="28">
        <v>44.5</v>
      </c>
      <c s="27">
        <v>0</v>
      </c>
      <c s="27">
        <f>ROUND(G49*H49,6)</f>
      </c>
      <c r="L49" s="29">
        <v>0</v>
      </c>
      <c s="24">
        <f>ROUND(ROUND(L49,2)*ROUND(G49,3),2)</f>
      </c>
      <c s="27" t="s">
        <v>1580</v>
      </c>
      <c>
        <f>(M49*21)/100</f>
      </c>
      <c t="s">
        <v>27</v>
      </c>
    </row>
    <row r="50" spans="1:5" ht="12.75" customHeight="1">
      <c r="A50" s="30" t="s">
        <v>56</v>
      </c>
      <c r="E50" s="31" t="s">
        <v>5</v>
      </c>
    </row>
    <row r="51" spans="1:5" ht="12.75" customHeight="1">
      <c r="A51" s="30" t="s">
        <v>58</v>
      </c>
      <c r="E51" s="32" t="s">
        <v>5</v>
      </c>
    </row>
    <row r="52" spans="5:5" ht="12.75" customHeight="1">
      <c r="E52" s="31" t="s">
        <v>60</v>
      </c>
    </row>
    <row r="53" spans="1:13" ht="12.75" customHeight="1">
      <c r="A53" t="s">
        <v>48</v>
      </c>
      <c r="C53" s="7" t="s">
        <v>27</v>
      </c>
      <c r="E53" s="25" t="s">
        <v>2305</v>
      </c>
      <c r="J53" s="24">
        <f>0</f>
      </c>
      <c s="24">
        <f>0</f>
      </c>
      <c s="24">
        <f>0+L54+L58+L62+L66+L70+L74</f>
      </c>
      <c s="24">
        <f>0+M54+M58+M62+M66+M70+M74</f>
      </c>
    </row>
    <row r="54" spans="1:16" ht="12.75" customHeight="1">
      <c r="A54" t="s">
        <v>51</v>
      </c>
      <c s="6" t="s">
        <v>83</v>
      </c>
      <c s="6" t="s">
        <v>1684</v>
      </c>
      <c t="s">
        <v>5</v>
      </c>
      <c s="26" t="s">
        <v>1685</v>
      </c>
      <c s="27" t="s">
        <v>54</v>
      </c>
      <c s="28">
        <v>23.28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1580</v>
      </c>
      <c>
        <f>(M54*21)/100</f>
      </c>
      <c t="s">
        <v>27</v>
      </c>
    </row>
    <row r="55" spans="1:5" ht="12.75" customHeight="1">
      <c r="A55" s="30" t="s">
        <v>56</v>
      </c>
      <c r="E55" s="31" t="s">
        <v>2306</v>
      </c>
    </row>
    <row r="56" spans="1:5" ht="12.75" customHeight="1">
      <c r="A56" s="30" t="s">
        <v>58</v>
      </c>
      <c r="E56" s="32" t="s">
        <v>2296</v>
      </c>
    </row>
    <row r="57" spans="5:5" ht="12.75" customHeight="1">
      <c r="E57" s="31" t="s">
        <v>60</v>
      </c>
    </row>
    <row r="58" spans="1:16" ht="12.75" customHeight="1">
      <c r="A58" t="s">
        <v>51</v>
      </c>
      <c s="6" t="s">
        <v>86</v>
      </c>
      <c s="6" t="s">
        <v>2307</v>
      </c>
      <c t="s">
        <v>5</v>
      </c>
      <c s="26" t="s">
        <v>2308</v>
      </c>
      <c s="27" t="s">
        <v>54</v>
      </c>
      <c s="28">
        <v>13.92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1580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2309</v>
      </c>
    </row>
    <row r="60" spans="1:5" ht="12.75" customHeight="1">
      <c r="A60" s="30" t="s">
        <v>58</v>
      </c>
      <c r="E60" s="32" t="s">
        <v>2310</v>
      </c>
    </row>
    <row r="61" spans="5:5" ht="12.75" customHeight="1">
      <c r="E61" s="31" t="s">
        <v>60</v>
      </c>
    </row>
    <row r="62" spans="1:16" ht="12.75" customHeight="1">
      <c r="A62" t="s">
        <v>51</v>
      </c>
      <c s="6" t="s">
        <v>90</v>
      </c>
      <c s="6" t="s">
        <v>1434</v>
      </c>
      <c t="s">
        <v>5</v>
      </c>
      <c s="26" t="s">
        <v>1435</v>
      </c>
      <c s="27" t="s">
        <v>489</v>
      </c>
      <c s="28">
        <v>0.696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1580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5</v>
      </c>
    </row>
    <row r="64" spans="1:5" ht="12.75" customHeight="1">
      <c r="A64" s="30" t="s">
        <v>58</v>
      </c>
      <c r="E64" s="32" t="s">
        <v>2311</v>
      </c>
    </row>
    <row r="65" spans="5:5" ht="12.75" customHeight="1">
      <c r="E65" s="31" t="s">
        <v>60</v>
      </c>
    </row>
    <row r="66" spans="1:16" ht="12.75" customHeight="1">
      <c r="A66" t="s">
        <v>51</v>
      </c>
      <c s="6" t="s">
        <v>93</v>
      </c>
      <c s="6" t="s">
        <v>2312</v>
      </c>
      <c t="s">
        <v>5</v>
      </c>
      <c s="26" t="s">
        <v>2313</v>
      </c>
      <c s="27" t="s">
        <v>54</v>
      </c>
      <c s="28">
        <v>31.834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1580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5</v>
      </c>
    </row>
    <row r="68" spans="1:5" ht="12.75" customHeight="1">
      <c r="A68" s="30" t="s">
        <v>58</v>
      </c>
      <c r="E68" s="32" t="s">
        <v>2314</v>
      </c>
    </row>
    <row r="69" spans="5:5" ht="12.75" customHeight="1">
      <c r="E69" s="31" t="s">
        <v>60</v>
      </c>
    </row>
    <row r="70" spans="1:16" ht="12.75" customHeight="1">
      <c r="A70" t="s">
        <v>51</v>
      </c>
      <c s="6" t="s">
        <v>96</v>
      </c>
      <c s="6" t="s">
        <v>2209</v>
      </c>
      <c t="s">
        <v>5</v>
      </c>
      <c s="26" t="s">
        <v>2210</v>
      </c>
      <c s="27" t="s">
        <v>489</v>
      </c>
      <c s="28">
        <v>2.547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1580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2315</v>
      </c>
    </row>
    <row r="72" spans="1:5" ht="12.75" customHeight="1">
      <c r="A72" s="30" t="s">
        <v>58</v>
      </c>
      <c r="E72" s="32" t="s">
        <v>2316</v>
      </c>
    </row>
    <row r="73" spans="5:5" ht="12.75" customHeight="1">
      <c r="E73" s="31" t="s">
        <v>60</v>
      </c>
    </row>
    <row r="74" spans="1:16" ht="12.75" customHeight="1">
      <c r="A74" t="s">
        <v>51</v>
      </c>
      <c s="6" t="s">
        <v>99</v>
      </c>
      <c s="6" t="s">
        <v>1677</v>
      </c>
      <c t="s">
        <v>5</v>
      </c>
      <c s="26" t="s">
        <v>1678</v>
      </c>
      <c s="27" t="s">
        <v>54</v>
      </c>
      <c s="28">
        <v>5.788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1580</v>
      </c>
      <c>
        <f>(M74*21)/100</f>
      </c>
      <c t="s">
        <v>27</v>
      </c>
    </row>
    <row r="75" spans="1:5" ht="12.75" customHeight="1">
      <c r="A75" s="30" t="s">
        <v>56</v>
      </c>
      <c r="E75" s="31" t="s">
        <v>5</v>
      </c>
    </row>
    <row r="76" spans="1:5" ht="12.75" customHeight="1">
      <c r="A76" s="30" t="s">
        <v>58</v>
      </c>
      <c r="E76" s="32" t="s">
        <v>2317</v>
      </c>
    </row>
    <row r="77" spans="5:5" ht="12.75" customHeight="1">
      <c r="E77" s="31" t="s">
        <v>60</v>
      </c>
    </row>
    <row r="78" spans="1:13" ht="12.75" customHeight="1">
      <c r="A78" t="s">
        <v>48</v>
      </c>
      <c r="C78" s="7" t="s">
        <v>71</v>
      </c>
      <c r="E78" s="25" t="s">
        <v>1141</v>
      </c>
      <c r="J78" s="24">
        <f>0</f>
      </c>
      <c s="24">
        <f>0</f>
      </c>
      <c s="24">
        <f>0+L79+L83</f>
      </c>
      <c s="24">
        <f>0+M79+M83</f>
      </c>
    </row>
    <row r="79" spans="1:16" ht="12.75" customHeight="1">
      <c r="A79" t="s">
        <v>51</v>
      </c>
      <c s="6" t="s">
        <v>103</v>
      </c>
      <c s="6" t="s">
        <v>2318</v>
      </c>
      <c t="s">
        <v>5</v>
      </c>
      <c s="26" t="s">
        <v>2319</v>
      </c>
      <c s="27" t="s">
        <v>236</v>
      </c>
      <c s="28">
        <v>58.2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1580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2320</v>
      </c>
    </row>
    <row r="81" spans="1:5" ht="12.75" customHeight="1">
      <c r="A81" s="30" t="s">
        <v>58</v>
      </c>
      <c r="E81" s="32" t="s">
        <v>2321</v>
      </c>
    </row>
    <row r="82" spans="5:5" ht="12.75" customHeight="1">
      <c r="E82" s="31" t="s">
        <v>60</v>
      </c>
    </row>
    <row r="83" spans="1:16" ht="12.75" customHeight="1">
      <c r="A83" t="s">
        <v>51</v>
      </c>
      <c s="6" t="s">
        <v>106</v>
      </c>
      <c s="6" t="s">
        <v>1733</v>
      </c>
      <c t="s">
        <v>5</v>
      </c>
      <c s="26" t="s">
        <v>1734</v>
      </c>
      <c s="27" t="s">
        <v>236</v>
      </c>
      <c s="28">
        <v>663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1580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2322</v>
      </c>
    </row>
    <row r="85" spans="1:5" ht="12.75" customHeight="1">
      <c r="A85" s="30" t="s">
        <v>58</v>
      </c>
      <c r="E85" s="32" t="s">
        <v>2323</v>
      </c>
    </row>
    <row r="86" spans="5:5" ht="12.75" customHeight="1">
      <c r="E86" s="31" t="s">
        <v>60</v>
      </c>
    </row>
    <row r="87" spans="1:13" ht="12.75" customHeight="1">
      <c r="A87" t="s">
        <v>48</v>
      </c>
      <c r="C87" s="7" t="s">
        <v>375</v>
      </c>
      <c r="E87" s="25" t="s">
        <v>1663</v>
      </c>
      <c r="J87" s="24">
        <f>0</f>
      </c>
      <c s="24">
        <f>0</f>
      </c>
      <c s="24">
        <f>0+L88+L92+L96</f>
      </c>
      <c s="24">
        <f>0+M88+M92+M96</f>
      </c>
    </row>
    <row r="88" spans="1:16" ht="12.75" customHeight="1">
      <c r="A88" t="s">
        <v>51</v>
      </c>
      <c s="6" t="s">
        <v>339</v>
      </c>
      <c s="6" t="s">
        <v>2324</v>
      </c>
      <c t="s">
        <v>5</v>
      </c>
      <c s="26" t="s">
        <v>2325</v>
      </c>
      <c s="27" t="s">
        <v>65</v>
      </c>
      <c s="28">
        <v>125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1580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5</v>
      </c>
    </row>
    <row r="90" spans="1:5" ht="12.75" customHeight="1">
      <c r="A90" s="30" t="s">
        <v>58</v>
      </c>
      <c r="E90" s="32" t="s">
        <v>5</v>
      </c>
    </row>
    <row r="91" spans="5:5" ht="12.75" customHeight="1">
      <c r="E91" s="31" t="s">
        <v>60</v>
      </c>
    </row>
    <row r="92" spans="1:16" ht="12.75" customHeight="1">
      <c r="A92" t="s">
        <v>51</v>
      </c>
      <c s="6" t="s">
        <v>342</v>
      </c>
      <c s="6" t="s">
        <v>2011</v>
      </c>
      <c t="s">
        <v>5</v>
      </c>
      <c s="26" t="s">
        <v>2012</v>
      </c>
      <c s="27" t="s">
        <v>65</v>
      </c>
      <c s="28">
        <v>160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1580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5</v>
      </c>
    </row>
    <row r="94" spans="1:5" ht="12.75" customHeight="1">
      <c r="A94" s="30" t="s">
        <v>58</v>
      </c>
      <c r="E94" s="32" t="s">
        <v>5</v>
      </c>
    </row>
    <row r="95" spans="5:5" ht="12.75" customHeight="1">
      <c r="E95" s="31" t="s">
        <v>60</v>
      </c>
    </row>
    <row r="96" spans="1:16" ht="12.75" customHeight="1">
      <c r="A96" t="s">
        <v>51</v>
      </c>
      <c s="6" t="s">
        <v>345</v>
      </c>
      <c s="6" t="s">
        <v>643</v>
      </c>
      <c t="s">
        <v>5</v>
      </c>
      <c s="26" t="s">
        <v>644</v>
      </c>
      <c s="27" t="s">
        <v>65</v>
      </c>
      <c s="28">
        <v>95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1580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5</v>
      </c>
    </row>
    <row r="98" spans="1:5" ht="12.75" customHeight="1">
      <c r="A98" s="30" t="s">
        <v>58</v>
      </c>
      <c r="E98" s="32" t="s">
        <v>2326</v>
      </c>
    </row>
    <row r="99" spans="5:5" ht="12.75" customHeight="1">
      <c r="E99" s="31" t="s">
        <v>60</v>
      </c>
    </row>
    <row r="100" spans="1:13" ht="12.75" customHeight="1">
      <c r="A100" t="s">
        <v>48</v>
      </c>
      <c r="C100" s="7" t="s">
        <v>2327</v>
      </c>
      <c r="E100" s="25" t="s">
        <v>2328</v>
      </c>
      <c r="J100" s="24">
        <f>0</f>
      </c>
      <c s="24">
        <f>0</f>
      </c>
      <c s="24">
        <f>0+L101+L105+L109+L113+L117</f>
      </c>
      <c s="24">
        <f>0+M101+M105+M109+M113+M117</f>
      </c>
    </row>
    <row r="101" spans="1:16" ht="12.75" customHeight="1">
      <c r="A101" t="s">
        <v>51</v>
      </c>
      <c s="6" t="s">
        <v>109</v>
      </c>
      <c s="6" t="s">
        <v>2329</v>
      </c>
      <c t="s">
        <v>5</v>
      </c>
      <c s="26" t="s">
        <v>2130</v>
      </c>
      <c s="27" t="s">
        <v>489</v>
      </c>
      <c s="28">
        <v>36.4</v>
      </c>
      <c s="27">
        <v>0</v>
      </c>
      <c s="27">
        <f>ROUND(G101*H101,6)</f>
      </c>
      <c r="L101" s="29">
        <v>0</v>
      </c>
      <c s="24">
        <f>ROUND(ROUND(L101,2)*ROUND(G101,3),2)</f>
      </c>
      <c s="27" t="s">
        <v>1580</v>
      </c>
      <c>
        <f>(M101*21)/100</f>
      </c>
      <c t="s">
        <v>27</v>
      </c>
    </row>
    <row r="102" spans="1:5" ht="12.75" customHeight="1">
      <c r="A102" s="30" t="s">
        <v>56</v>
      </c>
      <c r="E102" s="31" t="s">
        <v>2330</v>
      </c>
    </row>
    <row r="103" spans="1:5" ht="12.75" customHeight="1">
      <c r="A103" s="30" t="s">
        <v>58</v>
      </c>
      <c r="E103" s="32" t="s">
        <v>2331</v>
      </c>
    </row>
    <row r="104" spans="5:5" ht="12.75" customHeight="1">
      <c r="E104" s="31" t="s">
        <v>60</v>
      </c>
    </row>
    <row r="105" spans="1:16" ht="12.75" customHeight="1">
      <c r="A105" t="s">
        <v>51</v>
      </c>
      <c s="6" t="s">
        <v>112</v>
      </c>
      <c s="6" t="s">
        <v>2332</v>
      </c>
      <c t="s">
        <v>5</v>
      </c>
      <c s="26" t="s">
        <v>2333</v>
      </c>
      <c s="27" t="s">
        <v>236</v>
      </c>
      <c s="28">
        <v>1800</v>
      </c>
      <c s="27">
        <v>0</v>
      </c>
      <c s="27">
        <f>ROUND(G105*H105,6)</f>
      </c>
      <c r="L105" s="29">
        <v>0</v>
      </c>
      <c s="24">
        <f>ROUND(ROUND(L105,2)*ROUND(G105,3),2)</f>
      </c>
      <c s="27" t="s">
        <v>672</v>
      </c>
      <c>
        <f>(M105*21)/100</f>
      </c>
      <c t="s">
        <v>27</v>
      </c>
    </row>
    <row r="106" spans="1:5" ht="12.75" customHeight="1">
      <c r="A106" s="30" t="s">
        <v>56</v>
      </c>
      <c r="E106" s="31" t="s">
        <v>2334</v>
      </c>
    </row>
    <row r="107" spans="1:5" ht="12.75" customHeight="1">
      <c r="A107" s="30" t="s">
        <v>58</v>
      </c>
      <c r="E107" s="32" t="s">
        <v>2331</v>
      </c>
    </row>
    <row r="108" spans="5:5" ht="12.75" customHeight="1">
      <c r="E108" s="31" t="s">
        <v>2054</v>
      </c>
    </row>
    <row r="109" spans="1:16" ht="12.75" customHeight="1">
      <c r="A109" t="s">
        <v>51</v>
      </c>
      <c s="6" t="s">
        <v>115</v>
      </c>
      <c s="6" t="s">
        <v>2335</v>
      </c>
      <c t="s">
        <v>5</v>
      </c>
      <c s="26" t="s">
        <v>2336</v>
      </c>
      <c s="27" t="s">
        <v>65</v>
      </c>
      <c s="28">
        <v>80</v>
      </c>
      <c s="27">
        <v>0</v>
      </c>
      <c s="27">
        <f>ROUND(G109*H109,6)</f>
      </c>
      <c r="L109" s="29">
        <v>0</v>
      </c>
      <c s="24">
        <f>ROUND(ROUND(L109,2)*ROUND(G109,3),2)</f>
      </c>
      <c s="27" t="s">
        <v>1580</v>
      </c>
      <c>
        <f>(M109*21)/100</f>
      </c>
      <c t="s">
        <v>27</v>
      </c>
    </row>
    <row r="110" spans="1:5" ht="12.75" customHeight="1">
      <c r="A110" s="30" t="s">
        <v>56</v>
      </c>
      <c r="E110" s="31" t="s">
        <v>5</v>
      </c>
    </row>
    <row r="111" spans="1:5" ht="12.75" customHeight="1">
      <c r="A111" s="30" t="s">
        <v>58</v>
      </c>
      <c r="E111" s="32" t="s">
        <v>2162</v>
      </c>
    </row>
    <row r="112" spans="5:5" ht="12.75" customHeight="1">
      <c r="E112" s="31" t="s">
        <v>60</v>
      </c>
    </row>
    <row r="113" spans="1:16" ht="12.75" customHeight="1">
      <c r="A113" t="s">
        <v>51</v>
      </c>
      <c s="6" t="s">
        <v>119</v>
      </c>
      <c s="6" t="s">
        <v>2337</v>
      </c>
      <c t="s">
        <v>5</v>
      </c>
      <c s="26" t="s">
        <v>2338</v>
      </c>
      <c s="27" t="s">
        <v>65</v>
      </c>
      <c s="28">
        <v>28.5</v>
      </c>
      <c s="27">
        <v>0</v>
      </c>
      <c s="27">
        <f>ROUND(G113*H113,6)</f>
      </c>
      <c r="L113" s="29">
        <v>0</v>
      </c>
      <c s="24">
        <f>ROUND(ROUND(L113,2)*ROUND(G113,3),2)</f>
      </c>
      <c s="27" t="s">
        <v>1580</v>
      </c>
      <c>
        <f>(M113*21)/100</f>
      </c>
      <c t="s">
        <v>27</v>
      </c>
    </row>
    <row r="114" spans="1:5" ht="12.75" customHeight="1">
      <c r="A114" s="30" t="s">
        <v>56</v>
      </c>
      <c r="E114" s="31" t="s">
        <v>5</v>
      </c>
    </row>
    <row r="115" spans="1:5" ht="12.75" customHeight="1">
      <c r="A115" s="30" t="s">
        <v>58</v>
      </c>
      <c r="E115" s="32" t="s">
        <v>2339</v>
      </c>
    </row>
    <row r="116" spans="5:5" ht="12.75" customHeight="1">
      <c r="E116" s="31" t="s">
        <v>60</v>
      </c>
    </row>
    <row r="117" spans="1:16" ht="12.75" customHeight="1">
      <c r="A117" t="s">
        <v>51</v>
      </c>
      <c s="6" t="s">
        <v>122</v>
      </c>
      <c s="6" t="s">
        <v>2340</v>
      </c>
      <c t="s">
        <v>5</v>
      </c>
      <c s="26" t="s">
        <v>2341</v>
      </c>
      <c s="27" t="s">
        <v>1026</v>
      </c>
      <c s="28">
        <v>2</v>
      </c>
      <c s="27">
        <v>0</v>
      </c>
      <c s="27">
        <f>ROUND(G117*H117,6)</f>
      </c>
      <c r="L117" s="29">
        <v>0</v>
      </c>
      <c s="24">
        <f>ROUND(ROUND(L117,2)*ROUND(G117,3),2)</f>
      </c>
      <c s="27" t="s">
        <v>672</v>
      </c>
      <c>
        <f>(M117*21)/100</f>
      </c>
      <c t="s">
        <v>27</v>
      </c>
    </row>
    <row r="118" spans="1:5" ht="12.75" customHeight="1">
      <c r="A118" s="30" t="s">
        <v>56</v>
      </c>
      <c r="E118" s="31" t="s">
        <v>5</v>
      </c>
    </row>
    <row r="119" spans="1:5" ht="12.75" customHeight="1">
      <c r="A119" s="30" t="s">
        <v>58</v>
      </c>
      <c r="E119" s="32" t="s">
        <v>5</v>
      </c>
    </row>
    <row r="120" spans="5:5" ht="38.25" customHeight="1">
      <c r="E120" s="31" t="s">
        <v>2342</v>
      </c>
    </row>
    <row r="121" spans="1:13" ht="12.75" customHeight="1">
      <c r="A121" t="s">
        <v>48</v>
      </c>
      <c r="C121" s="7" t="s">
        <v>387</v>
      </c>
      <c r="E121" s="25" t="s">
        <v>2015</v>
      </c>
      <c r="J121" s="24">
        <f>0</f>
      </c>
      <c s="24">
        <f>0</f>
      </c>
      <c s="24">
        <f>0+L122+L126+L130+L134+L138+L142+L146+L150+L154+L158+L162+L166+L170+L174+L178+L182+L186+L190+L194+L198+L202+L206+L210+L214+L218+L222+L226+L230+L234+L238</f>
      </c>
      <c s="24">
        <f>0+M122+M126+M130+M134+M138+M142+M146+M150+M154+M158+M162+M166+M170+M174+M178+M182+M186+M190+M194+M198+M202+M206+M210+M214+M218+M222+M226+M230+M234+M238</f>
      </c>
    </row>
    <row r="122" spans="1:16" ht="12.75" customHeight="1">
      <c r="A122" t="s">
        <v>51</v>
      </c>
      <c s="6" t="s">
        <v>143</v>
      </c>
      <c s="6" t="s">
        <v>2016</v>
      </c>
      <c t="s">
        <v>5</v>
      </c>
      <c s="26" t="s">
        <v>2017</v>
      </c>
      <c s="27" t="s">
        <v>89</v>
      </c>
      <c s="28">
        <v>20</v>
      </c>
      <c s="27">
        <v>0</v>
      </c>
      <c s="27">
        <f>ROUND(G122*H122,6)</f>
      </c>
      <c r="L122" s="29">
        <v>0</v>
      </c>
      <c s="24">
        <f>ROUND(ROUND(L122,2)*ROUND(G122,3),2)</f>
      </c>
      <c s="27" t="s">
        <v>1580</v>
      </c>
      <c>
        <f>(M122*21)/100</f>
      </c>
      <c t="s">
        <v>27</v>
      </c>
    </row>
    <row r="123" spans="1:5" ht="12.75" customHeight="1">
      <c r="A123" s="30" t="s">
        <v>56</v>
      </c>
      <c r="E123" s="31" t="s">
        <v>5</v>
      </c>
    </row>
    <row r="124" spans="1:5" ht="12.75" customHeight="1">
      <c r="A124" s="30" t="s">
        <v>58</v>
      </c>
      <c r="E124" s="32" t="s">
        <v>5</v>
      </c>
    </row>
    <row r="125" spans="5:5" ht="12.75" customHeight="1">
      <c r="E125" s="31" t="s">
        <v>60</v>
      </c>
    </row>
    <row r="126" spans="1:16" ht="12.75" customHeight="1">
      <c r="A126" t="s">
        <v>51</v>
      </c>
      <c s="6" t="s">
        <v>146</v>
      </c>
      <c s="6" t="s">
        <v>2018</v>
      </c>
      <c t="s">
        <v>5</v>
      </c>
      <c s="26" t="s">
        <v>2019</v>
      </c>
      <c s="27" t="s">
        <v>89</v>
      </c>
      <c s="28">
        <v>2</v>
      </c>
      <c s="27">
        <v>0</v>
      </c>
      <c s="27">
        <f>ROUND(G126*H126,6)</f>
      </c>
      <c r="L126" s="29">
        <v>0</v>
      </c>
      <c s="24">
        <f>ROUND(ROUND(L126,2)*ROUND(G126,3),2)</f>
      </c>
      <c s="27" t="s">
        <v>1580</v>
      </c>
      <c>
        <f>(M126*21)/100</f>
      </c>
      <c t="s">
        <v>27</v>
      </c>
    </row>
    <row r="127" spans="1:5" ht="12.75" customHeight="1">
      <c r="A127" s="30" t="s">
        <v>56</v>
      </c>
      <c r="E127" s="31" t="s">
        <v>2020</v>
      </c>
    </row>
    <row r="128" spans="1:5" ht="12.75" customHeight="1">
      <c r="A128" s="30" t="s">
        <v>58</v>
      </c>
      <c r="E128" s="32" t="s">
        <v>2021</v>
      </c>
    </row>
    <row r="129" spans="5:5" ht="12.75" customHeight="1">
      <c r="E129" s="31" t="s">
        <v>60</v>
      </c>
    </row>
    <row r="130" spans="1:16" ht="12.75" customHeight="1">
      <c r="A130" t="s">
        <v>51</v>
      </c>
      <c s="6" t="s">
        <v>149</v>
      </c>
      <c s="6" t="s">
        <v>2343</v>
      </c>
      <c t="s">
        <v>5</v>
      </c>
      <c s="26" t="s">
        <v>2344</v>
      </c>
      <c s="27" t="s">
        <v>89</v>
      </c>
      <c s="28">
        <v>2</v>
      </c>
      <c s="27">
        <v>0</v>
      </c>
      <c s="27">
        <f>ROUND(G130*H130,6)</f>
      </c>
      <c r="L130" s="29">
        <v>0</v>
      </c>
      <c s="24">
        <f>ROUND(ROUND(L130,2)*ROUND(G130,3),2)</f>
      </c>
      <c s="27" t="s">
        <v>1580</v>
      </c>
      <c>
        <f>(M130*21)/100</f>
      </c>
      <c t="s">
        <v>27</v>
      </c>
    </row>
    <row r="131" spans="1:5" ht="12.75" customHeight="1">
      <c r="A131" s="30" t="s">
        <v>56</v>
      </c>
      <c r="E131" s="31" t="s">
        <v>5</v>
      </c>
    </row>
    <row r="132" spans="1:5" ht="12.75" customHeight="1">
      <c r="A132" s="30" t="s">
        <v>58</v>
      </c>
      <c r="E132" s="32" t="s">
        <v>5</v>
      </c>
    </row>
    <row r="133" spans="5:5" ht="12.75" customHeight="1">
      <c r="E133" s="31" t="s">
        <v>60</v>
      </c>
    </row>
    <row r="134" spans="1:16" ht="12.75" customHeight="1">
      <c r="A134" t="s">
        <v>51</v>
      </c>
      <c s="6" t="s">
        <v>152</v>
      </c>
      <c s="6" t="s">
        <v>1808</v>
      </c>
      <c t="s">
        <v>5</v>
      </c>
      <c s="26" t="s">
        <v>1809</v>
      </c>
      <c s="27" t="s">
        <v>65</v>
      </c>
      <c s="28">
        <v>175</v>
      </c>
      <c s="27">
        <v>0</v>
      </c>
      <c s="27">
        <f>ROUND(G134*H134,6)</f>
      </c>
      <c r="L134" s="29">
        <v>0</v>
      </c>
      <c s="24">
        <f>ROUND(ROUND(L134,2)*ROUND(G134,3),2)</f>
      </c>
      <c s="27" t="s">
        <v>1580</v>
      </c>
      <c>
        <f>(M134*21)/100</f>
      </c>
      <c t="s">
        <v>27</v>
      </c>
    </row>
    <row r="135" spans="1:5" ht="12.75" customHeight="1">
      <c r="A135" s="30" t="s">
        <v>56</v>
      </c>
      <c r="E135" s="31" t="s">
        <v>5</v>
      </c>
    </row>
    <row r="136" spans="1:5" ht="12.75" customHeight="1">
      <c r="A136" s="30" t="s">
        <v>58</v>
      </c>
      <c r="E136" s="32" t="s">
        <v>5</v>
      </c>
    </row>
    <row r="137" spans="5:5" ht="12.75" customHeight="1">
      <c r="E137" s="31" t="s">
        <v>60</v>
      </c>
    </row>
    <row r="138" spans="1:16" ht="12.75" customHeight="1">
      <c r="A138" t="s">
        <v>51</v>
      </c>
      <c s="6" t="s">
        <v>155</v>
      </c>
      <c s="6" t="s">
        <v>388</v>
      </c>
      <c t="s">
        <v>5</v>
      </c>
      <c s="26" t="s">
        <v>389</v>
      </c>
      <c s="27" t="s">
        <v>89</v>
      </c>
      <c s="28">
        <v>30</v>
      </c>
      <c s="27">
        <v>0</v>
      </c>
      <c s="27">
        <f>ROUND(G138*H138,6)</f>
      </c>
      <c r="L138" s="29">
        <v>0</v>
      </c>
      <c s="24">
        <f>ROUND(ROUND(L138,2)*ROUND(G138,3),2)</f>
      </c>
      <c s="27" t="s">
        <v>1580</v>
      </c>
      <c>
        <f>(M138*21)/100</f>
      </c>
      <c t="s">
        <v>27</v>
      </c>
    </row>
    <row r="139" spans="1:5" ht="12.75" customHeight="1">
      <c r="A139" s="30" t="s">
        <v>56</v>
      </c>
      <c r="E139" s="31" t="s">
        <v>5</v>
      </c>
    </row>
    <row r="140" spans="1:5" ht="12.75" customHeight="1">
      <c r="A140" s="30" t="s">
        <v>58</v>
      </c>
      <c r="E140" s="32" t="s">
        <v>5</v>
      </c>
    </row>
    <row r="141" spans="5:5" ht="12.75" customHeight="1">
      <c r="E141" s="31" t="s">
        <v>60</v>
      </c>
    </row>
    <row r="142" spans="1:16" ht="12.75" customHeight="1">
      <c r="A142" t="s">
        <v>51</v>
      </c>
      <c s="6" t="s">
        <v>158</v>
      </c>
      <c s="6" t="s">
        <v>1810</v>
      </c>
      <c t="s">
        <v>5</v>
      </c>
      <c s="26" t="s">
        <v>1811</v>
      </c>
      <c s="27" t="s">
        <v>89</v>
      </c>
      <c s="28">
        <v>23</v>
      </c>
      <c s="27">
        <v>0</v>
      </c>
      <c s="27">
        <f>ROUND(G142*H142,6)</f>
      </c>
      <c r="L142" s="29">
        <v>0</v>
      </c>
      <c s="24">
        <f>ROUND(ROUND(L142,2)*ROUND(G142,3),2)</f>
      </c>
      <c s="27" t="s">
        <v>1580</v>
      </c>
      <c>
        <f>(M142*21)/100</f>
      </c>
      <c t="s">
        <v>27</v>
      </c>
    </row>
    <row r="143" spans="1:5" ht="12.75" customHeight="1">
      <c r="A143" s="30" t="s">
        <v>56</v>
      </c>
      <c r="E143" s="31" t="s">
        <v>5</v>
      </c>
    </row>
    <row r="144" spans="1:5" ht="12.75" customHeight="1">
      <c r="A144" s="30" t="s">
        <v>58</v>
      </c>
      <c r="E144" s="32" t="s">
        <v>5</v>
      </c>
    </row>
    <row r="145" spans="5:5" ht="12.75" customHeight="1">
      <c r="E145" s="31" t="s">
        <v>60</v>
      </c>
    </row>
    <row r="146" spans="1:16" ht="12.75" customHeight="1">
      <c r="A146" t="s">
        <v>51</v>
      </c>
      <c s="6" t="s">
        <v>163</v>
      </c>
      <c s="6" t="s">
        <v>2345</v>
      </c>
      <c t="s">
        <v>5</v>
      </c>
      <c s="26" t="s">
        <v>2346</v>
      </c>
      <c s="27" t="s">
        <v>65</v>
      </c>
      <c s="28">
        <v>265</v>
      </c>
      <c s="27">
        <v>0</v>
      </c>
      <c s="27">
        <f>ROUND(G146*H146,6)</f>
      </c>
      <c r="L146" s="29">
        <v>0</v>
      </c>
      <c s="24">
        <f>ROUND(ROUND(L146,2)*ROUND(G146,3),2)</f>
      </c>
      <c s="27" t="s">
        <v>1580</v>
      </c>
      <c>
        <f>(M146*21)/100</f>
      </c>
      <c t="s">
        <v>27</v>
      </c>
    </row>
    <row r="147" spans="1:5" ht="12.75" customHeight="1">
      <c r="A147" s="30" t="s">
        <v>56</v>
      </c>
      <c r="E147" s="31" t="s">
        <v>5</v>
      </c>
    </row>
    <row r="148" spans="1:5" ht="12.75" customHeight="1">
      <c r="A148" s="30" t="s">
        <v>58</v>
      </c>
      <c r="E148" s="32" t="s">
        <v>5</v>
      </c>
    </row>
    <row r="149" spans="5:5" ht="12.75" customHeight="1">
      <c r="E149" s="31" t="s">
        <v>60</v>
      </c>
    </row>
    <row r="150" spans="1:16" ht="12.75" customHeight="1">
      <c r="A150" t="s">
        <v>51</v>
      </c>
      <c s="6" t="s">
        <v>166</v>
      </c>
      <c s="6" t="s">
        <v>2347</v>
      </c>
      <c t="s">
        <v>5</v>
      </c>
      <c s="26" t="s">
        <v>2348</v>
      </c>
      <c s="27" t="s">
        <v>89</v>
      </c>
      <c s="28">
        <v>20</v>
      </c>
      <c s="27">
        <v>0</v>
      </c>
      <c s="27">
        <f>ROUND(G150*H150,6)</f>
      </c>
      <c r="L150" s="29">
        <v>0</v>
      </c>
      <c s="24">
        <f>ROUND(ROUND(L150,2)*ROUND(G150,3),2)</f>
      </c>
      <c s="27" t="s">
        <v>1580</v>
      </c>
      <c>
        <f>(M150*21)/100</f>
      </c>
      <c t="s">
        <v>27</v>
      </c>
    </row>
    <row r="151" spans="1:5" ht="12.75" customHeight="1">
      <c r="A151" s="30" t="s">
        <v>56</v>
      </c>
      <c r="E151" s="31" t="s">
        <v>5</v>
      </c>
    </row>
    <row r="152" spans="1:5" ht="12.75" customHeight="1">
      <c r="A152" s="30" t="s">
        <v>58</v>
      </c>
      <c r="E152" s="32" t="s">
        <v>5</v>
      </c>
    </row>
    <row r="153" spans="5:5" ht="12.75" customHeight="1">
      <c r="E153" s="31" t="s">
        <v>60</v>
      </c>
    </row>
    <row r="154" spans="1:16" ht="12.75" customHeight="1">
      <c r="A154" t="s">
        <v>51</v>
      </c>
      <c s="6" t="s">
        <v>169</v>
      </c>
      <c s="6" t="s">
        <v>2349</v>
      </c>
      <c t="s">
        <v>5</v>
      </c>
      <c s="26" t="s">
        <v>2350</v>
      </c>
      <c s="27" t="s">
        <v>89</v>
      </c>
      <c s="28">
        <v>8</v>
      </c>
      <c s="27">
        <v>0</v>
      </c>
      <c s="27">
        <f>ROUND(G154*H154,6)</f>
      </c>
      <c r="L154" s="29">
        <v>0</v>
      </c>
      <c s="24">
        <f>ROUND(ROUND(L154,2)*ROUND(G154,3),2)</f>
      </c>
      <c s="27" t="s">
        <v>1580</v>
      </c>
      <c>
        <f>(M154*21)/100</f>
      </c>
      <c t="s">
        <v>27</v>
      </c>
    </row>
    <row r="155" spans="1:5" ht="12.75" customHeight="1">
      <c r="A155" s="30" t="s">
        <v>56</v>
      </c>
      <c r="E155" s="31" t="s">
        <v>5</v>
      </c>
    </row>
    <row r="156" spans="1:5" ht="12.75" customHeight="1">
      <c r="A156" s="30" t="s">
        <v>58</v>
      </c>
      <c r="E156" s="32" t="s">
        <v>5</v>
      </c>
    </row>
    <row r="157" spans="5:5" ht="12.75" customHeight="1">
      <c r="E157" s="31" t="s">
        <v>60</v>
      </c>
    </row>
    <row r="158" spans="1:16" ht="12.75" customHeight="1">
      <c r="A158" t="s">
        <v>51</v>
      </c>
      <c s="6" t="s">
        <v>172</v>
      </c>
      <c s="6" t="s">
        <v>635</v>
      </c>
      <c t="s">
        <v>5</v>
      </c>
      <c s="26" t="s">
        <v>636</v>
      </c>
      <c s="27" t="s">
        <v>65</v>
      </c>
      <c s="28">
        <v>165</v>
      </c>
      <c s="27">
        <v>0</v>
      </c>
      <c s="27">
        <f>ROUND(G158*H158,6)</f>
      </c>
      <c r="L158" s="29">
        <v>0</v>
      </c>
      <c s="24">
        <f>ROUND(ROUND(L158,2)*ROUND(G158,3),2)</f>
      </c>
      <c s="27" t="s">
        <v>1580</v>
      </c>
      <c>
        <f>(M158*21)/100</f>
      </c>
      <c t="s">
        <v>27</v>
      </c>
    </row>
    <row r="159" spans="1:5" ht="12.75" customHeight="1">
      <c r="A159" s="30" t="s">
        <v>56</v>
      </c>
      <c r="E159" s="31" t="s">
        <v>5</v>
      </c>
    </row>
    <row r="160" spans="1:5" ht="12.75" customHeight="1">
      <c r="A160" s="30" t="s">
        <v>58</v>
      </c>
      <c r="E160" s="32" t="s">
        <v>2351</v>
      </c>
    </row>
    <row r="161" spans="5:5" ht="12.75" customHeight="1">
      <c r="E161" s="31" t="s">
        <v>60</v>
      </c>
    </row>
    <row r="162" spans="1:16" ht="12.75" customHeight="1">
      <c r="A162" t="s">
        <v>51</v>
      </c>
      <c s="6" t="s">
        <v>175</v>
      </c>
      <c s="6" t="s">
        <v>1786</v>
      </c>
      <c t="s">
        <v>5</v>
      </c>
      <c s="26" t="s">
        <v>1787</v>
      </c>
      <c s="27" t="s">
        <v>65</v>
      </c>
      <c s="28">
        <v>305</v>
      </c>
      <c s="27">
        <v>0</v>
      </c>
      <c s="27">
        <f>ROUND(G162*H162,6)</f>
      </c>
      <c r="L162" s="29">
        <v>0</v>
      </c>
      <c s="24">
        <f>ROUND(ROUND(L162,2)*ROUND(G162,3),2)</f>
      </c>
      <c s="27" t="s">
        <v>1580</v>
      </c>
      <c>
        <f>(M162*21)/100</f>
      </c>
      <c t="s">
        <v>27</v>
      </c>
    </row>
    <row r="163" spans="1:5" ht="12.75" customHeight="1">
      <c r="A163" s="30" t="s">
        <v>56</v>
      </c>
      <c r="E163" s="31" t="s">
        <v>5</v>
      </c>
    </row>
    <row r="164" spans="1:5" ht="12.75" customHeight="1">
      <c r="A164" s="30" t="s">
        <v>58</v>
      </c>
      <c r="E164" s="32" t="s">
        <v>2352</v>
      </c>
    </row>
    <row r="165" spans="5:5" ht="12.75" customHeight="1">
      <c r="E165" s="31" t="s">
        <v>60</v>
      </c>
    </row>
    <row r="166" spans="1:16" ht="12.75" customHeight="1">
      <c r="A166" t="s">
        <v>51</v>
      </c>
      <c s="6" t="s">
        <v>178</v>
      </c>
      <c s="6" t="s">
        <v>2033</v>
      </c>
      <c t="s">
        <v>5</v>
      </c>
      <c s="26" t="s">
        <v>2034</v>
      </c>
      <c s="27" t="s">
        <v>65</v>
      </c>
      <c s="28">
        <v>125</v>
      </c>
      <c s="27">
        <v>0</v>
      </c>
      <c s="27">
        <f>ROUND(G166*H166,6)</f>
      </c>
      <c r="L166" s="29">
        <v>0</v>
      </c>
      <c s="24">
        <f>ROUND(ROUND(L166,2)*ROUND(G166,3),2)</f>
      </c>
      <c s="27" t="s">
        <v>1580</v>
      </c>
      <c>
        <f>(M166*21)/100</f>
      </c>
      <c t="s">
        <v>27</v>
      </c>
    </row>
    <row r="167" spans="1:5" ht="12.75" customHeight="1">
      <c r="A167" s="30" t="s">
        <v>56</v>
      </c>
      <c r="E167" s="31" t="s">
        <v>5</v>
      </c>
    </row>
    <row r="168" spans="1:5" ht="12.75" customHeight="1">
      <c r="A168" s="30" t="s">
        <v>58</v>
      </c>
      <c r="E168" s="32" t="s">
        <v>2353</v>
      </c>
    </row>
    <row r="169" spans="5:5" ht="12.75" customHeight="1">
      <c r="E169" s="31" t="s">
        <v>60</v>
      </c>
    </row>
    <row r="170" spans="1:16" ht="12.75" customHeight="1">
      <c r="A170" t="s">
        <v>51</v>
      </c>
      <c s="6" t="s">
        <v>181</v>
      </c>
      <c s="6" t="s">
        <v>637</v>
      </c>
      <c t="s">
        <v>5</v>
      </c>
      <c s="26" t="s">
        <v>638</v>
      </c>
      <c s="27" t="s">
        <v>89</v>
      </c>
      <c s="28">
        <v>70</v>
      </c>
      <c s="27">
        <v>0</v>
      </c>
      <c s="27">
        <f>ROUND(G170*H170,6)</f>
      </c>
      <c r="L170" s="29">
        <v>0</v>
      </c>
      <c s="24">
        <f>ROUND(ROUND(L170,2)*ROUND(G170,3),2)</f>
      </c>
      <c s="27" t="s">
        <v>1580</v>
      </c>
      <c>
        <f>(M170*21)/100</f>
      </c>
      <c t="s">
        <v>27</v>
      </c>
    </row>
    <row r="171" spans="1:5" ht="12.75" customHeight="1">
      <c r="A171" s="30" t="s">
        <v>56</v>
      </c>
      <c r="E171" s="31" t="s">
        <v>5</v>
      </c>
    </row>
    <row r="172" spans="1:5" ht="12.75" customHeight="1">
      <c r="A172" s="30" t="s">
        <v>58</v>
      </c>
      <c r="E172" s="32" t="s">
        <v>5</v>
      </c>
    </row>
    <row r="173" spans="5:5" ht="12.75" customHeight="1">
      <c r="E173" s="31" t="s">
        <v>60</v>
      </c>
    </row>
    <row r="174" spans="1:16" ht="12.75" customHeight="1">
      <c r="A174" t="s">
        <v>51</v>
      </c>
      <c s="6" t="s">
        <v>185</v>
      </c>
      <c s="6" t="s">
        <v>704</v>
      </c>
      <c t="s">
        <v>5</v>
      </c>
      <c s="26" t="s">
        <v>705</v>
      </c>
      <c s="27" t="s">
        <v>89</v>
      </c>
      <c s="28">
        <v>6</v>
      </c>
      <c s="27">
        <v>0</v>
      </c>
      <c s="27">
        <f>ROUND(G174*H174,6)</f>
      </c>
      <c r="L174" s="29">
        <v>0</v>
      </c>
      <c s="24">
        <f>ROUND(ROUND(L174,2)*ROUND(G174,3),2)</f>
      </c>
      <c s="27" t="s">
        <v>1580</v>
      </c>
      <c>
        <f>(M174*21)/100</f>
      </c>
      <c t="s">
        <v>27</v>
      </c>
    </row>
    <row r="175" spans="1:5" ht="12.75" customHeight="1">
      <c r="A175" s="30" t="s">
        <v>56</v>
      </c>
      <c r="E175" s="31" t="s">
        <v>5</v>
      </c>
    </row>
    <row r="176" spans="1:5" ht="12.75" customHeight="1">
      <c r="A176" s="30" t="s">
        <v>58</v>
      </c>
      <c r="E176" s="32" t="s">
        <v>5</v>
      </c>
    </row>
    <row r="177" spans="5:5" ht="12.75" customHeight="1">
      <c r="E177" s="31" t="s">
        <v>60</v>
      </c>
    </row>
    <row r="178" spans="1:16" ht="12.75" customHeight="1">
      <c r="A178" t="s">
        <v>51</v>
      </c>
      <c s="6" t="s">
        <v>188</v>
      </c>
      <c s="6" t="s">
        <v>976</v>
      </c>
      <c t="s">
        <v>5</v>
      </c>
      <c s="26" t="s">
        <v>977</v>
      </c>
      <c s="27" t="s">
        <v>89</v>
      </c>
      <c s="28">
        <v>100</v>
      </c>
      <c s="27">
        <v>0</v>
      </c>
      <c s="27">
        <f>ROUND(G178*H178,6)</f>
      </c>
      <c r="L178" s="29">
        <v>0</v>
      </c>
      <c s="24">
        <f>ROUND(ROUND(L178,2)*ROUND(G178,3),2)</f>
      </c>
      <c s="27" t="s">
        <v>1580</v>
      </c>
      <c>
        <f>(M178*21)/100</f>
      </c>
      <c t="s">
        <v>27</v>
      </c>
    </row>
    <row r="179" spans="1:5" ht="12.75" customHeight="1">
      <c r="A179" s="30" t="s">
        <v>56</v>
      </c>
      <c r="E179" s="31" t="s">
        <v>5</v>
      </c>
    </row>
    <row r="180" spans="1:5" ht="12.75" customHeight="1">
      <c r="A180" s="30" t="s">
        <v>58</v>
      </c>
      <c r="E180" s="32" t="s">
        <v>5</v>
      </c>
    </row>
    <row r="181" spans="5:5" ht="12.75" customHeight="1">
      <c r="E181" s="31" t="s">
        <v>60</v>
      </c>
    </row>
    <row r="182" spans="1:16" ht="12.75" customHeight="1">
      <c r="A182" t="s">
        <v>51</v>
      </c>
      <c s="6" t="s">
        <v>191</v>
      </c>
      <c s="6" t="s">
        <v>2354</v>
      </c>
      <c t="s">
        <v>5</v>
      </c>
      <c s="26" t="s">
        <v>2355</v>
      </c>
      <c s="27" t="s">
        <v>89</v>
      </c>
      <c s="28">
        <v>4</v>
      </c>
      <c s="27">
        <v>0</v>
      </c>
      <c s="27">
        <f>ROUND(G182*H182,6)</f>
      </c>
      <c r="L182" s="29">
        <v>0</v>
      </c>
      <c s="24">
        <f>ROUND(ROUND(L182,2)*ROUND(G182,3),2)</f>
      </c>
      <c s="27" t="s">
        <v>1580</v>
      </c>
      <c>
        <f>(M182*21)/100</f>
      </c>
      <c t="s">
        <v>27</v>
      </c>
    </row>
    <row r="183" spans="1:5" ht="12.75" customHeight="1">
      <c r="A183" s="30" t="s">
        <v>56</v>
      </c>
      <c r="E183" s="31" t="s">
        <v>5</v>
      </c>
    </row>
    <row r="184" spans="1:5" ht="12.75" customHeight="1">
      <c r="A184" s="30" t="s">
        <v>58</v>
      </c>
      <c r="E184" s="32" t="s">
        <v>5</v>
      </c>
    </row>
    <row r="185" spans="5:5" ht="12.75" customHeight="1">
      <c r="E185" s="31" t="s">
        <v>60</v>
      </c>
    </row>
    <row r="186" spans="1:16" ht="12.75" customHeight="1">
      <c r="A186" t="s">
        <v>51</v>
      </c>
      <c s="6" t="s">
        <v>194</v>
      </c>
      <c s="6" t="s">
        <v>1812</v>
      </c>
      <c t="s">
        <v>5</v>
      </c>
      <c s="26" t="s">
        <v>1813</v>
      </c>
      <c s="27" t="s">
        <v>89</v>
      </c>
      <c s="28">
        <v>1</v>
      </c>
      <c s="27">
        <v>0</v>
      </c>
      <c s="27">
        <f>ROUND(G186*H186,6)</f>
      </c>
      <c r="L186" s="29">
        <v>0</v>
      </c>
      <c s="24">
        <f>ROUND(ROUND(L186,2)*ROUND(G186,3),2)</f>
      </c>
      <c s="27" t="s">
        <v>1580</v>
      </c>
      <c>
        <f>(M186*21)/100</f>
      </c>
      <c t="s">
        <v>27</v>
      </c>
    </row>
    <row r="187" spans="1:5" ht="12.75" customHeight="1">
      <c r="A187" s="30" t="s">
        <v>56</v>
      </c>
      <c r="E187" s="31" t="s">
        <v>5</v>
      </c>
    </row>
    <row r="188" spans="1:5" ht="12.75" customHeight="1">
      <c r="A188" s="30" t="s">
        <v>58</v>
      </c>
      <c r="E188" s="32" t="s">
        <v>5</v>
      </c>
    </row>
    <row r="189" spans="5:5" ht="12.75" customHeight="1">
      <c r="E189" s="31" t="s">
        <v>60</v>
      </c>
    </row>
    <row r="190" spans="1:16" ht="12.75" customHeight="1">
      <c r="A190" t="s">
        <v>51</v>
      </c>
      <c s="6" t="s">
        <v>197</v>
      </c>
      <c s="6" t="s">
        <v>997</v>
      </c>
      <c t="s">
        <v>5</v>
      </c>
      <c s="26" t="s">
        <v>998</v>
      </c>
      <c s="27" t="s">
        <v>89</v>
      </c>
      <c s="28">
        <v>1</v>
      </c>
      <c s="27">
        <v>0</v>
      </c>
      <c s="27">
        <f>ROUND(G190*H190,6)</f>
      </c>
      <c r="L190" s="29">
        <v>0</v>
      </c>
      <c s="24">
        <f>ROUND(ROUND(L190,2)*ROUND(G190,3),2)</f>
      </c>
      <c s="27" t="s">
        <v>1580</v>
      </c>
      <c>
        <f>(M190*21)/100</f>
      </c>
      <c t="s">
        <v>27</v>
      </c>
    </row>
    <row r="191" spans="1:5" ht="12.75" customHeight="1">
      <c r="A191" s="30" t="s">
        <v>56</v>
      </c>
      <c r="E191" s="31" t="s">
        <v>5</v>
      </c>
    </row>
    <row r="192" spans="1:5" ht="12.75" customHeight="1">
      <c r="A192" s="30" t="s">
        <v>58</v>
      </c>
      <c r="E192" s="32" t="s">
        <v>5</v>
      </c>
    </row>
    <row r="193" spans="5:5" ht="12.75" customHeight="1">
      <c r="E193" s="31" t="s">
        <v>60</v>
      </c>
    </row>
    <row r="194" spans="1:16" ht="12.75" customHeight="1">
      <c r="A194" t="s">
        <v>51</v>
      </c>
      <c s="6" t="s">
        <v>303</v>
      </c>
      <c s="6" t="s">
        <v>2356</v>
      </c>
      <c t="s">
        <v>5</v>
      </c>
      <c s="26" t="s">
        <v>2357</v>
      </c>
      <c s="27" t="s">
        <v>89</v>
      </c>
      <c s="28">
        <v>1</v>
      </c>
      <c s="27">
        <v>0</v>
      </c>
      <c s="27">
        <f>ROUND(G194*H194,6)</f>
      </c>
      <c r="L194" s="29">
        <v>0</v>
      </c>
      <c s="24">
        <f>ROUND(ROUND(L194,2)*ROUND(G194,3),2)</f>
      </c>
      <c s="27" t="s">
        <v>1580</v>
      </c>
      <c>
        <f>(M194*21)/100</f>
      </c>
      <c t="s">
        <v>27</v>
      </c>
    </row>
    <row r="195" spans="1:5" ht="12.75" customHeight="1">
      <c r="A195" s="30" t="s">
        <v>56</v>
      </c>
      <c r="E195" s="31" t="s">
        <v>5</v>
      </c>
    </row>
    <row r="196" spans="1:5" ht="12.75" customHeight="1">
      <c r="A196" s="30" t="s">
        <v>58</v>
      </c>
      <c r="E196" s="32" t="s">
        <v>5</v>
      </c>
    </row>
    <row r="197" spans="5:5" ht="12.75" customHeight="1">
      <c r="E197" s="31" t="s">
        <v>60</v>
      </c>
    </row>
    <row r="198" spans="1:16" ht="12.75" customHeight="1">
      <c r="A198" t="s">
        <v>51</v>
      </c>
      <c s="6" t="s">
        <v>306</v>
      </c>
      <c s="6" t="s">
        <v>1001</v>
      </c>
      <c t="s">
        <v>5</v>
      </c>
      <c s="26" t="s">
        <v>1002</v>
      </c>
      <c s="27" t="s">
        <v>89</v>
      </c>
      <c s="28">
        <v>7</v>
      </c>
      <c s="27">
        <v>0</v>
      </c>
      <c s="27">
        <f>ROUND(G198*H198,6)</f>
      </c>
      <c r="L198" s="29">
        <v>0</v>
      </c>
      <c s="24">
        <f>ROUND(ROUND(L198,2)*ROUND(G198,3),2)</f>
      </c>
      <c s="27" t="s">
        <v>1580</v>
      </c>
      <c>
        <f>(M198*21)/100</f>
      </c>
      <c t="s">
        <v>27</v>
      </c>
    </row>
    <row r="199" spans="1:5" ht="12.75" customHeight="1">
      <c r="A199" s="30" t="s">
        <v>56</v>
      </c>
      <c r="E199" s="31" t="s">
        <v>5</v>
      </c>
    </row>
    <row r="200" spans="1:5" ht="12.75" customHeight="1">
      <c r="A200" s="30" t="s">
        <v>58</v>
      </c>
      <c r="E200" s="32" t="s">
        <v>5</v>
      </c>
    </row>
    <row r="201" spans="5:5" ht="12.75" customHeight="1">
      <c r="E201" s="31" t="s">
        <v>60</v>
      </c>
    </row>
    <row r="202" spans="1:16" ht="12.75" customHeight="1">
      <c r="A202" t="s">
        <v>51</v>
      </c>
      <c s="6" t="s">
        <v>309</v>
      </c>
      <c s="6" t="s">
        <v>2036</v>
      </c>
      <c t="s">
        <v>5</v>
      </c>
      <c s="26" t="s">
        <v>1818</v>
      </c>
      <c s="27" t="s">
        <v>89</v>
      </c>
      <c s="28">
        <v>1</v>
      </c>
      <c s="27">
        <v>0</v>
      </c>
      <c s="27">
        <f>ROUND(G202*H202,6)</f>
      </c>
      <c r="L202" s="29">
        <v>0</v>
      </c>
      <c s="24">
        <f>ROUND(ROUND(L202,2)*ROUND(G202,3),2)</f>
      </c>
      <c s="27" t="s">
        <v>672</v>
      </c>
      <c>
        <f>(M202*21)/100</f>
      </c>
      <c t="s">
        <v>27</v>
      </c>
    </row>
    <row r="203" spans="1:5" ht="12.75" customHeight="1">
      <c r="A203" s="30" t="s">
        <v>56</v>
      </c>
      <c r="E203" s="31" t="s">
        <v>5</v>
      </c>
    </row>
    <row r="204" spans="1:5" ht="12.75" customHeight="1">
      <c r="A204" s="30" t="s">
        <v>58</v>
      </c>
      <c r="E204" s="32" t="s">
        <v>5</v>
      </c>
    </row>
    <row r="205" spans="5:5" ht="12.75" customHeight="1">
      <c r="E205" s="31" t="s">
        <v>60</v>
      </c>
    </row>
    <row r="206" spans="1:16" ht="12.75" customHeight="1">
      <c r="A206" t="s">
        <v>51</v>
      </c>
      <c s="6" t="s">
        <v>312</v>
      </c>
      <c s="6" t="s">
        <v>1005</v>
      </c>
      <c t="s">
        <v>5</v>
      </c>
      <c s="26" t="s">
        <v>1006</v>
      </c>
      <c s="27" t="s">
        <v>161</v>
      </c>
      <c s="28">
        <v>4</v>
      </c>
      <c s="27">
        <v>0</v>
      </c>
      <c s="27">
        <f>ROUND(G206*H206,6)</f>
      </c>
      <c r="L206" s="29">
        <v>0</v>
      </c>
      <c s="24">
        <f>ROUND(ROUND(L206,2)*ROUND(G206,3),2)</f>
      </c>
      <c s="27" t="s">
        <v>1580</v>
      </c>
      <c>
        <f>(M206*21)/100</f>
      </c>
      <c t="s">
        <v>27</v>
      </c>
    </row>
    <row r="207" spans="1:5" ht="12.75" customHeight="1">
      <c r="A207" s="30" t="s">
        <v>56</v>
      </c>
      <c r="E207" s="31" t="s">
        <v>5</v>
      </c>
    </row>
    <row r="208" spans="1:5" ht="12.75" customHeight="1">
      <c r="A208" s="30" t="s">
        <v>58</v>
      </c>
      <c r="E208" s="32" t="s">
        <v>5</v>
      </c>
    </row>
    <row r="209" spans="5:5" ht="12.75" customHeight="1">
      <c r="E209" s="31" t="s">
        <v>60</v>
      </c>
    </row>
    <row r="210" spans="1:16" ht="12.75" customHeight="1">
      <c r="A210" t="s">
        <v>51</v>
      </c>
      <c s="6" t="s">
        <v>315</v>
      </c>
      <c s="6" t="s">
        <v>1009</v>
      </c>
      <c t="s">
        <v>5</v>
      </c>
      <c s="26" t="s">
        <v>1010</v>
      </c>
      <c s="27" t="s">
        <v>161</v>
      </c>
      <c s="28">
        <v>4</v>
      </c>
      <c s="27">
        <v>0</v>
      </c>
      <c s="27">
        <f>ROUND(G210*H210,6)</f>
      </c>
      <c r="L210" s="29">
        <v>0</v>
      </c>
      <c s="24">
        <f>ROUND(ROUND(L210,2)*ROUND(G210,3),2)</f>
      </c>
      <c s="27" t="s">
        <v>1580</v>
      </c>
      <c>
        <f>(M210*21)/100</f>
      </c>
      <c t="s">
        <v>27</v>
      </c>
    </row>
    <row r="211" spans="1:5" ht="12.75" customHeight="1">
      <c r="A211" s="30" t="s">
        <v>56</v>
      </c>
      <c r="E211" s="31" t="s">
        <v>5</v>
      </c>
    </row>
    <row r="212" spans="1:5" ht="12.75" customHeight="1">
      <c r="A212" s="30" t="s">
        <v>58</v>
      </c>
      <c r="E212" s="32" t="s">
        <v>5</v>
      </c>
    </row>
    <row r="213" spans="5:5" ht="12.75" customHeight="1">
      <c r="E213" s="31" t="s">
        <v>60</v>
      </c>
    </row>
    <row r="214" spans="1:16" ht="12.75" customHeight="1">
      <c r="A214" t="s">
        <v>51</v>
      </c>
      <c s="6" t="s">
        <v>318</v>
      </c>
      <c s="6" t="s">
        <v>1011</v>
      </c>
      <c t="s">
        <v>5</v>
      </c>
      <c s="26" t="s">
        <v>1012</v>
      </c>
      <c s="27" t="s">
        <v>161</v>
      </c>
      <c s="28">
        <v>3</v>
      </c>
      <c s="27">
        <v>0</v>
      </c>
      <c s="27">
        <f>ROUND(G214*H214,6)</f>
      </c>
      <c r="L214" s="29">
        <v>0</v>
      </c>
      <c s="24">
        <f>ROUND(ROUND(L214,2)*ROUND(G214,3),2)</f>
      </c>
      <c s="27" t="s">
        <v>1580</v>
      </c>
      <c>
        <f>(M214*21)/100</f>
      </c>
      <c t="s">
        <v>27</v>
      </c>
    </row>
    <row r="215" spans="1:5" ht="12.75" customHeight="1">
      <c r="A215" s="30" t="s">
        <v>56</v>
      </c>
      <c r="E215" s="31" t="s">
        <v>5</v>
      </c>
    </row>
    <row r="216" spans="1:5" ht="12.75" customHeight="1">
      <c r="A216" s="30" t="s">
        <v>58</v>
      </c>
      <c r="E216" s="32" t="s">
        <v>5</v>
      </c>
    </row>
    <row r="217" spans="5:5" ht="12.75" customHeight="1">
      <c r="E217" s="31" t="s">
        <v>60</v>
      </c>
    </row>
    <row r="218" spans="1:16" ht="12.75" customHeight="1">
      <c r="A218" t="s">
        <v>51</v>
      </c>
      <c s="6" t="s">
        <v>321</v>
      </c>
      <c s="6" t="s">
        <v>1013</v>
      </c>
      <c t="s">
        <v>5</v>
      </c>
      <c s="26" t="s">
        <v>1014</v>
      </c>
      <c s="27" t="s">
        <v>161</v>
      </c>
      <c s="28">
        <v>4</v>
      </c>
      <c s="27">
        <v>0</v>
      </c>
      <c s="27">
        <f>ROUND(G218*H218,6)</f>
      </c>
      <c r="L218" s="29">
        <v>0</v>
      </c>
      <c s="24">
        <f>ROUND(ROUND(L218,2)*ROUND(G218,3),2)</f>
      </c>
      <c s="27" t="s">
        <v>1580</v>
      </c>
      <c>
        <f>(M218*21)/100</f>
      </c>
      <c t="s">
        <v>27</v>
      </c>
    </row>
    <row r="219" spans="1:5" ht="12.75" customHeight="1">
      <c r="A219" s="30" t="s">
        <v>56</v>
      </c>
      <c r="E219" s="31" t="s">
        <v>5</v>
      </c>
    </row>
    <row r="220" spans="1:5" ht="12.75" customHeight="1">
      <c r="A220" s="30" t="s">
        <v>58</v>
      </c>
      <c r="E220" s="32" t="s">
        <v>5</v>
      </c>
    </row>
    <row r="221" spans="5:5" ht="12.75" customHeight="1">
      <c r="E221" s="31" t="s">
        <v>60</v>
      </c>
    </row>
    <row r="222" spans="1:16" ht="12.75" customHeight="1">
      <c r="A222" t="s">
        <v>51</v>
      </c>
      <c s="6" t="s">
        <v>324</v>
      </c>
      <c s="6" t="s">
        <v>1015</v>
      </c>
      <c t="s">
        <v>5</v>
      </c>
      <c s="26" t="s">
        <v>1016</v>
      </c>
      <c s="27" t="s">
        <v>161</v>
      </c>
      <c s="28">
        <v>4</v>
      </c>
      <c s="27">
        <v>0</v>
      </c>
      <c s="27">
        <f>ROUND(G222*H222,6)</f>
      </c>
      <c r="L222" s="29">
        <v>0</v>
      </c>
      <c s="24">
        <f>ROUND(ROUND(L222,2)*ROUND(G222,3),2)</f>
      </c>
      <c s="27" t="s">
        <v>1580</v>
      </c>
      <c>
        <f>(M222*21)/100</f>
      </c>
      <c t="s">
        <v>27</v>
      </c>
    </row>
    <row r="223" spans="1:5" ht="12.75" customHeight="1">
      <c r="A223" s="30" t="s">
        <v>56</v>
      </c>
      <c r="E223" s="31" t="s">
        <v>5</v>
      </c>
    </row>
    <row r="224" spans="1:5" ht="12.75" customHeight="1">
      <c r="A224" s="30" t="s">
        <v>58</v>
      </c>
      <c r="E224" s="32" t="s">
        <v>5</v>
      </c>
    </row>
    <row r="225" spans="5:5" ht="12.75" customHeight="1">
      <c r="E225" s="31" t="s">
        <v>60</v>
      </c>
    </row>
    <row r="226" spans="1:16" ht="12.75" customHeight="1">
      <c r="A226" t="s">
        <v>51</v>
      </c>
      <c s="6" t="s">
        <v>327</v>
      </c>
      <c s="6" t="s">
        <v>2358</v>
      </c>
      <c t="s">
        <v>5</v>
      </c>
      <c s="26" t="s">
        <v>2359</v>
      </c>
      <c s="27" t="s">
        <v>89</v>
      </c>
      <c s="28">
        <v>40</v>
      </c>
      <c s="27">
        <v>0</v>
      </c>
      <c s="27">
        <f>ROUND(G226*H226,6)</f>
      </c>
      <c r="L226" s="29">
        <v>0</v>
      </c>
      <c s="24">
        <f>ROUND(ROUND(L226,2)*ROUND(G226,3),2)</f>
      </c>
      <c s="27" t="s">
        <v>672</v>
      </c>
      <c>
        <f>(M226*21)/100</f>
      </c>
      <c t="s">
        <v>27</v>
      </c>
    </row>
    <row r="227" spans="1:5" ht="12.75" customHeight="1">
      <c r="A227" s="30" t="s">
        <v>56</v>
      </c>
      <c r="E227" s="31" t="s">
        <v>2360</v>
      </c>
    </row>
    <row r="228" spans="1:5" ht="12.75" customHeight="1">
      <c r="A228" s="30" t="s">
        <v>58</v>
      </c>
      <c r="E228" s="32" t="s">
        <v>5</v>
      </c>
    </row>
    <row r="229" spans="5:5" ht="76.5" customHeight="1">
      <c r="E229" s="31" t="s">
        <v>2040</v>
      </c>
    </row>
    <row r="230" spans="1:16" ht="12.75" customHeight="1">
      <c r="A230" t="s">
        <v>51</v>
      </c>
      <c s="6" t="s">
        <v>330</v>
      </c>
      <c s="6" t="s">
        <v>2361</v>
      </c>
      <c t="s">
        <v>5</v>
      </c>
      <c s="26" t="s">
        <v>2362</v>
      </c>
      <c s="27" t="s">
        <v>89</v>
      </c>
      <c s="28">
        <v>6</v>
      </c>
      <c s="27">
        <v>0</v>
      </c>
      <c s="27">
        <f>ROUND(G230*H230,6)</f>
      </c>
      <c r="L230" s="29">
        <v>0</v>
      </c>
      <c s="24">
        <f>ROUND(ROUND(L230,2)*ROUND(G230,3),2)</f>
      </c>
      <c s="27" t="s">
        <v>672</v>
      </c>
      <c>
        <f>(M230*21)/100</f>
      </c>
      <c t="s">
        <v>27</v>
      </c>
    </row>
    <row r="231" spans="1:5" ht="12.75" customHeight="1">
      <c r="A231" s="30" t="s">
        <v>56</v>
      </c>
      <c r="E231" s="31" t="s">
        <v>2363</v>
      </c>
    </row>
    <row r="232" spans="1:5" ht="12.75" customHeight="1">
      <c r="A232" s="30" t="s">
        <v>58</v>
      </c>
      <c r="E232" s="32" t="s">
        <v>2326</v>
      </c>
    </row>
    <row r="233" spans="5:5" ht="76.5" customHeight="1">
      <c r="E233" s="31" t="s">
        <v>2040</v>
      </c>
    </row>
    <row r="234" spans="1:16" ht="12.75" customHeight="1">
      <c r="A234" t="s">
        <v>51</v>
      </c>
      <c s="6" t="s">
        <v>333</v>
      </c>
      <c s="6" t="s">
        <v>2358</v>
      </c>
      <c t="s">
        <v>49</v>
      </c>
      <c s="26" t="s">
        <v>2364</v>
      </c>
      <c s="27" t="s">
        <v>89</v>
      </c>
      <c s="28">
        <v>1</v>
      </c>
      <c s="27">
        <v>0</v>
      </c>
      <c s="27">
        <f>ROUND(G234*H234,6)</f>
      </c>
      <c r="L234" s="29">
        <v>0</v>
      </c>
      <c s="24">
        <f>ROUND(ROUND(L234,2)*ROUND(G234,3),2)</f>
      </c>
      <c s="27" t="s">
        <v>672</v>
      </c>
      <c>
        <f>(M234*21)/100</f>
      </c>
      <c t="s">
        <v>27</v>
      </c>
    </row>
    <row r="235" spans="1:5" ht="12.75" customHeight="1">
      <c r="A235" s="30" t="s">
        <v>56</v>
      </c>
      <c r="E235" s="31" t="s">
        <v>5</v>
      </c>
    </row>
    <row r="236" spans="1:5" ht="12.75" customHeight="1">
      <c r="A236" s="30" t="s">
        <v>58</v>
      </c>
      <c r="E236" s="32" t="s">
        <v>5</v>
      </c>
    </row>
    <row r="237" spans="5:5" ht="127.5" customHeight="1">
      <c r="E237" s="31" t="s">
        <v>2365</v>
      </c>
    </row>
    <row r="238" spans="1:16" ht="12.75" customHeight="1">
      <c r="A238" t="s">
        <v>51</v>
      </c>
      <c s="6" t="s">
        <v>336</v>
      </c>
      <c s="6" t="s">
        <v>2046</v>
      </c>
      <c t="s">
        <v>5</v>
      </c>
      <c s="26" t="s">
        <v>2047</v>
      </c>
      <c s="27" t="s">
        <v>671</v>
      </c>
      <c s="28">
        <v>1</v>
      </c>
      <c s="27">
        <v>0</v>
      </c>
      <c s="27">
        <f>ROUND(G238*H238,6)</f>
      </c>
      <c r="L238" s="29">
        <v>0</v>
      </c>
      <c s="24">
        <f>ROUND(ROUND(L238,2)*ROUND(G238,3),2)</f>
      </c>
      <c s="27" t="s">
        <v>672</v>
      </c>
      <c>
        <f>(M238*21)/100</f>
      </c>
      <c t="s">
        <v>27</v>
      </c>
    </row>
    <row r="239" spans="1:5" ht="12.75" customHeight="1">
      <c r="A239" s="30" t="s">
        <v>56</v>
      </c>
      <c r="E239" s="31" t="s">
        <v>5</v>
      </c>
    </row>
    <row r="240" spans="1:5" ht="12.75" customHeight="1">
      <c r="A240" s="30" t="s">
        <v>58</v>
      </c>
      <c r="E240" s="32" t="s">
        <v>5</v>
      </c>
    </row>
    <row r="241" spans="5:5" ht="12.75" customHeight="1">
      <c r="E241" s="31" t="s">
        <v>2048</v>
      </c>
    </row>
    <row r="242" spans="1:13" ht="12.75" customHeight="1">
      <c r="A242" t="s">
        <v>48</v>
      </c>
      <c r="C242" s="7" t="s">
        <v>83</v>
      </c>
      <c r="E242" s="25" t="s">
        <v>2366</v>
      </c>
      <c r="J242" s="24">
        <f>0</f>
      </c>
      <c s="24">
        <f>0</f>
      </c>
      <c s="24">
        <f>0+L243+L247+L251+L255+L259</f>
      </c>
      <c s="24">
        <f>0+M243+M247+M251+M255+M259</f>
      </c>
    </row>
    <row r="243" spans="1:16" ht="12.75" customHeight="1">
      <c r="A243" t="s">
        <v>51</v>
      </c>
      <c s="6" t="s">
        <v>125</v>
      </c>
      <c s="6" t="s">
        <v>2105</v>
      </c>
      <c t="s">
        <v>5</v>
      </c>
      <c s="26" t="s">
        <v>2106</v>
      </c>
      <c s="27" t="s">
        <v>54</v>
      </c>
      <c s="28">
        <v>45.754</v>
      </c>
      <c s="27">
        <v>0</v>
      </c>
      <c s="27">
        <f>ROUND(G243*H243,6)</f>
      </c>
      <c r="L243" s="29">
        <v>0</v>
      </c>
      <c s="24">
        <f>ROUND(ROUND(L243,2)*ROUND(G243,3),2)</f>
      </c>
      <c s="27" t="s">
        <v>1580</v>
      </c>
      <c>
        <f>(M243*21)/100</f>
      </c>
      <c t="s">
        <v>27</v>
      </c>
    </row>
    <row r="244" spans="1:5" ht="12.75" customHeight="1">
      <c r="A244" s="30" t="s">
        <v>56</v>
      </c>
      <c r="E244" s="31" t="s">
        <v>2367</v>
      </c>
    </row>
    <row r="245" spans="1:5" ht="12.75" customHeight="1">
      <c r="A245" s="30" t="s">
        <v>58</v>
      </c>
      <c r="E245" s="32" t="s">
        <v>2368</v>
      </c>
    </row>
    <row r="246" spans="5:5" ht="12.75" customHeight="1">
      <c r="E246" s="31" t="s">
        <v>60</v>
      </c>
    </row>
    <row r="247" spans="1:16" ht="12.75" customHeight="1">
      <c r="A247" t="s">
        <v>51</v>
      </c>
      <c s="6" t="s">
        <v>128</v>
      </c>
      <c s="6" t="s">
        <v>2369</v>
      </c>
      <c t="s">
        <v>5</v>
      </c>
      <c s="26" t="s">
        <v>2370</v>
      </c>
      <c s="27" t="s">
        <v>54</v>
      </c>
      <c s="28">
        <v>23.28</v>
      </c>
      <c s="27">
        <v>0</v>
      </c>
      <c s="27">
        <f>ROUND(G247*H247,6)</f>
      </c>
      <c r="L247" s="29">
        <v>0</v>
      </c>
      <c s="24">
        <f>ROUND(ROUND(L247,2)*ROUND(G247,3),2)</f>
      </c>
      <c s="27" t="s">
        <v>1580</v>
      </c>
      <c>
        <f>(M247*21)/100</f>
      </c>
      <c t="s">
        <v>27</v>
      </c>
    </row>
    <row r="248" spans="1:5" ht="12.75" customHeight="1">
      <c r="A248" s="30" t="s">
        <v>56</v>
      </c>
      <c r="E248" s="31" t="s">
        <v>2371</v>
      </c>
    </row>
    <row r="249" spans="1:5" ht="12.75" customHeight="1">
      <c r="A249" s="30" t="s">
        <v>58</v>
      </c>
      <c r="E249" s="32" t="s">
        <v>5</v>
      </c>
    </row>
    <row r="250" spans="5:5" ht="12.75" customHeight="1">
      <c r="E250" s="31" t="s">
        <v>60</v>
      </c>
    </row>
    <row r="251" spans="1:16" ht="12.75" customHeight="1">
      <c r="A251" t="s">
        <v>51</v>
      </c>
      <c s="6" t="s">
        <v>131</v>
      </c>
      <c s="6" t="s">
        <v>2372</v>
      </c>
      <c t="s">
        <v>5</v>
      </c>
      <c s="26" t="s">
        <v>2373</v>
      </c>
      <c s="27" t="s">
        <v>489</v>
      </c>
      <c s="28">
        <v>54.818</v>
      </c>
      <c s="27">
        <v>0</v>
      </c>
      <c s="27">
        <f>ROUND(G251*H251,6)</f>
      </c>
      <c r="L251" s="29">
        <v>0</v>
      </c>
      <c s="24">
        <f>ROUND(ROUND(L251,2)*ROUND(G251,3),2)</f>
      </c>
      <c s="27" t="s">
        <v>1580</v>
      </c>
      <c>
        <f>(M251*21)/100</f>
      </c>
      <c t="s">
        <v>27</v>
      </c>
    </row>
    <row r="252" spans="1:5" ht="12.75" customHeight="1">
      <c r="A252" s="30" t="s">
        <v>56</v>
      </c>
      <c r="E252" s="31" t="s">
        <v>2374</v>
      </c>
    </row>
    <row r="253" spans="1:5" ht="12.75" customHeight="1">
      <c r="A253" s="30" t="s">
        <v>58</v>
      </c>
      <c r="E253" s="32" t="s">
        <v>2375</v>
      </c>
    </row>
    <row r="254" spans="5:5" ht="12.75" customHeight="1">
      <c r="E254" s="31" t="s">
        <v>60</v>
      </c>
    </row>
    <row r="255" spans="1:16" ht="12.75" customHeight="1">
      <c r="A255" t="s">
        <v>51</v>
      </c>
      <c s="6" t="s">
        <v>134</v>
      </c>
      <c s="6" t="s">
        <v>2376</v>
      </c>
      <c t="s">
        <v>5</v>
      </c>
      <c s="26" t="s">
        <v>2377</v>
      </c>
      <c s="27" t="s">
        <v>54</v>
      </c>
      <c s="28">
        <v>3.492</v>
      </c>
      <c s="27">
        <v>0</v>
      </c>
      <c s="27">
        <f>ROUND(G255*H255,6)</f>
      </c>
      <c r="L255" s="29">
        <v>0</v>
      </c>
      <c s="24">
        <f>ROUND(ROUND(L255,2)*ROUND(G255,3),2)</f>
      </c>
      <c s="27" t="s">
        <v>1580</v>
      </c>
      <c>
        <f>(M255*21)/100</f>
      </c>
      <c t="s">
        <v>27</v>
      </c>
    </row>
    <row r="256" spans="1:5" ht="12.75" customHeight="1">
      <c r="A256" s="30" t="s">
        <v>56</v>
      </c>
      <c r="E256" s="31" t="s">
        <v>2320</v>
      </c>
    </row>
    <row r="257" spans="1:5" ht="12.75" customHeight="1">
      <c r="A257" s="30" t="s">
        <v>58</v>
      </c>
      <c r="E257" s="32" t="s">
        <v>2378</v>
      </c>
    </row>
    <row r="258" spans="5:5" ht="12.75" customHeight="1">
      <c r="E258" s="31" t="s">
        <v>60</v>
      </c>
    </row>
    <row r="259" spans="1:16" ht="12.75" customHeight="1">
      <c r="A259" t="s">
        <v>51</v>
      </c>
      <c s="6" t="s">
        <v>137</v>
      </c>
      <c s="6" t="s">
        <v>2379</v>
      </c>
      <c t="s">
        <v>5</v>
      </c>
      <c s="26" t="s">
        <v>2380</v>
      </c>
      <c s="27" t="s">
        <v>54</v>
      </c>
      <c s="28">
        <v>148.77</v>
      </c>
      <c s="27">
        <v>0</v>
      </c>
      <c s="27">
        <f>ROUND(G259*H259,6)</f>
      </c>
      <c r="L259" s="29">
        <v>0</v>
      </c>
      <c s="24">
        <f>ROUND(ROUND(L259,2)*ROUND(G259,3),2)</f>
      </c>
      <c s="27" t="s">
        <v>1580</v>
      </c>
      <c>
        <f>(M259*21)/100</f>
      </c>
      <c t="s">
        <v>27</v>
      </c>
    </row>
    <row r="260" spans="1:5" ht="12.75" customHeight="1">
      <c r="A260" s="30" t="s">
        <v>56</v>
      </c>
      <c r="E260" s="31" t="s">
        <v>2381</v>
      </c>
    </row>
    <row r="261" spans="1:5" ht="12.75" customHeight="1">
      <c r="A261" s="30" t="s">
        <v>58</v>
      </c>
      <c r="E261" s="32" t="s">
        <v>2382</v>
      </c>
    </row>
    <row r="262" spans="5:5" ht="12.75" customHeight="1">
      <c r="E262" s="31" t="s">
        <v>60</v>
      </c>
    </row>
    <row r="263" spans="1:13" ht="12.75" customHeight="1">
      <c r="A263" t="s">
        <v>48</v>
      </c>
      <c r="C263" s="7" t="s">
        <v>447</v>
      </c>
      <c r="E263" s="25" t="s">
        <v>2383</v>
      </c>
      <c r="J263" s="24">
        <f>0</f>
      </c>
      <c s="24">
        <f>0</f>
      </c>
      <c s="24">
        <f>0+L264</f>
      </c>
      <c s="24">
        <f>0+M264</f>
      </c>
    </row>
    <row r="264" spans="1:16" ht="12.75" customHeight="1">
      <c r="A264" t="s">
        <v>51</v>
      </c>
      <c s="6" t="s">
        <v>140</v>
      </c>
      <c s="6" t="s">
        <v>2384</v>
      </c>
      <c t="s">
        <v>5</v>
      </c>
      <c s="26" t="s">
        <v>2385</v>
      </c>
      <c s="27" t="s">
        <v>2386</v>
      </c>
      <c s="28">
        <v>1790.1</v>
      </c>
      <c s="27">
        <v>0</v>
      </c>
      <c s="27">
        <f>ROUND(G264*H264,6)</f>
      </c>
      <c r="L264" s="29">
        <v>0</v>
      </c>
      <c s="24">
        <f>ROUND(ROUND(L264,2)*ROUND(G264,3),2)</f>
      </c>
      <c s="27" t="s">
        <v>1580</v>
      </c>
      <c>
        <f>(M264*21)/100</f>
      </c>
      <c t="s">
        <v>27</v>
      </c>
    </row>
    <row r="265" spans="1:5" ht="12.75" customHeight="1">
      <c r="A265" s="30" t="s">
        <v>56</v>
      </c>
      <c r="E265" s="31" t="s">
        <v>2387</v>
      </c>
    </row>
    <row r="266" spans="1:5" ht="12.75" customHeight="1">
      <c r="A266" s="30" t="s">
        <v>58</v>
      </c>
      <c r="E266" s="32" t="s">
        <v>2388</v>
      </c>
    </row>
    <row r="267" spans="5:5" ht="12.75" customHeight="1">
      <c r="E267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2389</v>
      </c>
      <c s="33">
        <f>Rekapitulace!C38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2389</v>
      </c>
      <c r="E4" s="19" t="s">
        <v>2390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COUNTIFS(L8:L37,"=0",A8:A37,"P")+COUNTIFS(L8:L37,"",A8:A37,"P")+SUM(Q8:Q37)</f>
      </c>
    </row>
    <row r="8" spans="1:13" ht="12.75" customHeight="1">
      <c r="A8" t="s">
        <v>45</v>
      </c>
      <c r="C8" s="21" t="s">
        <v>2393</v>
      </c>
      <c r="E8" s="23" t="s">
        <v>2394</v>
      </c>
      <c r="J8" s="22">
        <f>0+J9+J14+J23+J32</f>
      </c>
      <c s="22">
        <f>0+K9+K14+K23+K32</f>
      </c>
      <c s="22">
        <f>0+L9+L14+L23+L32</f>
      </c>
      <c s="22">
        <f>0+M9+M14+M23+M32</f>
      </c>
    </row>
    <row r="9" spans="1:13" ht="12.75" customHeight="1">
      <c r="A9" t="s">
        <v>48</v>
      </c>
      <c r="C9" s="7" t="s">
        <v>1339</v>
      </c>
      <c r="E9" s="25" t="s">
        <v>1578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49</v>
      </c>
      <c s="6" t="s">
        <v>487</v>
      </c>
      <c t="s">
        <v>5</v>
      </c>
      <c s="26" t="s">
        <v>488</v>
      </c>
      <c s="27" t="s">
        <v>489</v>
      </c>
      <c s="28">
        <v>38.578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57</v>
      </c>
    </row>
    <row r="12" spans="1:5" ht="12.75" customHeight="1">
      <c r="A12" s="30" t="s">
        <v>58</v>
      </c>
      <c r="E12" s="32" t="s">
        <v>2395</v>
      </c>
    </row>
    <row r="13" spans="5:5" ht="12.75" customHeight="1">
      <c r="E13" s="31" t="s">
        <v>1344</v>
      </c>
    </row>
    <row r="14" spans="1:13" ht="12.75" customHeight="1">
      <c r="A14" t="s">
        <v>48</v>
      </c>
      <c r="C14" s="7" t="s">
        <v>49</v>
      </c>
      <c r="E14" s="25" t="s">
        <v>206</v>
      </c>
      <c r="J14" s="24">
        <f>0</f>
      </c>
      <c s="24">
        <f>0</f>
      </c>
      <c s="24">
        <f>0+L15+L19</f>
      </c>
      <c s="24">
        <f>0+M15+M19</f>
      </c>
    </row>
    <row r="15" spans="1:16" ht="12.75" customHeight="1">
      <c r="A15" t="s">
        <v>51</v>
      </c>
      <c s="6" t="s">
        <v>27</v>
      </c>
      <c s="6" t="s">
        <v>2396</v>
      </c>
      <c t="s">
        <v>5</v>
      </c>
      <c s="26" t="s">
        <v>2397</v>
      </c>
      <c s="27" t="s">
        <v>54</v>
      </c>
      <c s="28">
        <v>21.337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1580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2398</v>
      </c>
    </row>
    <row r="17" spans="1:5" ht="12.75" customHeight="1">
      <c r="A17" s="30" t="s">
        <v>58</v>
      </c>
      <c r="E17" s="32" t="s">
        <v>2399</v>
      </c>
    </row>
    <row r="18" spans="5:5" ht="12.75" customHeight="1">
      <c r="E18" s="31" t="s">
        <v>1344</v>
      </c>
    </row>
    <row r="19" spans="1:16" ht="12.75" customHeight="1">
      <c r="A19" t="s">
        <v>51</v>
      </c>
      <c s="6" t="s">
        <v>26</v>
      </c>
      <c s="6" t="s">
        <v>2400</v>
      </c>
      <c t="s">
        <v>5</v>
      </c>
      <c s="26" t="s">
        <v>1370</v>
      </c>
      <c s="27" t="s">
        <v>54</v>
      </c>
      <c s="28">
        <v>405.408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1580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2401</v>
      </c>
    </row>
    <row r="22" spans="5:5" ht="12.75" customHeight="1">
      <c r="E22" s="31" t="s">
        <v>1344</v>
      </c>
    </row>
    <row r="23" spans="1:13" ht="12.75" customHeight="1">
      <c r="A23" t="s">
        <v>48</v>
      </c>
      <c r="C23" s="7" t="s">
        <v>27</v>
      </c>
      <c r="E23" s="25" t="s">
        <v>2402</v>
      </c>
      <c r="J23" s="24">
        <f>0</f>
      </c>
      <c s="24">
        <f>0</f>
      </c>
      <c s="24">
        <f>0+L24+L28</f>
      </c>
      <c s="24">
        <f>0+M24+M28</f>
      </c>
    </row>
    <row r="24" spans="1:16" ht="12.75" customHeight="1">
      <c r="A24" t="s">
        <v>51</v>
      </c>
      <c s="6" t="s">
        <v>66</v>
      </c>
      <c s="6" t="s">
        <v>1677</v>
      </c>
      <c t="s">
        <v>5</v>
      </c>
      <c s="26" t="s">
        <v>1678</v>
      </c>
      <c s="27" t="s">
        <v>54</v>
      </c>
      <c s="28">
        <v>1.484</v>
      </c>
      <c s="27">
        <v>0</v>
      </c>
      <c s="27">
        <f>ROUND(G24*H24,6)</f>
      </c>
      <c r="L24" s="29">
        <v>0</v>
      </c>
      <c s="24">
        <f>ROUND(ROUND(L24,2)*ROUND(G24,3),2)</f>
      </c>
      <c s="27" t="s">
        <v>1580</v>
      </c>
      <c>
        <f>(M24*21)/100</f>
      </c>
      <c t="s">
        <v>27</v>
      </c>
    </row>
    <row r="25" spans="1:5" ht="12.75" customHeight="1">
      <c r="A25" s="30" t="s">
        <v>56</v>
      </c>
      <c r="E25" s="31" t="s">
        <v>2403</v>
      </c>
    </row>
    <row r="26" spans="1:5" ht="12.75" customHeight="1">
      <c r="A26" s="30" t="s">
        <v>58</v>
      </c>
      <c r="E26" s="32" t="s">
        <v>2404</v>
      </c>
    </row>
    <row r="27" spans="5:5" ht="12.75" customHeight="1">
      <c r="E27" s="31" t="s">
        <v>1344</v>
      </c>
    </row>
    <row r="28" spans="1:16" ht="12.75" customHeight="1">
      <c r="A28" t="s">
        <v>51</v>
      </c>
      <c s="6" t="s">
        <v>71</v>
      </c>
      <c s="6" t="s">
        <v>1684</v>
      </c>
      <c t="s">
        <v>5</v>
      </c>
      <c s="26" t="s">
        <v>1685</v>
      </c>
      <c s="27" t="s">
        <v>54</v>
      </c>
      <c s="28">
        <v>12.449</v>
      </c>
      <c s="27">
        <v>0</v>
      </c>
      <c s="27">
        <f>ROUND(G28*H28,6)</f>
      </c>
      <c r="L28" s="29">
        <v>0</v>
      </c>
      <c s="24">
        <f>ROUND(ROUND(L28,2)*ROUND(G28,3),2)</f>
      </c>
      <c s="27" t="s">
        <v>1580</v>
      </c>
      <c>
        <f>(M28*21)/100</f>
      </c>
      <c t="s">
        <v>27</v>
      </c>
    </row>
    <row r="29" spans="1:5" ht="12.75" customHeight="1">
      <c r="A29" s="30" t="s">
        <v>56</v>
      </c>
      <c r="E29" s="31" t="s">
        <v>5</v>
      </c>
    </row>
    <row r="30" spans="1:5" ht="12.75" customHeight="1">
      <c r="A30" s="30" t="s">
        <v>58</v>
      </c>
      <c r="E30" s="32" t="s">
        <v>2405</v>
      </c>
    </row>
    <row r="31" spans="5:5" ht="12.75" customHeight="1">
      <c r="E31" s="31" t="s">
        <v>1344</v>
      </c>
    </row>
    <row r="32" spans="1:13" ht="12.75" customHeight="1">
      <c r="A32" t="s">
        <v>48</v>
      </c>
      <c r="C32" s="7" t="s">
        <v>77</v>
      </c>
      <c r="E32" s="25" t="s">
        <v>2328</v>
      </c>
      <c r="J32" s="24">
        <f>0</f>
      </c>
      <c s="24">
        <f>0</f>
      </c>
      <c s="24">
        <f>0+L33+L37</f>
      </c>
      <c s="24">
        <f>0+M33+M37</f>
      </c>
    </row>
    <row r="33" spans="1:16" ht="12.75" customHeight="1">
      <c r="A33" t="s">
        <v>51</v>
      </c>
      <c s="6" t="s">
        <v>74</v>
      </c>
      <c s="6" t="s">
        <v>2406</v>
      </c>
      <c t="s">
        <v>5</v>
      </c>
      <c s="26" t="s">
        <v>2407</v>
      </c>
      <c s="27" t="s">
        <v>236</v>
      </c>
      <c s="28">
        <v>599.52</v>
      </c>
      <c s="27">
        <v>0</v>
      </c>
      <c s="27">
        <f>ROUND(G33*H33,6)</f>
      </c>
      <c r="L33" s="29">
        <v>0</v>
      </c>
      <c s="24">
        <f>ROUND(ROUND(L33,2)*ROUND(G33,3),2)</f>
      </c>
      <c s="27" t="s">
        <v>1580</v>
      </c>
      <c>
        <f>(M33*21)/100</f>
      </c>
      <c t="s">
        <v>27</v>
      </c>
    </row>
    <row r="34" spans="1:5" ht="12.75" customHeight="1">
      <c r="A34" s="30" t="s">
        <v>56</v>
      </c>
      <c r="E34" s="31" t="s">
        <v>2408</v>
      </c>
    </row>
    <row r="35" spans="1:5" ht="12.75" customHeight="1">
      <c r="A35" s="30" t="s">
        <v>58</v>
      </c>
      <c r="E35" s="32" t="s">
        <v>2409</v>
      </c>
    </row>
    <row r="36" spans="5:5" ht="12.75" customHeight="1">
      <c r="E36" s="31" t="s">
        <v>1344</v>
      </c>
    </row>
    <row r="37" spans="1:16" ht="12.75" customHeight="1">
      <c r="A37" t="s">
        <v>51</v>
      </c>
      <c s="6" t="s">
        <v>77</v>
      </c>
      <c s="6" t="s">
        <v>2410</v>
      </c>
      <c t="s">
        <v>5</v>
      </c>
      <c s="26" t="s">
        <v>2411</v>
      </c>
      <c s="27" t="s">
        <v>236</v>
      </c>
      <c s="28">
        <v>31.68</v>
      </c>
      <c s="27">
        <v>0</v>
      </c>
      <c s="27">
        <f>ROUND(G37*H37,6)</f>
      </c>
      <c r="L37" s="29">
        <v>0</v>
      </c>
      <c s="24">
        <f>ROUND(ROUND(L37,2)*ROUND(G37,3),2)</f>
      </c>
      <c s="27" t="s">
        <v>672</v>
      </c>
      <c>
        <f>(M37*21)/100</f>
      </c>
      <c t="s">
        <v>27</v>
      </c>
    </row>
    <row r="38" spans="1:5" ht="12.75" customHeight="1">
      <c r="A38" s="30" t="s">
        <v>56</v>
      </c>
      <c r="E38" s="31" t="s">
        <v>2412</v>
      </c>
    </row>
    <row r="39" spans="1:5" ht="12.75" customHeight="1">
      <c r="A39" s="30" t="s">
        <v>58</v>
      </c>
      <c r="E39" s="32" t="s">
        <v>2413</v>
      </c>
    </row>
    <row r="40" spans="5:5" ht="38.25" customHeight="1">
      <c r="E40" s="31" t="s">
        <v>2414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2389</v>
      </c>
      <c s="33">
        <f>Rekapitulace!C38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2389</v>
      </c>
      <c r="E4" s="19" t="s">
        <v>2390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COUNTIFS(L8:L14,"=0",A8:A14,"P")+COUNTIFS(L8:L14,"",A8:A14,"P")+SUM(Q8:Q14)</f>
      </c>
    </row>
    <row r="8" spans="1:13" ht="12.75" customHeight="1">
      <c r="A8" t="s">
        <v>45</v>
      </c>
      <c r="C8" s="21" t="s">
        <v>2417</v>
      </c>
      <c r="E8" s="23" t="s">
        <v>2418</v>
      </c>
      <c r="J8" s="22">
        <f>0+J9</f>
      </c>
      <c s="22">
        <f>0+K9</f>
      </c>
      <c s="22">
        <f>0+L9</f>
      </c>
      <c s="22">
        <f>0+M9</f>
      </c>
    </row>
    <row r="9" spans="1:13" ht="12.75" customHeight="1">
      <c r="A9" t="s">
        <v>48</v>
      </c>
      <c r="C9" s="7" t="s">
        <v>2419</v>
      </c>
      <c r="E9" s="25" t="s">
        <v>2420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51</v>
      </c>
      <c s="6" t="s">
        <v>49</v>
      </c>
      <c s="6" t="s">
        <v>2421</v>
      </c>
      <c t="s">
        <v>5</v>
      </c>
      <c s="26" t="s">
        <v>2422</v>
      </c>
      <c s="27" t="s">
        <v>89</v>
      </c>
      <c s="28">
        <v>4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672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2423</v>
      </c>
    </row>
    <row r="12" spans="1:5" ht="12.75" customHeight="1">
      <c r="A12" s="30" t="s">
        <v>58</v>
      </c>
      <c r="E12" s="32" t="s">
        <v>2424</v>
      </c>
    </row>
    <row r="13" spans="5:5" ht="76.5" customHeight="1">
      <c r="E13" s="31" t="s">
        <v>2425</v>
      </c>
    </row>
    <row r="14" spans="1:16" ht="12.75" customHeight="1">
      <c r="A14" t="s">
        <v>51</v>
      </c>
      <c s="6" t="s">
        <v>27</v>
      </c>
      <c s="6" t="s">
        <v>2426</v>
      </c>
      <c t="s">
        <v>5</v>
      </c>
      <c s="26" t="s">
        <v>1838</v>
      </c>
      <c s="27" t="s">
        <v>89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672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2427</v>
      </c>
    </row>
    <row r="16" spans="1:5" ht="12.75" customHeight="1">
      <c r="A16" s="30" t="s">
        <v>58</v>
      </c>
      <c r="E16" s="32" t="s">
        <v>2424</v>
      </c>
    </row>
    <row r="17" spans="5:5" ht="76.5" customHeight="1">
      <c r="E17" s="31" t="s">
        <v>2425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2389</v>
      </c>
      <c s="33">
        <f>Rekapitulace!C38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2389</v>
      </c>
      <c r="E4" s="19" t="s">
        <v>2390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COUNTIFS(L8:L31,"=0",A8:A31,"P")+COUNTIFS(L8:L31,"",A8:A31,"P")+SUM(Q8:Q31)</f>
      </c>
    </row>
    <row r="8" spans="1:13" ht="12.75" customHeight="1">
      <c r="A8" t="s">
        <v>45</v>
      </c>
      <c r="C8" s="21" t="s">
        <v>2430</v>
      </c>
      <c r="E8" s="23" t="s">
        <v>2431</v>
      </c>
      <c r="J8" s="22">
        <f>0+J9+J14</f>
      </c>
      <c s="22">
        <f>0+K9+K14</f>
      </c>
      <c s="22">
        <f>0+L9+L14</f>
      </c>
      <c s="22">
        <f>0+M9+M14</f>
      </c>
    </row>
    <row r="9" spans="1:13" ht="12.75" customHeight="1">
      <c r="A9" t="s">
        <v>48</v>
      </c>
      <c r="C9" s="7" t="s">
        <v>1339</v>
      </c>
      <c r="E9" s="25" t="s">
        <v>1578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49</v>
      </c>
      <c s="6" t="s">
        <v>491</v>
      </c>
      <c t="s">
        <v>5</v>
      </c>
      <c s="26" t="s">
        <v>2432</v>
      </c>
      <c s="27" t="s">
        <v>489</v>
      </c>
      <c s="28">
        <v>1.86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2433</v>
      </c>
    </row>
    <row r="13" spans="5:5" ht="12.75" customHeight="1">
      <c r="E13" s="31" t="s">
        <v>2434</v>
      </c>
    </row>
    <row r="14" spans="1:13" ht="12.75" customHeight="1">
      <c r="A14" t="s">
        <v>48</v>
      </c>
      <c r="C14" s="7" t="s">
        <v>2419</v>
      </c>
      <c r="E14" s="25" t="s">
        <v>2420</v>
      </c>
      <c r="J14" s="24">
        <f>0</f>
      </c>
      <c s="24">
        <f>0</f>
      </c>
      <c s="24">
        <f>0+L15+L19+L23+L27+L31</f>
      </c>
      <c s="24">
        <f>0+M15+M19+M23+M27+M31</f>
      </c>
    </row>
    <row r="15" spans="1:16" ht="12.75" customHeight="1">
      <c r="A15" t="s">
        <v>51</v>
      </c>
      <c s="6" t="s">
        <v>27</v>
      </c>
      <c s="6" t="s">
        <v>2435</v>
      </c>
      <c t="s">
        <v>5</v>
      </c>
      <c s="26" t="s">
        <v>2436</v>
      </c>
      <c s="27" t="s">
        <v>236</v>
      </c>
      <c s="28">
        <v>41.265</v>
      </c>
      <c s="27">
        <v>0.045</v>
      </c>
      <c s="27">
        <f>ROUND(G15*H15,6)</f>
      </c>
      <c r="L15" s="29">
        <v>0</v>
      </c>
      <c s="24">
        <f>ROUND(ROUND(L15,2)*ROUND(G15,3),2)</f>
      </c>
      <c s="27" t="s">
        <v>1580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2437</v>
      </c>
    </row>
    <row r="17" spans="1:5" ht="12.75" customHeight="1">
      <c r="A17" s="30" t="s">
        <v>58</v>
      </c>
      <c r="E17" s="32" t="s">
        <v>2438</v>
      </c>
    </row>
    <row r="18" spans="5:5" ht="12.75" customHeight="1">
      <c r="E18" s="31" t="s">
        <v>2434</v>
      </c>
    </row>
    <row r="19" spans="1:16" ht="12.75" customHeight="1">
      <c r="A19" t="s">
        <v>51</v>
      </c>
      <c s="6" t="s">
        <v>26</v>
      </c>
      <c s="6" t="s">
        <v>2439</v>
      </c>
      <c t="s">
        <v>5</v>
      </c>
      <c s="26" t="s">
        <v>2440</v>
      </c>
      <c s="27" t="s">
        <v>236</v>
      </c>
      <c s="28">
        <v>289.81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1580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2441</v>
      </c>
    </row>
    <row r="21" spans="1:5" ht="12.75" customHeight="1">
      <c r="A21" s="30" t="s">
        <v>58</v>
      </c>
      <c r="E21" s="32" t="s">
        <v>2442</v>
      </c>
    </row>
    <row r="22" spans="5:5" ht="12.75" customHeight="1">
      <c r="E22" s="31" t="s">
        <v>2434</v>
      </c>
    </row>
    <row r="23" spans="1:16" ht="12.75" customHeight="1">
      <c r="A23" t="s">
        <v>51</v>
      </c>
      <c s="6" t="s">
        <v>66</v>
      </c>
      <c s="6" t="s">
        <v>1512</v>
      </c>
      <c t="s">
        <v>5</v>
      </c>
      <c s="26" t="s">
        <v>1513</v>
      </c>
      <c s="27" t="s">
        <v>236</v>
      </c>
      <c s="28">
        <v>59.774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1580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2443</v>
      </c>
    </row>
    <row r="25" spans="1:5" ht="12.75" customHeight="1">
      <c r="A25" s="30" t="s">
        <v>58</v>
      </c>
      <c r="E25" s="32" t="s">
        <v>2444</v>
      </c>
    </row>
    <row r="26" spans="5:5" ht="12.75" customHeight="1">
      <c r="E26" s="31" t="s">
        <v>2434</v>
      </c>
    </row>
    <row r="27" spans="1:16" ht="12.75" customHeight="1">
      <c r="A27" t="s">
        <v>51</v>
      </c>
      <c s="6" t="s">
        <v>71</v>
      </c>
      <c s="6" t="s">
        <v>2445</v>
      </c>
      <c t="s">
        <v>5</v>
      </c>
      <c s="26" t="s">
        <v>2446</v>
      </c>
      <c s="27" t="s">
        <v>236</v>
      </c>
      <c s="28">
        <v>41.65</v>
      </c>
      <c s="27">
        <v>0.005</v>
      </c>
      <c s="27">
        <f>ROUND(G27*H27,6)</f>
      </c>
      <c r="L27" s="29">
        <v>0</v>
      </c>
      <c s="24">
        <f>ROUND(ROUND(L27,2)*ROUND(G27,3),2)</f>
      </c>
      <c s="27" t="s">
        <v>672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2447</v>
      </c>
    </row>
    <row r="29" spans="1:5" ht="12.75" customHeight="1">
      <c r="A29" s="30" t="s">
        <v>58</v>
      </c>
      <c r="E29" s="32" t="s">
        <v>2448</v>
      </c>
    </row>
    <row r="30" spans="5:5" ht="12.75" customHeight="1">
      <c r="E30" s="31" t="s">
        <v>2449</v>
      </c>
    </row>
    <row r="31" spans="1:16" ht="12.75" customHeight="1">
      <c r="A31" t="s">
        <v>51</v>
      </c>
      <c s="6" t="s">
        <v>74</v>
      </c>
      <c s="6" t="s">
        <v>2450</v>
      </c>
      <c t="s">
        <v>5</v>
      </c>
      <c s="26" t="s">
        <v>2451</v>
      </c>
      <c s="27" t="s">
        <v>236</v>
      </c>
      <c s="28">
        <v>41.65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1580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2452</v>
      </c>
    </row>
    <row r="33" spans="1:5" ht="12.75" customHeight="1">
      <c r="A33" s="30" t="s">
        <v>58</v>
      </c>
      <c r="E33" s="32" t="s">
        <v>2448</v>
      </c>
    </row>
    <row r="34" spans="5:5" ht="12.75" customHeight="1">
      <c r="E34" s="31" t="s">
        <v>2434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2389</v>
      </c>
      <c s="33">
        <f>Rekapitulace!C38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2389</v>
      </c>
      <c r="E4" s="19" t="s">
        <v>2390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COUNTIFS(L8:L196,"=0",A8:A196,"P")+COUNTIFS(L8:L196,"",A8:A196,"P")+SUM(Q8:Q196)</f>
      </c>
    </row>
    <row r="8" spans="1:13" ht="12.75" customHeight="1">
      <c r="A8" t="s">
        <v>45</v>
      </c>
      <c r="C8" s="21" t="s">
        <v>2455</v>
      </c>
      <c r="E8" s="23" t="s">
        <v>2456</v>
      </c>
      <c r="J8" s="22">
        <f>0+J9+J22+J27+J44+J101+J126+J151</f>
      </c>
      <c s="22">
        <f>0+K9+K22+K27+K44+K101+K126+K151</f>
      </c>
      <c s="22">
        <f>0+L9+L22+L27+L44+L101+L126+L151</f>
      </c>
      <c s="22">
        <f>0+M9+M22+M27+M44+M101+M126+M151</f>
      </c>
    </row>
    <row r="9" spans="1:13" ht="12.75" customHeight="1">
      <c r="A9" t="s">
        <v>48</v>
      </c>
      <c r="C9" s="7" t="s">
        <v>2457</v>
      </c>
      <c r="E9" s="25" t="s">
        <v>2458</v>
      </c>
      <c r="J9" s="24">
        <f>0</f>
      </c>
      <c s="24">
        <f>0</f>
      </c>
      <c s="24">
        <f>0+L10+L14+L18</f>
      </c>
      <c s="24">
        <f>0+M10+M14+M18</f>
      </c>
    </row>
    <row r="10" spans="1:16" ht="12.75" customHeight="1">
      <c r="A10" t="s">
        <v>51</v>
      </c>
      <c s="6" t="s">
        <v>134</v>
      </c>
      <c s="6" t="s">
        <v>2459</v>
      </c>
      <c t="s">
        <v>5</v>
      </c>
      <c s="26" t="s">
        <v>2460</v>
      </c>
      <c s="27" t="s">
        <v>1026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672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2331</v>
      </c>
    </row>
    <row r="13" spans="5:5" ht="12.75" customHeight="1">
      <c r="E13" s="31" t="s">
        <v>2461</v>
      </c>
    </row>
    <row r="14" spans="1:16" ht="12.75" customHeight="1">
      <c r="A14" t="s">
        <v>51</v>
      </c>
      <c s="6" t="s">
        <v>137</v>
      </c>
      <c s="6" t="s">
        <v>2462</v>
      </c>
      <c t="s">
        <v>5</v>
      </c>
      <c s="26" t="s">
        <v>2463</v>
      </c>
      <c s="27" t="s">
        <v>1026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672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2331</v>
      </c>
    </row>
    <row r="17" spans="5:5" ht="12.75" customHeight="1">
      <c r="E17" s="31" t="s">
        <v>2461</v>
      </c>
    </row>
    <row r="18" spans="1:16" ht="12.75" customHeight="1">
      <c r="A18" t="s">
        <v>51</v>
      </c>
      <c s="6" t="s">
        <v>140</v>
      </c>
      <c s="6" t="s">
        <v>2464</v>
      </c>
      <c t="s">
        <v>5</v>
      </c>
      <c s="26" t="s">
        <v>2465</v>
      </c>
      <c s="27" t="s">
        <v>65</v>
      </c>
      <c s="28">
        <v>20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672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2331</v>
      </c>
    </row>
    <row r="21" spans="5:5" ht="12.75" customHeight="1">
      <c r="E21" s="31" t="s">
        <v>2461</v>
      </c>
    </row>
    <row r="22" spans="1:13" ht="12.75" customHeight="1">
      <c r="A22" t="s">
        <v>48</v>
      </c>
      <c r="C22" s="7" t="s">
        <v>103</v>
      </c>
      <c r="E22" s="25" t="s">
        <v>954</v>
      </c>
      <c r="J22" s="24">
        <f>0</f>
      </c>
      <c s="24">
        <f>0</f>
      </c>
      <c s="24">
        <f>0+L23</f>
      </c>
      <c s="24">
        <f>0+M23</f>
      </c>
    </row>
    <row r="23" spans="1:16" ht="12.75" customHeight="1">
      <c r="A23" t="s">
        <v>51</v>
      </c>
      <c s="6" t="s">
        <v>303</v>
      </c>
      <c s="6" t="s">
        <v>1665</v>
      </c>
      <c t="s">
        <v>5</v>
      </c>
      <c s="26" t="s">
        <v>1666</v>
      </c>
      <c s="27" t="s">
        <v>489</v>
      </c>
      <c s="28">
        <v>0.1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1580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1667</v>
      </c>
    </row>
    <row r="26" spans="5:5" ht="12.75" customHeight="1">
      <c r="E26" s="31" t="s">
        <v>60</v>
      </c>
    </row>
    <row r="27" spans="1:13" ht="12.75" customHeight="1">
      <c r="A27" t="s">
        <v>48</v>
      </c>
      <c r="C27" s="7" t="s">
        <v>375</v>
      </c>
      <c r="E27" s="25" t="s">
        <v>1663</v>
      </c>
      <c r="J27" s="24">
        <f>0</f>
      </c>
      <c s="24">
        <f>0</f>
      </c>
      <c s="24">
        <f>0+L28+L32+L36+L40</f>
      </c>
      <c s="24">
        <f>0+M28+M32+M36+M40</f>
      </c>
    </row>
    <row r="28" spans="1:16" ht="12.75" customHeight="1">
      <c r="A28" t="s">
        <v>51</v>
      </c>
      <c s="6" t="s">
        <v>188</v>
      </c>
      <c s="6" t="s">
        <v>643</v>
      </c>
      <c t="s">
        <v>5</v>
      </c>
      <c s="26" t="s">
        <v>724</v>
      </c>
      <c s="27" t="s">
        <v>65</v>
      </c>
      <c s="28">
        <v>16</v>
      </c>
      <c s="27">
        <v>0</v>
      </c>
      <c s="27">
        <f>ROUND(G28*H28,6)</f>
      </c>
      <c r="L28" s="29">
        <v>0</v>
      </c>
      <c s="24">
        <f>ROUND(ROUND(L28,2)*ROUND(G28,3),2)</f>
      </c>
      <c s="27" t="s">
        <v>1580</v>
      </c>
      <c>
        <f>(M28*21)/100</f>
      </c>
      <c t="s">
        <v>27</v>
      </c>
    </row>
    <row r="29" spans="1:5" ht="12.75" customHeight="1">
      <c r="A29" s="30" t="s">
        <v>56</v>
      </c>
      <c r="E29" s="31" t="s">
        <v>2466</v>
      </c>
    </row>
    <row r="30" spans="1:5" ht="12.75" customHeight="1">
      <c r="A30" s="30" t="s">
        <v>58</v>
      </c>
      <c r="E30" s="32" t="s">
        <v>2467</v>
      </c>
    </row>
    <row r="31" spans="5:5" ht="12.75" customHeight="1">
      <c r="E31" s="31" t="s">
        <v>1344</v>
      </c>
    </row>
    <row r="32" spans="1:16" ht="12.75" customHeight="1">
      <c r="A32" t="s">
        <v>51</v>
      </c>
      <c s="6" t="s">
        <v>191</v>
      </c>
      <c s="6" t="s">
        <v>2011</v>
      </c>
      <c t="s">
        <v>5</v>
      </c>
      <c s="26" t="s">
        <v>2468</v>
      </c>
      <c s="27" t="s">
        <v>65</v>
      </c>
      <c s="28">
        <v>124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1580</v>
      </c>
      <c>
        <f>(M32*21)/100</f>
      </c>
      <c t="s">
        <v>27</v>
      </c>
    </row>
    <row r="33" spans="1:5" ht="12.75" customHeight="1">
      <c r="A33" s="30" t="s">
        <v>56</v>
      </c>
      <c r="E33" s="31" t="s">
        <v>2469</v>
      </c>
    </row>
    <row r="34" spans="1:5" ht="12.75" customHeight="1">
      <c r="A34" s="30" t="s">
        <v>58</v>
      </c>
      <c r="E34" s="32" t="s">
        <v>2467</v>
      </c>
    </row>
    <row r="35" spans="5:5" ht="12.75" customHeight="1">
      <c r="E35" s="31" t="s">
        <v>1344</v>
      </c>
    </row>
    <row r="36" spans="1:16" ht="12.75" customHeight="1">
      <c r="A36" t="s">
        <v>51</v>
      </c>
      <c s="6" t="s">
        <v>194</v>
      </c>
      <c s="6" t="s">
        <v>245</v>
      </c>
      <c t="s">
        <v>5</v>
      </c>
      <c s="26" t="s">
        <v>246</v>
      </c>
      <c s="27" t="s">
        <v>65</v>
      </c>
      <c s="28">
        <v>140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1580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57</v>
      </c>
    </row>
    <row r="38" spans="1:5" ht="12.75" customHeight="1">
      <c r="A38" s="30" t="s">
        <v>58</v>
      </c>
      <c r="E38" s="32" t="s">
        <v>5</v>
      </c>
    </row>
    <row r="39" spans="5:5" ht="12.75" customHeight="1">
      <c r="E39" s="31" t="s">
        <v>1344</v>
      </c>
    </row>
    <row r="40" spans="1:16" ht="12.75" customHeight="1">
      <c r="A40" t="s">
        <v>51</v>
      </c>
      <c s="6" t="s">
        <v>197</v>
      </c>
      <c s="6" t="s">
        <v>247</v>
      </c>
      <c t="s">
        <v>5</v>
      </c>
      <c s="26" t="s">
        <v>248</v>
      </c>
      <c s="27" t="s">
        <v>89</v>
      </c>
      <c s="28">
        <v>55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1580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57</v>
      </c>
    </row>
    <row r="42" spans="1:5" ht="12.75" customHeight="1">
      <c r="A42" s="30" t="s">
        <v>58</v>
      </c>
      <c r="E42" s="32" t="s">
        <v>2470</v>
      </c>
    </row>
    <row r="43" spans="5:5" ht="12.75" customHeight="1">
      <c r="E43" s="31" t="s">
        <v>1344</v>
      </c>
    </row>
    <row r="44" spans="1:13" ht="12.75" customHeight="1">
      <c r="A44" t="s">
        <v>48</v>
      </c>
      <c r="C44" s="7" t="s">
        <v>387</v>
      </c>
      <c r="E44" s="25" t="s">
        <v>1785</v>
      </c>
      <c r="J44" s="24">
        <f>0</f>
      </c>
      <c s="24">
        <f>0</f>
      </c>
      <c s="24">
        <f>0+L45+L49+L53+L57+L61+L65+L69+L73+L77+L81+L85+L89+L93+L97</f>
      </c>
      <c s="24">
        <f>0+M45+M49+M53+M57+M61+M65+M69+M73+M77+M81+M85+M89+M93+M97</f>
      </c>
    </row>
    <row r="45" spans="1:16" ht="12.75" customHeight="1">
      <c r="A45" t="s">
        <v>51</v>
      </c>
      <c s="6" t="s">
        <v>143</v>
      </c>
      <c s="6" t="s">
        <v>1786</v>
      </c>
      <c t="s">
        <v>5</v>
      </c>
      <c s="26" t="s">
        <v>1787</v>
      </c>
      <c s="27" t="s">
        <v>65</v>
      </c>
      <c s="28">
        <v>42</v>
      </c>
      <c s="27">
        <v>0</v>
      </c>
      <c s="27">
        <f>ROUND(G45*H45,6)</f>
      </c>
      <c r="L45" s="29">
        <v>0</v>
      </c>
      <c s="24">
        <f>ROUND(ROUND(L45,2)*ROUND(G45,3),2)</f>
      </c>
      <c s="27" t="s">
        <v>1580</v>
      </c>
      <c>
        <f>(M45*21)/100</f>
      </c>
      <c t="s">
        <v>27</v>
      </c>
    </row>
    <row r="46" spans="1:5" ht="12.75" customHeight="1">
      <c r="A46" s="30" t="s">
        <v>56</v>
      </c>
      <c r="E46" s="31" t="s">
        <v>2471</v>
      </c>
    </row>
    <row r="47" spans="1:5" ht="12.75" customHeight="1">
      <c r="A47" s="30" t="s">
        <v>58</v>
      </c>
      <c r="E47" s="32" t="s">
        <v>2467</v>
      </c>
    </row>
    <row r="48" spans="5:5" ht="12.75" customHeight="1">
      <c r="E48" s="31" t="s">
        <v>60</v>
      </c>
    </row>
    <row r="49" spans="1:16" ht="12.75" customHeight="1">
      <c r="A49" t="s">
        <v>51</v>
      </c>
      <c s="6" t="s">
        <v>146</v>
      </c>
      <c s="6" t="s">
        <v>635</v>
      </c>
      <c t="s">
        <v>5</v>
      </c>
      <c s="26" t="s">
        <v>636</v>
      </c>
      <c s="27" t="s">
        <v>65</v>
      </c>
      <c s="28">
        <v>330</v>
      </c>
      <c s="27">
        <v>0</v>
      </c>
      <c s="27">
        <f>ROUND(G49*H49,6)</f>
      </c>
      <c r="L49" s="29">
        <v>0</v>
      </c>
      <c s="24">
        <f>ROUND(ROUND(L49,2)*ROUND(G49,3),2)</f>
      </c>
      <c s="27" t="s">
        <v>1580</v>
      </c>
      <c>
        <f>(M49*21)/100</f>
      </c>
      <c t="s">
        <v>27</v>
      </c>
    </row>
    <row r="50" spans="1:5" ht="12.75" customHeight="1">
      <c r="A50" s="30" t="s">
        <v>56</v>
      </c>
      <c r="E50" s="31" t="s">
        <v>2472</v>
      </c>
    </row>
    <row r="51" spans="1:5" ht="12.75" customHeight="1">
      <c r="A51" s="30" t="s">
        <v>58</v>
      </c>
      <c r="E51" s="32" t="s">
        <v>2467</v>
      </c>
    </row>
    <row r="52" spans="5:5" ht="12.75" customHeight="1">
      <c r="E52" s="31" t="s">
        <v>60</v>
      </c>
    </row>
    <row r="53" spans="1:16" ht="12.75" customHeight="1">
      <c r="A53" t="s">
        <v>51</v>
      </c>
      <c s="6" t="s">
        <v>149</v>
      </c>
      <c s="6" t="s">
        <v>637</v>
      </c>
      <c t="s">
        <v>5</v>
      </c>
      <c s="26" t="s">
        <v>638</v>
      </c>
      <c s="27" t="s">
        <v>89</v>
      </c>
      <c s="28">
        <v>60</v>
      </c>
      <c s="27">
        <v>0</v>
      </c>
      <c s="27">
        <f>ROUND(G53*H53,6)</f>
      </c>
      <c r="L53" s="29">
        <v>0</v>
      </c>
      <c s="24">
        <f>ROUND(ROUND(L53,2)*ROUND(G53,3),2)</f>
      </c>
      <c s="27" t="s">
        <v>1580</v>
      </c>
      <c>
        <f>(M53*21)/100</f>
      </c>
      <c t="s">
        <v>27</v>
      </c>
    </row>
    <row r="54" spans="1:5" ht="12.75" customHeight="1">
      <c r="A54" s="30" t="s">
        <v>56</v>
      </c>
      <c r="E54" s="31" t="s">
        <v>2473</v>
      </c>
    </row>
    <row r="55" spans="1:5" ht="12.75" customHeight="1">
      <c r="A55" s="30" t="s">
        <v>58</v>
      </c>
      <c r="E55" s="32" t="s">
        <v>1789</v>
      </c>
    </row>
    <row r="56" spans="5:5" ht="12.75" customHeight="1">
      <c r="E56" s="31" t="s">
        <v>60</v>
      </c>
    </row>
    <row r="57" spans="1:16" ht="12.75" customHeight="1">
      <c r="A57" t="s">
        <v>51</v>
      </c>
      <c s="6" t="s">
        <v>152</v>
      </c>
      <c s="6" t="s">
        <v>2474</v>
      </c>
      <c t="s">
        <v>5</v>
      </c>
      <c s="26" t="s">
        <v>2475</v>
      </c>
      <c s="27" t="s">
        <v>65</v>
      </c>
      <c s="28">
        <v>372</v>
      </c>
      <c s="27">
        <v>0</v>
      </c>
      <c s="27">
        <f>ROUND(G57*H57,6)</f>
      </c>
      <c r="L57" s="29">
        <v>0</v>
      </c>
      <c s="24">
        <f>ROUND(ROUND(L57,2)*ROUND(G57,3),2)</f>
      </c>
      <c s="27" t="s">
        <v>672</v>
      </c>
      <c>
        <f>(M57*21)/100</f>
      </c>
      <c t="s">
        <v>27</v>
      </c>
    </row>
    <row r="58" spans="1:5" ht="12.75" customHeight="1">
      <c r="A58" s="30" t="s">
        <v>56</v>
      </c>
      <c r="E58" s="31" t="s">
        <v>5</v>
      </c>
    </row>
    <row r="59" spans="1:5" ht="12.75" customHeight="1">
      <c r="A59" s="30" t="s">
        <v>58</v>
      </c>
      <c r="E59" s="32" t="s">
        <v>2476</v>
      </c>
    </row>
    <row r="60" spans="5:5" ht="114.75" customHeight="1">
      <c r="E60" s="31" t="s">
        <v>2477</v>
      </c>
    </row>
    <row r="61" spans="1:16" ht="12.75" customHeight="1">
      <c r="A61" t="s">
        <v>51</v>
      </c>
      <c s="6" t="s">
        <v>155</v>
      </c>
      <c s="6" t="s">
        <v>2016</v>
      </c>
      <c t="s">
        <v>5</v>
      </c>
      <c s="26" t="s">
        <v>2017</v>
      </c>
      <c s="27" t="s">
        <v>89</v>
      </c>
      <c s="28">
        <v>5</v>
      </c>
      <c s="27">
        <v>0</v>
      </c>
      <c s="27">
        <f>ROUND(G61*H61,6)</f>
      </c>
      <c r="L61" s="29">
        <v>0</v>
      </c>
      <c s="24">
        <f>ROUND(ROUND(L61,2)*ROUND(G61,3),2)</f>
      </c>
      <c s="27" t="s">
        <v>1580</v>
      </c>
      <c>
        <f>(M61*21)/100</f>
      </c>
      <c t="s">
        <v>27</v>
      </c>
    </row>
    <row r="62" spans="1:5" ht="12.75" customHeight="1">
      <c r="A62" s="30" t="s">
        <v>56</v>
      </c>
      <c r="E62" s="31" t="s">
        <v>2478</v>
      </c>
    </row>
    <row r="63" spans="1:5" ht="12.75" customHeight="1">
      <c r="A63" s="30" t="s">
        <v>58</v>
      </c>
      <c r="E63" s="32" t="s">
        <v>1789</v>
      </c>
    </row>
    <row r="64" spans="5:5" ht="12.75" customHeight="1">
      <c r="E64" s="31" t="s">
        <v>60</v>
      </c>
    </row>
    <row r="65" spans="1:16" ht="12.75" customHeight="1">
      <c r="A65" t="s">
        <v>51</v>
      </c>
      <c s="6" t="s">
        <v>158</v>
      </c>
      <c s="6" t="s">
        <v>2479</v>
      </c>
      <c t="s">
        <v>5</v>
      </c>
      <c s="26" t="s">
        <v>2480</v>
      </c>
      <c s="27" t="s">
        <v>89</v>
      </c>
      <c s="28">
        <v>55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672</v>
      </c>
      <c>
        <f>(M65*21)/100</f>
      </c>
      <c t="s">
        <v>27</v>
      </c>
    </row>
    <row r="66" spans="1:5" ht="12.75" customHeight="1">
      <c r="A66" s="30" t="s">
        <v>56</v>
      </c>
      <c r="E66" s="31" t="s">
        <v>2481</v>
      </c>
    </row>
    <row r="67" spans="1:5" ht="12.75" customHeight="1">
      <c r="A67" s="30" t="s">
        <v>58</v>
      </c>
      <c r="E67" s="32" t="s">
        <v>5</v>
      </c>
    </row>
    <row r="68" spans="5:5" ht="12.75" customHeight="1">
      <c r="E68" s="31" t="s">
        <v>1344</v>
      </c>
    </row>
    <row r="69" spans="1:16" ht="12.75" customHeight="1">
      <c r="A69" t="s">
        <v>51</v>
      </c>
      <c s="6" t="s">
        <v>163</v>
      </c>
      <c s="6" t="s">
        <v>1805</v>
      </c>
      <c t="s">
        <v>5</v>
      </c>
      <c s="26" t="s">
        <v>1806</v>
      </c>
      <c s="27" t="s">
        <v>89</v>
      </c>
      <c s="28">
        <v>55</v>
      </c>
      <c s="27">
        <v>0</v>
      </c>
      <c s="27">
        <f>ROUND(G69*H69,6)</f>
      </c>
      <c r="L69" s="29">
        <v>0</v>
      </c>
      <c s="24">
        <f>ROUND(ROUND(L69,2)*ROUND(G69,3),2)</f>
      </c>
      <c s="27" t="s">
        <v>1580</v>
      </c>
      <c>
        <f>(M69*21)/100</f>
      </c>
      <c t="s">
        <v>27</v>
      </c>
    </row>
    <row r="70" spans="1:5" ht="12.75" customHeight="1">
      <c r="A70" s="30" t="s">
        <v>56</v>
      </c>
      <c r="E70" s="31" t="s">
        <v>2481</v>
      </c>
    </row>
    <row r="71" spans="1:5" ht="12.75" customHeight="1">
      <c r="A71" s="30" t="s">
        <v>58</v>
      </c>
      <c r="E71" s="32" t="s">
        <v>5</v>
      </c>
    </row>
    <row r="72" spans="5:5" ht="12.75" customHeight="1">
      <c r="E72" s="31" t="s">
        <v>1344</v>
      </c>
    </row>
    <row r="73" spans="1:16" ht="12.75" customHeight="1">
      <c r="A73" t="s">
        <v>51</v>
      </c>
      <c s="6" t="s">
        <v>166</v>
      </c>
      <c s="6" t="s">
        <v>1812</v>
      </c>
      <c t="s">
        <v>5</v>
      </c>
      <c s="26" t="s">
        <v>1813</v>
      </c>
      <c s="27" t="s">
        <v>89</v>
      </c>
      <c s="28">
        <v>1</v>
      </c>
      <c s="27">
        <v>0</v>
      </c>
      <c s="27">
        <f>ROUND(G73*H73,6)</f>
      </c>
      <c r="L73" s="29">
        <v>0</v>
      </c>
      <c s="24">
        <f>ROUND(ROUND(L73,2)*ROUND(G73,3),2)</f>
      </c>
      <c s="27" t="s">
        <v>1580</v>
      </c>
      <c>
        <f>(M73*21)/100</f>
      </c>
      <c t="s">
        <v>27</v>
      </c>
    </row>
    <row r="74" spans="1:5" ht="12.75" customHeight="1">
      <c r="A74" s="30" t="s">
        <v>56</v>
      </c>
      <c r="E74" s="31" t="s">
        <v>5</v>
      </c>
    </row>
    <row r="75" spans="1:5" ht="12.75" customHeight="1">
      <c r="A75" s="30" t="s">
        <v>58</v>
      </c>
      <c r="E75" s="32" t="s">
        <v>5</v>
      </c>
    </row>
    <row r="76" spans="5:5" ht="12.75" customHeight="1">
      <c r="E76" s="31" t="s">
        <v>1344</v>
      </c>
    </row>
    <row r="77" spans="1:16" ht="12.75" customHeight="1">
      <c r="A77" t="s">
        <v>51</v>
      </c>
      <c s="6" t="s">
        <v>169</v>
      </c>
      <c s="6" t="s">
        <v>1814</v>
      </c>
      <c t="s">
        <v>5</v>
      </c>
      <c s="26" t="s">
        <v>1815</v>
      </c>
      <c s="27" t="s">
        <v>89</v>
      </c>
      <c s="28">
        <v>1</v>
      </c>
      <c s="27">
        <v>0</v>
      </c>
      <c s="27">
        <f>ROUND(G77*H77,6)</f>
      </c>
      <c r="L77" s="29">
        <v>0</v>
      </c>
      <c s="24">
        <f>ROUND(ROUND(L77,2)*ROUND(G77,3),2)</f>
      </c>
      <c s="27" t="s">
        <v>1580</v>
      </c>
      <c>
        <f>(M77*21)/100</f>
      </c>
      <c t="s">
        <v>27</v>
      </c>
    </row>
    <row r="78" spans="1:5" ht="12.75" customHeight="1">
      <c r="A78" s="30" t="s">
        <v>56</v>
      </c>
      <c r="E78" s="31" t="s">
        <v>5</v>
      </c>
    </row>
    <row r="79" spans="1:5" ht="12.75" customHeight="1">
      <c r="A79" s="30" t="s">
        <v>58</v>
      </c>
      <c r="E79" s="32" t="s">
        <v>5</v>
      </c>
    </row>
    <row r="80" spans="5:5" ht="12.75" customHeight="1">
      <c r="E80" s="31" t="s">
        <v>1344</v>
      </c>
    </row>
    <row r="81" spans="1:16" ht="12.75" customHeight="1">
      <c r="A81" t="s">
        <v>51</v>
      </c>
      <c s="6" t="s">
        <v>172</v>
      </c>
      <c s="6" t="s">
        <v>997</v>
      </c>
      <c t="s">
        <v>5</v>
      </c>
      <c s="26" t="s">
        <v>998</v>
      </c>
      <c s="27" t="s">
        <v>89</v>
      </c>
      <c s="28">
        <v>1</v>
      </c>
      <c s="27">
        <v>0</v>
      </c>
      <c s="27">
        <f>ROUND(G81*H81,6)</f>
      </c>
      <c r="L81" s="29">
        <v>0</v>
      </c>
      <c s="24">
        <f>ROUND(ROUND(L81,2)*ROUND(G81,3),2)</f>
      </c>
      <c s="27" t="s">
        <v>1580</v>
      </c>
      <c>
        <f>(M81*21)/100</f>
      </c>
      <c t="s">
        <v>27</v>
      </c>
    </row>
    <row r="82" spans="1:5" ht="12.75" customHeight="1">
      <c r="A82" s="30" t="s">
        <v>56</v>
      </c>
      <c r="E82" s="31" t="s">
        <v>5</v>
      </c>
    </row>
    <row r="83" spans="1:5" ht="12.75" customHeight="1">
      <c r="A83" s="30" t="s">
        <v>58</v>
      </c>
      <c r="E83" s="32" t="s">
        <v>5</v>
      </c>
    </row>
    <row r="84" spans="5:5" ht="12.75" customHeight="1">
      <c r="E84" s="31" t="s">
        <v>1344</v>
      </c>
    </row>
    <row r="85" spans="1:16" ht="12.75" customHeight="1">
      <c r="A85" t="s">
        <v>51</v>
      </c>
      <c s="6" t="s">
        <v>175</v>
      </c>
      <c s="6" t="s">
        <v>1009</v>
      </c>
      <c t="s">
        <v>5</v>
      </c>
      <c s="26" t="s">
        <v>1010</v>
      </c>
      <c s="27" t="s">
        <v>161</v>
      </c>
      <c s="28">
        <v>80</v>
      </c>
      <c s="27">
        <v>0</v>
      </c>
      <c s="27">
        <f>ROUND(G85*H85,6)</f>
      </c>
      <c r="L85" s="29">
        <v>0</v>
      </c>
      <c s="24">
        <f>ROUND(ROUND(L85,2)*ROUND(G85,3),2)</f>
      </c>
      <c s="27" t="s">
        <v>1580</v>
      </c>
      <c>
        <f>(M85*21)/100</f>
      </c>
      <c t="s">
        <v>27</v>
      </c>
    </row>
    <row r="86" spans="1:5" ht="12.75" customHeight="1">
      <c r="A86" s="30" t="s">
        <v>56</v>
      </c>
      <c r="E86" s="31" t="s">
        <v>5</v>
      </c>
    </row>
    <row r="87" spans="1:5" ht="12.75" customHeight="1">
      <c r="A87" s="30" t="s">
        <v>58</v>
      </c>
      <c r="E87" s="32" t="s">
        <v>1816</v>
      </c>
    </row>
    <row r="88" spans="5:5" ht="12.75" customHeight="1">
      <c r="E88" s="31" t="s">
        <v>1344</v>
      </c>
    </row>
    <row r="89" spans="1:16" ht="12.75" customHeight="1">
      <c r="A89" t="s">
        <v>51</v>
      </c>
      <c s="6" t="s">
        <v>178</v>
      </c>
      <c s="6" t="s">
        <v>1817</v>
      </c>
      <c t="s">
        <v>5</v>
      </c>
      <c s="26" t="s">
        <v>1818</v>
      </c>
      <c s="27" t="s">
        <v>89</v>
      </c>
      <c s="28">
        <v>1</v>
      </c>
      <c s="27">
        <v>0</v>
      </c>
      <c s="27">
        <f>ROUND(G89*H89,6)</f>
      </c>
      <c r="L89" s="29">
        <v>0</v>
      </c>
      <c s="24">
        <f>ROUND(ROUND(L89,2)*ROUND(G89,3),2)</f>
      </c>
      <c s="27" t="s">
        <v>1580</v>
      </c>
      <c>
        <f>(M89*21)/100</f>
      </c>
      <c t="s">
        <v>27</v>
      </c>
    </row>
    <row r="90" spans="1:5" ht="12.75" customHeight="1">
      <c r="A90" s="30" t="s">
        <v>56</v>
      </c>
      <c r="E90" s="31" t="s">
        <v>57</v>
      </c>
    </row>
    <row r="91" spans="1:5" ht="12.75" customHeight="1">
      <c r="A91" s="30" t="s">
        <v>58</v>
      </c>
      <c r="E91" s="32" t="s">
        <v>1604</v>
      </c>
    </row>
    <row r="92" spans="5:5" ht="12.75" customHeight="1">
      <c r="E92" s="31" t="s">
        <v>1344</v>
      </c>
    </row>
    <row r="93" spans="1:16" ht="12.75" customHeight="1">
      <c r="A93" t="s">
        <v>51</v>
      </c>
      <c s="6" t="s">
        <v>181</v>
      </c>
      <c s="6" t="s">
        <v>1013</v>
      </c>
      <c t="s">
        <v>5</v>
      </c>
      <c s="26" t="s">
        <v>1014</v>
      </c>
      <c s="27" t="s">
        <v>161</v>
      </c>
      <c s="28">
        <v>20</v>
      </c>
      <c s="27">
        <v>0</v>
      </c>
      <c s="27">
        <f>ROUND(G93*H93,6)</f>
      </c>
      <c r="L93" s="29">
        <v>0</v>
      </c>
      <c s="24">
        <f>ROUND(ROUND(L93,2)*ROUND(G93,3),2)</f>
      </c>
      <c s="27" t="s">
        <v>1580</v>
      </c>
      <c>
        <f>(M93*21)/100</f>
      </c>
      <c t="s">
        <v>27</v>
      </c>
    </row>
    <row r="94" spans="1:5" ht="12.75" customHeight="1">
      <c r="A94" s="30" t="s">
        <v>56</v>
      </c>
      <c r="E94" s="31" t="s">
        <v>5</v>
      </c>
    </row>
    <row r="95" spans="1:5" ht="12.75" customHeight="1">
      <c r="A95" s="30" t="s">
        <v>58</v>
      </c>
      <c r="E95" s="32" t="s">
        <v>1819</v>
      </c>
    </row>
    <row r="96" spans="5:5" ht="12.75" customHeight="1">
      <c r="E96" s="31" t="s">
        <v>1344</v>
      </c>
    </row>
    <row r="97" spans="1:16" ht="12.75" customHeight="1">
      <c r="A97" t="s">
        <v>51</v>
      </c>
      <c s="6" t="s">
        <v>185</v>
      </c>
      <c s="6" t="s">
        <v>1005</v>
      </c>
      <c t="s">
        <v>5</v>
      </c>
      <c s="26" t="s">
        <v>1006</v>
      </c>
      <c s="27" t="s">
        <v>161</v>
      </c>
      <c s="28">
        <v>26</v>
      </c>
      <c s="27">
        <v>0</v>
      </c>
      <c s="27">
        <f>ROUND(G97*H97,6)</f>
      </c>
      <c r="L97" s="29">
        <v>0</v>
      </c>
      <c s="24">
        <f>ROUND(ROUND(L97,2)*ROUND(G97,3),2)</f>
      </c>
      <c s="27" t="s">
        <v>1580</v>
      </c>
      <c>
        <f>(M97*21)/100</f>
      </c>
      <c t="s">
        <v>27</v>
      </c>
    </row>
    <row r="98" spans="1:5" ht="12.75" customHeight="1">
      <c r="A98" s="30" t="s">
        <v>56</v>
      </c>
      <c r="E98" s="31" t="s">
        <v>5</v>
      </c>
    </row>
    <row r="99" spans="1:5" ht="12.75" customHeight="1">
      <c r="A99" s="30" t="s">
        <v>58</v>
      </c>
      <c r="E99" s="32" t="s">
        <v>1821</v>
      </c>
    </row>
    <row r="100" spans="5:5" ht="12.75" customHeight="1">
      <c r="E100" s="31" t="s">
        <v>1344</v>
      </c>
    </row>
    <row r="101" spans="1:13" ht="12.75" customHeight="1">
      <c r="A101" t="s">
        <v>48</v>
      </c>
      <c r="C101" s="7" t="s">
        <v>2482</v>
      </c>
      <c r="E101" s="25" t="s">
        <v>2483</v>
      </c>
      <c r="J101" s="24">
        <f>0</f>
      </c>
      <c s="24">
        <f>0</f>
      </c>
      <c s="24">
        <f>0+L102+L106+L110+L114+L118+L122</f>
      </c>
      <c s="24">
        <f>0+M102+M106+M110+M114+M118+M122</f>
      </c>
    </row>
    <row r="102" spans="1:16" ht="12.75" customHeight="1">
      <c r="A102" t="s">
        <v>51</v>
      </c>
      <c s="6" t="s">
        <v>77</v>
      </c>
      <c s="6" t="s">
        <v>2484</v>
      </c>
      <c t="s">
        <v>5</v>
      </c>
      <c s="26" t="s">
        <v>2485</v>
      </c>
      <c s="27" t="s">
        <v>236</v>
      </c>
      <c s="28">
        <v>252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672</v>
      </c>
      <c>
        <f>(M102*21)/100</f>
      </c>
      <c t="s">
        <v>27</v>
      </c>
    </row>
    <row r="103" spans="1:5" ht="12.75" customHeight="1">
      <c r="A103" s="30" t="s">
        <v>56</v>
      </c>
      <c r="E103" s="31" t="s">
        <v>5</v>
      </c>
    </row>
    <row r="104" spans="1:5" ht="12.75" customHeight="1">
      <c r="A104" s="30" t="s">
        <v>58</v>
      </c>
      <c r="E104" s="32" t="s">
        <v>2331</v>
      </c>
    </row>
    <row r="105" spans="5:5" ht="12.75" customHeight="1">
      <c r="E105" s="31" t="s">
        <v>2461</v>
      </c>
    </row>
    <row r="106" spans="1:16" ht="12.75" customHeight="1">
      <c r="A106" t="s">
        <v>51</v>
      </c>
      <c s="6" t="s">
        <v>80</v>
      </c>
      <c s="6" t="s">
        <v>2486</v>
      </c>
      <c t="s">
        <v>5</v>
      </c>
      <c s="26" t="s">
        <v>2487</v>
      </c>
      <c s="27" t="s">
        <v>236</v>
      </c>
      <c s="28">
        <v>252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672</v>
      </c>
      <c>
        <f>(M106*21)/100</f>
      </c>
      <c t="s">
        <v>27</v>
      </c>
    </row>
    <row r="107" spans="1:5" ht="12.75" customHeight="1">
      <c r="A107" s="30" t="s">
        <v>56</v>
      </c>
      <c r="E107" s="31" t="s">
        <v>5</v>
      </c>
    </row>
    <row r="108" spans="1:5" ht="12.75" customHeight="1">
      <c r="A108" s="30" t="s">
        <v>58</v>
      </c>
      <c r="E108" s="32" t="s">
        <v>2331</v>
      </c>
    </row>
    <row r="109" spans="5:5" ht="12.75" customHeight="1">
      <c r="E109" s="31" t="s">
        <v>2461</v>
      </c>
    </row>
    <row r="110" spans="1:16" ht="12.75" customHeight="1">
      <c r="A110" t="s">
        <v>51</v>
      </c>
      <c s="6" t="s">
        <v>83</v>
      </c>
      <c s="6" t="s">
        <v>2488</v>
      </c>
      <c t="s">
        <v>5</v>
      </c>
      <c s="26" t="s">
        <v>2489</v>
      </c>
      <c s="27" t="s">
        <v>236</v>
      </c>
      <c s="28">
        <v>252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672</v>
      </c>
      <c>
        <f>(M110*21)/100</f>
      </c>
      <c t="s">
        <v>27</v>
      </c>
    </row>
    <row r="111" spans="1:5" ht="12.75" customHeight="1">
      <c r="A111" s="30" t="s">
        <v>56</v>
      </c>
      <c r="E111" s="31" t="s">
        <v>5</v>
      </c>
    </row>
    <row r="112" spans="1:5" ht="12.75" customHeight="1">
      <c r="A112" s="30" t="s">
        <v>58</v>
      </c>
      <c r="E112" s="32" t="s">
        <v>2331</v>
      </c>
    </row>
    <row r="113" spans="5:5" ht="12.75" customHeight="1">
      <c r="E113" s="31" t="s">
        <v>2461</v>
      </c>
    </row>
    <row r="114" spans="1:16" ht="12.75" customHeight="1">
      <c r="A114" t="s">
        <v>51</v>
      </c>
      <c s="6" t="s">
        <v>86</v>
      </c>
      <c s="6" t="s">
        <v>2490</v>
      </c>
      <c t="s">
        <v>5</v>
      </c>
      <c s="26" t="s">
        <v>2491</v>
      </c>
      <c s="27" t="s">
        <v>236</v>
      </c>
      <c s="28">
        <v>159</v>
      </c>
      <c s="27">
        <v>0</v>
      </c>
      <c s="27">
        <f>ROUND(G114*H114,6)</f>
      </c>
      <c r="L114" s="29">
        <v>0</v>
      </c>
      <c s="24">
        <f>ROUND(ROUND(L114,2)*ROUND(G114,3),2)</f>
      </c>
      <c s="27" t="s">
        <v>672</v>
      </c>
      <c>
        <f>(M114*21)/100</f>
      </c>
      <c t="s">
        <v>27</v>
      </c>
    </row>
    <row r="115" spans="1:5" ht="12.75" customHeight="1">
      <c r="A115" s="30" t="s">
        <v>56</v>
      </c>
      <c r="E115" s="31" t="s">
        <v>5</v>
      </c>
    </row>
    <row r="116" spans="1:5" ht="12.75" customHeight="1">
      <c r="A116" s="30" t="s">
        <v>58</v>
      </c>
      <c r="E116" s="32" t="s">
        <v>2331</v>
      </c>
    </row>
    <row r="117" spans="5:5" ht="12.75" customHeight="1">
      <c r="E117" s="31" t="s">
        <v>2461</v>
      </c>
    </row>
    <row r="118" spans="1:16" ht="12.75" customHeight="1">
      <c r="A118" t="s">
        <v>51</v>
      </c>
      <c s="6" t="s">
        <v>90</v>
      </c>
      <c s="6" t="s">
        <v>2492</v>
      </c>
      <c t="s">
        <v>5</v>
      </c>
      <c s="26" t="s">
        <v>2493</v>
      </c>
      <c s="27" t="s">
        <v>236</v>
      </c>
      <c s="28">
        <v>280</v>
      </c>
      <c s="27">
        <v>0</v>
      </c>
      <c s="27">
        <f>ROUND(G118*H118,6)</f>
      </c>
      <c r="L118" s="29">
        <v>0</v>
      </c>
      <c s="24">
        <f>ROUND(ROUND(L118,2)*ROUND(G118,3),2)</f>
      </c>
      <c s="27" t="s">
        <v>672</v>
      </c>
      <c>
        <f>(M118*21)/100</f>
      </c>
      <c t="s">
        <v>27</v>
      </c>
    </row>
    <row r="119" spans="1:5" ht="12.75" customHeight="1">
      <c r="A119" s="30" t="s">
        <v>56</v>
      </c>
      <c r="E119" s="31" t="s">
        <v>5</v>
      </c>
    </row>
    <row r="120" spans="1:5" ht="12.75" customHeight="1">
      <c r="A120" s="30" t="s">
        <v>58</v>
      </c>
      <c r="E120" s="32" t="s">
        <v>2331</v>
      </c>
    </row>
    <row r="121" spans="5:5" ht="12.75" customHeight="1">
      <c r="E121" s="31" t="s">
        <v>2461</v>
      </c>
    </row>
    <row r="122" spans="1:16" ht="12.75" customHeight="1">
      <c r="A122" t="s">
        <v>51</v>
      </c>
      <c s="6" t="s">
        <v>93</v>
      </c>
      <c s="6" t="s">
        <v>2494</v>
      </c>
      <c t="s">
        <v>5</v>
      </c>
      <c s="26" t="s">
        <v>2495</v>
      </c>
      <c s="27" t="s">
        <v>236</v>
      </c>
      <c s="28">
        <v>280</v>
      </c>
      <c s="27">
        <v>0</v>
      </c>
      <c s="27">
        <f>ROUND(G122*H122,6)</f>
      </c>
      <c r="L122" s="29">
        <v>0</v>
      </c>
      <c s="24">
        <f>ROUND(ROUND(L122,2)*ROUND(G122,3),2)</f>
      </c>
      <c s="27" t="s">
        <v>672</v>
      </c>
      <c>
        <f>(M122*21)/100</f>
      </c>
      <c t="s">
        <v>27</v>
      </c>
    </row>
    <row r="123" spans="1:5" ht="12.75" customHeight="1">
      <c r="A123" s="30" t="s">
        <v>56</v>
      </c>
      <c r="E123" s="31" t="s">
        <v>5</v>
      </c>
    </row>
    <row r="124" spans="1:5" ht="12.75" customHeight="1">
      <c r="A124" s="30" t="s">
        <v>58</v>
      </c>
      <c r="E124" s="32" t="s">
        <v>2331</v>
      </c>
    </row>
    <row r="125" spans="5:5" ht="12.75" customHeight="1">
      <c r="E125" s="31" t="s">
        <v>2461</v>
      </c>
    </row>
    <row r="126" spans="1:13" ht="12.75" customHeight="1">
      <c r="A126" t="s">
        <v>48</v>
      </c>
      <c r="C126" s="7" t="s">
        <v>2496</v>
      </c>
      <c r="E126" s="25" t="s">
        <v>2497</v>
      </c>
      <c r="J126" s="24">
        <f>0</f>
      </c>
      <c s="24">
        <f>0</f>
      </c>
      <c s="24">
        <f>0+L127+L131+L135+L139+L143+L147</f>
      </c>
      <c s="24">
        <f>0+M127+M131+M135+M139+M143+M147</f>
      </c>
    </row>
    <row r="127" spans="1:16" ht="12.75" customHeight="1">
      <c r="A127" t="s">
        <v>51</v>
      </c>
      <c s="6" t="s">
        <v>49</v>
      </c>
      <c s="6" t="s">
        <v>2498</v>
      </c>
      <c t="s">
        <v>5</v>
      </c>
      <c s="26" t="s">
        <v>2499</v>
      </c>
      <c s="27" t="s">
        <v>65</v>
      </c>
      <c s="28">
        <v>801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672</v>
      </c>
      <c>
        <f>(M127*21)/100</f>
      </c>
      <c t="s">
        <v>27</v>
      </c>
    </row>
    <row r="128" spans="1:5" ht="12.75" customHeight="1">
      <c r="A128" s="30" t="s">
        <v>56</v>
      </c>
      <c r="E128" s="31" t="s">
        <v>2500</v>
      </c>
    </row>
    <row r="129" spans="1:5" ht="12.75" customHeight="1">
      <c r="A129" s="30" t="s">
        <v>58</v>
      </c>
      <c r="E129" s="32" t="s">
        <v>2331</v>
      </c>
    </row>
    <row r="130" spans="5:5" ht="12.75" customHeight="1">
      <c r="E130" s="31" t="s">
        <v>2461</v>
      </c>
    </row>
    <row r="131" spans="1:16" ht="12.75" customHeight="1">
      <c r="A131" t="s">
        <v>51</v>
      </c>
      <c s="6" t="s">
        <v>27</v>
      </c>
      <c s="6" t="s">
        <v>2501</v>
      </c>
      <c t="s">
        <v>5</v>
      </c>
      <c s="26" t="s">
        <v>2502</v>
      </c>
      <c s="27" t="s">
        <v>65</v>
      </c>
      <c s="28">
        <v>16.2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672</v>
      </c>
      <c>
        <f>(M131*21)/100</f>
      </c>
      <c t="s">
        <v>27</v>
      </c>
    </row>
    <row r="132" spans="1:5" ht="12.75" customHeight="1">
      <c r="A132" s="30" t="s">
        <v>56</v>
      </c>
      <c r="E132" s="31" t="s">
        <v>5</v>
      </c>
    </row>
    <row r="133" spans="1:5" ht="12.75" customHeight="1">
      <c r="A133" s="30" t="s">
        <v>58</v>
      </c>
      <c r="E133" s="32" t="s">
        <v>2331</v>
      </c>
    </row>
    <row r="134" spans="5:5" ht="12.75" customHeight="1">
      <c r="E134" s="31" t="s">
        <v>2461</v>
      </c>
    </row>
    <row r="135" spans="1:16" ht="12.75" customHeight="1">
      <c r="A135" t="s">
        <v>51</v>
      </c>
      <c s="6" t="s">
        <v>26</v>
      </c>
      <c s="6" t="s">
        <v>2503</v>
      </c>
      <c t="s">
        <v>5</v>
      </c>
      <c s="26" t="s">
        <v>2504</v>
      </c>
      <c s="27" t="s">
        <v>65</v>
      </c>
      <c s="28">
        <v>4.5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672</v>
      </c>
      <c>
        <f>(M135*21)/100</f>
      </c>
      <c t="s">
        <v>27</v>
      </c>
    </row>
    <row r="136" spans="1:5" ht="12.75" customHeight="1">
      <c r="A136" s="30" t="s">
        <v>56</v>
      </c>
      <c r="E136" s="31" t="s">
        <v>5</v>
      </c>
    </row>
    <row r="137" spans="1:5" ht="12.75" customHeight="1">
      <c r="A137" s="30" t="s">
        <v>58</v>
      </c>
      <c r="E137" s="32" t="s">
        <v>2331</v>
      </c>
    </row>
    <row r="138" spans="5:5" ht="12.75" customHeight="1">
      <c r="E138" s="31" t="s">
        <v>2461</v>
      </c>
    </row>
    <row r="139" spans="1:16" ht="12.75" customHeight="1">
      <c r="A139" t="s">
        <v>51</v>
      </c>
      <c s="6" t="s">
        <v>66</v>
      </c>
      <c s="6" t="s">
        <v>2505</v>
      </c>
      <c t="s">
        <v>5</v>
      </c>
      <c s="26" t="s">
        <v>2506</v>
      </c>
      <c s="27" t="s">
        <v>65</v>
      </c>
      <c s="28">
        <v>56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672</v>
      </c>
      <c>
        <f>(M139*21)/100</f>
      </c>
      <c t="s">
        <v>27</v>
      </c>
    </row>
    <row r="140" spans="1:5" ht="12.75" customHeight="1">
      <c r="A140" s="30" t="s">
        <v>56</v>
      </c>
      <c r="E140" s="31" t="s">
        <v>5</v>
      </c>
    </row>
    <row r="141" spans="1:5" ht="12.75" customHeight="1">
      <c r="A141" s="30" t="s">
        <v>58</v>
      </c>
      <c r="E141" s="32" t="s">
        <v>2331</v>
      </c>
    </row>
    <row r="142" spans="5:5" ht="12.75" customHeight="1">
      <c r="E142" s="31" t="s">
        <v>2461</v>
      </c>
    </row>
    <row r="143" spans="1:16" ht="12.75" customHeight="1">
      <c r="A143" t="s">
        <v>51</v>
      </c>
      <c s="6" t="s">
        <v>71</v>
      </c>
      <c s="6" t="s">
        <v>2507</v>
      </c>
      <c t="s">
        <v>5</v>
      </c>
      <c s="26" t="s">
        <v>2508</v>
      </c>
      <c s="27" t="s">
        <v>65</v>
      </c>
      <c s="28">
        <v>56</v>
      </c>
      <c s="27">
        <v>0</v>
      </c>
      <c s="27">
        <f>ROUND(G143*H143,6)</f>
      </c>
      <c r="L143" s="29">
        <v>0</v>
      </c>
      <c s="24">
        <f>ROUND(ROUND(L143,2)*ROUND(G143,3),2)</f>
      </c>
      <c s="27" t="s">
        <v>672</v>
      </c>
      <c>
        <f>(M143*21)/100</f>
      </c>
      <c t="s">
        <v>27</v>
      </c>
    </row>
    <row r="144" spans="1:5" ht="12.75" customHeight="1">
      <c r="A144" s="30" t="s">
        <v>56</v>
      </c>
      <c r="E144" s="31" t="s">
        <v>5</v>
      </c>
    </row>
    <row r="145" spans="1:5" ht="12.75" customHeight="1">
      <c r="A145" s="30" t="s">
        <v>58</v>
      </c>
      <c r="E145" s="32" t="s">
        <v>2331</v>
      </c>
    </row>
    <row r="146" spans="5:5" ht="12.75" customHeight="1">
      <c r="E146" s="31" t="s">
        <v>2461</v>
      </c>
    </row>
    <row r="147" spans="1:16" ht="12.75" customHeight="1">
      <c r="A147" t="s">
        <v>51</v>
      </c>
      <c s="6" t="s">
        <v>74</v>
      </c>
      <c s="6" t="s">
        <v>2507</v>
      </c>
      <c t="s">
        <v>49</v>
      </c>
      <c s="26" t="s">
        <v>2509</v>
      </c>
      <c s="27" t="s">
        <v>1026</v>
      </c>
      <c s="28">
        <v>1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672</v>
      </c>
      <c>
        <f>(M147*21)/100</f>
      </c>
      <c t="s">
        <v>27</v>
      </c>
    </row>
    <row r="148" spans="1:5" ht="12.75" customHeight="1">
      <c r="A148" s="30" t="s">
        <v>56</v>
      </c>
      <c r="E148" s="31" t="s">
        <v>5</v>
      </c>
    </row>
    <row r="149" spans="1:5" ht="12.75" customHeight="1">
      <c r="A149" s="30" t="s">
        <v>58</v>
      </c>
      <c r="E149" s="32" t="s">
        <v>2510</v>
      </c>
    </row>
    <row r="150" spans="5:5" ht="12.75" customHeight="1">
      <c r="E150" s="31" t="s">
        <v>2461</v>
      </c>
    </row>
    <row r="151" spans="1:13" ht="12.75" customHeight="1">
      <c r="A151" t="s">
        <v>48</v>
      </c>
      <c r="C151" s="7" t="s">
        <v>2511</v>
      </c>
      <c r="E151" s="25" t="s">
        <v>2512</v>
      </c>
      <c r="J151" s="24">
        <f>0</f>
      </c>
      <c s="24">
        <f>0</f>
      </c>
      <c s="24">
        <f>0+L152+L156+L160+L164+L168+L172+L176+L180+L184+L188+L192+L196</f>
      </c>
      <c s="24">
        <f>0+M152+M156+M160+M164+M168+M172+M176+M180+M184+M188+M192+M196</f>
      </c>
    </row>
    <row r="152" spans="1:16" ht="12.75" customHeight="1">
      <c r="A152" t="s">
        <v>51</v>
      </c>
      <c s="6" t="s">
        <v>96</v>
      </c>
      <c s="6" t="s">
        <v>2513</v>
      </c>
      <c t="s">
        <v>5</v>
      </c>
      <c s="26" t="s">
        <v>2514</v>
      </c>
      <c s="27" t="s">
        <v>720</v>
      </c>
      <c s="28">
        <v>63455.8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672</v>
      </c>
      <c>
        <f>(M152*21)/100</f>
      </c>
      <c t="s">
        <v>27</v>
      </c>
    </row>
    <row r="153" spans="1:5" ht="12.75" customHeight="1">
      <c r="A153" s="30" t="s">
        <v>56</v>
      </c>
      <c r="E153" s="31" t="s">
        <v>5</v>
      </c>
    </row>
    <row r="154" spans="1:5" ht="12.75" customHeight="1">
      <c r="A154" s="30" t="s">
        <v>58</v>
      </c>
      <c r="E154" s="32" t="s">
        <v>2331</v>
      </c>
    </row>
    <row r="155" spans="5:5" ht="12.75" customHeight="1">
      <c r="E155" s="31" t="s">
        <v>2461</v>
      </c>
    </row>
    <row r="156" spans="1:16" ht="12.75" customHeight="1">
      <c r="A156" t="s">
        <v>51</v>
      </c>
      <c s="6" t="s">
        <v>99</v>
      </c>
      <c s="6" t="s">
        <v>2515</v>
      </c>
      <c t="s">
        <v>5</v>
      </c>
      <c s="26" t="s">
        <v>2516</v>
      </c>
      <c s="27" t="s">
        <v>720</v>
      </c>
      <c s="28">
        <v>63455.8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672</v>
      </c>
      <c>
        <f>(M156*21)/100</f>
      </c>
      <c t="s">
        <v>27</v>
      </c>
    </row>
    <row r="157" spans="1:5" ht="12.75" customHeight="1">
      <c r="A157" s="30" t="s">
        <v>56</v>
      </c>
      <c r="E157" s="31" t="s">
        <v>5</v>
      </c>
    </row>
    <row r="158" spans="1:5" ht="12.75" customHeight="1">
      <c r="A158" s="30" t="s">
        <v>58</v>
      </c>
      <c r="E158" s="32" t="s">
        <v>2331</v>
      </c>
    </row>
    <row r="159" spans="5:5" ht="12.75" customHeight="1">
      <c r="E159" s="31" t="s">
        <v>2461</v>
      </c>
    </row>
    <row r="160" spans="1:16" ht="12.75" customHeight="1">
      <c r="A160" t="s">
        <v>51</v>
      </c>
      <c s="6" t="s">
        <v>103</v>
      </c>
      <c s="6" t="s">
        <v>2517</v>
      </c>
      <c t="s">
        <v>5</v>
      </c>
      <c s="26" t="s">
        <v>2518</v>
      </c>
      <c s="27" t="s">
        <v>720</v>
      </c>
      <c s="28">
        <v>63455.8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672</v>
      </c>
      <c>
        <f>(M160*21)/100</f>
      </c>
      <c t="s">
        <v>27</v>
      </c>
    </row>
    <row r="161" spans="1:5" ht="12.75" customHeight="1">
      <c r="A161" s="30" t="s">
        <v>56</v>
      </c>
      <c r="E161" s="31" t="s">
        <v>5</v>
      </c>
    </row>
    <row r="162" spans="1:5" ht="12.75" customHeight="1">
      <c r="A162" s="30" t="s">
        <v>58</v>
      </c>
      <c r="E162" s="32" t="s">
        <v>2331</v>
      </c>
    </row>
    <row r="163" spans="5:5" ht="12.75" customHeight="1">
      <c r="E163" s="31" t="s">
        <v>2461</v>
      </c>
    </row>
    <row r="164" spans="1:16" ht="12.75" customHeight="1">
      <c r="A164" t="s">
        <v>51</v>
      </c>
      <c s="6" t="s">
        <v>106</v>
      </c>
      <c s="6" t="s">
        <v>2519</v>
      </c>
      <c t="s">
        <v>5</v>
      </c>
      <c s="26" t="s">
        <v>2520</v>
      </c>
      <c s="27" t="s">
        <v>236</v>
      </c>
      <c s="28">
        <v>1039.4</v>
      </c>
      <c s="27">
        <v>0</v>
      </c>
      <c s="27">
        <f>ROUND(G164*H164,6)</f>
      </c>
      <c r="L164" s="29">
        <v>0</v>
      </c>
      <c s="24">
        <f>ROUND(ROUND(L164,2)*ROUND(G164,3),2)</f>
      </c>
      <c s="27" t="s">
        <v>672</v>
      </c>
      <c>
        <f>(M164*21)/100</f>
      </c>
      <c t="s">
        <v>27</v>
      </c>
    </row>
    <row r="165" spans="1:5" ht="12.75" customHeight="1">
      <c r="A165" s="30" t="s">
        <v>56</v>
      </c>
      <c r="E165" s="31" t="s">
        <v>5</v>
      </c>
    </row>
    <row r="166" spans="1:5" ht="12.75" customHeight="1">
      <c r="A166" s="30" t="s">
        <v>58</v>
      </c>
      <c r="E166" s="32" t="s">
        <v>2331</v>
      </c>
    </row>
    <row r="167" spans="5:5" ht="12.75" customHeight="1">
      <c r="E167" s="31" t="s">
        <v>2461</v>
      </c>
    </row>
    <row r="168" spans="1:16" ht="12.75" customHeight="1">
      <c r="A168" t="s">
        <v>51</v>
      </c>
      <c s="6" t="s">
        <v>109</v>
      </c>
      <c s="6" t="s">
        <v>2521</v>
      </c>
      <c t="s">
        <v>5</v>
      </c>
      <c s="26" t="s">
        <v>2522</v>
      </c>
      <c s="27" t="s">
        <v>236</v>
      </c>
      <c s="28">
        <v>1039.4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672</v>
      </c>
      <c>
        <f>(M168*21)/100</f>
      </c>
      <c t="s">
        <v>27</v>
      </c>
    </row>
    <row r="169" spans="1:5" ht="12.75" customHeight="1">
      <c r="A169" s="30" t="s">
        <v>56</v>
      </c>
      <c r="E169" s="31" t="s">
        <v>5</v>
      </c>
    </row>
    <row r="170" spans="1:5" ht="12.75" customHeight="1">
      <c r="A170" s="30" t="s">
        <v>58</v>
      </c>
      <c r="E170" s="32" t="s">
        <v>2331</v>
      </c>
    </row>
    <row r="171" spans="5:5" ht="12.75" customHeight="1">
      <c r="E171" s="31" t="s">
        <v>2461</v>
      </c>
    </row>
    <row r="172" spans="1:16" ht="12.75" customHeight="1">
      <c r="A172" t="s">
        <v>51</v>
      </c>
      <c s="6" t="s">
        <v>112</v>
      </c>
      <c s="6" t="s">
        <v>2523</v>
      </c>
      <c t="s">
        <v>5</v>
      </c>
      <c s="26" t="s">
        <v>2524</v>
      </c>
      <c s="27" t="s">
        <v>236</v>
      </c>
      <c s="28">
        <v>1039.4</v>
      </c>
      <c s="27">
        <v>0</v>
      </c>
      <c s="27">
        <f>ROUND(G172*H172,6)</f>
      </c>
      <c r="L172" s="29">
        <v>0</v>
      </c>
      <c s="24">
        <f>ROUND(ROUND(L172,2)*ROUND(G172,3),2)</f>
      </c>
      <c s="27" t="s">
        <v>672</v>
      </c>
      <c>
        <f>(M172*21)/100</f>
      </c>
      <c t="s">
        <v>27</v>
      </c>
    </row>
    <row r="173" spans="1:5" ht="12.75" customHeight="1">
      <c r="A173" s="30" t="s">
        <v>56</v>
      </c>
      <c r="E173" s="31" t="s">
        <v>5</v>
      </c>
    </row>
    <row r="174" spans="1:5" ht="12.75" customHeight="1">
      <c r="A174" s="30" t="s">
        <v>58</v>
      </c>
      <c r="E174" s="32" t="s">
        <v>2331</v>
      </c>
    </row>
    <row r="175" spans="5:5" ht="12.75" customHeight="1">
      <c r="E175" s="31" t="s">
        <v>2461</v>
      </c>
    </row>
    <row r="176" spans="1:16" ht="12.75" customHeight="1">
      <c r="A176" t="s">
        <v>51</v>
      </c>
      <c s="6" t="s">
        <v>115</v>
      </c>
      <c s="6" t="s">
        <v>2525</v>
      </c>
      <c t="s">
        <v>5</v>
      </c>
      <c s="26" t="s">
        <v>2526</v>
      </c>
      <c s="27" t="s">
        <v>1026</v>
      </c>
      <c s="28">
        <v>50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672</v>
      </c>
      <c>
        <f>(M176*21)/100</f>
      </c>
      <c t="s">
        <v>27</v>
      </c>
    </row>
    <row r="177" spans="1:5" ht="12.75" customHeight="1">
      <c r="A177" s="30" t="s">
        <v>56</v>
      </c>
      <c r="E177" s="31" t="s">
        <v>5</v>
      </c>
    </row>
    <row r="178" spans="1:5" ht="12.75" customHeight="1">
      <c r="A178" s="30" t="s">
        <v>58</v>
      </c>
      <c r="E178" s="32" t="s">
        <v>2331</v>
      </c>
    </row>
    <row r="179" spans="5:5" ht="12.75" customHeight="1">
      <c r="E179" s="31" t="s">
        <v>2461</v>
      </c>
    </row>
    <row r="180" spans="1:16" ht="12.75" customHeight="1">
      <c r="A180" t="s">
        <v>51</v>
      </c>
      <c s="6" t="s">
        <v>119</v>
      </c>
      <c s="6" t="s">
        <v>2527</v>
      </c>
      <c t="s">
        <v>5</v>
      </c>
      <c s="26" t="s">
        <v>2528</v>
      </c>
      <c s="27" t="s">
        <v>1026</v>
      </c>
      <c s="28">
        <v>1</v>
      </c>
      <c s="27">
        <v>0</v>
      </c>
      <c s="27">
        <f>ROUND(G180*H180,6)</f>
      </c>
      <c r="L180" s="29">
        <v>0</v>
      </c>
      <c s="24">
        <f>ROUND(ROUND(L180,2)*ROUND(G180,3),2)</f>
      </c>
      <c s="27" t="s">
        <v>672</v>
      </c>
      <c>
        <f>(M180*21)/100</f>
      </c>
      <c t="s">
        <v>27</v>
      </c>
    </row>
    <row r="181" spans="1:5" ht="12.75" customHeight="1">
      <c r="A181" s="30" t="s">
        <v>56</v>
      </c>
      <c r="E181" s="31" t="s">
        <v>5</v>
      </c>
    </row>
    <row r="182" spans="1:5" ht="12.75" customHeight="1">
      <c r="A182" s="30" t="s">
        <v>58</v>
      </c>
      <c r="E182" s="32" t="s">
        <v>2331</v>
      </c>
    </row>
    <row r="183" spans="5:5" ht="12.75" customHeight="1">
      <c r="E183" s="31" t="s">
        <v>2461</v>
      </c>
    </row>
    <row r="184" spans="1:16" ht="12.75" customHeight="1">
      <c r="A184" t="s">
        <v>51</v>
      </c>
      <c s="6" t="s">
        <v>122</v>
      </c>
      <c s="6" t="s">
        <v>2529</v>
      </c>
      <c t="s">
        <v>5</v>
      </c>
      <c s="26" t="s">
        <v>2530</v>
      </c>
      <c s="27" t="s">
        <v>489</v>
      </c>
      <c s="28">
        <v>37.353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672</v>
      </c>
      <c>
        <f>(M184*21)/100</f>
      </c>
      <c t="s">
        <v>27</v>
      </c>
    </row>
    <row r="185" spans="1:5" ht="12.75" customHeight="1">
      <c r="A185" s="30" t="s">
        <v>56</v>
      </c>
      <c r="E185" s="31" t="s">
        <v>5</v>
      </c>
    </row>
    <row r="186" spans="1:5" ht="12.75" customHeight="1">
      <c r="A186" s="30" t="s">
        <v>58</v>
      </c>
      <c r="E186" s="32" t="s">
        <v>2331</v>
      </c>
    </row>
    <row r="187" spans="5:5" ht="12.75" customHeight="1">
      <c r="E187" s="31" t="s">
        <v>2461</v>
      </c>
    </row>
    <row r="188" spans="1:16" ht="12.75" customHeight="1">
      <c r="A188" t="s">
        <v>51</v>
      </c>
      <c s="6" t="s">
        <v>125</v>
      </c>
      <c s="6" t="s">
        <v>2531</v>
      </c>
      <c t="s">
        <v>5</v>
      </c>
      <c s="26" t="s">
        <v>2532</v>
      </c>
      <c s="27" t="s">
        <v>89</v>
      </c>
      <c s="28">
        <v>1</v>
      </c>
      <c s="27">
        <v>0</v>
      </c>
      <c s="27">
        <f>ROUND(G188*H188,6)</f>
      </c>
      <c r="L188" s="29">
        <v>0</v>
      </c>
      <c s="24">
        <f>ROUND(ROUND(L188,2)*ROUND(G188,3),2)</f>
      </c>
      <c s="27" t="s">
        <v>1580</v>
      </c>
      <c>
        <f>(M188*21)/100</f>
      </c>
      <c t="s">
        <v>27</v>
      </c>
    </row>
    <row r="189" spans="1:5" ht="12.75" customHeight="1">
      <c r="A189" s="30" t="s">
        <v>56</v>
      </c>
      <c r="E189" s="31" t="s">
        <v>2533</v>
      </c>
    </row>
    <row r="190" spans="1:5" ht="12.75" customHeight="1">
      <c r="A190" s="30" t="s">
        <v>58</v>
      </c>
      <c r="E190" s="32" t="s">
        <v>5</v>
      </c>
    </row>
    <row r="191" spans="5:5" ht="12.75" customHeight="1">
      <c r="E191" s="31" t="s">
        <v>2534</v>
      </c>
    </row>
    <row r="192" spans="1:16" ht="12.75" customHeight="1">
      <c r="A192" t="s">
        <v>51</v>
      </c>
      <c s="6" t="s">
        <v>128</v>
      </c>
      <c s="6" t="s">
        <v>2535</v>
      </c>
      <c t="s">
        <v>5</v>
      </c>
      <c s="26" t="s">
        <v>2536</v>
      </c>
      <c s="27" t="s">
        <v>236</v>
      </c>
      <c s="28">
        <v>72.32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672</v>
      </c>
      <c>
        <f>(M192*21)/100</f>
      </c>
      <c t="s">
        <v>27</v>
      </c>
    </row>
    <row r="193" spans="1:5" ht="12.75" customHeight="1">
      <c r="A193" s="30" t="s">
        <v>56</v>
      </c>
      <c r="E193" s="31" t="s">
        <v>5</v>
      </c>
    </row>
    <row r="194" spans="1:5" ht="12.75" customHeight="1">
      <c r="A194" s="30" t="s">
        <v>58</v>
      </c>
      <c r="E194" s="32" t="s">
        <v>2537</v>
      </c>
    </row>
    <row r="195" spans="5:5" ht="12.75" customHeight="1">
      <c r="E195" s="31" t="s">
        <v>2461</v>
      </c>
    </row>
    <row r="196" spans="1:16" ht="12.75" customHeight="1">
      <c r="A196" t="s">
        <v>51</v>
      </c>
      <c s="6" t="s">
        <v>131</v>
      </c>
      <c s="6" t="s">
        <v>2538</v>
      </c>
      <c t="s">
        <v>5</v>
      </c>
      <c s="26" t="s">
        <v>2539</v>
      </c>
      <c s="27" t="s">
        <v>1026</v>
      </c>
      <c s="28">
        <v>1</v>
      </c>
      <c s="27">
        <v>0</v>
      </c>
      <c s="27">
        <f>ROUND(G196*H196,6)</f>
      </c>
      <c r="L196" s="29">
        <v>0</v>
      </c>
      <c s="24">
        <f>ROUND(ROUND(L196,2)*ROUND(G196,3),2)</f>
      </c>
      <c s="27" t="s">
        <v>672</v>
      </c>
      <c>
        <f>(M196*21)/100</f>
      </c>
      <c t="s">
        <v>27</v>
      </c>
    </row>
    <row r="197" spans="1:5" ht="12.75" customHeight="1">
      <c r="A197" s="30" t="s">
        <v>56</v>
      </c>
      <c r="E197" s="31" t="s">
        <v>5</v>
      </c>
    </row>
    <row r="198" spans="1:5" ht="12.75" customHeight="1">
      <c r="A198" s="30" t="s">
        <v>58</v>
      </c>
      <c r="E198" s="32" t="s">
        <v>2540</v>
      </c>
    </row>
    <row r="199" spans="5:5" ht="12.75" customHeight="1">
      <c r="E199" s="31" t="s">
        <v>2461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2389</v>
      </c>
      <c s="33">
        <f>Rekapitulace!C38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2389</v>
      </c>
      <c r="E4" s="19" t="s">
        <v>2390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COUNTIFS(L8:L26,"=0",A8:A26,"P")+COUNTIFS(L8:L26,"",A8:A26,"P")+SUM(Q8:Q26)</f>
      </c>
    </row>
    <row r="8" spans="1:13" ht="12.75" customHeight="1">
      <c r="A8" t="s">
        <v>45</v>
      </c>
      <c r="C8" s="21" t="s">
        <v>2543</v>
      </c>
      <c r="E8" s="23" t="s">
        <v>2544</v>
      </c>
      <c r="J8" s="22">
        <f>0+J9</f>
      </c>
      <c s="22">
        <f>0+K9</f>
      </c>
      <c s="22">
        <f>0+L9</f>
      </c>
      <c s="22">
        <f>0+M9</f>
      </c>
    </row>
    <row r="9" spans="1:13" ht="12.75" customHeight="1">
      <c r="A9" t="s">
        <v>48</v>
      </c>
      <c r="C9" s="7" t="s">
        <v>2419</v>
      </c>
      <c r="E9" s="25" t="s">
        <v>2420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51</v>
      </c>
      <c s="6" t="s">
        <v>49</v>
      </c>
      <c s="6" t="s">
        <v>2545</v>
      </c>
      <c t="s">
        <v>5</v>
      </c>
      <c s="26" t="s">
        <v>2546</v>
      </c>
      <c s="27" t="s">
        <v>236</v>
      </c>
      <c s="28">
        <v>39</v>
      </c>
      <c s="27">
        <v>0.01</v>
      </c>
      <c s="27">
        <f>ROUND(G10*H10,6)</f>
      </c>
      <c r="L10" s="29">
        <v>0</v>
      </c>
      <c s="24">
        <f>ROUND(ROUND(L10,2)*ROUND(G10,3),2)</f>
      </c>
      <c s="27" t="s">
        <v>672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2547</v>
      </c>
    </row>
    <row r="12" spans="1:5" ht="12.75" customHeight="1">
      <c r="A12" s="30" t="s">
        <v>58</v>
      </c>
      <c r="E12" s="32" t="s">
        <v>2548</v>
      </c>
    </row>
    <row r="13" spans="5:5" ht="63.75" customHeight="1">
      <c r="E13" s="31" t="s">
        <v>2549</v>
      </c>
    </row>
    <row r="14" spans="1:16" ht="12.75" customHeight="1">
      <c r="A14" t="s">
        <v>51</v>
      </c>
      <c s="6" t="s">
        <v>27</v>
      </c>
      <c s="6" t="s">
        <v>2550</v>
      </c>
      <c t="s">
        <v>5</v>
      </c>
      <c s="26" t="s">
        <v>2551</v>
      </c>
      <c s="27" t="s">
        <v>236</v>
      </c>
      <c s="28">
        <v>226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672</v>
      </c>
      <c>
        <f>(M14*21)/100</f>
      </c>
      <c t="s">
        <v>27</v>
      </c>
    </row>
    <row r="15" spans="1:5" ht="76.5" customHeight="1">
      <c r="A15" s="30" t="s">
        <v>56</v>
      </c>
      <c r="E15" s="31" t="s">
        <v>2552</v>
      </c>
    </row>
    <row r="16" spans="1:5" ht="12.75" customHeight="1">
      <c r="A16" s="30" t="s">
        <v>58</v>
      </c>
      <c r="E16" s="32" t="s">
        <v>2553</v>
      </c>
    </row>
    <row r="17" spans="5:5" ht="12.75" customHeight="1">
      <c r="E17" s="31" t="s">
        <v>2554</v>
      </c>
    </row>
    <row r="18" spans="1:16" ht="12.75" customHeight="1">
      <c r="A18" t="s">
        <v>51</v>
      </c>
      <c s="6" t="s">
        <v>26</v>
      </c>
      <c s="6" t="s">
        <v>2555</v>
      </c>
      <c t="s">
        <v>5</v>
      </c>
      <c s="26" t="s">
        <v>2556</v>
      </c>
      <c s="27" t="s">
        <v>1026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1877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2331</v>
      </c>
    </row>
    <row r="21" spans="5:5" ht="12.75" customHeight="1">
      <c r="E21" s="31" t="s">
        <v>2461</v>
      </c>
    </row>
    <row r="22" spans="1:16" ht="12.75" customHeight="1">
      <c r="A22" t="s">
        <v>51</v>
      </c>
      <c s="6" t="s">
        <v>66</v>
      </c>
      <c s="6" t="s">
        <v>2557</v>
      </c>
      <c t="s">
        <v>5</v>
      </c>
      <c s="26" t="s">
        <v>2558</v>
      </c>
      <c s="27" t="s">
        <v>236</v>
      </c>
      <c s="28">
        <v>39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1580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2559</v>
      </c>
    </row>
    <row r="24" spans="1:5" ht="12.75" customHeight="1">
      <c r="A24" s="30" t="s">
        <v>58</v>
      </c>
      <c r="E24" s="32" t="s">
        <v>178</v>
      </c>
    </row>
    <row r="25" spans="5:5" ht="12.75" customHeight="1">
      <c r="E25" s="31" t="s">
        <v>2560</v>
      </c>
    </row>
    <row r="26" spans="1:16" ht="12.75" customHeight="1">
      <c r="A26" t="s">
        <v>51</v>
      </c>
      <c s="6" t="s">
        <v>71</v>
      </c>
      <c s="6" t="s">
        <v>2561</v>
      </c>
      <c t="s">
        <v>5</v>
      </c>
      <c s="26" t="s">
        <v>2562</v>
      </c>
      <c s="27" t="s">
        <v>236</v>
      </c>
      <c s="28">
        <v>39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1580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2563</v>
      </c>
    </row>
    <row r="28" spans="1:5" ht="12.75" customHeight="1">
      <c r="A28" s="30" t="s">
        <v>58</v>
      </c>
      <c r="E28" s="32" t="s">
        <v>178</v>
      </c>
    </row>
    <row r="29" spans="5:5" ht="12.75" customHeight="1">
      <c r="E29" s="31" t="s">
        <v>2560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2389</v>
      </c>
      <c s="33">
        <f>Rekapitulace!C38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2389</v>
      </c>
      <c r="E4" s="19" t="s">
        <v>2390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COUNTIFS(L8:L22,"=0",A8:A22,"P")+COUNTIFS(L8:L22,"",A8:A22,"P")+SUM(Q8:Q22)</f>
      </c>
    </row>
    <row r="8" spans="1:13" ht="12.75" customHeight="1">
      <c r="A8" t="s">
        <v>45</v>
      </c>
      <c r="C8" s="21" t="s">
        <v>2566</v>
      </c>
      <c r="E8" s="23" t="s">
        <v>2567</v>
      </c>
      <c r="J8" s="22">
        <f>0+J9</f>
      </c>
      <c s="22">
        <f>0+K9</f>
      </c>
      <c s="22">
        <f>0+L9</f>
      </c>
      <c s="22">
        <f>0+M9</f>
      </c>
    </row>
    <row r="9" spans="1:13" ht="12.75" customHeight="1">
      <c r="A9" t="s">
        <v>48</v>
      </c>
      <c r="C9" s="7" t="s">
        <v>2327</v>
      </c>
      <c r="E9" s="25" t="s">
        <v>2568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2569</v>
      </c>
      <c t="s">
        <v>5</v>
      </c>
      <c s="26" t="s">
        <v>2130</v>
      </c>
      <c s="27" t="s">
        <v>1026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672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2570</v>
      </c>
    </row>
    <row r="12" spans="1:5" ht="12.75" customHeight="1">
      <c r="A12" s="30" t="s">
        <v>58</v>
      </c>
      <c r="E12" s="32" t="s">
        <v>2571</v>
      </c>
    </row>
    <row r="13" spans="5:5" ht="12.75" customHeight="1">
      <c r="E13" s="31" t="s">
        <v>2054</v>
      </c>
    </row>
    <row r="14" spans="1:16" ht="12.75" customHeight="1">
      <c r="A14" t="s">
        <v>51</v>
      </c>
      <c s="6" t="s">
        <v>27</v>
      </c>
      <c s="6" t="s">
        <v>2572</v>
      </c>
      <c t="s">
        <v>5</v>
      </c>
      <c s="26" t="s">
        <v>2130</v>
      </c>
      <c s="27" t="s">
        <v>1026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672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2573</v>
      </c>
    </row>
    <row r="16" spans="1:5" ht="12.75" customHeight="1">
      <c r="A16" s="30" t="s">
        <v>58</v>
      </c>
      <c r="E16" s="32" t="s">
        <v>2571</v>
      </c>
    </row>
    <row r="17" spans="5:5" ht="12.75" customHeight="1">
      <c r="E17" s="31" t="s">
        <v>2054</v>
      </c>
    </row>
    <row r="18" spans="1:16" ht="12.75" customHeight="1">
      <c r="A18" t="s">
        <v>51</v>
      </c>
      <c s="6" t="s">
        <v>26</v>
      </c>
      <c s="6" t="s">
        <v>2574</v>
      </c>
      <c t="s">
        <v>5</v>
      </c>
      <c s="26" t="s">
        <v>2130</v>
      </c>
      <c s="27" t="s">
        <v>1026</v>
      </c>
      <c s="28">
        <v>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672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2575</v>
      </c>
    </row>
    <row r="20" spans="1:5" ht="12.75" customHeight="1">
      <c r="A20" s="30" t="s">
        <v>58</v>
      </c>
      <c r="E20" s="32" t="s">
        <v>2571</v>
      </c>
    </row>
    <row r="21" spans="5:5" ht="12.75" customHeight="1">
      <c r="E21" s="31" t="s">
        <v>2054</v>
      </c>
    </row>
    <row r="22" spans="1:16" ht="12.75" customHeight="1">
      <c r="A22" t="s">
        <v>51</v>
      </c>
      <c s="6" t="s">
        <v>66</v>
      </c>
      <c s="6" t="s">
        <v>2576</v>
      </c>
      <c t="s">
        <v>5</v>
      </c>
      <c s="26" t="s">
        <v>2130</v>
      </c>
      <c s="27" t="s">
        <v>1026</v>
      </c>
      <c s="28">
        <v>4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672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2577</v>
      </c>
    </row>
    <row r="24" spans="1:5" ht="12.75" customHeight="1">
      <c r="A24" s="30" t="s">
        <v>58</v>
      </c>
      <c r="E24" s="32" t="s">
        <v>2571</v>
      </c>
    </row>
    <row r="25" spans="5:5" ht="12.75" customHeight="1">
      <c r="E25" s="31" t="s">
        <v>2054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2578</v>
      </c>
      <c s="33">
        <f>Rekapitulace!C45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2578</v>
      </c>
      <c r="E4" s="19" t="s">
        <v>2579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COUNTIFS(L8:L248,"=0",A8:A248,"P")+COUNTIFS(L8:L248,"",A8:A248,"P")+SUM(Q8:Q248)</f>
      </c>
    </row>
    <row r="8" spans="1:13" ht="12.75" customHeight="1">
      <c r="A8" t="s">
        <v>45</v>
      </c>
      <c r="C8" s="21" t="s">
        <v>2582</v>
      </c>
      <c r="E8" s="23" t="s">
        <v>2583</v>
      </c>
      <c r="J8" s="22">
        <f>0+J9+J114+J127+J144+J197+J214+J243</f>
      </c>
      <c s="22">
        <f>0+K9+K114+K127+K144+K197+K214+K243</f>
      </c>
      <c s="22">
        <f>0+L9+L114+L127+L144+L197+L214+L243</f>
      </c>
      <c s="22">
        <f>0+M9+M114+M127+M144+M197+M214+M243</f>
      </c>
    </row>
    <row r="9" spans="1:13" ht="12.75" customHeight="1">
      <c r="A9" t="s">
        <v>48</v>
      </c>
      <c r="C9" s="7" t="s">
        <v>503</v>
      </c>
      <c r="E9" s="25" t="s">
        <v>2584</v>
      </c>
      <c r="J9" s="24">
        <f>0</f>
      </c>
      <c s="24">
        <f>0</f>
      </c>
      <c s="24">
        <f>0+L10+L14+L18+L22+L26+L30+L34+L38+L42+L46+L50+L54+L58+L62+L66+L70+L74+L78+L82+L86+L90+L94+L98+L102+L106+L110</f>
      </c>
      <c s="24">
        <f>0+M10+M14+M18+M22+M26+M30+M34+M38+M42+M46+M50+M54+M58+M62+M66+M70+M74+M78+M82+M86+M90+M94+M98+M102+M106+M110</f>
      </c>
    </row>
    <row r="10" spans="1:16" ht="12.75" customHeight="1">
      <c r="A10" t="s">
        <v>51</v>
      </c>
      <c s="6" t="s">
        <v>86</v>
      </c>
      <c s="6" t="s">
        <v>2585</v>
      </c>
      <c t="s">
        <v>5</v>
      </c>
      <c s="26" t="s">
        <v>2586</v>
      </c>
      <c s="27" t="s">
        <v>89</v>
      </c>
      <c s="28">
        <v>4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2587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5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90</v>
      </c>
      <c s="6" t="s">
        <v>2588</v>
      </c>
      <c t="s">
        <v>5</v>
      </c>
      <c s="26" t="s">
        <v>2589</v>
      </c>
      <c s="27" t="s">
        <v>89</v>
      </c>
      <c s="28">
        <v>6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2587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5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93</v>
      </c>
      <c s="6" t="s">
        <v>2590</v>
      </c>
      <c t="s">
        <v>5</v>
      </c>
      <c s="26" t="s">
        <v>2591</v>
      </c>
      <c s="27" t="s">
        <v>89</v>
      </c>
      <c s="28">
        <v>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2587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5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96</v>
      </c>
      <c s="6" t="s">
        <v>2592</v>
      </c>
      <c t="s">
        <v>5</v>
      </c>
      <c s="26" t="s">
        <v>2593</v>
      </c>
      <c s="27" t="s">
        <v>89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2587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5</v>
      </c>
    </row>
    <row r="25" spans="5:5" ht="12.75" customHeight="1">
      <c r="E25" s="31" t="s">
        <v>60</v>
      </c>
    </row>
    <row r="26" spans="1:16" ht="12.75" customHeight="1">
      <c r="A26" t="s">
        <v>51</v>
      </c>
      <c s="6" t="s">
        <v>99</v>
      </c>
      <c s="6" t="s">
        <v>2594</v>
      </c>
      <c t="s">
        <v>5</v>
      </c>
      <c s="26" t="s">
        <v>2595</v>
      </c>
      <c s="27" t="s">
        <v>89</v>
      </c>
      <c s="28">
        <v>115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2587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5</v>
      </c>
    </row>
    <row r="29" spans="5:5" ht="12.75" customHeight="1">
      <c r="E29" s="31" t="s">
        <v>60</v>
      </c>
    </row>
    <row r="30" spans="1:16" ht="12.75" customHeight="1">
      <c r="A30" t="s">
        <v>51</v>
      </c>
      <c s="6" t="s">
        <v>103</v>
      </c>
      <c s="6" t="s">
        <v>2596</v>
      </c>
      <c t="s">
        <v>5</v>
      </c>
      <c s="26" t="s">
        <v>2597</v>
      </c>
      <c s="27" t="s">
        <v>89</v>
      </c>
      <c s="28">
        <v>5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2587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5</v>
      </c>
    </row>
    <row r="33" spans="5:5" ht="12.75" customHeight="1">
      <c r="E33" s="31" t="s">
        <v>60</v>
      </c>
    </row>
    <row r="34" spans="1:16" ht="12.75" customHeight="1">
      <c r="A34" t="s">
        <v>51</v>
      </c>
      <c s="6" t="s">
        <v>106</v>
      </c>
      <c s="6" t="s">
        <v>2598</v>
      </c>
      <c t="s">
        <v>5</v>
      </c>
      <c s="26" t="s">
        <v>2599</v>
      </c>
      <c s="27" t="s">
        <v>89</v>
      </c>
      <c s="28">
        <v>2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2587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12.75" customHeight="1">
      <c r="A36" s="30" t="s">
        <v>58</v>
      </c>
      <c r="E36" s="32" t="s">
        <v>5</v>
      </c>
    </row>
    <row r="37" spans="5:5" ht="12.75" customHeight="1">
      <c r="E37" s="31" t="s">
        <v>60</v>
      </c>
    </row>
    <row r="38" spans="1:16" ht="12.75" customHeight="1">
      <c r="A38" t="s">
        <v>51</v>
      </c>
      <c s="6" t="s">
        <v>109</v>
      </c>
      <c s="6" t="s">
        <v>2600</v>
      </c>
      <c t="s">
        <v>5</v>
      </c>
      <c s="26" t="s">
        <v>2601</v>
      </c>
      <c s="27" t="s">
        <v>89</v>
      </c>
      <c s="28">
        <v>10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2587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5</v>
      </c>
    </row>
    <row r="40" spans="1:5" ht="12.75" customHeight="1">
      <c r="A40" s="30" t="s">
        <v>58</v>
      </c>
      <c r="E40" s="32" t="s">
        <v>5</v>
      </c>
    </row>
    <row r="41" spans="5:5" ht="12.75" customHeight="1">
      <c r="E41" s="31" t="s">
        <v>60</v>
      </c>
    </row>
    <row r="42" spans="1:16" ht="12.75" customHeight="1">
      <c r="A42" t="s">
        <v>51</v>
      </c>
      <c s="6" t="s">
        <v>112</v>
      </c>
      <c s="6" t="s">
        <v>2602</v>
      </c>
      <c t="s">
        <v>5</v>
      </c>
      <c s="26" t="s">
        <v>2603</v>
      </c>
      <c s="27" t="s">
        <v>89</v>
      </c>
      <c s="28">
        <v>1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2587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5</v>
      </c>
    </row>
    <row r="44" spans="1:5" ht="12.75" customHeight="1">
      <c r="A44" s="30" t="s">
        <v>58</v>
      </c>
      <c r="E44" s="32" t="s">
        <v>5</v>
      </c>
    </row>
    <row r="45" spans="5:5" ht="12.75" customHeight="1">
      <c r="E45" s="31" t="s">
        <v>60</v>
      </c>
    </row>
    <row r="46" spans="1:16" ht="12.75" customHeight="1">
      <c r="A46" t="s">
        <v>51</v>
      </c>
      <c s="6" t="s">
        <v>115</v>
      </c>
      <c s="6" t="s">
        <v>2604</v>
      </c>
      <c t="s">
        <v>5</v>
      </c>
      <c s="26" t="s">
        <v>2605</v>
      </c>
      <c s="27" t="s">
        <v>89</v>
      </c>
      <c s="28">
        <v>1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2587</v>
      </c>
      <c>
        <f>(M46*21)/100</f>
      </c>
      <c t="s">
        <v>27</v>
      </c>
    </row>
    <row r="47" spans="1:5" ht="12.75" customHeight="1">
      <c r="A47" s="30" t="s">
        <v>56</v>
      </c>
      <c r="E47" s="31" t="s">
        <v>5</v>
      </c>
    </row>
    <row r="48" spans="1:5" ht="12.75" customHeight="1">
      <c r="A48" s="30" t="s">
        <v>58</v>
      </c>
      <c r="E48" s="32" t="s">
        <v>5</v>
      </c>
    </row>
    <row r="49" spans="5:5" ht="12.75" customHeight="1">
      <c r="E49" s="31" t="s">
        <v>60</v>
      </c>
    </row>
    <row r="50" spans="1:16" ht="12.75" customHeight="1">
      <c r="A50" t="s">
        <v>51</v>
      </c>
      <c s="6" t="s">
        <v>119</v>
      </c>
      <c s="6" t="s">
        <v>2606</v>
      </c>
      <c t="s">
        <v>5</v>
      </c>
      <c s="26" t="s">
        <v>2607</v>
      </c>
      <c s="27" t="s">
        <v>89</v>
      </c>
      <c s="28">
        <v>1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2587</v>
      </c>
      <c>
        <f>(M50*21)/100</f>
      </c>
      <c t="s">
        <v>27</v>
      </c>
    </row>
    <row r="51" spans="1:5" ht="12.75" customHeight="1">
      <c r="A51" s="30" t="s">
        <v>56</v>
      </c>
      <c r="E51" s="31" t="s">
        <v>5</v>
      </c>
    </row>
    <row r="52" spans="1:5" ht="12.75" customHeight="1">
      <c r="A52" s="30" t="s">
        <v>58</v>
      </c>
      <c r="E52" s="32" t="s">
        <v>5</v>
      </c>
    </row>
    <row r="53" spans="5:5" ht="12.75" customHeight="1">
      <c r="E53" s="31" t="s">
        <v>60</v>
      </c>
    </row>
    <row r="54" spans="1:16" ht="12.75" customHeight="1">
      <c r="A54" t="s">
        <v>51</v>
      </c>
      <c s="6" t="s">
        <v>122</v>
      </c>
      <c s="6" t="s">
        <v>2608</v>
      </c>
      <c t="s">
        <v>5</v>
      </c>
      <c s="26" t="s">
        <v>2609</v>
      </c>
      <c s="27" t="s">
        <v>65</v>
      </c>
      <c s="28">
        <v>610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2587</v>
      </c>
      <c>
        <f>(M54*21)/100</f>
      </c>
      <c t="s">
        <v>27</v>
      </c>
    </row>
    <row r="55" spans="1:5" ht="12.75" customHeight="1">
      <c r="A55" s="30" t="s">
        <v>56</v>
      </c>
      <c r="E55" s="31" t="s">
        <v>5</v>
      </c>
    </row>
    <row r="56" spans="1:5" ht="12.75" customHeight="1">
      <c r="A56" s="30" t="s">
        <v>58</v>
      </c>
      <c r="E56" s="32" t="s">
        <v>5</v>
      </c>
    </row>
    <row r="57" spans="5:5" ht="12.75" customHeight="1">
      <c r="E57" s="31" t="s">
        <v>60</v>
      </c>
    </row>
    <row r="58" spans="1:16" ht="12.75" customHeight="1">
      <c r="A58" t="s">
        <v>51</v>
      </c>
      <c s="6" t="s">
        <v>125</v>
      </c>
      <c s="6" t="s">
        <v>2610</v>
      </c>
      <c t="s">
        <v>5</v>
      </c>
      <c s="26" t="s">
        <v>2611</v>
      </c>
      <c s="27" t="s">
        <v>65</v>
      </c>
      <c s="28">
        <v>580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2587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5</v>
      </c>
    </row>
    <row r="60" spans="1:5" ht="12.75" customHeight="1">
      <c r="A60" s="30" t="s">
        <v>58</v>
      </c>
      <c r="E60" s="32" t="s">
        <v>5</v>
      </c>
    </row>
    <row r="61" spans="5:5" ht="12.75" customHeight="1">
      <c r="E61" s="31" t="s">
        <v>60</v>
      </c>
    </row>
    <row r="62" spans="1:16" ht="12.75" customHeight="1">
      <c r="A62" t="s">
        <v>51</v>
      </c>
      <c s="6" t="s">
        <v>128</v>
      </c>
      <c s="6" t="s">
        <v>2612</v>
      </c>
      <c t="s">
        <v>5</v>
      </c>
      <c s="26" t="s">
        <v>2613</v>
      </c>
      <c s="27" t="s">
        <v>65</v>
      </c>
      <c s="28">
        <v>2100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2587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5</v>
      </c>
    </row>
    <row r="64" spans="1:5" ht="12.75" customHeight="1">
      <c r="A64" s="30" t="s">
        <v>58</v>
      </c>
      <c r="E64" s="32" t="s">
        <v>5</v>
      </c>
    </row>
    <row r="65" spans="5:5" ht="12.75" customHeight="1">
      <c r="E65" s="31" t="s">
        <v>60</v>
      </c>
    </row>
    <row r="66" spans="1:16" ht="12.75" customHeight="1">
      <c r="A66" t="s">
        <v>51</v>
      </c>
      <c s="6" t="s">
        <v>131</v>
      </c>
      <c s="6" t="s">
        <v>2614</v>
      </c>
      <c t="s">
        <v>5</v>
      </c>
      <c s="26" t="s">
        <v>2615</v>
      </c>
      <c s="27" t="s">
        <v>89</v>
      </c>
      <c s="28">
        <v>1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2587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5</v>
      </c>
    </row>
    <row r="68" spans="1:5" ht="12.75" customHeight="1">
      <c r="A68" s="30" t="s">
        <v>58</v>
      </c>
      <c r="E68" s="32" t="s">
        <v>5</v>
      </c>
    </row>
    <row r="69" spans="5:5" ht="12.75" customHeight="1">
      <c r="E69" s="31" t="s">
        <v>60</v>
      </c>
    </row>
    <row r="70" spans="1:16" ht="12.75" customHeight="1">
      <c r="A70" t="s">
        <v>51</v>
      </c>
      <c s="6" t="s">
        <v>134</v>
      </c>
      <c s="6" t="s">
        <v>2616</v>
      </c>
      <c t="s">
        <v>5</v>
      </c>
      <c s="26" t="s">
        <v>2617</v>
      </c>
      <c s="27" t="s">
        <v>89</v>
      </c>
      <c s="28">
        <v>1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2587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5</v>
      </c>
    </row>
    <row r="72" spans="1:5" ht="12.75" customHeight="1">
      <c r="A72" s="30" t="s">
        <v>58</v>
      </c>
      <c r="E72" s="32" t="s">
        <v>5</v>
      </c>
    </row>
    <row r="73" spans="5:5" ht="12.75" customHeight="1">
      <c r="E73" s="31" t="s">
        <v>60</v>
      </c>
    </row>
    <row r="74" spans="1:16" ht="12.75" customHeight="1">
      <c r="A74" t="s">
        <v>51</v>
      </c>
      <c s="6" t="s">
        <v>137</v>
      </c>
      <c s="6" t="s">
        <v>2618</v>
      </c>
      <c t="s">
        <v>5</v>
      </c>
      <c s="26" t="s">
        <v>2619</v>
      </c>
      <c s="27" t="s">
        <v>89</v>
      </c>
      <c s="28">
        <v>1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2587</v>
      </c>
      <c>
        <f>(M74*21)/100</f>
      </c>
      <c t="s">
        <v>27</v>
      </c>
    </row>
    <row r="75" spans="1:5" ht="12.75" customHeight="1">
      <c r="A75" s="30" t="s">
        <v>56</v>
      </c>
      <c r="E75" s="31" t="s">
        <v>5</v>
      </c>
    </row>
    <row r="76" spans="1:5" ht="12.75" customHeight="1">
      <c r="A76" s="30" t="s">
        <v>58</v>
      </c>
      <c r="E76" s="32" t="s">
        <v>5</v>
      </c>
    </row>
    <row r="77" spans="5:5" ht="12.75" customHeight="1">
      <c r="E77" s="31" t="s">
        <v>60</v>
      </c>
    </row>
    <row r="78" spans="1:16" ht="12.75" customHeight="1">
      <c r="A78" t="s">
        <v>51</v>
      </c>
      <c s="6" t="s">
        <v>140</v>
      </c>
      <c s="6" t="s">
        <v>2620</v>
      </c>
      <c t="s">
        <v>5</v>
      </c>
      <c s="26" t="s">
        <v>2621</v>
      </c>
      <c s="27" t="s">
        <v>89</v>
      </c>
      <c s="28">
        <v>1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2587</v>
      </c>
      <c>
        <f>(M78*21)/100</f>
      </c>
      <c t="s">
        <v>27</v>
      </c>
    </row>
    <row r="79" spans="1:5" ht="12.75" customHeight="1">
      <c r="A79" s="30" t="s">
        <v>56</v>
      </c>
      <c r="E79" s="31" t="s">
        <v>5</v>
      </c>
    </row>
    <row r="80" spans="1:5" ht="12.75" customHeight="1">
      <c r="A80" s="30" t="s">
        <v>58</v>
      </c>
      <c r="E80" s="32" t="s">
        <v>5</v>
      </c>
    </row>
    <row r="81" spans="5:5" ht="12.75" customHeight="1">
      <c r="E81" s="31" t="s">
        <v>60</v>
      </c>
    </row>
    <row r="82" spans="1:16" ht="12.75" customHeight="1">
      <c r="A82" t="s">
        <v>51</v>
      </c>
      <c s="6" t="s">
        <v>143</v>
      </c>
      <c s="6" t="s">
        <v>2622</v>
      </c>
      <c t="s">
        <v>5</v>
      </c>
      <c s="26" t="s">
        <v>2623</v>
      </c>
      <c s="27" t="s">
        <v>89</v>
      </c>
      <c s="28">
        <v>4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2587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5</v>
      </c>
    </row>
    <row r="84" spans="1:5" ht="12.75" customHeight="1">
      <c r="A84" s="30" t="s">
        <v>58</v>
      </c>
      <c r="E84" s="32" t="s">
        <v>5</v>
      </c>
    </row>
    <row r="85" spans="5:5" ht="12.75" customHeight="1">
      <c r="E85" s="31" t="s">
        <v>60</v>
      </c>
    </row>
    <row r="86" spans="1:16" ht="12.75" customHeight="1">
      <c r="A86" t="s">
        <v>51</v>
      </c>
      <c s="6" t="s">
        <v>146</v>
      </c>
      <c s="6" t="s">
        <v>2624</v>
      </c>
      <c t="s">
        <v>5</v>
      </c>
      <c s="26" t="s">
        <v>2625</v>
      </c>
      <c s="27" t="s">
        <v>89</v>
      </c>
      <c s="28">
        <v>1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2587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5</v>
      </c>
    </row>
    <row r="88" spans="1:5" ht="12.75" customHeight="1">
      <c r="A88" s="30" t="s">
        <v>58</v>
      </c>
      <c r="E88" s="32" t="s">
        <v>5</v>
      </c>
    </row>
    <row r="89" spans="5:5" ht="12.75" customHeight="1">
      <c r="E89" s="31" t="s">
        <v>60</v>
      </c>
    </row>
    <row r="90" spans="1:16" ht="12.75" customHeight="1">
      <c r="A90" t="s">
        <v>51</v>
      </c>
      <c s="6" t="s">
        <v>149</v>
      </c>
      <c s="6" t="s">
        <v>2626</v>
      </c>
      <c t="s">
        <v>5</v>
      </c>
      <c s="26" t="s">
        <v>2627</v>
      </c>
      <c s="27" t="s">
        <v>89</v>
      </c>
      <c s="28">
        <v>1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2587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5</v>
      </c>
    </row>
    <row r="92" spans="1:5" ht="12.75" customHeight="1">
      <c r="A92" s="30" t="s">
        <v>58</v>
      </c>
      <c r="E92" s="32" t="s">
        <v>5</v>
      </c>
    </row>
    <row r="93" spans="5:5" ht="12.75" customHeight="1">
      <c r="E93" s="31" t="s">
        <v>60</v>
      </c>
    </row>
    <row r="94" spans="1:16" ht="12.75" customHeight="1">
      <c r="A94" t="s">
        <v>51</v>
      </c>
      <c s="6" t="s">
        <v>152</v>
      </c>
      <c s="6" t="s">
        <v>2628</v>
      </c>
      <c t="s">
        <v>5</v>
      </c>
      <c s="26" t="s">
        <v>2629</v>
      </c>
      <c s="27" t="s">
        <v>89</v>
      </c>
      <c s="28">
        <v>2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2587</v>
      </c>
      <c>
        <f>(M94*21)/100</f>
      </c>
      <c t="s">
        <v>27</v>
      </c>
    </row>
    <row r="95" spans="1:5" ht="12.75" customHeight="1">
      <c r="A95" s="30" t="s">
        <v>56</v>
      </c>
      <c r="E95" s="31" t="s">
        <v>5</v>
      </c>
    </row>
    <row r="96" spans="1:5" ht="12.75" customHeight="1">
      <c r="A96" s="30" t="s">
        <v>58</v>
      </c>
      <c r="E96" s="32" t="s">
        <v>5</v>
      </c>
    </row>
    <row r="97" spans="5:5" ht="12.75" customHeight="1">
      <c r="E97" s="31" t="s">
        <v>60</v>
      </c>
    </row>
    <row r="98" spans="1:16" ht="12.75" customHeight="1">
      <c r="A98" t="s">
        <v>51</v>
      </c>
      <c s="6" t="s">
        <v>155</v>
      </c>
      <c s="6" t="s">
        <v>2630</v>
      </c>
      <c t="s">
        <v>5</v>
      </c>
      <c s="26" t="s">
        <v>2631</v>
      </c>
      <c s="27" t="s">
        <v>89</v>
      </c>
      <c s="28">
        <v>2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2587</v>
      </c>
      <c>
        <f>(M98*21)/100</f>
      </c>
      <c t="s">
        <v>27</v>
      </c>
    </row>
    <row r="99" spans="1:5" ht="12.75" customHeight="1">
      <c r="A99" s="30" t="s">
        <v>56</v>
      </c>
      <c r="E99" s="31" t="s">
        <v>5</v>
      </c>
    </row>
    <row r="100" spans="1:5" ht="12.75" customHeight="1">
      <c r="A100" s="30" t="s">
        <v>58</v>
      </c>
      <c r="E100" s="32" t="s">
        <v>5</v>
      </c>
    </row>
    <row r="101" spans="5:5" ht="12.75" customHeight="1">
      <c r="E101" s="31" t="s">
        <v>60</v>
      </c>
    </row>
    <row r="102" spans="1:16" ht="12.75" customHeight="1">
      <c r="A102" t="s">
        <v>51</v>
      </c>
      <c s="6" t="s">
        <v>158</v>
      </c>
      <c s="6" t="s">
        <v>2632</v>
      </c>
      <c t="s">
        <v>5</v>
      </c>
      <c s="26" t="s">
        <v>2633</v>
      </c>
      <c s="27" t="s">
        <v>89</v>
      </c>
      <c s="28">
        <v>2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2587</v>
      </c>
      <c>
        <f>(M102*21)/100</f>
      </c>
      <c t="s">
        <v>27</v>
      </c>
    </row>
    <row r="103" spans="1:5" ht="12.75" customHeight="1">
      <c r="A103" s="30" t="s">
        <v>56</v>
      </c>
      <c r="E103" s="31" t="s">
        <v>5</v>
      </c>
    </row>
    <row r="104" spans="1:5" ht="12.75" customHeight="1">
      <c r="A104" s="30" t="s">
        <v>58</v>
      </c>
      <c r="E104" s="32" t="s">
        <v>5</v>
      </c>
    </row>
    <row r="105" spans="5:5" ht="12.75" customHeight="1">
      <c r="E105" s="31" t="s">
        <v>60</v>
      </c>
    </row>
    <row r="106" spans="1:16" ht="12.75" customHeight="1">
      <c r="A106" t="s">
        <v>51</v>
      </c>
      <c s="6" t="s">
        <v>163</v>
      </c>
      <c s="6" t="s">
        <v>2634</v>
      </c>
      <c t="s">
        <v>5</v>
      </c>
      <c s="26" t="s">
        <v>2635</v>
      </c>
      <c s="27" t="s">
        <v>89</v>
      </c>
      <c s="28">
        <v>2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2587</v>
      </c>
      <c>
        <f>(M106*21)/100</f>
      </c>
      <c t="s">
        <v>27</v>
      </c>
    </row>
    <row r="107" spans="1:5" ht="12.75" customHeight="1">
      <c r="A107" s="30" t="s">
        <v>56</v>
      </c>
      <c r="E107" s="31" t="s">
        <v>5</v>
      </c>
    </row>
    <row r="108" spans="1:5" ht="12.75" customHeight="1">
      <c r="A108" s="30" t="s">
        <v>58</v>
      </c>
      <c r="E108" s="32" t="s">
        <v>5</v>
      </c>
    </row>
    <row r="109" spans="5:5" ht="12.75" customHeight="1">
      <c r="E109" s="31" t="s">
        <v>60</v>
      </c>
    </row>
    <row r="110" spans="1:16" ht="12.75" customHeight="1">
      <c r="A110" t="s">
        <v>51</v>
      </c>
      <c s="6" t="s">
        <v>166</v>
      </c>
      <c s="6" t="s">
        <v>2636</v>
      </c>
      <c t="s">
        <v>5</v>
      </c>
      <c s="26" t="s">
        <v>2637</v>
      </c>
      <c s="27" t="s">
        <v>161</v>
      </c>
      <c s="28">
        <v>139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2587</v>
      </c>
      <c>
        <f>(M110*21)/100</f>
      </c>
      <c t="s">
        <v>27</v>
      </c>
    </row>
    <row r="111" spans="1:5" ht="12.75" customHeight="1">
      <c r="A111" s="30" t="s">
        <v>56</v>
      </c>
      <c r="E111" s="31" t="s">
        <v>5</v>
      </c>
    </row>
    <row r="112" spans="1:5" ht="12.75" customHeight="1">
      <c r="A112" s="30" t="s">
        <v>58</v>
      </c>
      <c r="E112" s="32" t="s">
        <v>5</v>
      </c>
    </row>
    <row r="113" spans="5:5" ht="12.75" customHeight="1">
      <c r="E113" s="31" t="s">
        <v>60</v>
      </c>
    </row>
    <row r="114" spans="1:13" ht="12.75" customHeight="1">
      <c r="A114" t="s">
        <v>48</v>
      </c>
      <c r="C114" s="7" t="s">
        <v>2638</v>
      </c>
      <c r="E114" s="25" t="s">
        <v>2639</v>
      </c>
      <c r="J114" s="24">
        <f>0</f>
      </c>
      <c s="24">
        <f>0</f>
      </c>
      <c s="24">
        <f>0+L115+L119+L123</f>
      </c>
      <c s="24">
        <f>0+M115+M119+M123</f>
      </c>
    </row>
    <row r="115" spans="1:16" ht="12.75" customHeight="1">
      <c r="A115" t="s">
        <v>51</v>
      </c>
      <c s="6" t="s">
        <v>169</v>
      </c>
      <c s="6" t="s">
        <v>2640</v>
      </c>
      <c t="s">
        <v>5</v>
      </c>
      <c s="26" t="s">
        <v>2641</v>
      </c>
      <c s="27" t="s">
        <v>89</v>
      </c>
      <c s="28">
        <v>2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2587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5</v>
      </c>
    </row>
    <row r="117" spans="1:5" ht="12.75" customHeight="1">
      <c r="A117" s="30" t="s">
        <v>58</v>
      </c>
      <c r="E117" s="32" t="s">
        <v>5</v>
      </c>
    </row>
    <row r="118" spans="5:5" ht="12.75" customHeight="1">
      <c r="E118" s="31" t="s">
        <v>60</v>
      </c>
    </row>
    <row r="119" spans="1:16" ht="12.75" customHeight="1">
      <c r="A119" t="s">
        <v>51</v>
      </c>
      <c s="6" t="s">
        <v>172</v>
      </c>
      <c s="6" t="s">
        <v>2642</v>
      </c>
      <c t="s">
        <v>5</v>
      </c>
      <c s="26" t="s">
        <v>2643</v>
      </c>
      <c s="27" t="s">
        <v>89</v>
      </c>
      <c s="28">
        <v>1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2587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5</v>
      </c>
    </row>
    <row r="121" spans="1:5" ht="12.75" customHeight="1">
      <c r="A121" s="30" t="s">
        <v>58</v>
      </c>
      <c r="E121" s="32" t="s">
        <v>5</v>
      </c>
    </row>
    <row r="122" spans="5:5" ht="12.75" customHeight="1">
      <c r="E122" s="31" t="s">
        <v>60</v>
      </c>
    </row>
    <row r="123" spans="1:16" ht="12.75" customHeight="1">
      <c r="A123" t="s">
        <v>51</v>
      </c>
      <c s="6" t="s">
        <v>175</v>
      </c>
      <c s="6" t="s">
        <v>2644</v>
      </c>
      <c t="s">
        <v>5</v>
      </c>
      <c s="26" t="s">
        <v>2645</v>
      </c>
      <c s="27" t="s">
        <v>236</v>
      </c>
      <c s="28">
        <v>40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2587</v>
      </c>
      <c>
        <f>(M123*21)/100</f>
      </c>
      <c t="s">
        <v>27</v>
      </c>
    </row>
    <row r="124" spans="1:5" ht="12.75" customHeight="1">
      <c r="A124" s="30" t="s">
        <v>56</v>
      </c>
      <c r="E124" s="31" t="s">
        <v>5</v>
      </c>
    </row>
    <row r="125" spans="1:5" ht="12.75" customHeight="1">
      <c r="A125" s="30" t="s">
        <v>58</v>
      </c>
      <c r="E125" s="32" t="s">
        <v>5</v>
      </c>
    </row>
    <row r="126" spans="5:5" ht="12.75" customHeight="1">
      <c r="E126" s="31" t="s">
        <v>60</v>
      </c>
    </row>
    <row r="127" spans="1:13" ht="12.75" customHeight="1">
      <c r="A127" t="s">
        <v>48</v>
      </c>
      <c r="C127" s="7" t="s">
        <v>2646</v>
      </c>
      <c r="E127" s="25" t="s">
        <v>2647</v>
      </c>
      <c r="J127" s="24">
        <f>0</f>
      </c>
      <c s="24">
        <f>0</f>
      </c>
      <c s="24">
        <f>0+L128+L132+L136+L140</f>
      </c>
      <c s="24">
        <f>0+M128+M132+M136+M140</f>
      </c>
    </row>
    <row r="128" spans="1:16" ht="12.75" customHeight="1">
      <c r="A128" t="s">
        <v>51</v>
      </c>
      <c s="6" t="s">
        <v>178</v>
      </c>
      <c s="6" t="s">
        <v>2648</v>
      </c>
      <c t="s">
        <v>5</v>
      </c>
      <c s="26" t="s">
        <v>2649</v>
      </c>
      <c s="27" t="s">
        <v>209</v>
      </c>
      <c s="28">
        <v>1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2587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5</v>
      </c>
    </row>
    <row r="130" spans="1:5" ht="12.75" customHeight="1">
      <c r="A130" s="30" t="s">
        <v>58</v>
      </c>
      <c r="E130" s="32" t="s">
        <v>5</v>
      </c>
    </row>
    <row r="131" spans="5:5" ht="12.75" customHeight="1">
      <c r="E131" s="31" t="s">
        <v>60</v>
      </c>
    </row>
    <row r="132" spans="1:16" ht="12.75" customHeight="1">
      <c r="A132" t="s">
        <v>51</v>
      </c>
      <c s="6" t="s">
        <v>181</v>
      </c>
      <c s="6" t="s">
        <v>2650</v>
      </c>
      <c t="s">
        <v>5</v>
      </c>
      <c s="26" t="s">
        <v>2651</v>
      </c>
      <c s="27" t="s">
        <v>89</v>
      </c>
      <c s="28">
        <v>1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2587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5</v>
      </c>
    </row>
    <row r="134" spans="1:5" ht="12.75" customHeight="1">
      <c r="A134" s="30" t="s">
        <v>58</v>
      </c>
      <c r="E134" s="32" t="s">
        <v>5</v>
      </c>
    </row>
    <row r="135" spans="5:5" ht="12.75" customHeight="1">
      <c r="E135" s="31" t="s">
        <v>60</v>
      </c>
    </row>
    <row r="136" spans="1:16" ht="12.75" customHeight="1">
      <c r="A136" t="s">
        <v>51</v>
      </c>
      <c s="6" t="s">
        <v>185</v>
      </c>
      <c s="6" t="s">
        <v>2652</v>
      </c>
      <c t="s">
        <v>5</v>
      </c>
      <c s="26" t="s">
        <v>2653</v>
      </c>
      <c s="27" t="s">
        <v>89</v>
      </c>
      <c s="28">
        <v>1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2587</v>
      </c>
      <c>
        <f>(M136*21)/100</f>
      </c>
      <c t="s">
        <v>27</v>
      </c>
    </row>
    <row r="137" spans="1:5" ht="12.75" customHeight="1">
      <c r="A137" s="30" t="s">
        <v>56</v>
      </c>
      <c r="E137" s="31" t="s">
        <v>5</v>
      </c>
    </row>
    <row r="138" spans="1:5" ht="12.75" customHeight="1">
      <c r="A138" s="30" t="s">
        <v>58</v>
      </c>
      <c r="E138" s="32" t="s">
        <v>5</v>
      </c>
    </row>
    <row r="139" spans="5:5" ht="12.75" customHeight="1">
      <c r="E139" s="31" t="s">
        <v>60</v>
      </c>
    </row>
    <row r="140" spans="1:16" ht="12.75" customHeight="1">
      <c r="A140" t="s">
        <v>51</v>
      </c>
      <c s="6" t="s">
        <v>188</v>
      </c>
      <c s="6" t="s">
        <v>2654</v>
      </c>
      <c t="s">
        <v>5</v>
      </c>
      <c s="26" t="s">
        <v>2655</v>
      </c>
      <c s="27" t="s">
        <v>161</v>
      </c>
      <c s="28">
        <v>10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2587</v>
      </c>
      <c>
        <f>(M140*21)/100</f>
      </c>
      <c t="s">
        <v>27</v>
      </c>
    </row>
    <row r="141" spans="1:5" ht="12.75" customHeight="1">
      <c r="A141" s="30" t="s">
        <v>56</v>
      </c>
      <c r="E141" s="31" t="s">
        <v>5</v>
      </c>
    </row>
    <row r="142" spans="1:5" ht="12.75" customHeight="1">
      <c r="A142" s="30" t="s">
        <v>58</v>
      </c>
      <c r="E142" s="32" t="s">
        <v>5</v>
      </c>
    </row>
    <row r="143" spans="5:5" ht="12.75" customHeight="1">
      <c r="E143" s="31" t="s">
        <v>60</v>
      </c>
    </row>
    <row r="144" spans="1:13" ht="12.75" customHeight="1">
      <c r="A144" t="s">
        <v>48</v>
      </c>
      <c r="C144" s="7" t="s">
        <v>2656</v>
      </c>
      <c r="E144" s="25" t="s">
        <v>2657</v>
      </c>
      <c r="J144" s="24">
        <f>0</f>
      </c>
      <c s="24">
        <f>0</f>
      </c>
      <c s="24">
        <f>0+L145+L149+L153+L157+L161+L165+L169+L173+L177+L181+L185+L189+L193</f>
      </c>
      <c s="24">
        <f>0+M145+M149+M153+M157+M161+M165+M169+M173+M177+M181+M185+M189+M193</f>
      </c>
    </row>
    <row r="145" spans="1:16" ht="12.75" customHeight="1">
      <c r="A145" t="s">
        <v>51</v>
      </c>
      <c s="6" t="s">
        <v>191</v>
      </c>
      <c s="6" t="s">
        <v>2658</v>
      </c>
      <c t="s">
        <v>5</v>
      </c>
      <c s="26" t="s">
        <v>2659</v>
      </c>
      <c s="27" t="s">
        <v>54</v>
      </c>
      <c s="28">
        <v>6</v>
      </c>
      <c s="27">
        <v>0</v>
      </c>
      <c s="27">
        <f>ROUND(G145*H145,6)</f>
      </c>
      <c r="L145" s="29">
        <v>0</v>
      </c>
      <c s="24">
        <f>ROUND(ROUND(L145,2)*ROUND(G145,3),2)</f>
      </c>
      <c s="27" t="s">
        <v>2587</v>
      </c>
      <c>
        <f>(M145*21)/100</f>
      </c>
      <c t="s">
        <v>27</v>
      </c>
    </row>
    <row r="146" spans="1:5" ht="12.75" customHeight="1">
      <c r="A146" s="30" t="s">
        <v>56</v>
      </c>
      <c r="E146" s="31" t="s">
        <v>5</v>
      </c>
    </row>
    <row r="147" spans="1:5" ht="12.75" customHeight="1">
      <c r="A147" s="30" t="s">
        <v>58</v>
      </c>
      <c r="E147" s="32" t="s">
        <v>5</v>
      </c>
    </row>
    <row r="148" spans="5:5" ht="12.75" customHeight="1">
      <c r="E148" s="31" t="s">
        <v>60</v>
      </c>
    </row>
    <row r="149" spans="1:16" ht="12.75" customHeight="1">
      <c r="A149" t="s">
        <v>51</v>
      </c>
      <c s="6" t="s">
        <v>194</v>
      </c>
      <c s="6" t="s">
        <v>2660</v>
      </c>
      <c t="s">
        <v>5</v>
      </c>
      <c s="26" t="s">
        <v>2661</v>
      </c>
      <c s="27" t="s">
        <v>89</v>
      </c>
      <c s="28">
        <v>2</v>
      </c>
      <c s="27">
        <v>0</v>
      </c>
      <c s="27">
        <f>ROUND(G149*H149,6)</f>
      </c>
      <c r="L149" s="29">
        <v>0</v>
      </c>
      <c s="24">
        <f>ROUND(ROUND(L149,2)*ROUND(G149,3),2)</f>
      </c>
      <c s="27" t="s">
        <v>2587</v>
      </c>
      <c>
        <f>(M149*21)/100</f>
      </c>
      <c t="s">
        <v>27</v>
      </c>
    </row>
    <row r="150" spans="1:5" ht="12.75" customHeight="1">
      <c r="A150" s="30" t="s">
        <v>56</v>
      </c>
      <c r="E150" s="31" t="s">
        <v>5</v>
      </c>
    </row>
    <row r="151" spans="1:5" ht="12.75" customHeight="1">
      <c r="A151" s="30" t="s">
        <v>58</v>
      </c>
      <c r="E151" s="32" t="s">
        <v>5</v>
      </c>
    </row>
    <row r="152" spans="5:5" ht="12.75" customHeight="1">
      <c r="E152" s="31" t="s">
        <v>60</v>
      </c>
    </row>
    <row r="153" spans="1:16" ht="12.75" customHeight="1">
      <c r="A153" t="s">
        <v>51</v>
      </c>
      <c s="6" t="s">
        <v>197</v>
      </c>
      <c s="6" t="s">
        <v>2662</v>
      </c>
      <c t="s">
        <v>5</v>
      </c>
      <c s="26" t="s">
        <v>2663</v>
      </c>
      <c s="27" t="s">
        <v>89</v>
      </c>
      <c s="28">
        <v>10</v>
      </c>
      <c s="27">
        <v>0</v>
      </c>
      <c s="27">
        <f>ROUND(G153*H153,6)</f>
      </c>
      <c r="L153" s="29">
        <v>0</v>
      </c>
      <c s="24">
        <f>ROUND(ROUND(L153,2)*ROUND(G153,3),2)</f>
      </c>
      <c s="27" t="s">
        <v>2587</v>
      </c>
      <c>
        <f>(M153*21)/100</f>
      </c>
      <c t="s">
        <v>27</v>
      </c>
    </row>
    <row r="154" spans="1:5" ht="12.75" customHeight="1">
      <c r="A154" s="30" t="s">
        <v>56</v>
      </c>
      <c r="E154" s="31" t="s">
        <v>5</v>
      </c>
    </row>
    <row r="155" spans="1:5" ht="12.75" customHeight="1">
      <c r="A155" s="30" t="s">
        <v>58</v>
      </c>
      <c r="E155" s="32" t="s">
        <v>5</v>
      </c>
    </row>
    <row r="156" spans="5:5" ht="12.75" customHeight="1">
      <c r="E156" s="31" t="s">
        <v>60</v>
      </c>
    </row>
    <row r="157" spans="1:16" ht="12.75" customHeight="1">
      <c r="A157" t="s">
        <v>51</v>
      </c>
      <c s="6" t="s">
        <v>303</v>
      </c>
      <c s="6" t="s">
        <v>2664</v>
      </c>
      <c t="s">
        <v>5</v>
      </c>
      <c s="26" t="s">
        <v>2665</v>
      </c>
      <c s="27" t="s">
        <v>89</v>
      </c>
      <c s="28">
        <v>1</v>
      </c>
      <c s="27">
        <v>0</v>
      </c>
      <c s="27">
        <f>ROUND(G157*H157,6)</f>
      </c>
      <c r="L157" s="29">
        <v>0</v>
      </c>
      <c s="24">
        <f>ROUND(ROUND(L157,2)*ROUND(G157,3),2)</f>
      </c>
      <c s="27" t="s">
        <v>2587</v>
      </c>
      <c>
        <f>(M157*21)/100</f>
      </c>
      <c t="s">
        <v>27</v>
      </c>
    </row>
    <row r="158" spans="1:5" ht="12.75" customHeight="1">
      <c r="A158" s="30" t="s">
        <v>56</v>
      </c>
      <c r="E158" s="31" t="s">
        <v>5</v>
      </c>
    </row>
    <row r="159" spans="1:5" ht="12.75" customHeight="1">
      <c r="A159" s="30" t="s">
        <v>58</v>
      </c>
      <c r="E159" s="32" t="s">
        <v>5</v>
      </c>
    </row>
    <row r="160" spans="5:5" ht="12.75" customHeight="1">
      <c r="E160" s="31" t="s">
        <v>60</v>
      </c>
    </row>
    <row r="161" spans="1:16" ht="12.75" customHeight="1">
      <c r="A161" t="s">
        <v>51</v>
      </c>
      <c s="6" t="s">
        <v>306</v>
      </c>
      <c s="6" t="s">
        <v>2666</v>
      </c>
      <c t="s">
        <v>5</v>
      </c>
      <c s="26" t="s">
        <v>2667</v>
      </c>
      <c s="27" t="s">
        <v>89</v>
      </c>
      <c s="28">
        <v>2</v>
      </c>
      <c s="27">
        <v>0</v>
      </c>
      <c s="27">
        <f>ROUND(G161*H161,6)</f>
      </c>
      <c r="L161" s="29">
        <v>0</v>
      </c>
      <c s="24">
        <f>ROUND(ROUND(L161,2)*ROUND(G161,3),2)</f>
      </c>
      <c s="27" t="s">
        <v>2587</v>
      </c>
      <c>
        <f>(M161*21)/100</f>
      </c>
      <c t="s">
        <v>27</v>
      </c>
    </row>
    <row r="162" spans="1:5" ht="12.75" customHeight="1">
      <c r="A162" s="30" t="s">
        <v>56</v>
      </c>
      <c r="E162" s="31" t="s">
        <v>5</v>
      </c>
    </row>
    <row r="163" spans="1:5" ht="12.75" customHeight="1">
      <c r="A163" s="30" t="s">
        <v>58</v>
      </c>
      <c r="E163" s="32" t="s">
        <v>5</v>
      </c>
    </row>
    <row r="164" spans="5:5" ht="12.75" customHeight="1">
      <c r="E164" s="31" t="s">
        <v>60</v>
      </c>
    </row>
    <row r="165" spans="1:16" ht="12.75" customHeight="1">
      <c r="A165" t="s">
        <v>51</v>
      </c>
      <c s="6" t="s">
        <v>309</v>
      </c>
      <c s="6" t="s">
        <v>2668</v>
      </c>
      <c t="s">
        <v>5</v>
      </c>
      <c s="26" t="s">
        <v>2669</v>
      </c>
      <c s="27" t="s">
        <v>89</v>
      </c>
      <c s="28">
        <v>1</v>
      </c>
      <c s="27">
        <v>0</v>
      </c>
      <c s="27">
        <f>ROUND(G165*H165,6)</f>
      </c>
      <c r="L165" s="29">
        <v>0</v>
      </c>
      <c s="24">
        <f>ROUND(ROUND(L165,2)*ROUND(G165,3),2)</f>
      </c>
      <c s="27" t="s">
        <v>2587</v>
      </c>
      <c>
        <f>(M165*21)/100</f>
      </c>
      <c t="s">
        <v>27</v>
      </c>
    </row>
    <row r="166" spans="1:5" ht="12.75" customHeight="1">
      <c r="A166" s="30" t="s">
        <v>56</v>
      </c>
      <c r="E166" s="31" t="s">
        <v>5</v>
      </c>
    </row>
    <row r="167" spans="1:5" ht="12.75" customHeight="1">
      <c r="A167" s="30" t="s">
        <v>58</v>
      </c>
      <c r="E167" s="32" t="s">
        <v>5</v>
      </c>
    </row>
    <row r="168" spans="5:5" ht="12.75" customHeight="1">
      <c r="E168" s="31" t="s">
        <v>60</v>
      </c>
    </row>
    <row r="169" spans="1:16" ht="12.75" customHeight="1">
      <c r="A169" t="s">
        <v>51</v>
      </c>
      <c s="6" t="s">
        <v>312</v>
      </c>
      <c s="6" t="s">
        <v>2670</v>
      </c>
      <c t="s">
        <v>5</v>
      </c>
      <c s="26" t="s">
        <v>2671</v>
      </c>
      <c s="27" t="s">
        <v>89</v>
      </c>
      <c s="28">
        <v>1</v>
      </c>
      <c s="27">
        <v>0</v>
      </c>
      <c s="27">
        <f>ROUND(G169*H169,6)</f>
      </c>
      <c r="L169" s="29">
        <v>0</v>
      </c>
      <c s="24">
        <f>ROUND(ROUND(L169,2)*ROUND(G169,3),2)</f>
      </c>
      <c s="27" t="s">
        <v>2587</v>
      </c>
      <c>
        <f>(M169*21)/100</f>
      </c>
      <c t="s">
        <v>27</v>
      </c>
    </row>
    <row r="170" spans="1:5" ht="12.75" customHeight="1">
      <c r="A170" s="30" t="s">
        <v>56</v>
      </c>
      <c r="E170" s="31" t="s">
        <v>5</v>
      </c>
    </row>
    <row r="171" spans="1:5" ht="12.75" customHeight="1">
      <c r="A171" s="30" t="s">
        <v>58</v>
      </c>
      <c r="E171" s="32" t="s">
        <v>5</v>
      </c>
    </row>
    <row r="172" spans="5:5" ht="12.75" customHeight="1">
      <c r="E172" s="31" t="s">
        <v>60</v>
      </c>
    </row>
    <row r="173" spans="1:16" ht="12.75" customHeight="1">
      <c r="A173" t="s">
        <v>51</v>
      </c>
      <c s="6" t="s">
        <v>315</v>
      </c>
      <c s="6" t="s">
        <v>2672</v>
      </c>
      <c t="s">
        <v>5</v>
      </c>
      <c s="26" t="s">
        <v>2673</v>
      </c>
      <c s="27" t="s">
        <v>89</v>
      </c>
      <c s="28">
        <v>8</v>
      </c>
      <c s="27">
        <v>0</v>
      </c>
      <c s="27">
        <f>ROUND(G173*H173,6)</f>
      </c>
      <c r="L173" s="29">
        <v>0</v>
      </c>
      <c s="24">
        <f>ROUND(ROUND(L173,2)*ROUND(G173,3),2)</f>
      </c>
      <c s="27" t="s">
        <v>2587</v>
      </c>
      <c>
        <f>(M173*21)/100</f>
      </c>
      <c t="s">
        <v>27</v>
      </c>
    </row>
    <row r="174" spans="1:5" ht="12.75" customHeight="1">
      <c r="A174" s="30" t="s">
        <v>56</v>
      </c>
      <c r="E174" s="31" t="s">
        <v>5</v>
      </c>
    </row>
    <row r="175" spans="1:5" ht="12.75" customHeight="1">
      <c r="A175" s="30" t="s">
        <v>58</v>
      </c>
      <c r="E175" s="32" t="s">
        <v>5</v>
      </c>
    </row>
    <row r="176" spans="5:5" ht="12.75" customHeight="1">
      <c r="E176" s="31" t="s">
        <v>60</v>
      </c>
    </row>
    <row r="177" spans="1:16" ht="12.75" customHeight="1">
      <c r="A177" t="s">
        <v>51</v>
      </c>
      <c s="6" t="s">
        <v>318</v>
      </c>
      <c s="6" t="s">
        <v>2674</v>
      </c>
      <c t="s">
        <v>5</v>
      </c>
      <c s="26" t="s">
        <v>2675</v>
      </c>
      <c s="27" t="s">
        <v>89</v>
      </c>
      <c s="28">
        <v>16</v>
      </c>
      <c s="27">
        <v>0</v>
      </c>
      <c s="27">
        <f>ROUND(G177*H177,6)</f>
      </c>
      <c r="L177" s="29">
        <v>0</v>
      </c>
      <c s="24">
        <f>ROUND(ROUND(L177,2)*ROUND(G177,3),2)</f>
      </c>
      <c s="27" t="s">
        <v>2587</v>
      </c>
      <c>
        <f>(M177*21)/100</f>
      </c>
      <c t="s">
        <v>27</v>
      </c>
    </row>
    <row r="178" spans="1:5" ht="12.75" customHeight="1">
      <c r="A178" s="30" t="s">
        <v>56</v>
      </c>
      <c r="E178" s="31" t="s">
        <v>5</v>
      </c>
    </row>
    <row r="179" spans="1:5" ht="12.75" customHeight="1">
      <c r="A179" s="30" t="s">
        <v>58</v>
      </c>
      <c r="E179" s="32" t="s">
        <v>5</v>
      </c>
    </row>
    <row r="180" spans="5:5" ht="12.75" customHeight="1">
      <c r="E180" s="31" t="s">
        <v>60</v>
      </c>
    </row>
    <row r="181" spans="1:16" ht="12.75" customHeight="1">
      <c r="A181" t="s">
        <v>51</v>
      </c>
      <c s="6" t="s">
        <v>321</v>
      </c>
      <c s="6" t="s">
        <v>2676</v>
      </c>
      <c t="s">
        <v>5</v>
      </c>
      <c s="26" t="s">
        <v>2677</v>
      </c>
      <c s="27" t="s">
        <v>89</v>
      </c>
      <c s="28">
        <v>2</v>
      </c>
      <c s="27">
        <v>0</v>
      </c>
      <c s="27">
        <f>ROUND(G181*H181,6)</f>
      </c>
      <c r="L181" s="29">
        <v>0</v>
      </c>
      <c s="24">
        <f>ROUND(ROUND(L181,2)*ROUND(G181,3),2)</f>
      </c>
      <c s="27" t="s">
        <v>2587</v>
      </c>
      <c>
        <f>(M181*21)/100</f>
      </c>
      <c t="s">
        <v>27</v>
      </c>
    </row>
    <row r="182" spans="1:5" ht="12.75" customHeight="1">
      <c r="A182" s="30" t="s">
        <v>56</v>
      </c>
      <c r="E182" s="31" t="s">
        <v>5</v>
      </c>
    </row>
    <row r="183" spans="1:5" ht="12.75" customHeight="1">
      <c r="A183" s="30" t="s">
        <v>58</v>
      </c>
      <c r="E183" s="32" t="s">
        <v>5</v>
      </c>
    </row>
    <row r="184" spans="5:5" ht="12.75" customHeight="1">
      <c r="E184" s="31" t="s">
        <v>60</v>
      </c>
    </row>
    <row r="185" spans="1:16" ht="12.75" customHeight="1">
      <c r="A185" t="s">
        <v>51</v>
      </c>
      <c s="6" t="s">
        <v>324</v>
      </c>
      <c s="6" t="s">
        <v>2678</v>
      </c>
      <c t="s">
        <v>5</v>
      </c>
      <c s="26" t="s">
        <v>2679</v>
      </c>
      <c s="27" t="s">
        <v>65</v>
      </c>
      <c s="28">
        <v>600</v>
      </c>
      <c s="27">
        <v>0</v>
      </c>
      <c s="27">
        <f>ROUND(G185*H185,6)</f>
      </c>
      <c r="L185" s="29">
        <v>0</v>
      </c>
      <c s="24">
        <f>ROUND(ROUND(L185,2)*ROUND(G185,3),2)</f>
      </c>
      <c s="27" t="s">
        <v>2587</v>
      </c>
      <c>
        <f>(M185*21)/100</f>
      </c>
      <c t="s">
        <v>27</v>
      </c>
    </row>
    <row r="186" spans="1:5" ht="12.75" customHeight="1">
      <c r="A186" s="30" t="s">
        <v>56</v>
      </c>
      <c r="E186" s="31" t="s">
        <v>5</v>
      </c>
    </row>
    <row r="187" spans="1:5" ht="12.75" customHeight="1">
      <c r="A187" s="30" t="s">
        <v>58</v>
      </c>
      <c r="E187" s="32" t="s">
        <v>5</v>
      </c>
    </row>
    <row r="188" spans="5:5" ht="12.75" customHeight="1">
      <c r="E188" s="31" t="s">
        <v>60</v>
      </c>
    </row>
    <row r="189" spans="1:16" ht="12.75" customHeight="1">
      <c r="A189" t="s">
        <v>51</v>
      </c>
      <c s="6" t="s">
        <v>327</v>
      </c>
      <c s="6" t="s">
        <v>2680</v>
      </c>
      <c t="s">
        <v>5</v>
      </c>
      <c s="26" t="s">
        <v>2681</v>
      </c>
      <c s="27" t="s">
        <v>65</v>
      </c>
      <c s="28">
        <v>630</v>
      </c>
      <c s="27">
        <v>0</v>
      </c>
      <c s="27">
        <f>ROUND(G189*H189,6)</f>
      </c>
      <c r="L189" s="29">
        <v>0</v>
      </c>
      <c s="24">
        <f>ROUND(ROUND(L189,2)*ROUND(G189,3),2)</f>
      </c>
      <c s="27" t="s">
        <v>2587</v>
      </c>
      <c>
        <f>(M189*21)/100</f>
      </c>
      <c t="s">
        <v>27</v>
      </c>
    </row>
    <row r="190" spans="1:5" ht="12.75" customHeight="1">
      <c r="A190" s="30" t="s">
        <v>56</v>
      </c>
      <c r="E190" s="31" t="s">
        <v>5</v>
      </c>
    </row>
    <row r="191" spans="1:5" ht="12.75" customHeight="1">
      <c r="A191" s="30" t="s">
        <v>58</v>
      </c>
      <c r="E191" s="32" t="s">
        <v>5</v>
      </c>
    </row>
    <row r="192" spans="5:5" ht="12.75" customHeight="1">
      <c r="E192" s="31" t="s">
        <v>60</v>
      </c>
    </row>
    <row r="193" spans="1:16" ht="12.75" customHeight="1">
      <c r="A193" t="s">
        <v>51</v>
      </c>
      <c s="6" t="s">
        <v>330</v>
      </c>
      <c s="6" t="s">
        <v>2682</v>
      </c>
      <c t="s">
        <v>5</v>
      </c>
      <c s="26" t="s">
        <v>2683</v>
      </c>
      <c s="27" t="s">
        <v>161</v>
      </c>
      <c s="28">
        <v>11</v>
      </c>
      <c s="27">
        <v>0</v>
      </c>
      <c s="27">
        <f>ROUND(G193*H193,6)</f>
      </c>
      <c r="L193" s="29">
        <v>0</v>
      </c>
      <c s="24">
        <f>ROUND(ROUND(L193,2)*ROUND(G193,3),2)</f>
      </c>
      <c s="27" t="s">
        <v>2587</v>
      </c>
      <c>
        <f>(M193*21)/100</f>
      </c>
      <c t="s">
        <v>27</v>
      </c>
    </row>
    <row r="194" spans="1:5" ht="12.75" customHeight="1">
      <c r="A194" s="30" t="s">
        <v>56</v>
      </c>
      <c r="E194" s="31" t="s">
        <v>5</v>
      </c>
    </row>
    <row r="195" spans="1:5" ht="12.75" customHeight="1">
      <c r="A195" s="30" t="s">
        <v>58</v>
      </c>
      <c r="E195" s="32" t="s">
        <v>5</v>
      </c>
    </row>
    <row r="196" spans="5:5" ht="12.75" customHeight="1">
      <c r="E196" s="31" t="s">
        <v>60</v>
      </c>
    </row>
    <row r="197" spans="1:13" ht="12.75" customHeight="1">
      <c r="A197" t="s">
        <v>48</v>
      </c>
      <c r="C197" s="7" t="s">
        <v>2684</v>
      </c>
      <c r="E197" s="25" t="s">
        <v>2685</v>
      </c>
      <c r="J197" s="24">
        <f>0</f>
      </c>
      <c s="24">
        <f>0</f>
      </c>
      <c s="24">
        <f>0+L198+L202+L206+L210</f>
      </c>
      <c s="24">
        <f>0+M198+M202+M206+M210</f>
      </c>
    </row>
    <row r="198" spans="1:16" ht="12.75" customHeight="1">
      <c r="A198" t="s">
        <v>51</v>
      </c>
      <c s="6" t="s">
        <v>333</v>
      </c>
      <c s="6" t="s">
        <v>487</v>
      </c>
      <c t="s">
        <v>5</v>
      </c>
      <c s="26" t="s">
        <v>488</v>
      </c>
      <c s="27" t="s">
        <v>489</v>
      </c>
      <c s="28">
        <v>33</v>
      </c>
      <c s="27">
        <v>0</v>
      </c>
      <c s="27">
        <f>ROUND(G198*H198,6)</f>
      </c>
      <c r="L198" s="29">
        <v>0</v>
      </c>
      <c s="24">
        <f>ROUND(ROUND(L198,2)*ROUND(G198,3),2)</f>
      </c>
      <c s="27" t="s">
        <v>2587</v>
      </c>
      <c>
        <f>(M198*21)/100</f>
      </c>
      <c t="s">
        <v>27</v>
      </c>
    </row>
    <row r="199" spans="1:5" ht="12.75" customHeight="1">
      <c r="A199" s="30" t="s">
        <v>56</v>
      </c>
      <c r="E199" s="31" t="s">
        <v>5</v>
      </c>
    </row>
    <row r="200" spans="1:5" ht="12.75" customHeight="1">
      <c r="A200" s="30" t="s">
        <v>58</v>
      </c>
      <c r="E200" s="32" t="s">
        <v>5</v>
      </c>
    </row>
    <row r="201" spans="5:5" ht="12.75" customHeight="1">
      <c r="E201" s="31" t="s">
        <v>60</v>
      </c>
    </row>
    <row r="202" spans="1:16" ht="12.75" customHeight="1">
      <c r="A202" t="s">
        <v>51</v>
      </c>
      <c s="6" t="s">
        <v>336</v>
      </c>
      <c s="6" t="s">
        <v>494</v>
      </c>
      <c t="s">
        <v>5</v>
      </c>
      <c s="26" t="s">
        <v>495</v>
      </c>
      <c s="27" t="s">
        <v>489</v>
      </c>
      <c s="28">
        <v>15</v>
      </c>
      <c s="27">
        <v>0</v>
      </c>
      <c s="27">
        <f>ROUND(G202*H202,6)</f>
      </c>
      <c r="L202" s="29">
        <v>0</v>
      </c>
      <c s="24">
        <f>ROUND(ROUND(L202,2)*ROUND(G202,3),2)</f>
      </c>
      <c s="27" t="s">
        <v>2587</v>
      </c>
      <c>
        <f>(M202*21)/100</f>
      </c>
      <c t="s">
        <v>27</v>
      </c>
    </row>
    <row r="203" spans="1:5" ht="12.75" customHeight="1">
      <c r="A203" s="30" t="s">
        <v>56</v>
      </c>
      <c r="E203" s="31" t="s">
        <v>5</v>
      </c>
    </row>
    <row r="204" spans="1:5" ht="12.75" customHeight="1">
      <c r="A204" s="30" t="s">
        <v>58</v>
      </c>
      <c r="E204" s="32" t="s">
        <v>5</v>
      </c>
    </row>
    <row r="205" spans="5:5" ht="12.75" customHeight="1">
      <c r="E205" s="31" t="s">
        <v>60</v>
      </c>
    </row>
    <row r="206" spans="1:16" ht="12.75" customHeight="1">
      <c r="A206" t="s">
        <v>51</v>
      </c>
      <c s="6" t="s">
        <v>339</v>
      </c>
      <c s="6" t="s">
        <v>2686</v>
      </c>
      <c t="s">
        <v>5</v>
      </c>
      <c s="26" t="s">
        <v>2687</v>
      </c>
      <c s="27" t="s">
        <v>489</v>
      </c>
      <c s="28">
        <v>0.1</v>
      </c>
      <c s="27">
        <v>0</v>
      </c>
      <c s="27">
        <f>ROUND(G206*H206,6)</f>
      </c>
      <c r="L206" s="29">
        <v>0</v>
      </c>
      <c s="24">
        <f>ROUND(ROUND(L206,2)*ROUND(G206,3),2)</f>
      </c>
      <c s="27" t="s">
        <v>2688</v>
      </c>
      <c>
        <f>(M206*21)/100</f>
      </c>
      <c t="s">
        <v>27</v>
      </c>
    </row>
    <row r="207" spans="1:5" ht="12.75" customHeight="1">
      <c r="A207" s="30" t="s">
        <v>56</v>
      </c>
      <c r="E207" s="31" t="s">
        <v>5</v>
      </c>
    </row>
    <row r="208" spans="1:5" ht="12.75" customHeight="1">
      <c r="A208" s="30" t="s">
        <v>58</v>
      </c>
      <c r="E208" s="32" t="s">
        <v>5</v>
      </c>
    </row>
    <row r="209" spans="5:5" ht="12.75" customHeight="1">
      <c r="E209" s="31" t="s">
        <v>60</v>
      </c>
    </row>
    <row r="210" spans="1:16" ht="12.75" customHeight="1">
      <c r="A210" t="s">
        <v>51</v>
      </c>
      <c s="6" t="s">
        <v>342</v>
      </c>
      <c s="6" t="s">
        <v>2689</v>
      </c>
      <c t="s">
        <v>5</v>
      </c>
      <c s="26" t="s">
        <v>2690</v>
      </c>
      <c s="27" t="s">
        <v>489</v>
      </c>
      <c s="28">
        <v>0.1</v>
      </c>
      <c s="27">
        <v>0</v>
      </c>
      <c s="27">
        <f>ROUND(G210*H210,6)</f>
      </c>
      <c r="L210" s="29">
        <v>0</v>
      </c>
      <c s="24">
        <f>ROUND(ROUND(L210,2)*ROUND(G210,3),2)</f>
      </c>
      <c s="27" t="s">
        <v>2587</v>
      </c>
      <c>
        <f>(M210*21)/100</f>
      </c>
      <c t="s">
        <v>27</v>
      </c>
    </row>
    <row r="211" spans="1:5" ht="12.75" customHeight="1">
      <c r="A211" s="30" t="s">
        <v>56</v>
      </c>
      <c r="E211" s="31" t="s">
        <v>5</v>
      </c>
    </row>
    <row r="212" spans="1:5" ht="12.75" customHeight="1">
      <c r="A212" s="30" t="s">
        <v>58</v>
      </c>
      <c r="E212" s="32" t="s">
        <v>5</v>
      </c>
    </row>
    <row r="213" spans="5:5" ht="12.75" customHeight="1">
      <c r="E213" s="31" t="s">
        <v>60</v>
      </c>
    </row>
    <row r="214" spans="1:13" ht="12.75" customHeight="1">
      <c r="A214" t="s">
        <v>48</v>
      </c>
      <c r="C214" s="7" t="s">
        <v>49</v>
      </c>
      <c r="E214" s="25" t="s">
        <v>2691</v>
      </c>
      <c r="J214" s="24">
        <f>0</f>
      </c>
      <c s="24">
        <f>0</f>
      </c>
      <c s="24">
        <f>0+L215+L219+L223+L227+L231+L235+L239</f>
      </c>
      <c s="24">
        <f>0+M215+M219+M223+M227+M231+M235+M239</f>
      </c>
    </row>
    <row r="215" spans="1:16" ht="12.75" customHeight="1">
      <c r="A215" t="s">
        <v>51</v>
      </c>
      <c s="6" t="s">
        <v>49</v>
      </c>
      <c s="6" t="s">
        <v>2692</v>
      </c>
      <c t="s">
        <v>5</v>
      </c>
      <c s="26" t="s">
        <v>2693</v>
      </c>
      <c s="27" t="s">
        <v>54</v>
      </c>
      <c s="28">
        <v>18</v>
      </c>
      <c s="27">
        <v>0</v>
      </c>
      <c s="27">
        <f>ROUND(G215*H215,6)</f>
      </c>
      <c r="L215" s="29">
        <v>0</v>
      </c>
      <c s="24">
        <f>ROUND(ROUND(L215,2)*ROUND(G215,3),2)</f>
      </c>
      <c s="27" t="s">
        <v>2587</v>
      </c>
      <c>
        <f>(M215*21)/100</f>
      </c>
      <c t="s">
        <v>27</v>
      </c>
    </row>
    <row r="216" spans="1:5" ht="12.75" customHeight="1">
      <c r="A216" s="30" t="s">
        <v>56</v>
      </c>
      <c r="E216" s="31" t="s">
        <v>57</v>
      </c>
    </row>
    <row r="217" spans="1:5" ht="12.75" customHeight="1">
      <c r="A217" s="30" t="s">
        <v>58</v>
      </c>
      <c r="E217" s="32" t="s">
        <v>5</v>
      </c>
    </row>
    <row r="218" spans="5:5" ht="12.75" customHeight="1">
      <c r="E218" s="31" t="s">
        <v>60</v>
      </c>
    </row>
    <row r="219" spans="1:16" ht="12.75" customHeight="1">
      <c r="A219" t="s">
        <v>51</v>
      </c>
      <c s="6" t="s">
        <v>27</v>
      </c>
      <c s="6" t="s">
        <v>2694</v>
      </c>
      <c t="s">
        <v>5</v>
      </c>
      <c s="26" t="s">
        <v>2695</v>
      </c>
      <c s="27" t="s">
        <v>2696</v>
      </c>
      <c s="28">
        <v>720</v>
      </c>
      <c s="27">
        <v>0</v>
      </c>
      <c s="27">
        <f>ROUND(G219*H219,6)</f>
      </c>
      <c r="L219" s="29">
        <v>0</v>
      </c>
      <c s="24">
        <f>ROUND(ROUND(L219,2)*ROUND(G219,3),2)</f>
      </c>
      <c s="27" t="s">
        <v>2587</v>
      </c>
      <c>
        <f>(M219*21)/100</f>
      </c>
      <c t="s">
        <v>27</v>
      </c>
    </row>
    <row r="220" spans="1:5" ht="12.75" customHeight="1">
      <c r="A220" s="30" t="s">
        <v>56</v>
      </c>
      <c r="E220" s="31" t="s">
        <v>5</v>
      </c>
    </row>
    <row r="221" spans="1:5" ht="12.75" customHeight="1">
      <c r="A221" s="30" t="s">
        <v>58</v>
      </c>
      <c r="E221" s="32" t="s">
        <v>5</v>
      </c>
    </row>
    <row r="222" spans="5:5" ht="12.75" customHeight="1">
      <c r="E222" s="31" t="s">
        <v>60</v>
      </c>
    </row>
    <row r="223" spans="1:16" ht="12.75" customHeight="1">
      <c r="A223" t="s">
        <v>51</v>
      </c>
      <c s="6" t="s">
        <v>26</v>
      </c>
      <c s="6" t="s">
        <v>2697</v>
      </c>
      <c t="s">
        <v>5</v>
      </c>
      <c s="26" t="s">
        <v>2698</v>
      </c>
      <c s="27" t="s">
        <v>89</v>
      </c>
      <c s="28">
        <v>6</v>
      </c>
      <c s="27">
        <v>0</v>
      </c>
      <c s="27">
        <f>ROUND(G223*H223,6)</f>
      </c>
      <c r="L223" s="29">
        <v>0</v>
      </c>
      <c s="24">
        <f>ROUND(ROUND(L223,2)*ROUND(G223,3),2)</f>
      </c>
      <c s="27" t="s">
        <v>2587</v>
      </c>
      <c>
        <f>(M223*21)/100</f>
      </c>
      <c t="s">
        <v>27</v>
      </c>
    </row>
    <row r="224" spans="1:5" ht="12.75" customHeight="1">
      <c r="A224" s="30" t="s">
        <v>56</v>
      </c>
      <c r="E224" s="31" t="s">
        <v>5</v>
      </c>
    </row>
    <row r="225" spans="1:5" ht="12.75" customHeight="1">
      <c r="A225" s="30" t="s">
        <v>58</v>
      </c>
      <c r="E225" s="32" t="s">
        <v>5</v>
      </c>
    </row>
    <row r="226" spans="5:5" ht="12.75" customHeight="1">
      <c r="E226" s="31" t="s">
        <v>60</v>
      </c>
    </row>
    <row r="227" spans="1:16" ht="12.75" customHeight="1">
      <c r="A227" t="s">
        <v>51</v>
      </c>
      <c s="6" t="s">
        <v>66</v>
      </c>
      <c s="6" t="s">
        <v>2699</v>
      </c>
      <c t="s">
        <v>5</v>
      </c>
      <c s="26" t="s">
        <v>2700</v>
      </c>
      <c s="27" t="s">
        <v>89</v>
      </c>
      <c s="28">
        <v>16</v>
      </c>
      <c s="27">
        <v>0</v>
      </c>
      <c s="27">
        <f>ROUND(G227*H227,6)</f>
      </c>
      <c r="L227" s="29">
        <v>0</v>
      </c>
      <c s="24">
        <f>ROUND(ROUND(L227,2)*ROUND(G227,3),2)</f>
      </c>
      <c s="27" t="s">
        <v>2587</v>
      </c>
      <c>
        <f>(M227*21)/100</f>
      </c>
      <c t="s">
        <v>27</v>
      </c>
    </row>
    <row r="228" spans="1:5" ht="12.75" customHeight="1">
      <c r="A228" s="30" t="s">
        <v>56</v>
      </c>
      <c r="E228" s="31" t="s">
        <v>5</v>
      </c>
    </row>
    <row r="229" spans="1:5" ht="12.75" customHeight="1">
      <c r="A229" s="30" t="s">
        <v>58</v>
      </c>
      <c r="E229" s="32" t="s">
        <v>5</v>
      </c>
    </row>
    <row r="230" spans="5:5" ht="12.75" customHeight="1">
      <c r="E230" s="31" t="s">
        <v>60</v>
      </c>
    </row>
    <row r="231" spans="1:16" ht="12.75" customHeight="1">
      <c r="A231" t="s">
        <v>51</v>
      </c>
      <c s="6" t="s">
        <v>71</v>
      </c>
      <c s="6" t="s">
        <v>2701</v>
      </c>
      <c t="s">
        <v>5</v>
      </c>
      <c s="26" t="s">
        <v>2702</v>
      </c>
      <c s="27" t="s">
        <v>89</v>
      </c>
      <c s="28">
        <v>2</v>
      </c>
      <c s="27">
        <v>0</v>
      </c>
      <c s="27">
        <f>ROUND(G231*H231,6)</f>
      </c>
      <c r="L231" s="29">
        <v>0</v>
      </c>
      <c s="24">
        <f>ROUND(ROUND(L231,2)*ROUND(G231,3),2)</f>
      </c>
      <c s="27" t="s">
        <v>2587</v>
      </c>
      <c>
        <f>(M231*21)/100</f>
      </c>
      <c t="s">
        <v>27</v>
      </c>
    </row>
    <row r="232" spans="1:5" ht="12.75" customHeight="1">
      <c r="A232" s="30" t="s">
        <v>56</v>
      </c>
      <c r="E232" s="31" t="s">
        <v>5</v>
      </c>
    </row>
    <row r="233" spans="1:5" ht="12.75" customHeight="1">
      <c r="A233" s="30" t="s">
        <v>58</v>
      </c>
      <c r="E233" s="32" t="s">
        <v>5</v>
      </c>
    </row>
    <row r="234" spans="5:5" ht="12.75" customHeight="1">
      <c r="E234" s="31" t="s">
        <v>60</v>
      </c>
    </row>
    <row r="235" spans="1:16" ht="12.75" customHeight="1">
      <c r="A235" t="s">
        <v>51</v>
      </c>
      <c s="6" t="s">
        <v>74</v>
      </c>
      <c s="6" t="s">
        <v>2703</v>
      </c>
      <c t="s">
        <v>5</v>
      </c>
      <c s="26" t="s">
        <v>2704</v>
      </c>
      <c s="27" t="s">
        <v>89</v>
      </c>
      <c s="28">
        <v>2</v>
      </c>
      <c s="27">
        <v>0</v>
      </c>
      <c s="27">
        <f>ROUND(G235*H235,6)</f>
      </c>
      <c r="L235" s="29">
        <v>0</v>
      </c>
      <c s="24">
        <f>ROUND(ROUND(L235,2)*ROUND(G235,3),2)</f>
      </c>
      <c s="27" t="s">
        <v>2587</v>
      </c>
      <c>
        <f>(M235*21)/100</f>
      </c>
      <c t="s">
        <v>27</v>
      </c>
    </row>
    <row r="236" spans="1:5" ht="12.75" customHeight="1">
      <c r="A236" s="30" t="s">
        <v>56</v>
      </c>
      <c r="E236" s="31" t="s">
        <v>5</v>
      </c>
    </row>
    <row r="237" spans="1:5" ht="12.75" customHeight="1">
      <c r="A237" s="30" t="s">
        <v>58</v>
      </c>
      <c r="E237" s="32" t="s">
        <v>5</v>
      </c>
    </row>
    <row r="238" spans="5:5" ht="12.75" customHeight="1">
      <c r="E238" s="31" t="s">
        <v>60</v>
      </c>
    </row>
    <row r="239" spans="1:16" ht="12.75" customHeight="1">
      <c r="A239" t="s">
        <v>51</v>
      </c>
      <c s="6" t="s">
        <v>77</v>
      </c>
      <c s="6" t="s">
        <v>2705</v>
      </c>
      <c t="s">
        <v>5</v>
      </c>
      <c s="26" t="s">
        <v>2706</v>
      </c>
      <c s="27" t="s">
        <v>161</v>
      </c>
      <c s="28">
        <v>27</v>
      </c>
      <c s="27">
        <v>0</v>
      </c>
      <c s="27">
        <f>ROUND(G239*H239,6)</f>
      </c>
      <c r="L239" s="29">
        <v>0</v>
      </c>
      <c s="24">
        <f>ROUND(ROUND(L239,2)*ROUND(G239,3),2)</f>
      </c>
      <c s="27" t="s">
        <v>2587</v>
      </c>
      <c>
        <f>(M239*21)/100</f>
      </c>
      <c t="s">
        <v>27</v>
      </c>
    </row>
    <row r="240" spans="1:5" ht="12.75" customHeight="1">
      <c r="A240" s="30" t="s">
        <v>56</v>
      </c>
      <c r="E240" s="31" t="s">
        <v>5</v>
      </c>
    </row>
    <row r="241" spans="1:5" ht="12.75" customHeight="1">
      <c r="A241" s="30" t="s">
        <v>58</v>
      </c>
      <c r="E241" s="32" t="s">
        <v>5</v>
      </c>
    </row>
    <row r="242" spans="5:5" ht="12.75" customHeight="1">
      <c r="E242" s="31" t="s">
        <v>60</v>
      </c>
    </row>
    <row r="243" spans="1:13" ht="12.75" customHeight="1">
      <c r="A243" t="s">
        <v>48</v>
      </c>
      <c r="C243" s="7" t="s">
        <v>2707</v>
      </c>
      <c r="E243" s="25" t="s">
        <v>2708</v>
      </c>
      <c r="J243" s="24">
        <f>0</f>
      </c>
      <c s="24">
        <f>0</f>
      </c>
      <c s="24">
        <f>0+L244+L248</f>
      </c>
      <c s="24">
        <f>0+M244+M248</f>
      </c>
    </row>
    <row r="244" spans="1:16" ht="12.75" customHeight="1">
      <c r="A244" t="s">
        <v>51</v>
      </c>
      <c s="6" t="s">
        <v>80</v>
      </c>
      <c s="6" t="s">
        <v>2709</v>
      </c>
      <c t="s">
        <v>5</v>
      </c>
      <c s="26" t="s">
        <v>2710</v>
      </c>
      <c s="27" t="s">
        <v>89</v>
      </c>
      <c s="28">
        <v>2</v>
      </c>
      <c s="27">
        <v>0</v>
      </c>
      <c s="27">
        <f>ROUND(G244*H244,6)</f>
      </c>
      <c r="L244" s="29">
        <v>0</v>
      </c>
      <c s="24">
        <f>ROUND(ROUND(L244,2)*ROUND(G244,3),2)</f>
      </c>
      <c s="27" t="s">
        <v>2587</v>
      </c>
      <c>
        <f>(M244*21)/100</f>
      </c>
      <c t="s">
        <v>27</v>
      </c>
    </row>
    <row r="245" spans="1:5" ht="12.75" customHeight="1">
      <c r="A245" s="30" t="s">
        <v>56</v>
      </c>
      <c r="E245" s="31" t="s">
        <v>5</v>
      </c>
    </row>
    <row r="246" spans="1:5" ht="12.75" customHeight="1">
      <c r="A246" s="30" t="s">
        <v>58</v>
      </c>
      <c r="E246" s="32" t="s">
        <v>5</v>
      </c>
    </row>
    <row r="247" spans="5:5" ht="12.75" customHeight="1">
      <c r="E247" s="31" t="s">
        <v>60</v>
      </c>
    </row>
    <row r="248" spans="1:16" ht="12.75" customHeight="1">
      <c r="A248" t="s">
        <v>51</v>
      </c>
      <c s="6" t="s">
        <v>83</v>
      </c>
      <c s="6" t="s">
        <v>2711</v>
      </c>
      <c t="s">
        <v>5</v>
      </c>
      <c s="26" t="s">
        <v>2712</v>
      </c>
      <c s="27" t="s">
        <v>161</v>
      </c>
      <c s="28">
        <v>2</v>
      </c>
      <c s="27">
        <v>0</v>
      </c>
      <c s="27">
        <f>ROUND(G248*H248,6)</f>
      </c>
      <c r="L248" s="29">
        <v>0</v>
      </c>
      <c s="24">
        <f>ROUND(ROUND(L248,2)*ROUND(G248,3),2)</f>
      </c>
      <c s="27" t="s">
        <v>2587</v>
      </c>
      <c>
        <f>(M248*21)/100</f>
      </c>
      <c t="s">
        <v>27</v>
      </c>
    </row>
    <row r="249" spans="1:5" ht="12.75" customHeight="1">
      <c r="A249" s="30" t="s">
        <v>56</v>
      </c>
      <c r="E249" s="31" t="s">
        <v>5</v>
      </c>
    </row>
    <row r="250" spans="1:5" ht="12.75" customHeight="1">
      <c r="A250" s="30" t="s">
        <v>58</v>
      </c>
      <c r="E250" s="32" t="s">
        <v>5</v>
      </c>
    </row>
    <row r="251" spans="5:5" ht="12.75" customHeight="1">
      <c r="E251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2713</v>
      </c>
      <c s="33">
        <f>Rekapitulace!C47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2713</v>
      </c>
      <c r="E4" s="19" t="s">
        <v>2714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COUNTIFS(L8:L119,"=0",A8:A119,"P")+COUNTIFS(L8:L119,"",A8:A119,"P")+SUM(Q8:Q119)</f>
      </c>
    </row>
    <row r="8" spans="1:13" ht="12.75" customHeight="1">
      <c r="A8" t="s">
        <v>45</v>
      </c>
      <c r="C8" s="21" t="s">
        <v>2717</v>
      </c>
      <c r="E8" s="23" t="s">
        <v>2718</v>
      </c>
      <c r="J8" s="22">
        <f>0+J9+J14+J19+J28+J57+J118</f>
      </c>
      <c s="22">
        <f>0+K9+K14+K19+K28+K57+K118</f>
      </c>
      <c s="22">
        <f>0+L9+L14+L19+L28+L57+L118</f>
      </c>
      <c s="22">
        <f>0+M9+M14+M19+M28+M57+M118</f>
      </c>
    </row>
    <row r="9" spans="1:13" ht="12.75" customHeight="1">
      <c r="A9" t="s">
        <v>48</v>
      </c>
      <c r="C9" s="7" t="s">
        <v>96</v>
      </c>
      <c r="E9" s="25" t="s">
        <v>1668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128</v>
      </c>
      <c s="6" t="s">
        <v>218</v>
      </c>
      <c t="s">
        <v>49</v>
      </c>
      <c s="26" t="s">
        <v>219</v>
      </c>
      <c s="27" t="s">
        <v>54</v>
      </c>
      <c s="28">
        <v>6.72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2719</v>
      </c>
    </row>
    <row r="13" spans="5:5" ht="12.75" customHeight="1">
      <c r="E13" s="31" t="s">
        <v>1344</v>
      </c>
    </row>
    <row r="14" spans="1:13" ht="12.75" customHeight="1">
      <c r="A14" t="s">
        <v>48</v>
      </c>
      <c r="C14" s="7" t="s">
        <v>109</v>
      </c>
      <c r="E14" s="25" t="s">
        <v>1669</v>
      </c>
      <c r="J14" s="24">
        <f>0</f>
      </c>
      <c s="24">
        <f>0</f>
      </c>
      <c s="24">
        <f>0+L15</f>
      </c>
      <c s="24">
        <f>0+M15</f>
      </c>
    </row>
    <row r="15" spans="1:16" ht="12.75" customHeight="1">
      <c r="A15" t="s">
        <v>51</v>
      </c>
      <c s="6" t="s">
        <v>131</v>
      </c>
      <c s="6" t="s">
        <v>61</v>
      </c>
      <c t="s">
        <v>49</v>
      </c>
      <c s="26" t="s">
        <v>62</v>
      </c>
      <c s="27" t="s">
        <v>54</v>
      </c>
      <c s="28">
        <v>10.64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1580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5</v>
      </c>
    </row>
    <row r="17" spans="1:5" ht="12.75" customHeight="1">
      <c r="A17" s="30" t="s">
        <v>58</v>
      </c>
      <c r="E17" s="32" t="s">
        <v>2720</v>
      </c>
    </row>
    <row r="18" spans="5:5" ht="12.75" customHeight="1">
      <c r="E18" s="31" t="s">
        <v>1344</v>
      </c>
    </row>
    <row r="19" spans="1:13" ht="12.75" customHeight="1">
      <c r="A19" t="s">
        <v>48</v>
      </c>
      <c r="C19" s="7" t="s">
        <v>112</v>
      </c>
      <c r="E19" s="25" t="s">
        <v>2721</v>
      </c>
      <c r="J19" s="24">
        <f>0</f>
      </c>
      <c s="24">
        <f>0</f>
      </c>
      <c s="24">
        <f>0+L20+L24</f>
      </c>
      <c s="24">
        <f>0+M20+M24</f>
      </c>
    </row>
    <row r="20" spans="1:16" ht="12.75" customHeight="1">
      <c r="A20" t="s">
        <v>51</v>
      </c>
      <c s="6" t="s">
        <v>134</v>
      </c>
      <c s="6" t="s">
        <v>2722</v>
      </c>
      <c t="s">
        <v>49</v>
      </c>
      <c s="26" t="s">
        <v>2723</v>
      </c>
      <c s="27" t="s">
        <v>236</v>
      </c>
      <c s="28">
        <v>48</v>
      </c>
      <c s="27">
        <v>0</v>
      </c>
      <c s="27">
        <f>ROUND(G20*H20,6)</f>
      </c>
      <c r="L20" s="29">
        <v>0</v>
      </c>
      <c s="24">
        <f>ROUND(ROUND(L20,2)*ROUND(G20,3),2)</f>
      </c>
      <c s="27" t="s">
        <v>672</v>
      </c>
      <c>
        <f>(M20*21)/100</f>
      </c>
      <c t="s">
        <v>27</v>
      </c>
    </row>
    <row r="21" spans="1:5" ht="12.75" customHeight="1">
      <c r="A21" s="30" t="s">
        <v>56</v>
      </c>
      <c r="E21" s="31" t="s">
        <v>5</v>
      </c>
    </row>
    <row r="22" spans="1:5" ht="12.75" customHeight="1">
      <c r="A22" s="30" t="s">
        <v>58</v>
      </c>
      <c r="E22" s="32" t="s">
        <v>2724</v>
      </c>
    </row>
    <row r="23" spans="5:5" ht="12.75" customHeight="1">
      <c r="E23" s="31" t="s">
        <v>2725</v>
      </c>
    </row>
    <row r="24" spans="1:16" ht="12.75" customHeight="1">
      <c r="A24" t="s">
        <v>51</v>
      </c>
      <c s="6" t="s">
        <v>137</v>
      </c>
      <c s="6" t="s">
        <v>2726</v>
      </c>
      <c t="s">
        <v>49</v>
      </c>
      <c s="26" t="s">
        <v>2727</v>
      </c>
      <c s="27" t="s">
        <v>236</v>
      </c>
      <c s="28">
        <v>8.4</v>
      </c>
      <c s="27">
        <v>0</v>
      </c>
      <c s="27">
        <f>ROUND(G24*H24,6)</f>
      </c>
      <c r="L24" s="29">
        <v>0</v>
      </c>
      <c s="24">
        <f>ROUND(ROUND(L24,2)*ROUND(G24,3),2)</f>
      </c>
      <c s="27" t="s">
        <v>672</v>
      </c>
      <c>
        <f>(M24*21)/100</f>
      </c>
      <c t="s">
        <v>27</v>
      </c>
    </row>
    <row r="25" spans="1:5" ht="12.75" customHeight="1">
      <c r="A25" s="30" t="s">
        <v>56</v>
      </c>
      <c r="E25" s="31" t="s">
        <v>5</v>
      </c>
    </row>
    <row r="26" spans="1:5" ht="12.75" customHeight="1">
      <c r="A26" s="30" t="s">
        <v>58</v>
      </c>
      <c r="E26" s="32" t="s">
        <v>2728</v>
      </c>
    </row>
    <row r="27" spans="5:5" ht="12.75" customHeight="1">
      <c r="E27" s="31" t="s">
        <v>2729</v>
      </c>
    </row>
    <row r="28" spans="1:13" ht="12.75" customHeight="1">
      <c r="A28" t="s">
        <v>48</v>
      </c>
      <c r="C28" s="7" t="s">
        <v>375</v>
      </c>
      <c r="E28" s="25" t="s">
        <v>1663</v>
      </c>
      <c r="J28" s="24">
        <f>0</f>
      </c>
      <c s="24">
        <f>0</f>
      </c>
      <c s="24">
        <f>0+L29+L33+L37+L41+L45+L49+L53</f>
      </c>
      <c s="24">
        <f>0+M29+M33+M37+M41+M45+M49+M53</f>
      </c>
    </row>
    <row r="29" spans="1:16" ht="12.75" customHeight="1">
      <c r="A29" t="s">
        <v>51</v>
      </c>
      <c s="6" t="s">
        <v>106</v>
      </c>
      <c s="6" t="s">
        <v>2730</v>
      </c>
      <c t="s">
        <v>5</v>
      </c>
      <c s="26" t="s">
        <v>2731</v>
      </c>
      <c s="27" t="s">
        <v>65</v>
      </c>
      <c s="28">
        <v>24</v>
      </c>
      <c s="27">
        <v>0</v>
      </c>
      <c s="27">
        <f>ROUND(G29*H29,6)</f>
      </c>
      <c r="L29" s="29">
        <v>0</v>
      </c>
      <c s="24">
        <f>ROUND(ROUND(L29,2)*ROUND(G29,3),2)</f>
      </c>
      <c s="27" t="s">
        <v>1580</v>
      </c>
      <c>
        <f>(M29*21)/100</f>
      </c>
      <c t="s">
        <v>27</v>
      </c>
    </row>
    <row r="30" spans="1:5" ht="12.75" customHeight="1">
      <c r="A30" s="30" t="s">
        <v>56</v>
      </c>
      <c r="E30" s="31" t="s">
        <v>5</v>
      </c>
    </row>
    <row r="31" spans="1:5" ht="12.75" customHeight="1">
      <c r="A31" s="30" t="s">
        <v>58</v>
      </c>
      <c r="E31" s="32" t="s">
        <v>2732</v>
      </c>
    </row>
    <row r="32" spans="5:5" ht="12.75" customHeight="1">
      <c r="E32" s="31" t="s">
        <v>1344</v>
      </c>
    </row>
    <row r="33" spans="1:16" ht="12.75" customHeight="1">
      <c r="A33" t="s">
        <v>51</v>
      </c>
      <c s="6" t="s">
        <v>109</v>
      </c>
      <c s="6" t="s">
        <v>2733</v>
      </c>
      <c t="s">
        <v>5</v>
      </c>
      <c s="26" t="s">
        <v>2734</v>
      </c>
      <c s="27" t="s">
        <v>65</v>
      </c>
      <c s="28">
        <v>10</v>
      </c>
      <c s="27">
        <v>0</v>
      </c>
      <c s="27">
        <f>ROUND(G33*H33,6)</f>
      </c>
      <c r="L33" s="29">
        <v>0</v>
      </c>
      <c s="24">
        <f>ROUND(ROUND(L33,2)*ROUND(G33,3),2)</f>
      </c>
      <c s="27" t="s">
        <v>1580</v>
      </c>
      <c>
        <f>(M33*21)/100</f>
      </c>
      <c t="s">
        <v>27</v>
      </c>
    </row>
    <row r="34" spans="1:5" ht="12.75" customHeight="1">
      <c r="A34" s="30" t="s">
        <v>56</v>
      </c>
      <c r="E34" s="31" t="s">
        <v>5</v>
      </c>
    </row>
    <row r="35" spans="1:5" ht="12.75" customHeight="1">
      <c r="A35" s="30" t="s">
        <v>58</v>
      </c>
      <c r="E35" s="32" t="s">
        <v>2732</v>
      </c>
    </row>
    <row r="36" spans="5:5" ht="12.75" customHeight="1">
      <c r="E36" s="31" t="s">
        <v>1344</v>
      </c>
    </row>
    <row r="37" spans="1:16" ht="12.75" customHeight="1">
      <c r="A37" t="s">
        <v>51</v>
      </c>
      <c s="6" t="s">
        <v>112</v>
      </c>
      <c s="6" t="s">
        <v>1748</v>
      </c>
      <c t="s">
        <v>5</v>
      </c>
      <c s="26" t="s">
        <v>1749</v>
      </c>
      <c s="27" t="s">
        <v>65</v>
      </c>
      <c s="28">
        <v>24</v>
      </c>
      <c s="27">
        <v>0</v>
      </c>
      <c s="27">
        <f>ROUND(G37*H37,6)</f>
      </c>
      <c r="L37" s="29">
        <v>0</v>
      </c>
      <c s="24">
        <f>ROUND(ROUND(L37,2)*ROUND(G37,3),2)</f>
      </c>
      <c s="27" t="s">
        <v>1580</v>
      </c>
      <c>
        <f>(M37*21)/100</f>
      </c>
      <c t="s">
        <v>27</v>
      </c>
    </row>
    <row r="38" spans="1:5" ht="12.75" customHeight="1">
      <c r="A38" s="30" t="s">
        <v>56</v>
      </c>
      <c r="E38" s="31" t="s">
        <v>5</v>
      </c>
    </row>
    <row r="39" spans="1:5" ht="12.75" customHeight="1">
      <c r="A39" s="30" t="s">
        <v>58</v>
      </c>
      <c r="E39" s="32" t="s">
        <v>2735</v>
      </c>
    </row>
    <row r="40" spans="5:5" ht="12.75" customHeight="1">
      <c r="E40" s="31" t="s">
        <v>1344</v>
      </c>
    </row>
    <row r="41" spans="1:16" ht="12.75" customHeight="1">
      <c r="A41" t="s">
        <v>51</v>
      </c>
      <c s="6" t="s">
        <v>115</v>
      </c>
      <c s="6" t="s">
        <v>63</v>
      </c>
      <c t="s">
        <v>5</v>
      </c>
      <c s="26" t="s">
        <v>64</v>
      </c>
      <c s="27" t="s">
        <v>65</v>
      </c>
      <c s="28">
        <v>14</v>
      </c>
      <c s="27">
        <v>0</v>
      </c>
      <c s="27">
        <f>ROUND(G41*H41,6)</f>
      </c>
      <c r="L41" s="29">
        <v>0</v>
      </c>
      <c s="24">
        <f>ROUND(ROUND(L41,2)*ROUND(G41,3),2)</f>
      </c>
      <c s="27" t="s">
        <v>1580</v>
      </c>
      <c>
        <f>(M41*21)/100</f>
      </c>
      <c t="s">
        <v>27</v>
      </c>
    </row>
    <row r="42" spans="1:5" ht="12.75" customHeight="1">
      <c r="A42" s="30" t="s">
        <v>56</v>
      </c>
      <c r="E42" s="31" t="s">
        <v>5</v>
      </c>
    </row>
    <row r="43" spans="1:5" ht="12.75" customHeight="1">
      <c r="A43" s="30" t="s">
        <v>58</v>
      </c>
      <c r="E43" s="32" t="s">
        <v>2736</v>
      </c>
    </row>
    <row r="44" spans="5:5" ht="12.75" customHeight="1">
      <c r="E44" s="31" t="s">
        <v>1344</v>
      </c>
    </row>
    <row r="45" spans="1:16" ht="12.75" customHeight="1">
      <c r="A45" t="s">
        <v>51</v>
      </c>
      <c s="6" t="s">
        <v>119</v>
      </c>
      <c s="6" t="s">
        <v>834</v>
      </c>
      <c t="s">
        <v>5</v>
      </c>
      <c s="26" t="s">
        <v>835</v>
      </c>
      <c s="27" t="s">
        <v>89</v>
      </c>
      <c s="28">
        <v>2</v>
      </c>
      <c s="27">
        <v>0</v>
      </c>
      <c s="27">
        <f>ROUND(G45*H45,6)</f>
      </c>
      <c r="L45" s="29">
        <v>0</v>
      </c>
      <c s="24">
        <f>ROUND(ROUND(L45,2)*ROUND(G45,3),2)</f>
      </c>
      <c s="27" t="s">
        <v>1580</v>
      </c>
      <c>
        <f>(M45*21)/100</f>
      </c>
      <c t="s">
        <v>27</v>
      </c>
    </row>
    <row r="46" spans="1:5" ht="12.75" customHeight="1">
      <c r="A46" s="30" t="s">
        <v>56</v>
      </c>
      <c r="E46" s="31" t="s">
        <v>5</v>
      </c>
    </row>
    <row r="47" spans="1:5" ht="12.75" customHeight="1">
      <c r="A47" s="30" t="s">
        <v>58</v>
      </c>
      <c r="E47" s="32" t="s">
        <v>5</v>
      </c>
    </row>
    <row r="48" spans="5:5" ht="12.75" customHeight="1">
      <c r="E48" s="31" t="s">
        <v>1344</v>
      </c>
    </row>
    <row r="49" spans="1:16" ht="12.75" customHeight="1">
      <c r="A49" t="s">
        <v>51</v>
      </c>
      <c s="6" t="s">
        <v>122</v>
      </c>
      <c s="6" t="s">
        <v>247</v>
      </c>
      <c t="s">
        <v>5</v>
      </c>
      <c s="26" t="s">
        <v>248</v>
      </c>
      <c s="27" t="s">
        <v>89</v>
      </c>
      <c s="28">
        <v>2</v>
      </c>
      <c s="27">
        <v>0</v>
      </c>
      <c s="27">
        <f>ROUND(G49*H49,6)</f>
      </c>
      <c r="L49" s="29">
        <v>0</v>
      </c>
      <c s="24">
        <f>ROUND(ROUND(L49,2)*ROUND(G49,3),2)</f>
      </c>
      <c s="27" t="s">
        <v>1580</v>
      </c>
      <c>
        <f>(M49*21)/100</f>
      </c>
      <c t="s">
        <v>27</v>
      </c>
    </row>
    <row r="50" spans="1:5" ht="12.75" customHeight="1">
      <c r="A50" s="30" t="s">
        <v>56</v>
      </c>
      <c r="E50" s="31" t="s">
        <v>5</v>
      </c>
    </row>
    <row r="51" spans="1:5" ht="12.75" customHeight="1">
      <c r="A51" s="30" t="s">
        <v>58</v>
      </c>
      <c r="E51" s="32" t="s">
        <v>2737</v>
      </c>
    </row>
    <row r="52" spans="5:5" ht="12.75" customHeight="1">
      <c r="E52" s="31" t="s">
        <v>1344</v>
      </c>
    </row>
    <row r="53" spans="1:16" ht="12.75" customHeight="1">
      <c r="A53" t="s">
        <v>51</v>
      </c>
      <c s="6" t="s">
        <v>125</v>
      </c>
      <c s="6" t="s">
        <v>2738</v>
      </c>
      <c t="s">
        <v>5</v>
      </c>
      <c s="26" t="s">
        <v>2739</v>
      </c>
      <c s="27" t="s">
        <v>161</v>
      </c>
      <c s="28">
        <v>16</v>
      </c>
      <c s="27">
        <v>0</v>
      </c>
      <c s="27">
        <f>ROUND(G53*H53,6)</f>
      </c>
      <c r="L53" s="29">
        <v>0</v>
      </c>
      <c s="24">
        <f>ROUND(ROUND(L53,2)*ROUND(G53,3),2)</f>
      </c>
      <c s="27" t="s">
        <v>672</v>
      </c>
      <c>
        <f>(M53*21)/100</f>
      </c>
      <c t="s">
        <v>27</v>
      </c>
    </row>
    <row r="54" spans="1:5" ht="12.75" customHeight="1">
      <c r="A54" s="30" t="s">
        <v>56</v>
      </c>
      <c r="E54" s="31" t="s">
        <v>5</v>
      </c>
    </row>
    <row r="55" spans="1:5" ht="12.75" customHeight="1">
      <c r="A55" s="30" t="s">
        <v>58</v>
      </c>
      <c r="E55" s="32" t="s">
        <v>5</v>
      </c>
    </row>
    <row r="56" spans="5:5" ht="102" customHeight="1">
      <c r="E56" s="31" t="s">
        <v>2740</v>
      </c>
    </row>
    <row r="57" spans="1:13" ht="12.75" customHeight="1">
      <c r="A57" t="s">
        <v>48</v>
      </c>
      <c r="C57" s="7" t="s">
        <v>387</v>
      </c>
      <c r="E57" s="25" t="s">
        <v>2741</v>
      </c>
      <c r="J57" s="24">
        <f>0</f>
      </c>
      <c s="24">
        <f>0</f>
      </c>
      <c s="24">
        <f>0+L58+L62+L66+L70+L74+L78+L82+L86+L90+L94+L98+L102+L106+L110+L114</f>
      </c>
      <c s="24">
        <f>0+M58+M62+M66+M70+M74+M78+M82+M86+M90+M94+M98+M102+M106+M110+M114</f>
      </c>
    </row>
    <row r="58" spans="1:16" ht="12.75" customHeight="1">
      <c r="A58" t="s">
        <v>51</v>
      </c>
      <c s="6" t="s">
        <v>49</v>
      </c>
      <c s="6" t="s">
        <v>1015</v>
      </c>
      <c t="s">
        <v>5</v>
      </c>
      <c s="26" t="s">
        <v>1016</v>
      </c>
      <c s="27" t="s">
        <v>161</v>
      </c>
      <c s="28">
        <v>12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1580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5</v>
      </c>
    </row>
    <row r="60" spans="1:5" ht="12.75" customHeight="1">
      <c r="A60" s="30" t="s">
        <v>58</v>
      </c>
      <c r="E60" s="32" t="s">
        <v>2742</v>
      </c>
    </row>
    <row r="61" spans="5:5" ht="12.75" customHeight="1">
      <c r="E61" s="31" t="s">
        <v>1344</v>
      </c>
    </row>
    <row r="62" spans="1:16" ht="12.75" customHeight="1">
      <c r="A62" t="s">
        <v>51</v>
      </c>
      <c s="6" t="s">
        <v>27</v>
      </c>
      <c s="6" t="s">
        <v>2743</v>
      </c>
      <c t="s">
        <v>5</v>
      </c>
      <c s="26" t="s">
        <v>2744</v>
      </c>
      <c s="27" t="s">
        <v>89</v>
      </c>
      <c s="28">
        <v>1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1580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5</v>
      </c>
    </row>
    <row r="64" spans="1:5" ht="12.75" customHeight="1">
      <c r="A64" s="30" t="s">
        <v>58</v>
      </c>
      <c r="E64" s="32" t="s">
        <v>2745</v>
      </c>
    </row>
    <row r="65" spans="5:5" ht="12.75" customHeight="1">
      <c r="E65" s="31" t="s">
        <v>1344</v>
      </c>
    </row>
    <row r="66" spans="1:16" ht="12.75" customHeight="1">
      <c r="A66" t="s">
        <v>51</v>
      </c>
      <c s="6" t="s">
        <v>26</v>
      </c>
      <c s="6" t="s">
        <v>2746</v>
      </c>
      <c t="s">
        <v>5</v>
      </c>
      <c s="26" t="s">
        <v>2747</v>
      </c>
      <c s="27" t="s">
        <v>65</v>
      </c>
      <c s="28">
        <v>48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1580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5</v>
      </c>
    </row>
    <row r="68" spans="1:5" ht="12.75" customHeight="1">
      <c r="A68" s="30" t="s">
        <v>58</v>
      </c>
      <c r="E68" s="32" t="s">
        <v>2748</v>
      </c>
    </row>
    <row r="69" spans="5:5" ht="12.75" customHeight="1">
      <c r="E69" s="31" t="s">
        <v>1344</v>
      </c>
    </row>
    <row r="70" spans="1:16" ht="12.75" customHeight="1">
      <c r="A70" t="s">
        <v>51</v>
      </c>
      <c s="6" t="s">
        <v>66</v>
      </c>
      <c s="6" t="s">
        <v>1007</v>
      </c>
      <c t="s">
        <v>5</v>
      </c>
      <c s="26" t="s">
        <v>1008</v>
      </c>
      <c s="27" t="s">
        <v>161</v>
      </c>
      <c s="28">
        <v>48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1580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5</v>
      </c>
    </row>
    <row r="72" spans="1:5" ht="12.75" customHeight="1">
      <c r="A72" s="30" t="s">
        <v>58</v>
      </c>
      <c r="E72" s="32" t="s">
        <v>5</v>
      </c>
    </row>
    <row r="73" spans="5:5" ht="12.75" customHeight="1">
      <c r="E73" s="31" t="s">
        <v>1344</v>
      </c>
    </row>
    <row r="74" spans="1:16" ht="12.75" customHeight="1">
      <c r="A74" t="s">
        <v>51</v>
      </c>
      <c s="6" t="s">
        <v>71</v>
      </c>
      <c s="6" t="s">
        <v>2749</v>
      </c>
      <c t="s">
        <v>5</v>
      </c>
      <c s="26" t="s">
        <v>2750</v>
      </c>
      <c s="27" t="s">
        <v>65</v>
      </c>
      <c s="28">
        <v>24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672</v>
      </c>
      <c>
        <f>(M74*21)/100</f>
      </c>
      <c t="s">
        <v>27</v>
      </c>
    </row>
    <row r="75" spans="1:5" ht="12.75" customHeight="1">
      <c r="A75" s="30" t="s">
        <v>56</v>
      </c>
      <c r="E75" s="31" t="s">
        <v>5</v>
      </c>
    </row>
    <row r="76" spans="1:5" ht="12.75" customHeight="1">
      <c r="A76" s="30" t="s">
        <v>58</v>
      </c>
      <c r="E76" s="32" t="s">
        <v>2751</v>
      </c>
    </row>
    <row r="77" spans="5:5" ht="140.25" customHeight="1">
      <c r="E77" s="31" t="s">
        <v>2752</v>
      </c>
    </row>
    <row r="78" spans="1:16" ht="12.75" customHeight="1">
      <c r="A78" t="s">
        <v>51</v>
      </c>
      <c s="6" t="s">
        <v>74</v>
      </c>
      <c s="6" t="s">
        <v>2753</v>
      </c>
      <c t="s">
        <v>5</v>
      </c>
      <c s="26" t="s">
        <v>2754</v>
      </c>
      <c s="27" t="s">
        <v>65</v>
      </c>
      <c s="28">
        <v>24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672</v>
      </c>
      <c>
        <f>(M78*21)/100</f>
      </c>
      <c t="s">
        <v>27</v>
      </c>
    </row>
    <row r="79" spans="1:5" ht="12.75" customHeight="1">
      <c r="A79" s="30" t="s">
        <v>56</v>
      </c>
      <c r="E79" s="31" t="s">
        <v>5</v>
      </c>
    </row>
    <row r="80" spans="1:5" ht="12.75" customHeight="1">
      <c r="A80" s="30" t="s">
        <v>58</v>
      </c>
      <c r="E80" s="32" t="s">
        <v>2755</v>
      </c>
    </row>
    <row r="81" spans="5:5" ht="140.25" customHeight="1">
      <c r="E81" s="31" t="s">
        <v>2752</v>
      </c>
    </row>
    <row r="82" spans="1:16" ht="12.75" customHeight="1">
      <c r="A82" t="s">
        <v>51</v>
      </c>
      <c s="6" t="s">
        <v>77</v>
      </c>
      <c s="6" t="s">
        <v>2756</v>
      </c>
      <c t="s">
        <v>5</v>
      </c>
      <c s="26" t="s">
        <v>2757</v>
      </c>
      <c s="27" t="s">
        <v>89</v>
      </c>
      <c s="28">
        <v>1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1580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5</v>
      </c>
    </row>
    <row r="84" spans="1:5" ht="12.75" customHeight="1">
      <c r="A84" s="30" t="s">
        <v>58</v>
      </c>
      <c r="E84" s="32" t="s">
        <v>2758</v>
      </c>
    </row>
    <row r="85" spans="5:5" ht="12.75" customHeight="1">
      <c r="E85" s="31" t="s">
        <v>1344</v>
      </c>
    </row>
    <row r="86" spans="1:16" ht="12.75" customHeight="1">
      <c r="A86" t="s">
        <v>51</v>
      </c>
      <c s="6" t="s">
        <v>80</v>
      </c>
      <c s="6" t="s">
        <v>391</v>
      </c>
      <c t="s">
        <v>5</v>
      </c>
      <c s="26" t="s">
        <v>705</v>
      </c>
      <c s="27" t="s">
        <v>89</v>
      </c>
      <c s="28">
        <v>2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1580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5</v>
      </c>
    </row>
    <row r="88" spans="1:5" ht="12.75" customHeight="1">
      <c r="A88" s="30" t="s">
        <v>58</v>
      </c>
      <c r="E88" s="32" t="s">
        <v>2759</v>
      </c>
    </row>
    <row r="89" spans="5:5" ht="12.75" customHeight="1">
      <c r="E89" s="31" t="s">
        <v>1344</v>
      </c>
    </row>
    <row r="90" spans="1:16" ht="12.75" customHeight="1">
      <c r="A90" t="s">
        <v>51</v>
      </c>
      <c s="6" t="s">
        <v>83</v>
      </c>
      <c s="6" t="s">
        <v>2760</v>
      </c>
      <c t="s">
        <v>5</v>
      </c>
      <c s="26" t="s">
        <v>2761</v>
      </c>
      <c s="27" t="s">
        <v>89</v>
      </c>
      <c s="28">
        <v>1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1580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5</v>
      </c>
    </row>
    <row r="92" spans="1:5" ht="12.75" customHeight="1">
      <c r="A92" s="30" t="s">
        <v>58</v>
      </c>
      <c r="E92" s="32" t="s">
        <v>2762</v>
      </c>
    </row>
    <row r="93" spans="5:5" ht="12.75" customHeight="1">
      <c r="E93" s="31" t="s">
        <v>1344</v>
      </c>
    </row>
    <row r="94" spans="1:16" ht="12.75" customHeight="1">
      <c r="A94" t="s">
        <v>51</v>
      </c>
      <c s="6" t="s">
        <v>86</v>
      </c>
      <c s="6" t="s">
        <v>1005</v>
      </c>
      <c t="s">
        <v>5</v>
      </c>
      <c s="26" t="s">
        <v>1006</v>
      </c>
      <c s="27" t="s">
        <v>161</v>
      </c>
      <c s="28">
        <v>48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1580</v>
      </c>
      <c>
        <f>(M94*21)/100</f>
      </c>
      <c t="s">
        <v>27</v>
      </c>
    </row>
    <row r="95" spans="1:5" ht="12.75" customHeight="1">
      <c r="A95" s="30" t="s">
        <v>56</v>
      </c>
      <c r="E95" s="31" t="s">
        <v>5</v>
      </c>
    </row>
    <row r="96" spans="1:5" ht="12.75" customHeight="1">
      <c r="A96" s="30" t="s">
        <v>58</v>
      </c>
      <c r="E96" s="32" t="s">
        <v>5</v>
      </c>
    </row>
    <row r="97" spans="5:5" ht="12.75" customHeight="1">
      <c r="E97" s="31" t="s">
        <v>1344</v>
      </c>
    </row>
    <row r="98" spans="1:16" ht="12.75" customHeight="1">
      <c r="A98" t="s">
        <v>51</v>
      </c>
      <c s="6" t="s">
        <v>90</v>
      </c>
      <c s="6" t="s">
        <v>1013</v>
      </c>
      <c t="s">
        <v>5</v>
      </c>
      <c s="26" t="s">
        <v>1014</v>
      </c>
      <c s="27" t="s">
        <v>161</v>
      </c>
      <c s="28">
        <v>32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1580</v>
      </c>
      <c>
        <f>(M98*21)/100</f>
      </c>
      <c t="s">
        <v>27</v>
      </c>
    </row>
    <row r="99" spans="1:5" ht="12.75" customHeight="1">
      <c r="A99" s="30" t="s">
        <v>56</v>
      </c>
      <c r="E99" s="31" t="s">
        <v>5</v>
      </c>
    </row>
    <row r="100" spans="1:5" ht="12.75" customHeight="1">
      <c r="A100" s="30" t="s">
        <v>58</v>
      </c>
      <c r="E100" s="32" t="s">
        <v>2763</v>
      </c>
    </row>
    <row r="101" spans="5:5" ht="12.75" customHeight="1">
      <c r="E101" s="31" t="s">
        <v>1344</v>
      </c>
    </row>
    <row r="102" spans="1:16" ht="12.75" customHeight="1">
      <c r="A102" t="s">
        <v>51</v>
      </c>
      <c s="6" t="s">
        <v>93</v>
      </c>
      <c s="6" t="s">
        <v>1009</v>
      </c>
      <c t="s">
        <v>5</v>
      </c>
      <c s="26" t="s">
        <v>1010</v>
      </c>
      <c s="27" t="s">
        <v>161</v>
      </c>
      <c s="28">
        <v>8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1580</v>
      </c>
      <c>
        <f>(M102*21)/100</f>
      </c>
      <c t="s">
        <v>27</v>
      </c>
    </row>
    <row r="103" spans="1:5" ht="12.75" customHeight="1">
      <c r="A103" s="30" t="s">
        <v>56</v>
      </c>
      <c r="E103" s="31" t="s">
        <v>5</v>
      </c>
    </row>
    <row r="104" spans="1:5" ht="12.75" customHeight="1">
      <c r="A104" s="30" t="s">
        <v>58</v>
      </c>
      <c r="E104" s="32" t="s">
        <v>2764</v>
      </c>
    </row>
    <row r="105" spans="5:5" ht="12.75" customHeight="1">
      <c r="E105" s="31" t="s">
        <v>1344</v>
      </c>
    </row>
    <row r="106" spans="1:16" ht="12.75" customHeight="1">
      <c r="A106" t="s">
        <v>51</v>
      </c>
      <c s="6" t="s">
        <v>96</v>
      </c>
      <c s="6" t="s">
        <v>995</v>
      </c>
      <c t="s">
        <v>5</v>
      </c>
      <c s="26" t="s">
        <v>996</v>
      </c>
      <c s="27" t="s">
        <v>89</v>
      </c>
      <c s="28">
        <v>1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1580</v>
      </c>
      <c>
        <f>(M106*21)/100</f>
      </c>
      <c t="s">
        <v>27</v>
      </c>
    </row>
    <row r="107" spans="1:5" ht="12.75" customHeight="1">
      <c r="A107" s="30" t="s">
        <v>56</v>
      </c>
      <c r="E107" s="31" t="s">
        <v>5</v>
      </c>
    </row>
    <row r="108" spans="1:5" ht="12.75" customHeight="1">
      <c r="A108" s="30" t="s">
        <v>58</v>
      </c>
      <c r="E108" s="32" t="s">
        <v>5</v>
      </c>
    </row>
    <row r="109" spans="5:5" ht="12.75" customHeight="1">
      <c r="E109" s="31" t="s">
        <v>1344</v>
      </c>
    </row>
    <row r="110" spans="1:16" ht="12.75" customHeight="1">
      <c r="A110" t="s">
        <v>51</v>
      </c>
      <c s="6" t="s">
        <v>99</v>
      </c>
      <c s="6" t="s">
        <v>997</v>
      </c>
      <c t="s">
        <v>5</v>
      </c>
      <c s="26" t="s">
        <v>998</v>
      </c>
      <c s="27" t="s">
        <v>89</v>
      </c>
      <c s="28">
        <v>1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1580</v>
      </c>
      <c>
        <f>(M110*21)/100</f>
      </c>
      <c t="s">
        <v>27</v>
      </c>
    </row>
    <row r="111" spans="1:5" ht="12.75" customHeight="1">
      <c r="A111" s="30" t="s">
        <v>56</v>
      </c>
      <c r="E111" s="31" t="s">
        <v>5</v>
      </c>
    </row>
    <row r="112" spans="1:5" ht="12.75" customHeight="1">
      <c r="A112" s="30" t="s">
        <v>58</v>
      </c>
      <c r="E112" s="32" t="s">
        <v>5</v>
      </c>
    </row>
    <row r="113" spans="5:5" ht="12.75" customHeight="1">
      <c r="E113" s="31" t="s">
        <v>1344</v>
      </c>
    </row>
    <row r="114" spans="1:16" ht="12.75" customHeight="1">
      <c r="A114" t="s">
        <v>51</v>
      </c>
      <c s="6" t="s">
        <v>103</v>
      </c>
      <c s="6" t="s">
        <v>2765</v>
      </c>
      <c t="s">
        <v>5</v>
      </c>
      <c s="26" t="s">
        <v>989</v>
      </c>
      <c s="27" t="s">
        <v>990</v>
      </c>
      <c s="28">
        <v>0.5</v>
      </c>
      <c s="27">
        <v>0</v>
      </c>
      <c s="27">
        <f>ROUND(G114*H114,6)</f>
      </c>
      <c r="L114" s="29">
        <v>0</v>
      </c>
      <c s="24">
        <f>ROUND(ROUND(L114,2)*ROUND(G114,3),2)</f>
      </c>
      <c s="27" t="s">
        <v>1580</v>
      </c>
      <c>
        <f>(M114*21)/100</f>
      </c>
      <c t="s">
        <v>27</v>
      </c>
    </row>
    <row r="115" spans="1:5" ht="12.75" customHeight="1">
      <c r="A115" s="30" t="s">
        <v>56</v>
      </c>
      <c r="E115" s="31" t="s">
        <v>5</v>
      </c>
    </row>
    <row r="116" spans="1:5" ht="12.75" customHeight="1">
      <c r="A116" s="30" t="s">
        <v>58</v>
      </c>
      <c r="E116" s="32" t="s">
        <v>2766</v>
      </c>
    </row>
    <row r="117" spans="5:5" ht="12.75" customHeight="1">
      <c r="E117" s="31" t="s">
        <v>60</v>
      </c>
    </row>
    <row r="118" spans="1:13" ht="12.75" customHeight="1">
      <c r="A118" t="s">
        <v>48</v>
      </c>
      <c r="C118" s="7" t="s">
        <v>441</v>
      </c>
      <c r="E118" s="25" t="s">
        <v>2767</v>
      </c>
      <c r="J118" s="24">
        <f>0</f>
      </c>
      <c s="24">
        <f>0</f>
      </c>
      <c s="24">
        <f>0+L119</f>
      </c>
      <c s="24">
        <f>0+M119</f>
      </c>
    </row>
    <row r="119" spans="1:16" ht="12.75" customHeight="1">
      <c r="A119" t="s">
        <v>51</v>
      </c>
      <c s="6" t="s">
        <v>140</v>
      </c>
      <c s="6" t="s">
        <v>1237</v>
      </c>
      <c t="s">
        <v>49</v>
      </c>
      <c s="26" t="s">
        <v>1238</v>
      </c>
      <c s="27" t="s">
        <v>236</v>
      </c>
      <c s="28">
        <v>105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1580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5</v>
      </c>
    </row>
    <row r="121" spans="1:5" ht="12.75" customHeight="1">
      <c r="A121" s="30" t="s">
        <v>58</v>
      </c>
      <c r="E121" s="32" t="s">
        <v>2768</v>
      </c>
    </row>
    <row r="122" spans="5:5" ht="12.75" customHeight="1">
      <c r="E122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3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2769</v>
      </c>
      <c s="33">
        <f>Rekapitulace!C49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2769</v>
      </c>
      <c r="E4" s="19" t="s">
        <v>2770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COUNTIFS(L8:L324,"=0",A8:A324,"P")+COUNTIFS(L8:L324,"",A8:A324,"P")+SUM(Q8:Q324)</f>
      </c>
    </row>
    <row r="8" spans="1:13" ht="12.75" customHeight="1">
      <c r="A8" t="s">
        <v>45</v>
      </c>
      <c r="C8" s="21" t="s">
        <v>2773</v>
      </c>
      <c r="E8" s="23" t="s">
        <v>2774</v>
      </c>
      <c r="J8" s="22">
        <f>0+J9+J14+J31+J36+J57+J62+J67+J80+J153+J318+J323</f>
      </c>
      <c s="22">
        <f>0+K9+K14+K31+K36+K57+K62+K67+K80+K153+K318+K323</f>
      </c>
      <c s="22">
        <f>0+L9+L14+L31+L36+L57+L62+L67+L80+L153+L318+L323</f>
      </c>
      <c s="22">
        <f>0+M9+M14+M31+M36+M57+M62+M67+M80+M153+M318+M323</f>
      </c>
    </row>
    <row r="9" spans="1:13" ht="12.75" customHeight="1">
      <c r="A9" t="s">
        <v>48</v>
      </c>
      <c r="C9" s="7" t="s">
        <v>90</v>
      </c>
      <c r="E9" s="25" t="s">
        <v>1601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369</v>
      </c>
      <c s="6" t="s">
        <v>1602</v>
      </c>
      <c t="s">
        <v>5</v>
      </c>
      <c s="26" t="s">
        <v>1603</v>
      </c>
      <c s="27" t="s">
        <v>54</v>
      </c>
      <c s="28">
        <v>18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957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2775</v>
      </c>
    </row>
    <row r="13" spans="5:5" ht="12.75" customHeight="1">
      <c r="E13" s="31" t="s">
        <v>60</v>
      </c>
    </row>
    <row r="14" spans="1:13" ht="12.75" customHeight="1">
      <c r="A14" t="s">
        <v>48</v>
      </c>
      <c r="C14" s="7" t="s">
        <v>96</v>
      </c>
      <c r="E14" s="25" t="s">
        <v>1668</v>
      </c>
      <c r="J14" s="24">
        <f>0</f>
      </c>
      <c s="24">
        <f>0</f>
      </c>
      <c s="24">
        <f>0+L15+L19+L23+L27</f>
      </c>
      <c s="24">
        <f>0+M15+M19+M23+M27</f>
      </c>
    </row>
    <row r="15" spans="1:16" ht="12.75" customHeight="1">
      <c r="A15" t="s">
        <v>51</v>
      </c>
      <c s="6" t="s">
        <v>345</v>
      </c>
      <c s="6" t="s">
        <v>218</v>
      </c>
      <c t="s">
        <v>5</v>
      </c>
      <c s="26" t="s">
        <v>219</v>
      </c>
      <c s="27" t="s">
        <v>54</v>
      </c>
      <c s="28">
        <v>171.333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957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5</v>
      </c>
    </row>
    <row r="17" spans="1:5" ht="12.75" customHeight="1">
      <c r="A17" s="30" t="s">
        <v>58</v>
      </c>
      <c r="E17" s="32" t="s">
        <v>2776</v>
      </c>
    </row>
    <row r="18" spans="5:5" ht="12.75" customHeight="1">
      <c r="E18" s="31" t="s">
        <v>1344</v>
      </c>
    </row>
    <row r="19" spans="1:16" ht="12.75" customHeight="1">
      <c r="A19" t="s">
        <v>51</v>
      </c>
      <c s="6" t="s">
        <v>348</v>
      </c>
      <c s="6" t="s">
        <v>220</v>
      </c>
      <c t="s">
        <v>5</v>
      </c>
      <c s="26" t="s">
        <v>221</v>
      </c>
      <c s="27" t="s">
        <v>54</v>
      </c>
      <c s="28">
        <v>9.018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957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2777</v>
      </c>
    </row>
    <row r="22" spans="5:5" ht="12.75" customHeight="1">
      <c r="E22" s="31" t="s">
        <v>60</v>
      </c>
    </row>
    <row r="23" spans="1:16" ht="12.75" customHeight="1">
      <c r="A23" t="s">
        <v>51</v>
      </c>
      <c s="6" t="s">
        <v>351</v>
      </c>
      <c s="6" t="s">
        <v>213</v>
      </c>
      <c t="s">
        <v>5</v>
      </c>
      <c s="26" t="s">
        <v>214</v>
      </c>
      <c s="27" t="s">
        <v>54</v>
      </c>
      <c s="28">
        <v>2.41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957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2778</v>
      </c>
    </row>
    <row r="26" spans="5:5" ht="12.75" customHeight="1">
      <c r="E26" s="31" t="s">
        <v>60</v>
      </c>
    </row>
    <row r="27" spans="1:16" ht="12.75" customHeight="1">
      <c r="A27" t="s">
        <v>51</v>
      </c>
      <c s="6" t="s">
        <v>354</v>
      </c>
      <c s="6" t="s">
        <v>216</v>
      </c>
      <c t="s">
        <v>5</v>
      </c>
      <c s="26" t="s">
        <v>217</v>
      </c>
      <c s="27" t="s">
        <v>54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957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2779</v>
      </c>
    </row>
    <row r="30" spans="5:5" ht="12.75" customHeight="1">
      <c r="E30" s="31" t="s">
        <v>60</v>
      </c>
    </row>
    <row r="31" spans="1:13" ht="12.75" customHeight="1">
      <c r="A31" t="s">
        <v>48</v>
      </c>
      <c r="C31" s="7" t="s">
        <v>99</v>
      </c>
      <c r="E31" s="25" t="s">
        <v>2780</v>
      </c>
      <c r="J31" s="24">
        <f>0</f>
      </c>
      <c s="24">
        <f>0</f>
      </c>
      <c s="24">
        <f>0+L32</f>
      </c>
      <c s="24">
        <f>0+M32</f>
      </c>
    </row>
    <row r="32" spans="1:16" ht="12.75" customHeight="1">
      <c r="A32" t="s">
        <v>51</v>
      </c>
      <c s="6" t="s">
        <v>381</v>
      </c>
      <c s="6" t="s">
        <v>2781</v>
      </c>
      <c t="s">
        <v>5</v>
      </c>
      <c s="26" t="s">
        <v>2782</v>
      </c>
      <c s="27" t="s">
        <v>65</v>
      </c>
      <c s="28">
        <v>25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957</v>
      </c>
      <c>
        <f>(M32*21)/100</f>
      </c>
      <c t="s">
        <v>27</v>
      </c>
    </row>
    <row r="33" spans="1:5" ht="12.75" customHeight="1">
      <c r="A33" s="30" t="s">
        <v>56</v>
      </c>
      <c r="E33" s="31" t="s">
        <v>5</v>
      </c>
    </row>
    <row r="34" spans="1:5" ht="12.75" customHeight="1">
      <c r="A34" s="30" t="s">
        <v>58</v>
      </c>
      <c r="E34" s="32" t="s">
        <v>2783</v>
      </c>
    </row>
    <row r="35" spans="5:5" ht="12.75" customHeight="1">
      <c r="E35" s="31" t="s">
        <v>60</v>
      </c>
    </row>
    <row r="36" spans="1:13" ht="12.75" customHeight="1">
      <c r="A36" t="s">
        <v>48</v>
      </c>
      <c r="C36" s="7" t="s">
        <v>103</v>
      </c>
      <c r="E36" s="25" t="s">
        <v>954</v>
      </c>
      <c r="J36" s="24">
        <f>0</f>
      </c>
      <c s="24">
        <f>0</f>
      </c>
      <c s="24">
        <f>0+L37+L41+L45+L49+L53</f>
      </c>
      <c s="24">
        <f>0+M37+M41+M45+M49+M53</f>
      </c>
    </row>
    <row r="37" spans="1:16" ht="12.75" customHeight="1">
      <c r="A37" t="s">
        <v>51</v>
      </c>
      <c s="6" t="s">
        <v>384</v>
      </c>
      <c s="6" t="s">
        <v>487</v>
      </c>
      <c t="s">
        <v>5</v>
      </c>
      <c s="26" t="s">
        <v>488</v>
      </c>
      <c s="27" t="s">
        <v>489</v>
      </c>
      <c s="28">
        <v>18.032</v>
      </c>
      <c s="27">
        <v>0</v>
      </c>
      <c s="27">
        <f>ROUND(G37*H37,6)</f>
      </c>
      <c r="L37" s="29">
        <v>0</v>
      </c>
      <c s="24">
        <f>ROUND(ROUND(L37,2)*ROUND(G37,3),2)</f>
      </c>
      <c s="27" t="s">
        <v>957</v>
      </c>
      <c>
        <f>(M37*21)/100</f>
      </c>
      <c t="s">
        <v>27</v>
      </c>
    </row>
    <row r="38" spans="1:5" ht="12.75" customHeight="1">
      <c r="A38" s="30" t="s">
        <v>56</v>
      </c>
      <c r="E38" s="31" t="s">
        <v>5</v>
      </c>
    </row>
    <row r="39" spans="1:5" ht="12.75" customHeight="1">
      <c r="A39" s="30" t="s">
        <v>58</v>
      </c>
      <c r="E39" s="32" t="s">
        <v>2784</v>
      </c>
    </row>
    <row r="40" spans="5:5" ht="12.75" customHeight="1">
      <c r="E40" s="31" t="s">
        <v>60</v>
      </c>
    </row>
    <row r="41" spans="1:16" ht="12.75" customHeight="1">
      <c r="A41" t="s">
        <v>51</v>
      </c>
      <c s="6" t="s">
        <v>387</v>
      </c>
      <c s="6" t="s">
        <v>494</v>
      </c>
      <c t="s">
        <v>5</v>
      </c>
      <c s="26" t="s">
        <v>495</v>
      </c>
      <c s="27" t="s">
        <v>489</v>
      </c>
      <c s="28">
        <v>5.4</v>
      </c>
      <c s="27">
        <v>0</v>
      </c>
      <c s="27">
        <f>ROUND(G41*H41,6)</f>
      </c>
      <c r="L41" s="29">
        <v>0</v>
      </c>
      <c s="24">
        <f>ROUND(ROUND(L41,2)*ROUND(G41,3),2)</f>
      </c>
      <c s="27" t="s">
        <v>957</v>
      </c>
      <c>
        <f>(M41*21)/100</f>
      </c>
      <c t="s">
        <v>27</v>
      </c>
    </row>
    <row r="42" spans="1:5" ht="12.75" customHeight="1">
      <c r="A42" s="30" t="s">
        <v>56</v>
      </c>
      <c r="E42" s="31" t="s">
        <v>5</v>
      </c>
    </row>
    <row r="43" spans="1:5" ht="12.75" customHeight="1">
      <c r="A43" s="30" t="s">
        <v>58</v>
      </c>
      <c r="E43" s="32" t="s">
        <v>2785</v>
      </c>
    </row>
    <row r="44" spans="5:5" ht="12.75" customHeight="1">
      <c r="E44" s="31" t="s">
        <v>60</v>
      </c>
    </row>
    <row r="45" spans="1:16" ht="12.75" customHeight="1">
      <c r="A45" t="s">
        <v>51</v>
      </c>
      <c s="6" t="s">
        <v>390</v>
      </c>
      <c s="6" t="s">
        <v>1067</v>
      </c>
      <c t="s">
        <v>5</v>
      </c>
      <c s="26" t="s">
        <v>1068</v>
      </c>
      <c s="27" t="s">
        <v>489</v>
      </c>
      <c s="28">
        <v>43.2</v>
      </c>
      <c s="27">
        <v>0</v>
      </c>
      <c s="27">
        <f>ROUND(G45*H45,6)</f>
      </c>
      <c r="L45" s="29">
        <v>0</v>
      </c>
      <c s="24">
        <f>ROUND(ROUND(L45,2)*ROUND(G45,3),2)</f>
      </c>
      <c s="27" t="s">
        <v>957</v>
      </c>
      <c>
        <f>(M45*21)/100</f>
      </c>
      <c t="s">
        <v>27</v>
      </c>
    </row>
    <row r="46" spans="1:5" ht="12.75" customHeight="1">
      <c r="A46" s="30" t="s">
        <v>56</v>
      </c>
      <c r="E46" s="31" t="s">
        <v>5</v>
      </c>
    </row>
    <row r="47" spans="1:5" ht="12.75" customHeight="1">
      <c r="A47" s="30" t="s">
        <v>58</v>
      </c>
      <c r="E47" s="32" t="s">
        <v>2786</v>
      </c>
    </row>
    <row r="48" spans="5:5" ht="12.75" customHeight="1">
      <c r="E48" s="31" t="s">
        <v>60</v>
      </c>
    </row>
    <row r="49" spans="1:16" ht="12.75" customHeight="1">
      <c r="A49" t="s">
        <v>51</v>
      </c>
      <c s="6" t="s">
        <v>393</v>
      </c>
      <c s="6" t="s">
        <v>491</v>
      </c>
      <c t="s">
        <v>5</v>
      </c>
      <c s="26" t="s">
        <v>492</v>
      </c>
      <c s="27" t="s">
        <v>489</v>
      </c>
      <c s="28">
        <v>1.5</v>
      </c>
      <c s="27">
        <v>0</v>
      </c>
      <c s="27">
        <f>ROUND(G49*H49,6)</f>
      </c>
      <c r="L49" s="29">
        <v>0</v>
      </c>
      <c s="24">
        <f>ROUND(ROUND(L49,2)*ROUND(G49,3),2)</f>
      </c>
      <c s="27" t="s">
        <v>957</v>
      </c>
      <c>
        <f>(M49*21)/100</f>
      </c>
      <c t="s">
        <v>27</v>
      </c>
    </row>
    <row r="50" spans="1:5" ht="12.75" customHeight="1">
      <c r="A50" s="30" t="s">
        <v>56</v>
      </c>
      <c r="E50" s="31" t="s">
        <v>5</v>
      </c>
    </row>
    <row r="51" spans="1:5" ht="12.75" customHeight="1">
      <c r="A51" s="30" t="s">
        <v>58</v>
      </c>
      <c r="E51" s="32" t="s">
        <v>2787</v>
      </c>
    </row>
    <row r="52" spans="5:5" ht="12.75" customHeight="1">
      <c r="E52" s="31" t="s">
        <v>60</v>
      </c>
    </row>
    <row r="53" spans="1:16" ht="12.75" customHeight="1">
      <c r="A53" t="s">
        <v>51</v>
      </c>
      <c s="6" t="s">
        <v>396</v>
      </c>
      <c s="6" t="s">
        <v>1665</v>
      </c>
      <c t="s">
        <v>5</v>
      </c>
      <c s="26" t="s">
        <v>1666</v>
      </c>
      <c s="27" t="s">
        <v>489</v>
      </c>
      <c s="28">
        <v>0.4</v>
      </c>
      <c s="27">
        <v>0</v>
      </c>
      <c s="27">
        <f>ROUND(G53*H53,6)</f>
      </c>
      <c r="L53" s="29">
        <v>0</v>
      </c>
      <c s="24">
        <f>ROUND(ROUND(L53,2)*ROUND(G53,3),2)</f>
      </c>
      <c s="27" t="s">
        <v>957</v>
      </c>
      <c>
        <f>(M53*21)/100</f>
      </c>
      <c t="s">
        <v>27</v>
      </c>
    </row>
    <row r="54" spans="1:5" ht="12.75" customHeight="1">
      <c r="A54" s="30" t="s">
        <v>56</v>
      </c>
      <c r="E54" s="31" t="s">
        <v>5</v>
      </c>
    </row>
    <row r="55" spans="1:5" ht="12.75" customHeight="1">
      <c r="A55" s="30" t="s">
        <v>58</v>
      </c>
      <c r="E55" s="32" t="s">
        <v>1667</v>
      </c>
    </row>
    <row r="56" spans="5:5" ht="12.75" customHeight="1">
      <c r="E56" s="31" t="s">
        <v>60</v>
      </c>
    </row>
    <row r="57" spans="1:13" ht="12.75" customHeight="1">
      <c r="A57" t="s">
        <v>48</v>
      </c>
      <c r="C57" s="7" t="s">
        <v>109</v>
      </c>
      <c r="E57" s="25" t="s">
        <v>1669</v>
      </c>
      <c r="J57" s="24">
        <f>0</f>
      </c>
      <c s="24">
        <f>0</f>
      </c>
      <c s="24">
        <f>0+L58</f>
      </c>
      <c s="24">
        <f>0+M58</f>
      </c>
    </row>
    <row r="58" spans="1:16" ht="12.75" customHeight="1">
      <c r="A58" t="s">
        <v>51</v>
      </c>
      <c s="6" t="s">
        <v>357</v>
      </c>
      <c s="6" t="s">
        <v>61</v>
      </c>
      <c t="s">
        <v>5</v>
      </c>
      <c s="26" t="s">
        <v>62</v>
      </c>
      <c s="27" t="s">
        <v>54</v>
      </c>
      <c s="28">
        <v>182.761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957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5</v>
      </c>
    </row>
    <row r="60" spans="1:5" ht="12.75" customHeight="1">
      <c r="A60" s="30" t="s">
        <v>58</v>
      </c>
      <c r="E60" s="32" t="s">
        <v>2788</v>
      </c>
    </row>
    <row r="61" spans="5:5" ht="12.75" customHeight="1">
      <c r="E61" s="31" t="s">
        <v>1344</v>
      </c>
    </row>
    <row r="62" spans="1:13" ht="12.75" customHeight="1">
      <c r="A62" t="s">
        <v>48</v>
      </c>
      <c r="C62" s="7" t="s">
        <v>112</v>
      </c>
      <c r="E62" s="25" t="s">
        <v>2721</v>
      </c>
      <c r="J62" s="24">
        <f>0</f>
      </c>
      <c s="24">
        <f>0</f>
      </c>
      <c s="24">
        <f>0+L63</f>
      </c>
      <c s="24">
        <f>0+M63</f>
      </c>
    </row>
    <row r="63" spans="1:16" ht="12.75" customHeight="1">
      <c r="A63" t="s">
        <v>51</v>
      </c>
      <c s="6" t="s">
        <v>360</v>
      </c>
      <c s="6" t="s">
        <v>1089</v>
      </c>
      <c t="s">
        <v>5</v>
      </c>
      <c s="26" t="s">
        <v>1090</v>
      </c>
      <c s="27" t="s">
        <v>236</v>
      </c>
      <c s="28">
        <v>153.5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957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</v>
      </c>
    </row>
    <row r="65" spans="1:5" ht="12.75" customHeight="1">
      <c r="A65" s="30" t="s">
        <v>58</v>
      </c>
      <c r="E65" s="32" t="s">
        <v>2789</v>
      </c>
    </row>
    <row r="66" spans="5:5" ht="12.75" customHeight="1">
      <c r="E66" s="31" t="s">
        <v>60</v>
      </c>
    </row>
    <row r="67" spans="1:13" ht="12.75" customHeight="1">
      <c r="A67" t="s">
        <v>48</v>
      </c>
      <c r="C67" s="7" t="s">
        <v>71</v>
      </c>
      <c r="E67" s="25" t="s">
        <v>1141</v>
      </c>
      <c r="J67" s="24">
        <f>0</f>
      </c>
      <c s="24">
        <f>0</f>
      </c>
      <c s="24">
        <f>0+L68+L72+L76</f>
      </c>
      <c s="24">
        <f>0+M68+M72+M76</f>
      </c>
    </row>
    <row r="68" spans="1:16" ht="12.75" customHeight="1">
      <c r="A68" t="s">
        <v>51</v>
      </c>
      <c s="6" t="s">
        <v>372</v>
      </c>
      <c s="6" t="s">
        <v>2790</v>
      </c>
      <c t="s">
        <v>5</v>
      </c>
      <c s="26" t="s">
        <v>2791</v>
      </c>
      <c s="27" t="s">
        <v>236</v>
      </c>
      <c s="28">
        <v>60</v>
      </c>
      <c s="27">
        <v>0</v>
      </c>
      <c s="27">
        <f>ROUND(G68*H68,6)</f>
      </c>
      <c r="L68" s="29">
        <v>0</v>
      </c>
      <c s="24">
        <f>ROUND(ROUND(L68,2)*ROUND(G68,3),2)</f>
      </c>
      <c s="27" t="s">
        <v>957</v>
      </c>
      <c>
        <f>(M68*21)/100</f>
      </c>
      <c t="s">
        <v>27</v>
      </c>
    </row>
    <row r="69" spans="1:5" ht="12.75" customHeight="1">
      <c r="A69" s="30" t="s">
        <v>56</v>
      </c>
      <c r="E69" s="31" t="s">
        <v>5</v>
      </c>
    </row>
    <row r="70" spans="1:5" ht="12.75" customHeight="1">
      <c r="A70" s="30" t="s">
        <v>58</v>
      </c>
      <c r="E70" s="32" t="s">
        <v>2775</v>
      </c>
    </row>
    <row r="71" spans="5:5" ht="12.75" customHeight="1">
      <c r="E71" s="31" t="s">
        <v>2725</v>
      </c>
    </row>
    <row r="72" spans="1:16" ht="12.75" customHeight="1">
      <c r="A72" t="s">
        <v>51</v>
      </c>
      <c s="6" t="s">
        <v>375</v>
      </c>
      <c s="6" t="s">
        <v>2792</v>
      </c>
      <c t="s">
        <v>5</v>
      </c>
      <c s="26" t="s">
        <v>2793</v>
      </c>
      <c s="27" t="s">
        <v>236</v>
      </c>
      <c s="28">
        <v>60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672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5</v>
      </c>
    </row>
    <row r="74" spans="1:5" ht="12.75" customHeight="1">
      <c r="A74" s="30" t="s">
        <v>58</v>
      </c>
      <c r="E74" s="32" t="s">
        <v>2775</v>
      </c>
    </row>
    <row r="75" spans="5:5" ht="12.75" customHeight="1">
      <c r="E75" s="31" t="s">
        <v>2729</v>
      </c>
    </row>
    <row r="76" spans="1:16" ht="12.75" customHeight="1">
      <c r="A76" t="s">
        <v>51</v>
      </c>
      <c s="6" t="s">
        <v>378</v>
      </c>
      <c s="6" t="s">
        <v>2794</v>
      </c>
      <c t="s">
        <v>5</v>
      </c>
      <c s="26" t="s">
        <v>2795</v>
      </c>
      <c s="27" t="s">
        <v>54</v>
      </c>
      <c s="28">
        <v>2.25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672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5</v>
      </c>
    </row>
    <row r="78" spans="1:5" ht="12.75" customHeight="1">
      <c r="A78" s="30" t="s">
        <v>58</v>
      </c>
      <c r="E78" s="32" t="s">
        <v>2796</v>
      </c>
    </row>
    <row r="79" spans="5:5" ht="12.75" customHeight="1">
      <c r="E79" s="31" t="s">
        <v>60</v>
      </c>
    </row>
    <row r="80" spans="1:13" ht="12.75" customHeight="1">
      <c r="A80" t="s">
        <v>48</v>
      </c>
      <c r="C80" s="7" t="s">
        <v>375</v>
      </c>
      <c r="E80" s="25" t="s">
        <v>1663</v>
      </c>
      <c r="J80" s="24">
        <f>0</f>
      </c>
      <c s="24">
        <f>0</f>
      </c>
      <c s="24">
        <f>0+L81+L85+L89+L93+L97+L101+L105+L109+L113+L117+L121+L125+L129+L133+L137+L141+L145+L149</f>
      </c>
      <c s="24">
        <f>0+M81+M85+M89+M93+M97+M101+M105+M109+M113+M117+M121+M125+M129+M133+M137+M141+M145+M149</f>
      </c>
    </row>
    <row r="81" spans="1:16" ht="12.75" customHeight="1">
      <c r="A81" t="s">
        <v>51</v>
      </c>
      <c s="6" t="s">
        <v>188</v>
      </c>
      <c s="6" t="s">
        <v>2797</v>
      </c>
      <c t="s">
        <v>5</v>
      </c>
      <c s="26" t="s">
        <v>2798</v>
      </c>
      <c s="27" t="s">
        <v>65</v>
      </c>
      <c s="28">
        <v>30</v>
      </c>
      <c s="27">
        <v>0</v>
      </c>
      <c s="27">
        <f>ROUND(G81*H81,6)</f>
      </c>
      <c r="L81" s="29">
        <v>0</v>
      </c>
      <c s="24">
        <f>ROUND(ROUND(L81,2)*ROUND(G81,3),2)</f>
      </c>
      <c s="27" t="s">
        <v>957</v>
      </c>
      <c>
        <f>(M81*21)/100</f>
      </c>
      <c t="s">
        <v>27</v>
      </c>
    </row>
    <row r="82" spans="1:5" ht="12.75" customHeight="1">
      <c r="A82" s="30" t="s">
        <v>56</v>
      </c>
      <c r="E82" s="31" t="s">
        <v>5</v>
      </c>
    </row>
    <row r="83" spans="1:5" ht="12.75" customHeight="1">
      <c r="A83" s="30" t="s">
        <v>58</v>
      </c>
      <c r="E83" s="32" t="s">
        <v>2799</v>
      </c>
    </row>
    <row r="84" spans="5:5" ht="12.75" customHeight="1">
      <c r="E84" s="31" t="s">
        <v>60</v>
      </c>
    </row>
    <row r="85" spans="1:16" ht="12.75" customHeight="1">
      <c r="A85" t="s">
        <v>51</v>
      </c>
      <c s="6" t="s">
        <v>191</v>
      </c>
      <c s="6" t="s">
        <v>2800</v>
      </c>
      <c t="s">
        <v>5</v>
      </c>
      <c s="26" t="s">
        <v>2801</v>
      </c>
      <c s="27" t="s">
        <v>65</v>
      </c>
      <c s="28">
        <v>185</v>
      </c>
      <c s="27">
        <v>0</v>
      </c>
      <c s="27">
        <f>ROUND(G85*H85,6)</f>
      </c>
      <c r="L85" s="29">
        <v>0</v>
      </c>
      <c s="24">
        <f>ROUND(ROUND(L85,2)*ROUND(G85,3),2)</f>
      </c>
      <c s="27" t="s">
        <v>957</v>
      </c>
      <c>
        <f>(M85*21)/100</f>
      </c>
      <c t="s">
        <v>27</v>
      </c>
    </row>
    <row r="86" spans="1:5" ht="12.75" customHeight="1">
      <c r="A86" s="30" t="s">
        <v>56</v>
      </c>
      <c r="E86" s="31" t="s">
        <v>5</v>
      </c>
    </row>
    <row r="87" spans="1:5" ht="12.75" customHeight="1">
      <c r="A87" s="30" t="s">
        <v>58</v>
      </c>
      <c r="E87" s="32" t="s">
        <v>2802</v>
      </c>
    </row>
    <row r="88" spans="5:5" ht="12.75" customHeight="1">
      <c r="E88" s="31" t="s">
        <v>60</v>
      </c>
    </row>
    <row r="89" spans="1:16" ht="12.75" customHeight="1">
      <c r="A89" t="s">
        <v>51</v>
      </c>
      <c s="6" t="s">
        <v>194</v>
      </c>
      <c s="6" t="s">
        <v>2013</v>
      </c>
      <c t="s">
        <v>5</v>
      </c>
      <c s="26" t="s">
        <v>2014</v>
      </c>
      <c s="27" t="s">
        <v>236</v>
      </c>
      <c s="28">
        <v>1.1</v>
      </c>
      <c s="27">
        <v>0</v>
      </c>
      <c s="27">
        <f>ROUND(G89*H89,6)</f>
      </c>
      <c r="L89" s="29">
        <v>0</v>
      </c>
      <c s="24">
        <f>ROUND(ROUND(L89,2)*ROUND(G89,3),2)</f>
      </c>
      <c s="27" t="s">
        <v>957</v>
      </c>
      <c>
        <f>(M89*21)/100</f>
      </c>
      <c t="s">
        <v>27</v>
      </c>
    </row>
    <row r="90" spans="1:5" ht="12.75" customHeight="1">
      <c r="A90" s="30" t="s">
        <v>56</v>
      </c>
      <c r="E90" s="31" t="s">
        <v>5</v>
      </c>
    </row>
    <row r="91" spans="1:5" ht="12.75" customHeight="1">
      <c r="A91" s="30" t="s">
        <v>58</v>
      </c>
      <c r="E91" s="32" t="s">
        <v>2803</v>
      </c>
    </row>
    <row r="92" spans="5:5" ht="12.75" customHeight="1">
      <c r="E92" s="31" t="s">
        <v>60</v>
      </c>
    </row>
    <row r="93" spans="1:16" ht="12.75" customHeight="1">
      <c r="A93" t="s">
        <v>51</v>
      </c>
      <c s="6" t="s">
        <v>197</v>
      </c>
      <c s="6" t="s">
        <v>226</v>
      </c>
      <c t="s">
        <v>5</v>
      </c>
      <c s="26" t="s">
        <v>227</v>
      </c>
      <c s="27" t="s">
        <v>65</v>
      </c>
      <c s="28">
        <v>421</v>
      </c>
      <c s="27">
        <v>0</v>
      </c>
      <c s="27">
        <f>ROUND(G93*H93,6)</f>
      </c>
      <c r="L93" s="29">
        <v>0</v>
      </c>
      <c s="24">
        <f>ROUND(ROUND(L93,2)*ROUND(G93,3),2)</f>
      </c>
      <c s="27" t="s">
        <v>957</v>
      </c>
      <c>
        <f>(M93*21)/100</f>
      </c>
      <c t="s">
        <v>27</v>
      </c>
    </row>
    <row r="94" spans="1:5" ht="12.75" customHeight="1">
      <c r="A94" s="30" t="s">
        <v>56</v>
      </c>
      <c r="E94" s="31" t="s">
        <v>5</v>
      </c>
    </row>
    <row r="95" spans="1:5" ht="12.75" customHeight="1">
      <c r="A95" s="30" t="s">
        <v>58</v>
      </c>
      <c r="E95" s="32" t="s">
        <v>2804</v>
      </c>
    </row>
    <row r="96" spans="5:5" ht="12.75" customHeight="1">
      <c r="E96" s="31" t="s">
        <v>60</v>
      </c>
    </row>
    <row r="97" spans="1:16" ht="12.75" customHeight="1">
      <c r="A97" t="s">
        <v>51</v>
      </c>
      <c s="6" t="s">
        <v>303</v>
      </c>
      <c s="6" t="s">
        <v>63</v>
      </c>
      <c t="s">
        <v>5</v>
      </c>
      <c s="26" t="s">
        <v>64</v>
      </c>
      <c s="27" t="s">
        <v>65</v>
      </c>
      <c s="28">
        <v>155</v>
      </c>
      <c s="27">
        <v>0</v>
      </c>
      <c s="27">
        <f>ROUND(G97*H97,6)</f>
      </c>
      <c r="L97" s="29">
        <v>0</v>
      </c>
      <c s="24">
        <f>ROUND(ROUND(L97,2)*ROUND(G97,3),2)</f>
      </c>
      <c s="27" t="s">
        <v>957</v>
      </c>
      <c>
        <f>(M97*21)/100</f>
      </c>
      <c t="s">
        <v>27</v>
      </c>
    </row>
    <row r="98" spans="1:5" ht="12.75" customHeight="1">
      <c r="A98" s="30" t="s">
        <v>56</v>
      </c>
      <c r="E98" s="31" t="s">
        <v>5</v>
      </c>
    </row>
    <row r="99" spans="1:5" ht="12.75" customHeight="1">
      <c r="A99" s="30" t="s">
        <v>58</v>
      </c>
      <c r="E99" s="32" t="s">
        <v>2805</v>
      </c>
    </row>
    <row r="100" spans="5:5" ht="12.75" customHeight="1">
      <c r="E100" s="31" t="s">
        <v>60</v>
      </c>
    </row>
    <row r="101" spans="1:16" ht="12.75" customHeight="1">
      <c r="A101" t="s">
        <v>51</v>
      </c>
      <c s="6" t="s">
        <v>306</v>
      </c>
      <c s="6" t="s">
        <v>2806</v>
      </c>
      <c t="s">
        <v>5</v>
      </c>
      <c s="26" t="s">
        <v>2807</v>
      </c>
      <c s="27" t="s">
        <v>65</v>
      </c>
      <c s="28">
        <v>10</v>
      </c>
      <c s="27">
        <v>0</v>
      </c>
      <c s="27">
        <f>ROUND(G101*H101,6)</f>
      </c>
      <c r="L101" s="29">
        <v>0</v>
      </c>
      <c s="24">
        <f>ROUND(ROUND(L101,2)*ROUND(G101,3),2)</f>
      </c>
      <c s="27" t="s">
        <v>957</v>
      </c>
      <c>
        <f>(M101*21)/100</f>
      </c>
      <c t="s">
        <v>27</v>
      </c>
    </row>
    <row r="102" spans="1:5" ht="12.75" customHeight="1">
      <c r="A102" s="30" t="s">
        <v>56</v>
      </c>
      <c r="E102" s="31" t="s">
        <v>5</v>
      </c>
    </row>
    <row r="103" spans="1:5" ht="12.75" customHeight="1">
      <c r="A103" s="30" t="s">
        <v>58</v>
      </c>
      <c r="E103" s="32" t="s">
        <v>2808</v>
      </c>
    </row>
    <row r="104" spans="5:5" ht="12.75" customHeight="1">
      <c r="E104" s="31" t="s">
        <v>60</v>
      </c>
    </row>
    <row r="105" spans="1:16" ht="12.75" customHeight="1">
      <c r="A105" t="s">
        <v>51</v>
      </c>
      <c s="6" t="s">
        <v>309</v>
      </c>
      <c s="6" t="s">
        <v>1748</v>
      </c>
      <c t="s">
        <v>5</v>
      </c>
      <c s="26" t="s">
        <v>1749</v>
      </c>
      <c s="27" t="s">
        <v>65</v>
      </c>
      <c s="28">
        <v>210</v>
      </c>
      <c s="27">
        <v>0</v>
      </c>
      <c s="27">
        <f>ROUND(G105*H105,6)</f>
      </c>
      <c r="L105" s="29">
        <v>0</v>
      </c>
      <c s="24">
        <f>ROUND(ROUND(L105,2)*ROUND(G105,3),2)</f>
      </c>
      <c s="27" t="s">
        <v>957</v>
      </c>
      <c>
        <f>(M105*21)/100</f>
      </c>
      <c t="s">
        <v>27</v>
      </c>
    </row>
    <row r="106" spans="1:5" ht="12.75" customHeight="1">
      <c r="A106" s="30" t="s">
        <v>56</v>
      </c>
      <c r="E106" s="31" t="s">
        <v>5</v>
      </c>
    </row>
    <row r="107" spans="1:5" ht="12.75" customHeight="1">
      <c r="A107" s="30" t="s">
        <v>58</v>
      </c>
      <c r="E107" s="32" t="s">
        <v>2809</v>
      </c>
    </row>
    <row r="108" spans="5:5" ht="12.75" customHeight="1">
      <c r="E108" s="31" t="s">
        <v>60</v>
      </c>
    </row>
    <row r="109" spans="1:16" ht="12.75" customHeight="1">
      <c r="A109" t="s">
        <v>51</v>
      </c>
      <c s="6" t="s">
        <v>312</v>
      </c>
      <c s="6" t="s">
        <v>224</v>
      </c>
      <c t="s">
        <v>5</v>
      </c>
      <c s="26" t="s">
        <v>225</v>
      </c>
      <c s="27" t="s">
        <v>65</v>
      </c>
      <c s="28">
        <v>133</v>
      </c>
      <c s="27">
        <v>0</v>
      </c>
      <c s="27">
        <f>ROUND(G109*H109,6)</f>
      </c>
      <c r="L109" s="29">
        <v>0</v>
      </c>
      <c s="24">
        <f>ROUND(ROUND(L109,2)*ROUND(G109,3),2)</f>
      </c>
      <c s="27" t="s">
        <v>957</v>
      </c>
      <c>
        <f>(M109*21)/100</f>
      </c>
      <c t="s">
        <v>27</v>
      </c>
    </row>
    <row r="110" spans="1:5" ht="12.75" customHeight="1">
      <c r="A110" s="30" t="s">
        <v>56</v>
      </c>
      <c r="E110" s="31" t="s">
        <v>5</v>
      </c>
    </row>
    <row r="111" spans="1:5" ht="12.75" customHeight="1">
      <c r="A111" s="30" t="s">
        <v>58</v>
      </c>
      <c r="E111" s="32" t="s">
        <v>2809</v>
      </c>
    </row>
    <row r="112" spans="5:5" ht="12.75" customHeight="1">
      <c r="E112" s="31" t="s">
        <v>60</v>
      </c>
    </row>
    <row r="113" spans="1:16" ht="12.75" customHeight="1">
      <c r="A113" t="s">
        <v>51</v>
      </c>
      <c s="6" t="s">
        <v>315</v>
      </c>
      <c s="6" t="s">
        <v>2810</v>
      </c>
      <c t="s">
        <v>5</v>
      </c>
      <c s="26" t="s">
        <v>2811</v>
      </c>
      <c s="27" t="s">
        <v>89</v>
      </c>
      <c s="28">
        <v>2</v>
      </c>
      <c s="27">
        <v>0</v>
      </c>
      <c s="27">
        <f>ROUND(G113*H113,6)</f>
      </c>
      <c r="L113" s="29">
        <v>0</v>
      </c>
      <c s="24">
        <f>ROUND(ROUND(L113,2)*ROUND(G113,3),2)</f>
      </c>
      <c s="27" t="s">
        <v>957</v>
      </c>
      <c>
        <f>(M113*21)/100</f>
      </c>
      <c t="s">
        <v>27</v>
      </c>
    </row>
    <row r="114" spans="1:5" ht="12.75" customHeight="1">
      <c r="A114" s="30" t="s">
        <v>56</v>
      </c>
      <c r="E114" s="31" t="s">
        <v>5</v>
      </c>
    </row>
    <row r="115" spans="1:5" ht="12.75" customHeight="1">
      <c r="A115" s="30" t="s">
        <v>58</v>
      </c>
      <c r="E115" s="32" t="s">
        <v>2812</v>
      </c>
    </row>
    <row r="116" spans="5:5" ht="12.75" customHeight="1">
      <c r="E116" s="31" t="s">
        <v>60</v>
      </c>
    </row>
    <row r="117" spans="1:16" ht="12.75" customHeight="1">
      <c r="A117" t="s">
        <v>51</v>
      </c>
      <c s="6" t="s">
        <v>318</v>
      </c>
      <c s="6" t="s">
        <v>243</v>
      </c>
      <c t="s">
        <v>5</v>
      </c>
      <c s="26" t="s">
        <v>244</v>
      </c>
      <c s="27" t="s">
        <v>89</v>
      </c>
      <c s="28">
        <v>2</v>
      </c>
      <c s="27">
        <v>0</v>
      </c>
      <c s="27">
        <f>ROUND(G117*H117,6)</f>
      </c>
      <c r="L117" s="29">
        <v>0</v>
      </c>
      <c s="24">
        <f>ROUND(ROUND(L117,2)*ROUND(G117,3),2)</f>
      </c>
      <c s="27" t="s">
        <v>957</v>
      </c>
      <c>
        <f>(M117*21)/100</f>
      </c>
      <c t="s">
        <v>27</v>
      </c>
    </row>
    <row r="118" spans="1:5" ht="12.75" customHeight="1">
      <c r="A118" s="30" t="s">
        <v>56</v>
      </c>
      <c r="E118" s="31" t="s">
        <v>5</v>
      </c>
    </row>
    <row r="119" spans="1:5" ht="12.75" customHeight="1">
      <c r="A119" s="30" t="s">
        <v>58</v>
      </c>
      <c r="E119" s="32" t="s">
        <v>2813</v>
      </c>
    </row>
    <row r="120" spans="5:5" ht="12.75" customHeight="1">
      <c r="E120" s="31" t="s">
        <v>60</v>
      </c>
    </row>
    <row r="121" spans="1:16" ht="12.75" customHeight="1">
      <c r="A121" t="s">
        <v>51</v>
      </c>
      <c s="6" t="s">
        <v>321</v>
      </c>
      <c s="6" t="s">
        <v>2765</v>
      </c>
      <c t="s">
        <v>5</v>
      </c>
      <c s="26" t="s">
        <v>989</v>
      </c>
      <c s="27" t="s">
        <v>990</v>
      </c>
      <c s="28">
        <v>4.5</v>
      </c>
      <c s="27">
        <v>0</v>
      </c>
      <c s="27">
        <f>ROUND(G121*H121,6)</f>
      </c>
      <c r="L121" s="29">
        <v>0</v>
      </c>
      <c s="24">
        <f>ROUND(ROUND(L121,2)*ROUND(G121,3),2)</f>
      </c>
      <c s="27" t="s">
        <v>957</v>
      </c>
      <c>
        <f>(M121*21)/100</f>
      </c>
      <c t="s">
        <v>27</v>
      </c>
    </row>
    <row r="122" spans="1:5" ht="12.75" customHeight="1">
      <c r="A122" s="30" t="s">
        <v>56</v>
      </c>
      <c r="E122" s="31" t="s">
        <v>5</v>
      </c>
    </row>
    <row r="123" spans="1:5" ht="12.75" customHeight="1">
      <c r="A123" s="30" t="s">
        <v>58</v>
      </c>
      <c r="E123" s="32" t="s">
        <v>2814</v>
      </c>
    </row>
    <row r="124" spans="5:5" ht="12.75" customHeight="1">
      <c r="E124" s="31" t="s">
        <v>60</v>
      </c>
    </row>
    <row r="125" spans="1:16" ht="12.75" customHeight="1">
      <c r="A125" t="s">
        <v>51</v>
      </c>
      <c s="6" t="s">
        <v>324</v>
      </c>
      <c s="6" t="s">
        <v>247</v>
      </c>
      <c t="s">
        <v>5</v>
      </c>
      <c s="26" t="s">
        <v>248</v>
      </c>
      <c s="27" t="s">
        <v>89</v>
      </c>
      <c s="28">
        <v>82</v>
      </c>
      <c s="27">
        <v>0</v>
      </c>
      <c s="27">
        <f>ROUND(G125*H125,6)</f>
      </c>
      <c r="L125" s="29">
        <v>0</v>
      </c>
      <c s="24">
        <f>ROUND(ROUND(L125,2)*ROUND(G125,3),2)</f>
      </c>
      <c s="27" t="s">
        <v>957</v>
      </c>
      <c>
        <f>(M125*21)/100</f>
      </c>
      <c t="s">
        <v>27</v>
      </c>
    </row>
    <row r="126" spans="1:5" ht="12.75" customHeight="1">
      <c r="A126" s="30" t="s">
        <v>56</v>
      </c>
      <c r="E126" s="31" t="s">
        <v>5</v>
      </c>
    </row>
    <row r="127" spans="1:5" ht="12.75" customHeight="1">
      <c r="A127" s="30" t="s">
        <v>58</v>
      </c>
      <c r="E127" s="32" t="s">
        <v>2815</v>
      </c>
    </row>
    <row r="128" spans="5:5" ht="12.75" customHeight="1">
      <c r="E128" s="31" t="s">
        <v>60</v>
      </c>
    </row>
    <row r="129" spans="1:16" ht="12.75" customHeight="1">
      <c r="A129" t="s">
        <v>51</v>
      </c>
      <c s="6" t="s">
        <v>327</v>
      </c>
      <c s="6" t="s">
        <v>2816</v>
      </c>
      <c t="s">
        <v>5</v>
      </c>
      <c s="26" t="s">
        <v>2817</v>
      </c>
      <c s="27" t="s">
        <v>65</v>
      </c>
      <c s="28">
        <v>5</v>
      </c>
      <c s="27">
        <v>0</v>
      </c>
      <c s="27">
        <f>ROUND(G129*H129,6)</f>
      </c>
      <c r="L129" s="29">
        <v>0</v>
      </c>
      <c s="24">
        <f>ROUND(ROUND(L129,2)*ROUND(G129,3),2)</f>
      </c>
      <c s="27" t="s">
        <v>672</v>
      </c>
      <c>
        <f>(M129*21)/100</f>
      </c>
      <c t="s">
        <v>27</v>
      </c>
    </row>
    <row r="130" spans="1:5" ht="12.75" customHeight="1">
      <c r="A130" s="30" t="s">
        <v>56</v>
      </c>
      <c r="E130" s="31" t="s">
        <v>5</v>
      </c>
    </row>
    <row r="131" spans="1:5" ht="12.75" customHeight="1">
      <c r="A131" s="30" t="s">
        <v>58</v>
      </c>
      <c r="E131" s="32" t="s">
        <v>2818</v>
      </c>
    </row>
    <row r="132" spans="5:5" ht="178.5" customHeight="1">
      <c r="E132" s="31" t="s">
        <v>2819</v>
      </c>
    </row>
    <row r="133" spans="1:16" ht="12.75" customHeight="1">
      <c r="A133" t="s">
        <v>51</v>
      </c>
      <c s="6" t="s">
        <v>330</v>
      </c>
      <c s="6" t="s">
        <v>2820</v>
      </c>
      <c t="s">
        <v>5</v>
      </c>
      <c s="26" t="s">
        <v>2821</v>
      </c>
      <c s="27" t="s">
        <v>89</v>
      </c>
      <c s="28">
        <v>7</v>
      </c>
      <c s="27">
        <v>0</v>
      </c>
      <c s="27">
        <f>ROUND(G133*H133,6)</f>
      </c>
      <c r="L133" s="29">
        <v>0</v>
      </c>
      <c s="24">
        <f>ROUND(ROUND(L133,2)*ROUND(G133,3),2)</f>
      </c>
      <c s="27" t="s">
        <v>957</v>
      </c>
      <c>
        <f>(M133*21)/100</f>
      </c>
      <c t="s">
        <v>27</v>
      </c>
    </row>
    <row r="134" spans="1:5" ht="12.75" customHeight="1">
      <c r="A134" s="30" t="s">
        <v>56</v>
      </c>
      <c r="E134" s="31" t="s">
        <v>5</v>
      </c>
    </row>
    <row r="135" spans="1:5" ht="12.75" customHeight="1">
      <c r="A135" s="30" t="s">
        <v>58</v>
      </c>
      <c r="E135" s="32" t="s">
        <v>5</v>
      </c>
    </row>
    <row r="136" spans="5:5" ht="12.75" customHeight="1">
      <c r="E136" s="31" t="s">
        <v>60</v>
      </c>
    </row>
    <row r="137" spans="1:16" ht="12.75" customHeight="1">
      <c r="A137" t="s">
        <v>51</v>
      </c>
      <c s="6" t="s">
        <v>333</v>
      </c>
      <c s="6" t="s">
        <v>834</v>
      </c>
      <c t="s">
        <v>5</v>
      </c>
      <c s="26" t="s">
        <v>835</v>
      </c>
      <c s="27" t="s">
        <v>89</v>
      </c>
      <c s="28">
        <v>12</v>
      </c>
      <c s="27">
        <v>0</v>
      </c>
      <c s="27">
        <f>ROUND(G137*H137,6)</f>
      </c>
      <c r="L137" s="29">
        <v>0</v>
      </c>
      <c s="24">
        <f>ROUND(ROUND(L137,2)*ROUND(G137,3),2)</f>
      </c>
      <c s="27" t="s">
        <v>957</v>
      </c>
      <c>
        <f>(M137*21)/100</f>
      </c>
      <c t="s">
        <v>27</v>
      </c>
    </row>
    <row r="138" spans="1:5" ht="12.75" customHeight="1">
      <c r="A138" s="30" t="s">
        <v>56</v>
      </c>
      <c r="E138" s="31" t="s">
        <v>5</v>
      </c>
    </row>
    <row r="139" spans="1:5" ht="12.75" customHeight="1">
      <c r="A139" s="30" t="s">
        <v>58</v>
      </c>
      <c r="E139" s="32" t="s">
        <v>5</v>
      </c>
    </row>
    <row r="140" spans="5:5" ht="12.75" customHeight="1">
      <c r="E140" s="31" t="s">
        <v>60</v>
      </c>
    </row>
    <row r="141" spans="1:16" ht="12.75" customHeight="1">
      <c r="A141" t="s">
        <v>51</v>
      </c>
      <c s="6" t="s">
        <v>336</v>
      </c>
      <c s="6" t="s">
        <v>2822</v>
      </c>
      <c t="s">
        <v>5</v>
      </c>
      <c s="26" t="s">
        <v>2823</v>
      </c>
      <c s="27" t="s">
        <v>89</v>
      </c>
      <c s="28">
        <v>7</v>
      </c>
      <c s="27">
        <v>0</v>
      </c>
      <c s="27">
        <f>ROUND(G141*H141,6)</f>
      </c>
      <c r="L141" s="29">
        <v>0</v>
      </c>
      <c s="24">
        <f>ROUND(ROUND(L141,2)*ROUND(G141,3),2)</f>
      </c>
      <c s="27" t="s">
        <v>957</v>
      </c>
      <c>
        <f>(M141*21)/100</f>
      </c>
      <c t="s">
        <v>27</v>
      </c>
    </row>
    <row r="142" spans="1:5" ht="12.75" customHeight="1">
      <c r="A142" s="30" t="s">
        <v>56</v>
      </c>
      <c r="E142" s="31" t="s">
        <v>5</v>
      </c>
    </row>
    <row r="143" spans="1:5" ht="12.75" customHeight="1">
      <c r="A143" s="30" t="s">
        <v>58</v>
      </c>
      <c r="E143" s="32" t="s">
        <v>5</v>
      </c>
    </row>
    <row r="144" spans="5:5" ht="12.75" customHeight="1">
      <c r="E144" s="31" t="s">
        <v>60</v>
      </c>
    </row>
    <row r="145" spans="1:16" ht="12.75" customHeight="1">
      <c r="A145" t="s">
        <v>51</v>
      </c>
      <c s="6" t="s">
        <v>339</v>
      </c>
      <c s="6" t="s">
        <v>245</v>
      </c>
      <c t="s">
        <v>5</v>
      </c>
      <c s="26" t="s">
        <v>246</v>
      </c>
      <c s="27" t="s">
        <v>65</v>
      </c>
      <c s="28">
        <v>421</v>
      </c>
      <c s="27">
        <v>0</v>
      </c>
      <c s="27">
        <f>ROUND(G145*H145,6)</f>
      </c>
      <c r="L145" s="29">
        <v>0</v>
      </c>
      <c s="24">
        <f>ROUND(ROUND(L145,2)*ROUND(G145,3),2)</f>
      </c>
      <c s="27" t="s">
        <v>957</v>
      </c>
      <c>
        <f>(M145*21)/100</f>
      </c>
      <c t="s">
        <v>27</v>
      </c>
    </row>
    <row r="146" spans="1:5" ht="12.75" customHeight="1">
      <c r="A146" s="30" t="s">
        <v>56</v>
      </c>
      <c r="E146" s="31" t="s">
        <v>5</v>
      </c>
    </row>
    <row r="147" spans="1:5" ht="12.75" customHeight="1">
      <c r="A147" s="30" t="s">
        <v>58</v>
      </c>
      <c r="E147" s="32" t="s">
        <v>5</v>
      </c>
    </row>
    <row r="148" spans="5:5" ht="12.75" customHeight="1">
      <c r="E148" s="31" t="s">
        <v>60</v>
      </c>
    </row>
    <row r="149" spans="1:16" ht="12.75" customHeight="1">
      <c r="A149" t="s">
        <v>51</v>
      </c>
      <c s="6" t="s">
        <v>342</v>
      </c>
      <c s="6" t="s">
        <v>2738</v>
      </c>
      <c t="s">
        <v>5</v>
      </c>
      <c s="26" t="s">
        <v>2739</v>
      </c>
      <c s="27" t="s">
        <v>161</v>
      </c>
      <c s="28">
        <v>44</v>
      </c>
      <c s="27">
        <v>0</v>
      </c>
      <c s="27">
        <f>ROUND(G149*H149,6)</f>
      </c>
      <c r="L149" s="29">
        <v>0</v>
      </c>
      <c s="24">
        <f>ROUND(ROUND(L149,2)*ROUND(G149,3),2)</f>
      </c>
      <c s="27" t="s">
        <v>672</v>
      </c>
      <c>
        <f>(M149*21)/100</f>
      </c>
      <c t="s">
        <v>27</v>
      </c>
    </row>
    <row r="150" spans="1:5" ht="12.75" customHeight="1">
      <c r="A150" s="30" t="s">
        <v>56</v>
      </c>
      <c r="E150" s="31" t="s">
        <v>5</v>
      </c>
    </row>
    <row r="151" spans="1:5" ht="12.75" customHeight="1">
      <c r="A151" s="30" t="s">
        <v>58</v>
      </c>
      <c r="E151" s="32" t="s">
        <v>5</v>
      </c>
    </row>
    <row r="152" spans="5:5" ht="102" customHeight="1">
      <c r="E152" s="31" t="s">
        <v>2740</v>
      </c>
    </row>
    <row r="153" spans="1:13" ht="12.75" customHeight="1">
      <c r="A153" t="s">
        <v>48</v>
      </c>
      <c r="C153" s="7" t="s">
        <v>387</v>
      </c>
      <c r="E153" s="25" t="s">
        <v>2741</v>
      </c>
      <c r="J153" s="24">
        <f>0</f>
      </c>
      <c s="24">
        <f>0</f>
      </c>
      <c s="24">
        <f>0+L154+L158+L162+L166+L170+L174+L178+L182+L186+L190+L194+L198+L202+L206+L210+L214+L218+L222+L226+L230+L234+L238+L242+L246+L250+L254+L258+L262+L266+L270+L274+L278+L282+L286+L290+L294+L298+L302+L306+L310+L314</f>
      </c>
      <c s="24">
        <f>0+M154+M158+M162+M166+M170+M174+M178+M182+M186+M190+M194+M198+M202+M206+M210+M214+M218+M222+M226+M230+M234+M238+M242+M246+M250+M254+M258+M262+M266+M270+M274+M278+M282+M286+M290+M294+M298+M302+M306+M310+M314</f>
      </c>
    </row>
    <row r="154" spans="1:16" ht="12.75" customHeight="1">
      <c r="A154" t="s">
        <v>51</v>
      </c>
      <c s="6" t="s">
        <v>49</v>
      </c>
      <c s="6" t="s">
        <v>2824</v>
      </c>
      <c t="s">
        <v>5</v>
      </c>
      <c s="26" t="s">
        <v>2825</v>
      </c>
      <c s="27" t="s">
        <v>65</v>
      </c>
      <c s="28">
        <v>257</v>
      </c>
      <c s="27">
        <v>0</v>
      </c>
      <c s="27">
        <f>ROUND(G154*H154,6)</f>
      </c>
      <c r="L154" s="29">
        <v>0</v>
      </c>
      <c s="24">
        <f>ROUND(ROUND(L154,2)*ROUND(G154,3),2)</f>
      </c>
      <c s="27" t="s">
        <v>957</v>
      </c>
      <c>
        <f>(M154*21)/100</f>
      </c>
      <c t="s">
        <v>27</v>
      </c>
    </row>
    <row r="155" spans="1:5" ht="12.75" customHeight="1">
      <c r="A155" s="30" t="s">
        <v>56</v>
      </c>
      <c r="E155" s="31" t="s">
        <v>5</v>
      </c>
    </row>
    <row r="156" spans="1:5" ht="12.75" customHeight="1">
      <c r="A156" s="30" t="s">
        <v>58</v>
      </c>
      <c r="E156" s="32" t="s">
        <v>2826</v>
      </c>
    </row>
    <row r="157" spans="5:5" ht="12.75" customHeight="1">
      <c r="E157" s="31" t="s">
        <v>60</v>
      </c>
    </row>
    <row r="158" spans="1:16" ht="12.75" customHeight="1">
      <c r="A158" t="s">
        <v>51</v>
      </c>
      <c s="6" t="s">
        <v>27</v>
      </c>
      <c s="6" t="s">
        <v>2033</v>
      </c>
      <c t="s">
        <v>5</v>
      </c>
      <c s="26" t="s">
        <v>2034</v>
      </c>
      <c s="27" t="s">
        <v>65</v>
      </c>
      <c s="28">
        <v>65</v>
      </c>
      <c s="27">
        <v>0</v>
      </c>
      <c s="27">
        <f>ROUND(G158*H158,6)</f>
      </c>
      <c r="L158" s="29">
        <v>0</v>
      </c>
      <c s="24">
        <f>ROUND(ROUND(L158,2)*ROUND(G158,3),2)</f>
      </c>
      <c s="27" t="s">
        <v>957</v>
      </c>
      <c>
        <f>(M158*21)/100</f>
      </c>
      <c t="s">
        <v>27</v>
      </c>
    </row>
    <row r="159" spans="1:5" ht="12.75" customHeight="1">
      <c r="A159" s="30" t="s">
        <v>56</v>
      </c>
      <c r="E159" s="31" t="s">
        <v>5</v>
      </c>
    </row>
    <row r="160" spans="1:5" ht="12.75" customHeight="1">
      <c r="A160" s="30" t="s">
        <v>58</v>
      </c>
      <c r="E160" s="32" t="s">
        <v>2827</v>
      </c>
    </row>
    <row r="161" spans="5:5" ht="12.75" customHeight="1">
      <c r="E161" s="31" t="s">
        <v>60</v>
      </c>
    </row>
    <row r="162" spans="1:16" ht="12.75" customHeight="1">
      <c r="A162" t="s">
        <v>51</v>
      </c>
      <c s="6" t="s">
        <v>26</v>
      </c>
      <c s="6" t="s">
        <v>1786</v>
      </c>
      <c t="s">
        <v>5</v>
      </c>
      <c s="26" t="s">
        <v>1787</v>
      </c>
      <c s="27" t="s">
        <v>65</v>
      </c>
      <c s="28">
        <v>328</v>
      </c>
      <c s="27">
        <v>0</v>
      </c>
      <c s="27">
        <f>ROUND(G162*H162,6)</f>
      </c>
      <c r="L162" s="29">
        <v>0</v>
      </c>
      <c s="24">
        <f>ROUND(ROUND(L162,2)*ROUND(G162,3),2)</f>
      </c>
      <c s="27" t="s">
        <v>957</v>
      </c>
      <c>
        <f>(M162*21)/100</f>
      </c>
      <c t="s">
        <v>27</v>
      </c>
    </row>
    <row r="163" spans="1:5" ht="12.75" customHeight="1">
      <c r="A163" s="30" t="s">
        <v>56</v>
      </c>
      <c r="E163" s="31" t="s">
        <v>5</v>
      </c>
    </row>
    <row r="164" spans="1:5" ht="12.75" customHeight="1">
      <c r="A164" s="30" t="s">
        <v>58</v>
      </c>
      <c r="E164" s="32" t="s">
        <v>2828</v>
      </c>
    </row>
    <row r="165" spans="5:5" ht="12.75" customHeight="1">
      <c r="E165" s="31" t="s">
        <v>60</v>
      </c>
    </row>
    <row r="166" spans="1:16" ht="12.75" customHeight="1">
      <c r="A166" t="s">
        <v>51</v>
      </c>
      <c s="6" t="s">
        <v>66</v>
      </c>
      <c s="6" t="s">
        <v>635</v>
      </c>
      <c t="s">
        <v>5</v>
      </c>
      <c s="26" t="s">
        <v>636</v>
      </c>
      <c s="27" t="s">
        <v>65</v>
      </c>
      <c s="28">
        <v>60</v>
      </c>
      <c s="27">
        <v>0</v>
      </c>
      <c s="27">
        <f>ROUND(G166*H166,6)</f>
      </c>
      <c r="L166" s="29">
        <v>0</v>
      </c>
      <c s="24">
        <f>ROUND(ROUND(L166,2)*ROUND(G166,3),2)</f>
      </c>
      <c s="27" t="s">
        <v>957</v>
      </c>
      <c>
        <f>(M166*21)/100</f>
      </c>
      <c t="s">
        <v>27</v>
      </c>
    </row>
    <row r="167" spans="1:5" ht="12.75" customHeight="1">
      <c r="A167" s="30" t="s">
        <v>56</v>
      </c>
      <c r="E167" s="31" t="s">
        <v>5</v>
      </c>
    </row>
    <row r="168" spans="1:5" ht="12.75" customHeight="1">
      <c r="A168" s="30" t="s">
        <v>58</v>
      </c>
      <c r="E168" s="32" t="s">
        <v>2829</v>
      </c>
    </row>
    <row r="169" spans="5:5" ht="12.75" customHeight="1">
      <c r="E169" s="31" t="s">
        <v>60</v>
      </c>
    </row>
    <row r="170" spans="1:16" ht="12.75" customHeight="1">
      <c r="A170" t="s">
        <v>51</v>
      </c>
      <c s="6" t="s">
        <v>71</v>
      </c>
      <c s="6" t="s">
        <v>2830</v>
      </c>
      <c t="s">
        <v>5</v>
      </c>
      <c s="26" t="s">
        <v>2831</v>
      </c>
      <c s="27" t="s">
        <v>65</v>
      </c>
      <c s="28">
        <v>252</v>
      </c>
      <c s="27">
        <v>0</v>
      </c>
      <c s="27">
        <f>ROUND(G170*H170,6)</f>
      </c>
      <c r="L170" s="29">
        <v>0</v>
      </c>
      <c s="24">
        <f>ROUND(ROUND(L170,2)*ROUND(G170,3),2)</f>
      </c>
      <c s="27" t="s">
        <v>957</v>
      </c>
      <c>
        <f>(M170*21)/100</f>
      </c>
      <c t="s">
        <v>27</v>
      </c>
    </row>
    <row r="171" spans="1:5" ht="12.75" customHeight="1">
      <c r="A171" s="30" t="s">
        <v>56</v>
      </c>
      <c r="E171" s="31" t="s">
        <v>5</v>
      </c>
    </row>
    <row r="172" spans="1:5" ht="12.75" customHeight="1">
      <c r="A172" s="30" t="s">
        <v>58</v>
      </c>
      <c r="E172" s="32" t="s">
        <v>2832</v>
      </c>
    </row>
    <row r="173" spans="5:5" ht="12.75" customHeight="1">
      <c r="E173" s="31" t="s">
        <v>60</v>
      </c>
    </row>
    <row r="174" spans="1:16" ht="12.75" customHeight="1">
      <c r="A174" t="s">
        <v>51</v>
      </c>
      <c s="6" t="s">
        <v>74</v>
      </c>
      <c s="6" t="s">
        <v>2833</v>
      </c>
      <c t="s">
        <v>5</v>
      </c>
      <c s="26" t="s">
        <v>2834</v>
      </c>
      <c s="27" t="s">
        <v>65</v>
      </c>
      <c s="28">
        <v>1485</v>
      </c>
      <c s="27">
        <v>0</v>
      </c>
      <c s="27">
        <f>ROUND(G174*H174,6)</f>
      </c>
      <c r="L174" s="29">
        <v>0</v>
      </c>
      <c s="24">
        <f>ROUND(ROUND(L174,2)*ROUND(G174,3),2)</f>
      </c>
      <c s="27" t="s">
        <v>957</v>
      </c>
      <c>
        <f>(M174*21)/100</f>
      </c>
      <c t="s">
        <v>27</v>
      </c>
    </row>
    <row r="175" spans="1:5" ht="12.75" customHeight="1">
      <c r="A175" s="30" t="s">
        <v>56</v>
      </c>
      <c r="E175" s="31" t="s">
        <v>5</v>
      </c>
    </row>
    <row r="176" spans="1:5" ht="12.75" customHeight="1">
      <c r="A176" s="30" t="s">
        <v>58</v>
      </c>
      <c r="E176" s="32" t="s">
        <v>2835</v>
      </c>
    </row>
    <row r="177" spans="5:5" ht="12.75" customHeight="1">
      <c r="E177" s="31" t="s">
        <v>60</v>
      </c>
    </row>
    <row r="178" spans="1:16" ht="12.75" customHeight="1">
      <c r="A178" t="s">
        <v>51</v>
      </c>
      <c s="6" t="s">
        <v>77</v>
      </c>
      <c s="6" t="s">
        <v>2836</v>
      </c>
      <c t="s">
        <v>5</v>
      </c>
      <c s="26" t="s">
        <v>2837</v>
      </c>
      <c s="27" t="s">
        <v>65</v>
      </c>
      <c s="28">
        <v>130</v>
      </c>
      <c s="27">
        <v>0</v>
      </c>
      <c s="27">
        <f>ROUND(G178*H178,6)</f>
      </c>
      <c r="L178" s="29">
        <v>0</v>
      </c>
      <c s="24">
        <f>ROUND(ROUND(L178,2)*ROUND(G178,3),2)</f>
      </c>
      <c s="27" t="s">
        <v>957</v>
      </c>
      <c>
        <f>(M178*21)/100</f>
      </c>
      <c t="s">
        <v>27</v>
      </c>
    </row>
    <row r="179" spans="1:5" ht="12.75" customHeight="1">
      <c r="A179" s="30" t="s">
        <v>56</v>
      </c>
      <c r="E179" s="31" t="s">
        <v>5</v>
      </c>
    </row>
    <row r="180" spans="1:5" ht="12.75" customHeight="1">
      <c r="A180" s="30" t="s">
        <v>58</v>
      </c>
      <c r="E180" s="32" t="s">
        <v>2838</v>
      </c>
    </row>
    <row r="181" spans="5:5" ht="12.75" customHeight="1">
      <c r="E181" s="31" t="s">
        <v>60</v>
      </c>
    </row>
    <row r="182" spans="1:16" ht="12.75" customHeight="1">
      <c r="A182" t="s">
        <v>51</v>
      </c>
      <c s="6" t="s">
        <v>80</v>
      </c>
      <c s="6" t="s">
        <v>2839</v>
      </c>
      <c t="s">
        <v>5</v>
      </c>
      <c s="26" t="s">
        <v>2840</v>
      </c>
      <c s="27" t="s">
        <v>89</v>
      </c>
      <c s="28">
        <v>6</v>
      </c>
      <c s="27">
        <v>0</v>
      </c>
      <c s="27">
        <f>ROUND(G182*H182,6)</f>
      </c>
      <c r="L182" s="29">
        <v>0</v>
      </c>
      <c s="24">
        <f>ROUND(ROUND(L182,2)*ROUND(G182,3),2)</f>
      </c>
      <c s="27" t="s">
        <v>957</v>
      </c>
      <c>
        <f>(M182*21)/100</f>
      </c>
      <c t="s">
        <v>27</v>
      </c>
    </row>
    <row r="183" spans="1:5" ht="12.75" customHeight="1">
      <c r="A183" s="30" t="s">
        <v>56</v>
      </c>
      <c r="E183" s="31" t="s">
        <v>5</v>
      </c>
    </row>
    <row r="184" spans="1:5" ht="12.75" customHeight="1">
      <c r="A184" s="30" t="s">
        <v>58</v>
      </c>
      <c r="E184" s="32" t="s">
        <v>2841</v>
      </c>
    </row>
    <row r="185" spans="5:5" ht="12.75" customHeight="1">
      <c r="E185" s="31" t="s">
        <v>60</v>
      </c>
    </row>
    <row r="186" spans="1:16" ht="12.75" customHeight="1">
      <c r="A186" t="s">
        <v>51</v>
      </c>
      <c s="6" t="s">
        <v>83</v>
      </c>
      <c s="6" t="s">
        <v>704</v>
      </c>
      <c t="s">
        <v>5</v>
      </c>
      <c s="26" t="s">
        <v>705</v>
      </c>
      <c s="27" t="s">
        <v>89</v>
      </c>
      <c s="28">
        <v>30</v>
      </c>
      <c s="27">
        <v>0</v>
      </c>
      <c s="27">
        <f>ROUND(G186*H186,6)</f>
      </c>
      <c r="L186" s="29">
        <v>0</v>
      </c>
      <c s="24">
        <f>ROUND(ROUND(L186,2)*ROUND(G186,3),2)</f>
      </c>
      <c s="27" t="s">
        <v>957</v>
      </c>
      <c>
        <f>(M186*21)/100</f>
      </c>
      <c t="s">
        <v>27</v>
      </c>
    </row>
    <row r="187" spans="1:5" ht="12.75" customHeight="1">
      <c r="A187" s="30" t="s">
        <v>56</v>
      </c>
      <c r="E187" s="31" t="s">
        <v>5</v>
      </c>
    </row>
    <row r="188" spans="1:5" ht="12.75" customHeight="1">
      <c r="A188" s="30" t="s">
        <v>58</v>
      </c>
      <c r="E188" s="32" t="s">
        <v>2842</v>
      </c>
    </row>
    <row r="189" spans="5:5" ht="12.75" customHeight="1">
      <c r="E189" s="31" t="s">
        <v>60</v>
      </c>
    </row>
    <row r="190" spans="1:16" ht="12.75" customHeight="1">
      <c r="A190" t="s">
        <v>51</v>
      </c>
      <c s="6" t="s">
        <v>86</v>
      </c>
      <c s="6" t="s">
        <v>637</v>
      </c>
      <c t="s">
        <v>5</v>
      </c>
      <c s="26" t="s">
        <v>638</v>
      </c>
      <c s="27" t="s">
        <v>89</v>
      </c>
      <c s="28">
        <v>20</v>
      </c>
      <c s="27">
        <v>0</v>
      </c>
      <c s="27">
        <f>ROUND(G190*H190,6)</f>
      </c>
      <c r="L190" s="29">
        <v>0</v>
      </c>
      <c s="24">
        <f>ROUND(ROUND(L190,2)*ROUND(G190,3),2)</f>
      </c>
      <c s="27" t="s">
        <v>957</v>
      </c>
      <c>
        <f>(M190*21)/100</f>
      </c>
      <c t="s">
        <v>27</v>
      </c>
    </row>
    <row r="191" spans="1:5" ht="12.75" customHeight="1">
      <c r="A191" s="30" t="s">
        <v>56</v>
      </c>
      <c r="E191" s="31" t="s">
        <v>5</v>
      </c>
    </row>
    <row r="192" spans="1:5" ht="12.75" customHeight="1">
      <c r="A192" s="30" t="s">
        <v>58</v>
      </c>
      <c r="E192" s="32" t="s">
        <v>2843</v>
      </c>
    </row>
    <row r="193" spans="5:5" ht="12.75" customHeight="1">
      <c r="E193" s="31" t="s">
        <v>60</v>
      </c>
    </row>
    <row r="194" spans="1:16" ht="12.75" customHeight="1">
      <c r="A194" t="s">
        <v>51</v>
      </c>
      <c s="6" t="s">
        <v>90</v>
      </c>
      <c s="6" t="s">
        <v>2844</v>
      </c>
      <c t="s">
        <v>5</v>
      </c>
      <c s="26" t="s">
        <v>2845</v>
      </c>
      <c s="27" t="s">
        <v>89</v>
      </c>
      <c s="28">
        <v>5</v>
      </c>
      <c s="27">
        <v>0</v>
      </c>
      <c s="27">
        <f>ROUND(G194*H194,6)</f>
      </c>
      <c r="L194" s="29">
        <v>0</v>
      </c>
      <c s="24">
        <f>ROUND(ROUND(L194,2)*ROUND(G194,3),2)</f>
      </c>
      <c s="27" t="s">
        <v>957</v>
      </c>
      <c>
        <f>(M194*21)/100</f>
      </c>
      <c t="s">
        <v>27</v>
      </c>
    </row>
    <row r="195" spans="1:5" ht="12.75" customHeight="1">
      <c r="A195" s="30" t="s">
        <v>56</v>
      </c>
      <c r="E195" s="31" t="s">
        <v>5</v>
      </c>
    </row>
    <row r="196" spans="1:5" ht="12.75" customHeight="1">
      <c r="A196" s="30" t="s">
        <v>58</v>
      </c>
      <c r="E196" s="32" t="s">
        <v>2846</v>
      </c>
    </row>
    <row r="197" spans="5:5" ht="12.75" customHeight="1">
      <c r="E197" s="31" t="s">
        <v>60</v>
      </c>
    </row>
    <row r="198" spans="1:16" ht="12.75" customHeight="1">
      <c r="A198" t="s">
        <v>51</v>
      </c>
      <c s="6" t="s">
        <v>93</v>
      </c>
      <c s="6" t="s">
        <v>2847</v>
      </c>
      <c t="s">
        <v>5</v>
      </c>
      <c s="26" t="s">
        <v>2848</v>
      </c>
      <c s="27" t="s">
        <v>89</v>
      </c>
      <c s="28">
        <v>4</v>
      </c>
      <c s="27">
        <v>0</v>
      </c>
      <c s="27">
        <f>ROUND(G198*H198,6)</f>
      </c>
      <c r="L198" s="29">
        <v>0</v>
      </c>
      <c s="24">
        <f>ROUND(ROUND(L198,2)*ROUND(G198,3),2)</f>
      </c>
      <c s="27" t="s">
        <v>957</v>
      </c>
      <c>
        <f>(M198*21)/100</f>
      </c>
      <c t="s">
        <v>27</v>
      </c>
    </row>
    <row r="199" spans="1:5" ht="12.75" customHeight="1">
      <c r="A199" s="30" t="s">
        <v>56</v>
      </c>
      <c r="E199" s="31" t="s">
        <v>5</v>
      </c>
    </row>
    <row r="200" spans="1:5" ht="12.75" customHeight="1">
      <c r="A200" s="30" t="s">
        <v>58</v>
      </c>
      <c r="E200" s="32" t="s">
        <v>2849</v>
      </c>
    </row>
    <row r="201" spans="5:5" ht="12.75" customHeight="1">
      <c r="E201" s="31" t="s">
        <v>60</v>
      </c>
    </row>
    <row r="202" spans="1:16" ht="12.75" customHeight="1">
      <c r="A202" t="s">
        <v>51</v>
      </c>
      <c s="6" t="s">
        <v>96</v>
      </c>
      <c s="6" t="s">
        <v>2850</v>
      </c>
      <c t="s">
        <v>5</v>
      </c>
      <c s="26" t="s">
        <v>2851</v>
      </c>
      <c s="27" t="s">
        <v>89</v>
      </c>
      <c s="28">
        <v>4</v>
      </c>
      <c s="27">
        <v>0</v>
      </c>
      <c s="27">
        <f>ROUND(G202*H202,6)</f>
      </c>
      <c r="L202" s="29">
        <v>0</v>
      </c>
      <c s="24">
        <f>ROUND(ROUND(L202,2)*ROUND(G202,3),2)</f>
      </c>
      <c s="27" t="s">
        <v>957</v>
      </c>
      <c>
        <f>(M202*21)/100</f>
      </c>
      <c t="s">
        <v>27</v>
      </c>
    </row>
    <row r="203" spans="1:5" ht="12.75" customHeight="1">
      <c r="A203" s="30" t="s">
        <v>56</v>
      </c>
      <c r="E203" s="31" t="s">
        <v>5</v>
      </c>
    </row>
    <row r="204" spans="1:5" ht="12.75" customHeight="1">
      <c r="A204" s="30" t="s">
        <v>58</v>
      </c>
      <c r="E204" s="32" t="s">
        <v>2852</v>
      </c>
    </row>
    <row r="205" spans="5:5" ht="12.75" customHeight="1">
      <c r="E205" s="31" t="s">
        <v>60</v>
      </c>
    </row>
    <row r="206" spans="1:16" ht="12.75" customHeight="1">
      <c r="A206" t="s">
        <v>51</v>
      </c>
      <c s="6" t="s">
        <v>99</v>
      </c>
      <c s="6" t="s">
        <v>2853</v>
      </c>
      <c t="s">
        <v>5</v>
      </c>
      <c s="26" t="s">
        <v>2854</v>
      </c>
      <c s="27" t="s">
        <v>89</v>
      </c>
      <c s="28">
        <v>3</v>
      </c>
      <c s="27">
        <v>0</v>
      </c>
      <c s="27">
        <f>ROUND(G206*H206,6)</f>
      </c>
      <c r="L206" s="29">
        <v>0</v>
      </c>
      <c s="24">
        <f>ROUND(ROUND(L206,2)*ROUND(G206,3),2)</f>
      </c>
      <c s="27" t="s">
        <v>957</v>
      </c>
      <c>
        <f>(M206*21)/100</f>
      </c>
      <c t="s">
        <v>27</v>
      </c>
    </row>
    <row r="207" spans="1:5" ht="12.75" customHeight="1">
      <c r="A207" s="30" t="s">
        <v>56</v>
      </c>
      <c r="E207" s="31" t="s">
        <v>5</v>
      </c>
    </row>
    <row r="208" spans="1:5" ht="12.75" customHeight="1">
      <c r="A208" s="30" t="s">
        <v>58</v>
      </c>
      <c r="E208" s="32" t="s">
        <v>2855</v>
      </c>
    </row>
    <row r="209" spans="5:5" ht="12.75" customHeight="1">
      <c r="E209" s="31" t="s">
        <v>60</v>
      </c>
    </row>
    <row r="210" spans="1:16" ht="12.75" customHeight="1">
      <c r="A210" t="s">
        <v>51</v>
      </c>
      <c s="6" t="s">
        <v>103</v>
      </c>
      <c s="6" t="s">
        <v>2856</v>
      </c>
      <c t="s">
        <v>5</v>
      </c>
      <c s="26" t="s">
        <v>2857</v>
      </c>
      <c s="27" t="s">
        <v>65</v>
      </c>
      <c s="28">
        <v>65</v>
      </c>
      <c s="27">
        <v>0</v>
      </c>
      <c s="27">
        <f>ROUND(G210*H210,6)</f>
      </c>
      <c r="L210" s="29">
        <v>0</v>
      </c>
      <c s="24">
        <f>ROUND(ROUND(L210,2)*ROUND(G210,3),2)</f>
      </c>
      <c s="27" t="s">
        <v>672</v>
      </c>
      <c>
        <f>(M210*21)/100</f>
      </c>
      <c t="s">
        <v>27</v>
      </c>
    </row>
    <row r="211" spans="1:5" ht="12.75" customHeight="1">
      <c r="A211" s="30" t="s">
        <v>56</v>
      </c>
      <c r="E211" s="31" t="s">
        <v>5</v>
      </c>
    </row>
    <row r="212" spans="1:5" ht="12.75" customHeight="1">
      <c r="A212" s="30" t="s">
        <v>58</v>
      </c>
      <c r="E212" s="32" t="s">
        <v>2858</v>
      </c>
    </row>
    <row r="213" spans="5:5" ht="140.25" customHeight="1">
      <c r="E213" s="31" t="s">
        <v>2752</v>
      </c>
    </row>
    <row r="214" spans="1:16" ht="12.75" customHeight="1">
      <c r="A214" t="s">
        <v>51</v>
      </c>
      <c s="6" t="s">
        <v>106</v>
      </c>
      <c s="6" t="s">
        <v>2859</v>
      </c>
      <c t="s">
        <v>5</v>
      </c>
      <c s="26" t="s">
        <v>2860</v>
      </c>
      <c s="27" t="s">
        <v>89</v>
      </c>
      <c s="28">
        <v>1</v>
      </c>
      <c s="27">
        <v>0</v>
      </c>
      <c s="27">
        <f>ROUND(G214*H214,6)</f>
      </c>
      <c r="L214" s="29">
        <v>0</v>
      </c>
      <c s="24">
        <f>ROUND(ROUND(L214,2)*ROUND(G214,3),2)</f>
      </c>
      <c s="27" t="s">
        <v>957</v>
      </c>
      <c>
        <f>(M214*21)/100</f>
      </c>
      <c t="s">
        <v>27</v>
      </c>
    </row>
    <row r="215" spans="1:5" ht="12.75" customHeight="1">
      <c r="A215" s="30" t="s">
        <v>56</v>
      </c>
      <c r="E215" s="31" t="s">
        <v>5</v>
      </c>
    </row>
    <row r="216" spans="1:5" ht="12.75" customHeight="1">
      <c r="A216" s="30" t="s">
        <v>58</v>
      </c>
      <c r="E216" s="32" t="s">
        <v>2861</v>
      </c>
    </row>
    <row r="217" spans="5:5" ht="12.75" customHeight="1">
      <c r="E217" s="31" t="s">
        <v>60</v>
      </c>
    </row>
    <row r="218" spans="1:16" ht="12.75" customHeight="1">
      <c r="A218" t="s">
        <v>51</v>
      </c>
      <c s="6" t="s">
        <v>109</v>
      </c>
      <c s="6" t="s">
        <v>2862</v>
      </c>
      <c t="s">
        <v>5</v>
      </c>
      <c s="26" t="s">
        <v>2863</v>
      </c>
      <c s="27" t="s">
        <v>89</v>
      </c>
      <c s="28">
        <v>3</v>
      </c>
      <c s="27">
        <v>0</v>
      </c>
      <c s="27">
        <f>ROUND(G218*H218,6)</f>
      </c>
      <c r="L218" s="29">
        <v>0</v>
      </c>
      <c s="24">
        <f>ROUND(ROUND(L218,2)*ROUND(G218,3),2)</f>
      </c>
      <c s="27" t="s">
        <v>957</v>
      </c>
      <c>
        <f>(M218*21)/100</f>
      </c>
      <c t="s">
        <v>27</v>
      </c>
    </row>
    <row r="219" spans="1:5" ht="12.75" customHeight="1">
      <c r="A219" s="30" t="s">
        <v>56</v>
      </c>
      <c r="E219" s="31" t="s">
        <v>5</v>
      </c>
    </row>
    <row r="220" spans="1:5" ht="12.75" customHeight="1">
      <c r="A220" s="30" t="s">
        <v>58</v>
      </c>
      <c r="E220" s="32" t="s">
        <v>2861</v>
      </c>
    </row>
    <row r="221" spans="5:5" ht="12.75" customHeight="1">
      <c r="E221" s="31" t="s">
        <v>60</v>
      </c>
    </row>
    <row r="222" spans="1:16" ht="12.75" customHeight="1">
      <c r="A222" t="s">
        <v>51</v>
      </c>
      <c s="6" t="s">
        <v>112</v>
      </c>
      <c s="6" t="s">
        <v>2864</v>
      </c>
      <c t="s">
        <v>5</v>
      </c>
      <c s="26" t="s">
        <v>2865</v>
      </c>
      <c s="27" t="s">
        <v>89</v>
      </c>
      <c s="28">
        <v>1</v>
      </c>
      <c s="27">
        <v>0</v>
      </c>
      <c s="27">
        <f>ROUND(G222*H222,6)</f>
      </c>
      <c r="L222" s="29">
        <v>0</v>
      </c>
      <c s="24">
        <f>ROUND(ROUND(L222,2)*ROUND(G222,3),2)</f>
      </c>
      <c s="27" t="s">
        <v>957</v>
      </c>
      <c>
        <f>(M222*21)/100</f>
      </c>
      <c t="s">
        <v>27</v>
      </c>
    </row>
    <row r="223" spans="1:5" ht="12.75" customHeight="1">
      <c r="A223" s="30" t="s">
        <v>56</v>
      </c>
      <c r="E223" s="31" t="s">
        <v>5</v>
      </c>
    </row>
    <row r="224" spans="1:5" ht="12.75" customHeight="1">
      <c r="A224" s="30" t="s">
        <v>58</v>
      </c>
      <c r="E224" s="32" t="s">
        <v>2866</v>
      </c>
    </row>
    <row r="225" spans="5:5" ht="12.75" customHeight="1">
      <c r="E225" s="31" t="s">
        <v>60</v>
      </c>
    </row>
    <row r="226" spans="1:16" ht="12.75" customHeight="1">
      <c r="A226" t="s">
        <v>51</v>
      </c>
      <c s="6" t="s">
        <v>115</v>
      </c>
      <c s="6" t="s">
        <v>2867</v>
      </c>
      <c t="s">
        <v>5</v>
      </c>
      <c s="26" t="s">
        <v>2868</v>
      </c>
      <c s="27" t="s">
        <v>89</v>
      </c>
      <c s="28">
        <v>5</v>
      </c>
      <c s="27">
        <v>0</v>
      </c>
      <c s="27">
        <f>ROUND(G226*H226,6)</f>
      </c>
      <c r="L226" s="29">
        <v>0</v>
      </c>
      <c s="24">
        <f>ROUND(ROUND(L226,2)*ROUND(G226,3),2)</f>
      </c>
      <c s="27" t="s">
        <v>957</v>
      </c>
      <c>
        <f>(M226*21)/100</f>
      </c>
      <c t="s">
        <v>27</v>
      </c>
    </row>
    <row r="227" spans="1:5" ht="12.75" customHeight="1">
      <c r="A227" s="30" t="s">
        <v>56</v>
      </c>
      <c r="E227" s="31" t="s">
        <v>5</v>
      </c>
    </row>
    <row r="228" spans="1:5" ht="12.75" customHeight="1">
      <c r="A228" s="30" t="s">
        <v>58</v>
      </c>
      <c r="E228" s="32" t="s">
        <v>2869</v>
      </c>
    </row>
    <row r="229" spans="5:5" ht="12.75" customHeight="1">
      <c r="E229" s="31" t="s">
        <v>60</v>
      </c>
    </row>
    <row r="230" spans="1:16" ht="12.75" customHeight="1">
      <c r="A230" t="s">
        <v>51</v>
      </c>
      <c s="6" t="s">
        <v>119</v>
      </c>
      <c s="6" t="s">
        <v>2870</v>
      </c>
      <c t="s">
        <v>5</v>
      </c>
      <c s="26" t="s">
        <v>2871</v>
      </c>
      <c s="27" t="s">
        <v>89</v>
      </c>
      <c s="28">
        <v>2</v>
      </c>
      <c s="27">
        <v>0</v>
      </c>
      <c s="27">
        <f>ROUND(G230*H230,6)</f>
      </c>
      <c r="L230" s="29">
        <v>0</v>
      </c>
      <c s="24">
        <f>ROUND(ROUND(L230,2)*ROUND(G230,3),2)</f>
      </c>
      <c s="27" t="s">
        <v>957</v>
      </c>
      <c>
        <f>(M230*21)/100</f>
      </c>
      <c t="s">
        <v>27</v>
      </c>
    </row>
    <row r="231" spans="1:5" ht="12.75" customHeight="1">
      <c r="A231" s="30" t="s">
        <v>56</v>
      </c>
      <c r="E231" s="31" t="s">
        <v>5</v>
      </c>
    </row>
    <row r="232" spans="1:5" ht="12.75" customHeight="1">
      <c r="A232" s="30" t="s">
        <v>58</v>
      </c>
      <c r="E232" s="32" t="s">
        <v>2872</v>
      </c>
    </row>
    <row r="233" spans="5:5" ht="12.75" customHeight="1">
      <c r="E233" s="31" t="s">
        <v>60</v>
      </c>
    </row>
    <row r="234" spans="1:16" ht="12.75" customHeight="1">
      <c r="A234" t="s">
        <v>51</v>
      </c>
      <c s="6" t="s">
        <v>122</v>
      </c>
      <c s="6" t="s">
        <v>2760</v>
      </c>
      <c t="s">
        <v>5</v>
      </c>
      <c s="26" t="s">
        <v>2761</v>
      </c>
      <c s="27" t="s">
        <v>89</v>
      </c>
      <c s="28">
        <v>12</v>
      </c>
      <c s="27">
        <v>0</v>
      </c>
      <c s="27">
        <f>ROUND(G234*H234,6)</f>
      </c>
      <c r="L234" s="29">
        <v>0</v>
      </c>
      <c s="24">
        <f>ROUND(ROUND(L234,2)*ROUND(G234,3),2)</f>
      </c>
      <c s="27" t="s">
        <v>957</v>
      </c>
      <c>
        <f>(M234*21)/100</f>
      </c>
      <c t="s">
        <v>27</v>
      </c>
    </row>
    <row r="235" spans="1:5" ht="12.75" customHeight="1">
      <c r="A235" s="30" t="s">
        <v>56</v>
      </c>
      <c r="E235" s="31" t="s">
        <v>5</v>
      </c>
    </row>
    <row r="236" spans="1:5" ht="12.75" customHeight="1">
      <c r="A236" s="30" t="s">
        <v>58</v>
      </c>
      <c r="E236" s="32" t="s">
        <v>2872</v>
      </c>
    </row>
    <row r="237" spans="5:5" ht="12.75" customHeight="1">
      <c r="E237" s="31" t="s">
        <v>60</v>
      </c>
    </row>
    <row r="238" spans="1:16" ht="12.75" customHeight="1">
      <c r="A238" t="s">
        <v>51</v>
      </c>
      <c s="6" t="s">
        <v>125</v>
      </c>
      <c s="6" t="s">
        <v>2873</v>
      </c>
      <c t="s">
        <v>5</v>
      </c>
      <c s="26" t="s">
        <v>2874</v>
      </c>
      <c s="27" t="s">
        <v>89</v>
      </c>
      <c s="28">
        <v>2</v>
      </c>
      <c s="27">
        <v>0</v>
      </c>
      <c s="27">
        <f>ROUND(G238*H238,6)</f>
      </c>
      <c r="L238" s="29">
        <v>0</v>
      </c>
      <c s="24">
        <f>ROUND(ROUND(L238,2)*ROUND(G238,3),2)</f>
      </c>
      <c s="27" t="s">
        <v>957</v>
      </c>
      <c>
        <f>(M238*21)/100</f>
      </c>
      <c t="s">
        <v>27</v>
      </c>
    </row>
    <row r="239" spans="1:5" ht="12.75" customHeight="1">
      <c r="A239" s="30" t="s">
        <v>56</v>
      </c>
      <c r="E239" s="31" t="s">
        <v>5</v>
      </c>
    </row>
    <row r="240" spans="1:5" ht="12.75" customHeight="1">
      <c r="A240" s="30" t="s">
        <v>58</v>
      </c>
      <c r="E240" s="32" t="s">
        <v>2872</v>
      </c>
    </row>
    <row r="241" spans="5:5" ht="12.75" customHeight="1">
      <c r="E241" s="31" t="s">
        <v>60</v>
      </c>
    </row>
    <row r="242" spans="1:16" ht="12.75" customHeight="1">
      <c r="A242" t="s">
        <v>51</v>
      </c>
      <c s="6" t="s">
        <v>128</v>
      </c>
      <c s="6" t="s">
        <v>2875</v>
      </c>
      <c t="s">
        <v>5</v>
      </c>
      <c s="26" t="s">
        <v>2876</v>
      </c>
      <c s="27" t="s">
        <v>89</v>
      </c>
      <c s="28">
        <v>4</v>
      </c>
      <c s="27">
        <v>0</v>
      </c>
      <c s="27">
        <f>ROUND(G242*H242,6)</f>
      </c>
      <c r="L242" s="29">
        <v>0</v>
      </c>
      <c s="24">
        <f>ROUND(ROUND(L242,2)*ROUND(G242,3),2)</f>
      </c>
      <c s="27" t="s">
        <v>957</v>
      </c>
      <c>
        <f>(M242*21)/100</f>
      </c>
      <c t="s">
        <v>27</v>
      </c>
    </row>
    <row r="243" spans="1:5" ht="12.75" customHeight="1">
      <c r="A243" s="30" t="s">
        <v>56</v>
      </c>
      <c r="E243" s="31" t="s">
        <v>5</v>
      </c>
    </row>
    <row r="244" spans="1:5" ht="12.75" customHeight="1">
      <c r="A244" s="30" t="s">
        <v>58</v>
      </c>
      <c r="E244" s="32" t="s">
        <v>2877</v>
      </c>
    </row>
    <row r="245" spans="5:5" ht="12.75" customHeight="1">
      <c r="E245" s="31" t="s">
        <v>60</v>
      </c>
    </row>
    <row r="246" spans="1:16" ht="12.75" customHeight="1">
      <c r="A246" t="s">
        <v>51</v>
      </c>
      <c s="6" t="s">
        <v>131</v>
      </c>
      <c s="6" t="s">
        <v>2878</v>
      </c>
      <c t="s">
        <v>5</v>
      </c>
      <c s="26" t="s">
        <v>2879</v>
      </c>
      <c s="27" t="s">
        <v>89</v>
      </c>
      <c s="28">
        <v>2</v>
      </c>
      <c s="27">
        <v>0</v>
      </c>
      <c s="27">
        <f>ROUND(G246*H246,6)</f>
      </c>
      <c r="L246" s="29">
        <v>0</v>
      </c>
      <c s="24">
        <f>ROUND(ROUND(L246,2)*ROUND(G246,3),2)</f>
      </c>
      <c s="27" t="s">
        <v>957</v>
      </c>
      <c>
        <f>(M246*21)/100</f>
      </c>
      <c t="s">
        <v>27</v>
      </c>
    </row>
    <row r="247" spans="1:5" ht="12.75" customHeight="1">
      <c r="A247" s="30" t="s">
        <v>56</v>
      </c>
      <c r="E247" s="31" t="s">
        <v>5</v>
      </c>
    </row>
    <row r="248" spans="1:5" ht="12.75" customHeight="1">
      <c r="A248" s="30" t="s">
        <v>58</v>
      </c>
      <c r="E248" s="32" t="s">
        <v>2872</v>
      </c>
    </row>
    <row r="249" spans="5:5" ht="12.75" customHeight="1">
      <c r="E249" s="31" t="s">
        <v>60</v>
      </c>
    </row>
    <row r="250" spans="1:16" ht="12.75" customHeight="1">
      <c r="A250" t="s">
        <v>51</v>
      </c>
      <c s="6" t="s">
        <v>134</v>
      </c>
      <c s="6" t="s">
        <v>1007</v>
      </c>
      <c t="s">
        <v>5</v>
      </c>
      <c s="26" t="s">
        <v>1008</v>
      </c>
      <c s="27" t="s">
        <v>161</v>
      </c>
      <c s="28">
        <v>64</v>
      </c>
      <c s="27">
        <v>0</v>
      </c>
      <c s="27">
        <f>ROUND(G250*H250,6)</f>
      </c>
      <c r="L250" s="29">
        <v>0</v>
      </c>
      <c s="24">
        <f>ROUND(ROUND(L250,2)*ROUND(G250,3),2)</f>
      </c>
      <c s="27" t="s">
        <v>957</v>
      </c>
      <c>
        <f>(M250*21)/100</f>
      </c>
      <c t="s">
        <v>27</v>
      </c>
    </row>
    <row r="251" spans="1:5" ht="12.75" customHeight="1">
      <c r="A251" s="30" t="s">
        <v>56</v>
      </c>
      <c r="E251" s="31" t="s">
        <v>5</v>
      </c>
    </row>
    <row r="252" spans="1:5" ht="12.75" customHeight="1">
      <c r="A252" s="30" t="s">
        <v>58</v>
      </c>
      <c r="E252" s="32" t="s">
        <v>2880</v>
      </c>
    </row>
    <row r="253" spans="5:5" ht="12.75" customHeight="1">
      <c r="E253" s="31" t="s">
        <v>60</v>
      </c>
    </row>
    <row r="254" spans="1:16" ht="12.75" customHeight="1">
      <c r="A254" t="s">
        <v>51</v>
      </c>
      <c s="6" t="s">
        <v>137</v>
      </c>
      <c s="6" t="s">
        <v>1808</v>
      </c>
      <c t="s">
        <v>5</v>
      </c>
      <c s="26" t="s">
        <v>1809</v>
      </c>
      <c s="27" t="s">
        <v>65</v>
      </c>
      <c s="28">
        <v>110</v>
      </c>
      <c s="27">
        <v>0</v>
      </c>
      <c s="27">
        <f>ROUND(G254*H254,6)</f>
      </c>
      <c r="L254" s="29">
        <v>0</v>
      </c>
      <c s="24">
        <f>ROUND(ROUND(L254,2)*ROUND(G254,3),2)</f>
      </c>
      <c s="27" t="s">
        <v>957</v>
      </c>
      <c>
        <f>(M254*21)/100</f>
      </c>
      <c t="s">
        <v>27</v>
      </c>
    </row>
    <row r="255" spans="1:5" ht="12.75" customHeight="1">
      <c r="A255" s="30" t="s">
        <v>56</v>
      </c>
      <c r="E255" s="31" t="s">
        <v>5</v>
      </c>
    </row>
    <row r="256" spans="1:5" ht="12.75" customHeight="1">
      <c r="A256" s="30" t="s">
        <v>58</v>
      </c>
      <c r="E256" s="32" t="s">
        <v>2881</v>
      </c>
    </row>
    <row r="257" spans="5:5" ht="12.75" customHeight="1">
      <c r="E257" s="31" t="s">
        <v>60</v>
      </c>
    </row>
    <row r="258" spans="1:16" ht="12.75" customHeight="1">
      <c r="A258" t="s">
        <v>51</v>
      </c>
      <c s="6" t="s">
        <v>140</v>
      </c>
      <c s="6" t="s">
        <v>388</v>
      </c>
      <c t="s">
        <v>5</v>
      </c>
      <c s="26" t="s">
        <v>389</v>
      </c>
      <c s="27" t="s">
        <v>89</v>
      </c>
      <c s="28">
        <v>4</v>
      </c>
      <c s="27">
        <v>0</v>
      </c>
      <c s="27">
        <f>ROUND(G258*H258,6)</f>
      </c>
      <c r="L258" s="29">
        <v>0</v>
      </c>
      <c s="24">
        <f>ROUND(ROUND(L258,2)*ROUND(G258,3),2)</f>
      </c>
      <c s="27" t="s">
        <v>957</v>
      </c>
      <c>
        <f>(M258*21)/100</f>
      </c>
      <c t="s">
        <v>27</v>
      </c>
    </row>
    <row r="259" spans="1:5" ht="12.75" customHeight="1">
      <c r="A259" s="30" t="s">
        <v>56</v>
      </c>
      <c r="E259" s="31" t="s">
        <v>5</v>
      </c>
    </row>
    <row r="260" spans="1:5" ht="12.75" customHeight="1">
      <c r="A260" s="30" t="s">
        <v>58</v>
      </c>
      <c r="E260" s="32" t="s">
        <v>2881</v>
      </c>
    </row>
    <row r="261" spans="5:5" ht="12.75" customHeight="1">
      <c r="E261" s="31" t="s">
        <v>60</v>
      </c>
    </row>
    <row r="262" spans="1:16" ht="12.75" customHeight="1">
      <c r="A262" t="s">
        <v>51</v>
      </c>
      <c s="6" t="s">
        <v>143</v>
      </c>
      <c s="6" t="s">
        <v>1810</v>
      </c>
      <c t="s">
        <v>5</v>
      </c>
      <c s="26" t="s">
        <v>1811</v>
      </c>
      <c s="27" t="s">
        <v>89</v>
      </c>
      <c s="28">
        <v>4</v>
      </c>
      <c s="27">
        <v>0</v>
      </c>
      <c s="27">
        <f>ROUND(G262*H262,6)</f>
      </c>
      <c r="L262" s="29">
        <v>0</v>
      </c>
      <c s="24">
        <f>ROUND(ROUND(L262,2)*ROUND(G262,3),2)</f>
      </c>
      <c s="27" t="s">
        <v>957</v>
      </c>
      <c>
        <f>(M262*21)/100</f>
      </c>
      <c t="s">
        <v>27</v>
      </c>
    </row>
    <row r="263" spans="1:5" ht="12.75" customHeight="1">
      <c r="A263" s="30" t="s">
        <v>56</v>
      </c>
      <c r="E263" s="31" t="s">
        <v>5</v>
      </c>
    </row>
    <row r="264" spans="1:5" ht="12.75" customHeight="1">
      <c r="A264" s="30" t="s">
        <v>58</v>
      </c>
      <c r="E264" s="32" t="s">
        <v>2881</v>
      </c>
    </row>
    <row r="265" spans="5:5" ht="12.75" customHeight="1">
      <c r="E265" s="31" t="s">
        <v>60</v>
      </c>
    </row>
    <row r="266" spans="1:16" ht="12.75" customHeight="1">
      <c r="A266" t="s">
        <v>51</v>
      </c>
      <c s="6" t="s">
        <v>146</v>
      </c>
      <c s="6" t="s">
        <v>1812</v>
      </c>
      <c t="s">
        <v>5</v>
      </c>
      <c s="26" t="s">
        <v>1813</v>
      </c>
      <c s="27" t="s">
        <v>89</v>
      </c>
      <c s="28">
        <v>1</v>
      </c>
      <c s="27">
        <v>0</v>
      </c>
      <c s="27">
        <f>ROUND(G266*H266,6)</f>
      </c>
      <c r="L266" s="29">
        <v>0</v>
      </c>
      <c s="24">
        <f>ROUND(ROUND(L266,2)*ROUND(G266,3),2)</f>
      </c>
      <c s="27" t="s">
        <v>957</v>
      </c>
      <c>
        <f>(M266*21)/100</f>
      </c>
      <c t="s">
        <v>27</v>
      </c>
    </row>
    <row r="267" spans="1:5" ht="12.75" customHeight="1">
      <c r="A267" s="30" t="s">
        <v>56</v>
      </c>
      <c r="E267" s="31" t="s">
        <v>5</v>
      </c>
    </row>
    <row r="268" spans="1:5" ht="12.75" customHeight="1">
      <c r="A268" s="30" t="s">
        <v>58</v>
      </c>
      <c r="E268" s="32" t="s">
        <v>5</v>
      </c>
    </row>
    <row r="269" spans="5:5" ht="12.75" customHeight="1">
      <c r="E269" s="31" t="s">
        <v>1344</v>
      </c>
    </row>
    <row r="270" spans="1:16" ht="12.75" customHeight="1">
      <c r="A270" t="s">
        <v>51</v>
      </c>
      <c s="6" t="s">
        <v>149</v>
      </c>
      <c s="6" t="s">
        <v>1814</v>
      </c>
      <c t="s">
        <v>5</v>
      </c>
      <c s="26" t="s">
        <v>1815</v>
      </c>
      <c s="27" t="s">
        <v>89</v>
      </c>
      <c s="28">
        <v>4</v>
      </c>
      <c s="27">
        <v>0</v>
      </c>
      <c s="27">
        <f>ROUND(G270*H270,6)</f>
      </c>
      <c r="L270" s="29">
        <v>0</v>
      </c>
      <c s="24">
        <f>ROUND(ROUND(L270,2)*ROUND(G270,3),2)</f>
      </c>
      <c s="27" t="s">
        <v>957</v>
      </c>
      <c>
        <f>(M270*21)/100</f>
      </c>
      <c t="s">
        <v>27</v>
      </c>
    </row>
    <row r="271" spans="1:5" ht="12.75" customHeight="1">
      <c r="A271" s="30" t="s">
        <v>56</v>
      </c>
      <c r="E271" s="31" t="s">
        <v>5</v>
      </c>
    </row>
    <row r="272" spans="1:5" ht="12.75" customHeight="1">
      <c r="A272" s="30" t="s">
        <v>58</v>
      </c>
      <c r="E272" s="32" t="s">
        <v>5</v>
      </c>
    </row>
    <row r="273" spans="5:5" ht="12.75" customHeight="1">
      <c r="E273" s="31" t="s">
        <v>1344</v>
      </c>
    </row>
    <row r="274" spans="1:16" ht="12.75" customHeight="1">
      <c r="A274" t="s">
        <v>51</v>
      </c>
      <c s="6" t="s">
        <v>152</v>
      </c>
      <c s="6" t="s">
        <v>997</v>
      </c>
      <c t="s">
        <v>5</v>
      </c>
      <c s="26" t="s">
        <v>998</v>
      </c>
      <c s="27" t="s">
        <v>89</v>
      </c>
      <c s="28">
        <v>1</v>
      </c>
      <c s="27">
        <v>0</v>
      </c>
      <c s="27">
        <f>ROUND(G274*H274,6)</f>
      </c>
      <c r="L274" s="29">
        <v>0</v>
      </c>
      <c s="24">
        <f>ROUND(ROUND(L274,2)*ROUND(G274,3),2)</f>
      </c>
      <c s="27" t="s">
        <v>957</v>
      </c>
      <c>
        <f>(M274*21)/100</f>
      </c>
      <c t="s">
        <v>27</v>
      </c>
    </row>
    <row r="275" spans="1:5" ht="12.75" customHeight="1">
      <c r="A275" s="30" t="s">
        <v>56</v>
      </c>
      <c r="E275" s="31" t="s">
        <v>5</v>
      </c>
    </row>
    <row r="276" spans="1:5" ht="12.75" customHeight="1">
      <c r="A276" s="30" t="s">
        <v>58</v>
      </c>
      <c r="E276" s="32" t="s">
        <v>5</v>
      </c>
    </row>
    <row r="277" spans="5:5" ht="12.75" customHeight="1">
      <c r="E277" s="31" t="s">
        <v>1344</v>
      </c>
    </row>
    <row r="278" spans="1:16" ht="12.75" customHeight="1">
      <c r="A278" t="s">
        <v>51</v>
      </c>
      <c s="6" t="s">
        <v>155</v>
      </c>
      <c s="6" t="s">
        <v>1009</v>
      </c>
      <c t="s">
        <v>5</v>
      </c>
      <c s="26" t="s">
        <v>1010</v>
      </c>
      <c s="27" t="s">
        <v>161</v>
      </c>
      <c s="28">
        <v>32</v>
      </c>
      <c s="27">
        <v>0</v>
      </c>
      <c s="27">
        <f>ROUND(G278*H278,6)</f>
      </c>
      <c r="L278" s="29">
        <v>0</v>
      </c>
      <c s="24">
        <f>ROUND(ROUND(L278,2)*ROUND(G278,3),2)</f>
      </c>
      <c s="27" t="s">
        <v>957</v>
      </c>
      <c>
        <f>(M278*21)/100</f>
      </c>
      <c t="s">
        <v>27</v>
      </c>
    </row>
    <row r="279" spans="1:5" ht="12.75" customHeight="1">
      <c r="A279" s="30" t="s">
        <v>56</v>
      </c>
      <c r="E279" s="31" t="s">
        <v>5</v>
      </c>
    </row>
    <row r="280" spans="1:5" ht="12.75" customHeight="1">
      <c r="A280" s="30" t="s">
        <v>58</v>
      </c>
      <c r="E280" s="32" t="s">
        <v>1816</v>
      </c>
    </row>
    <row r="281" spans="5:5" ht="12.75" customHeight="1">
      <c r="E281" s="31" t="s">
        <v>1344</v>
      </c>
    </row>
    <row r="282" spans="1:16" ht="12.75" customHeight="1">
      <c r="A282" t="s">
        <v>51</v>
      </c>
      <c s="6" t="s">
        <v>158</v>
      </c>
      <c s="6" t="s">
        <v>1011</v>
      </c>
      <c t="s">
        <v>5</v>
      </c>
      <c s="26" t="s">
        <v>1012</v>
      </c>
      <c s="27" t="s">
        <v>161</v>
      </c>
      <c s="28">
        <v>12</v>
      </c>
      <c s="27">
        <v>0</v>
      </c>
      <c s="27">
        <f>ROUND(G282*H282,6)</f>
      </c>
      <c r="L282" s="29">
        <v>0</v>
      </c>
      <c s="24">
        <f>ROUND(ROUND(L282,2)*ROUND(G282,3),2)</f>
      </c>
      <c s="27" t="s">
        <v>957</v>
      </c>
      <c>
        <f>(M282*21)/100</f>
      </c>
      <c t="s">
        <v>27</v>
      </c>
    </row>
    <row r="283" spans="1:5" ht="12.75" customHeight="1">
      <c r="A283" s="30" t="s">
        <v>56</v>
      </c>
      <c r="E283" s="31" t="s">
        <v>5</v>
      </c>
    </row>
    <row r="284" spans="1:5" ht="12.75" customHeight="1">
      <c r="A284" s="30" t="s">
        <v>58</v>
      </c>
      <c r="E284" s="32" t="s">
        <v>2882</v>
      </c>
    </row>
    <row r="285" spans="5:5" ht="12.75" customHeight="1">
      <c r="E285" s="31" t="s">
        <v>1344</v>
      </c>
    </row>
    <row r="286" spans="1:16" ht="12.75" customHeight="1">
      <c r="A286" t="s">
        <v>51</v>
      </c>
      <c s="6" t="s">
        <v>163</v>
      </c>
      <c s="6" t="s">
        <v>1013</v>
      </c>
      <c t="s">
        <v>5</v>
      </c>
      <c s="26" t="s">
        <v>1014</v>
      </c>
      <c s="27" t="s">
        <v>161</v>
      </c>
      <c s="28">
        <v>96</v>
      </c>
      <c s="27">
        <v>0</v>
      </c>
      <c s="27">
        <f>ROUND(G286*H286,6)</f>
      </c>
      <c r="L286" s="29">
        <v>0</v>
      </c>
      <c s="24">
        <f>ROUND(ROUND(L286,2)*ROUND(G286,3),2)</f>
      </c>
      <c s="27" t="s">
        <v>957</v>
      </c>
      <c>
        <f>(M286*21)/100</f>
      </c>
      <c t="s">
        <v>27</v>
      </c>
    </row>
    <row r="287" spans="1:5" ht="12.75" customHeight="1">
      <c r="A287" s="30" t="s">
        <v>56</v>
      </c>
      <c r="E287" s="31" t="s">
        <v>5</v>
      </c>
    </row>
    <row r="288" spans="1:5" ht="12.75" customHeight="1">
      <c r="A288" s="30" t="s">
        <v>58</v>
      </c>
      <c r="E288" s="32" t="s">
        <v>1819</v>
      </c>
    </row>
    <row r="289" spans="5:5" ht="12.75" customHeight="1">
      <c r="E289" s="31" t="s">
        <v>1344</v>
      </c>
    </row>
    <row r="290" spans="1:16" ht="12.75" customHeight="1">
      <c r="A290" t="s">
        <v>51</v>
      </c>
      <c s="6" t="s">
        <v>166</v>
      </c>
      <c s="6" t="s">
        <v>1015</v>
      </c>
      <c t="s">
        <v>5</v>
      </c>
      <c s="26" t="s">
        <v>1016</v>
      </c>
      <c s="27" t="s">
        <v>161</v>
      </c>
      <c s="28">
        <v>48</v>
      </c>
      <c s="27">
        <v>0</v>
      </c>
      <c s="27">
        <f>ROUND(G290*H290,6)</f>
      </c>
      <c r="L290" s="29">
        <v>0</v>
      </c>
      <c s="24">
        <f>ROUND(ROUND(L290,2)*ROUND(G290,3),2)</f>
      </c>
      <c s="27" t="s">
        <v>957</v>
      </c>
      <c>
        <f>(M290*21)/100</f>
      </c>
      <c t="s">
        <v>27</v>
      </c>
    </row>
    <row r="291" spans="1:5" ht="12.75" customHeight="1">
      <c r="A291" s="30" t="s">
        <v>56</v>
      </c>
      <c r="E291" s="31" t="s">
        <v>5</v>
      </c>
    </row>
    <row r="292" spans="1:5" ht="12.75" customHeight="1">
      <c r="A292" s="30" t="s">
        <v>58</v>
      </c>
      <c r="E292" s="32" t="s">
        <v>1820</v>
      </c>
    </row>
    <row r="293" spans="5:5" ht="12.75" customHeight="1">
      <c r="E293" s="31" t="s">
        <v>60</v>
      </c>
    </row>
    <row r="294" spans="1:16" ht="12.75" customHeight="1">
      <c r="A294" t="s">
        <v>51</v>
      </c>
      <c s="6" t="s">
        <v>169</v>
      </c>
      <c s="6" t="s">
        <v>1005</v>
      </c>
      <c t="s">
        <v>5</v>
      </c>
      <c s="26" t="s">
        <v>1006</v>
      </c>
      <c s="27" t="s">
        <v>161</v>
      </c>
      <c s="28">
        <v>112</v>
      </c>
      <c s="27">
        <v>0</v>
      </c>
      <c s="27">
        <f>ROUND(G294*H294,6)</f>
      </c>
      <c r="L294" s="29">
        <v>0</v>
      </c>
      <c s="24">
        <f>ROUND(ROUND(L294,2)*ROUND(G294,3),2)</f>
      </c>
      <c s="27" t="s">
        <v>957</v>
      </c>
      <c>
        <f>(M294*21)/100</f>
      </c>
      <c t="s">
        <v>27</v>
      </c>
    </row>
    <row r="295" spans="1:5" ht="12.75" customHeight="1">
      <c r="A295" s="30" t="s">
        <v>56</v>
      </c>
      <c r="E295" s="31" t="s">
        <v>5</v>
      </c>
    </row>
    <row r="296" spans="1:5" ht="12.75" customHeight="1">
      <c r="A296" s="30" t="s">
        <v>58</v>
      </c>
      <c r="E296" s="32" t="s">
        <v>1821</v>
      </c>
    </row>
    <row r="297" spans="5:5" ht="12.75" customHeight="1">
      <c r="E297" s="31" t="s">
        <v>1344</v>
      </c>
    </row>
    <row r="298" spans="1:16" ht="12.75" customHeight="1">
      <c r="A298" t="s">
        <v>51</v>
      </c>
      <c s="6" t="s">
        <v>172</v>
      </c>
      <c s="6" t="s">
        <v>2746</v>
      </c>
      <c t="s">
        <v>5</v>
      </c>
      <c s="26" t="s">
        <v>2747</v>
      </c>
      <c s="27" t="s">
        <v>65</v>
      </c>
      <c s="28">
        <v>609</v>
      </c>
      <c s="27">
        <v>0</v>
      </c>
      <c s="27">
        <f>ROUND(G298*H298,6)</f>
      </c>
      <c r="L298" s="29">
        <v>0</v>
      </c>
      <c s="24">
        <f>ROUND(ROUND(L298,2)*ROUND(G298,3),2)</f>
      </c>
      <c s="27" t="s">
        <v>957</v>
      </c>
      <c>
        <f>(M298*21)/100</f>
      </c>
      <c t="s">
        <v>27</v>
      </c>
    </row>
    <row r="299" spans="1:5" ht="12.75" customHeight="1">
      <c r="A299" s="30" t="s">
        <v>56</v>
      </c>
      <c r="E299" s="31" t="s">
        <v>5</v>
      </c>
    </row>
    <row r="300" spans="1:5" ht="12.75" customHeight="1">
      <c r="A300" s="30" t="s">
        <v>58</v>
      </c>
      <c r="E300" s="32" t="s">
        <v>2883</v>
      </c>
    </row>
    <row r="301" spans="5:5" ht="12.75" customHeight="1">
      <c r="E301" s="31" t="s">
        <v>60</v>
      </c>
    </row>
    <row r="302" spans="1:16" ht="12.75" customHeight="1">
      <c r="A302" t="s">
        <v>51</v>
      </c>
      <c s="6" t="s">
        <v>175</v>
      </c>
      <c s="6" t="s">
        <v>2884</v>
      </c>
      <c t="s">
        <v>5</v>
      </c>
      <c s="26" t="s">
        <v>2885</v>
      </c>
      <c s="27" t="s">
        <v>89</v>
      </c>
      <c s="28">
        <v>2</v>
      </c>
      <c s="27">
        <v>0</v>
      </c>
      <c s="27">
        <f>ROUND(G302*H302,6)</f>
      </c>
      <c r="L302" s="29">
        <v>0</v>
      </c>
      <c s="24">
        <f>ROUND(ROUND(L302,2)*ROUND(G302,3),2)</f>
      </c>
      <c s="27" t="s">
        <v>672</v>
      </c>
      <c>
        <f>(M302*21)/100</f>
      </c>
      <c t="s">
        <v>27</v>
      </c>
    </row>
    <row r="303" spans="1:5" ht="12.75" customHeight="1">
      <c r="A303" s="30" t="s">
        <v>56</v>
      </c>
      <c r="E303" s="31" t="s">
        <v>5</v>
      </c>
    </row>
    <row r="304" spans="1:5" ht="12.75" customHeight="1">
      <c r="A304" s="30" t="s">
        <v>58</v>
      </c>
      <c r="E304" s="32" t="s">
        <v>2886</v>
      </c>
    </row>
    <row r="305" spans="5:5" ht="12.75" customHeight="1">
      <c r="E305" s="31" t="s">
        <v>60</v>
      </c>
    </row>
    <row r="306" spans="1:16" ht="12.75" customHeight="1">
      <c r="A306" t="s">
        <v>51</v>
      </c>
      <c s="6" t="s">
        <v>178</v>
      </c>
      <c s="6" t="s">
        <v>2887</v>
      </c>
      <c t="s">
        <v>5</v>
      </c>
      <c s="26" t="s">
        <v>2888</v>
      </c>
      <c s="27" t="s">
        <v>89</v>
      </c>
      <c s="28">
        <v>8</v>
      </c>
      <c s="27">
        <v>0</v>
      </c>
      <c s="27">
        <f>ROUND(G306*H306,6)</f>
      </c>
      <c r="L306" s="29">
        <v>0</v>
      </c>
      <c s="24">
        <f>ROUND(ROUND(L306,2)*ROUND(G306,3),2)</f>
      </c>
      <c s="27" t="s">
        <v>957</v>
      </c>
      <c>
        <f>(M306*21)/100</f>
      </c>
      <c t="s">
        <v>27</v>
      </c>
    </row>
    <row r="307" spans="1:5" ht="12.75" customHeight="1">
      <c r="A307" s="30" t="s">
        <v>56</v>
      </c>
      <c r="E307" s="31" t="s">
        <v>5</v>
      </c>
    </row>
    <row r="308" spans="1:5" ht="12.75" customHeight="1">
      <c r="A308" s="30" t="s">
        <v>58</v>
      </c>
      <c r="E308" s="32" t="s">
        <v>5</v>
      </c>
    </row>
    <row r="309" spans="5:5" ht="12.75" customHeight="1">
      <c r="E309" s="31" t="s">
        <v>60</v>
      </c>
    </row>
    <row r="310" spans="1:16" ht="12.75" customHeight="1">
      <c r="A310" t="s">
        <v>51</v>
      </c>
      <c s="6" t="s">
        <v>181</v>
      </c>
      <c s="6" t="s">
        <v>2889</v>
      </c>
      <c t="s">
        <v>5</v>
      </c>
      <c s="26" t="s">
        <v>2890</v>
      </c>
      <c s="27" t="s">
        <v>236</v>
      </c>
      <c s="28">
        <v>0.45</v>
      </c>
      <c s="27">
        <v>0</v>
      </c>
      <c s="27">
        <f>ROUND(G310*H310,6)</f>
      </c>
      <c r="L310" s="29">
        <v>0</v>
      </c>
      <c s="24">
        <f>ROUND(ROUND(L310,2)*ROUND(G310,3),2)</f>
      </c>
      <c s="27" t="s">
        <v>957</v>
      </c>
      <c>
        <f>(M310*21)/100</f>
      </c>
      <c t="s">
        <v>27</v>
      </c>
    </row>
    <row r="311" spans="1:5" ht="12.75" customHeight="1">
      <c r="A311" s="30" t="s">
        <v>56</v>
      </c>
      <c r="E311" s="31" t="s">
        <v>5</v>
      </c>
    </row>
    <row r="312" spans="1:5" ht="12.75" customHeight="1">
      <c r="A312" s="30" t="s">
        <v>58</v>
      </c>
      <c r="E312" s="32" t="s">
        <v>5</v>
      </c>
    </row>
    <row r="313" spans="5:5" ht="12.75" customHeight="1">
      <c r="E313" s="31" t="s">
        <v>60</v>
      </c>
    </row>
    <row r="314" spans="1:16" ht="12.75" customHeight="1">
      <c r="A314" t="s">
        <v>51</v>
      </c>
      <c s="6" t="s">
        <v>185</v>
      </c>
      <c s="6" t="s">
        <v>2891</v>
      </c>
      <c t="s">
        <v>5</v>
      </c>
      <c s="26" t="s">
        <v>989</v>
      </c>
      <c s="27" t="s">
        <v>990</v>
      </c>
      <c s="28">
        <v>28.5</v>
      </c>
      <c s="27">
        <v>0</v>
      </c>
      <c s="27">
        <f>ROUND(G314*H314,6)</f>
      </c>
      <c r="L314" s="29">
        <v>0</v>
      </c>
      <c s="24">
        <f>ROUND(ROUND(L314,2)*ROUND(G314,3),2)</f>
      </c>
      <c s="27" t="s">
        <v>957</v>
      </c>
      <c>
        <f>(M314*21)/100</f>
      </c>
      <c t="s">
        <v>27</v>
      </c>
    </row>
    <row r="315" spans="1:5" ht="12.75" customHeight="1">
      <c r="A315" s="30" t="s">
        <v>56</v>
      </c>
      <c r="E315" s="31" t="s">
        <v>5</v>
      </c>
    </row>
    <row r="316" spans="1:5" ht="12.75" customHeight="1">
      <c r="A316" s="30" t="s">
        <v>58</v>
      </c>
      <c r="E316" s="32" t="s">
        <v>2766</v>
      </c>
    </row>
    <row r="317" spans="5:5" ht="12.75" customHeight="1">
      <c r="E317" s="31" t="s">
        <v>60</v>
      </c>
    </row>
    <row r="318" spans="1:13" ht="12.75" customHeight="1">
      <c r="A318" t="s">
        <v>48</v>
      </c>
      <c r="C318" s="7" t="s">
        <v>438</v>
      </c>
      <c r="E318" s="25" t="s">
        <v>1844</v>
      </c>
      <c r="J318" s="24">
        <f>0</f>
      </c>
      <c s="24">
        <f>0</f>
      </c>
      <c s="24">
        <f>0+L319</f>
      </c>
      <c s="24">
        <f>0+M319</f>
      </c>
    </row>
    <row r="319" spans="1:16" ht="12.75" customHeight="1">
      <c r="A319" t="s">
        <v>51</v>
      </c>
      <c s="6" t="s">
        <v>366</v>
      </c>
      <c s="6" t="s">
        <v>1845</v>
      </c>
      <c t="s">
        <v>5</v>
      </c>
      <c s="26" t="s">
        <v>1846</v>
      </c>
      <c s="27" t="s">
        <v>65</v>
      </c>
      <c s="28">
        <v>83</v>
      </c>
      <c s="27">
        <v>0</v>
      </c>
      <c s="27">
        <f>ROUND(G319*H319,6)</f>
      </c>
      <c r="L319" s="29">
        <v>0</v>
      </c>
      <c s="24">
        <f>ROUND(ROUND(L319,2)*ROUND(G319,3),2)</f>
      </c>
      <c s="27" t="s">
        <v>957</v>
      </c>
      <c>
        <f>(M319*21)/100</f>
      </c>
      <c t="s">
        <v>27</v>
      </c>
    </row>
    <row r="320" spans="1:5" ht="12.75" customHeight="1">
      <c r="A320" s="30" t="s">
        <v>56</v>
      </c>
      <c r="E320" s="31" t="s">
        <v>5</v>
      </c>
    </row>
    <row r="321" spans="1:5" ht="12.75" customHeight="1">
      <c r="A321" s="30" t="s">
        <v>58</v>
      </c>
      <c r="E321" s="32" t="s">
        <v>2775</v>
      </c>
    </row>
    <row r="322" spans="5:5" ht="12.75" customHeight="1">
      <c r="E322" s="31" t="s">
        <v>60</v>
      </c>
    </row>
    <row r="323" spans="1:13" ht="12.75" customHeight="1">
      <c r="A323" t="s">
        <v>48</v>
      </c>
      <c r="C323" s="7" t="s">
        <v>453</v>
      </c>
      <c r="E323" s="25" t="s">
        <v>2892</v>
      </c>
      <c r="J323" s="24">
        <f>0</f>
      </c>
      <c s="24">
        <f>0</f>
      </c>
      <c s="24">
        <f>0+L324</f>
      </c>
      <c s="24">
        <f>0+M324</f>
      </c>
    </row>
    <row r="324" spans="1:16" ht="12.75" customHeight="1">
      <c r="A324" t="s">
        <v>51</v>
      </c>
      <c s="6" t="s">
        <v>363</v>
      </c>
      <c s="6" t="s">
        <v>2893</v>
      </c>
      <c t="s">
        <v>5</v>
      </c>
      <c s="26" t="s">
        <v>2894</v>
      </c>
      <c s="27" t="s">
        <v>54</v>
      </c>
      <c s="28">
        <v>2.25</v>
      </c>
      <c s="27">
        <v>0</v>
      </c>
      <c s="27">
        <f>ROUND(G324*H324,6)</f>
      </c>
      <c r="L324" s="29">
        <v>0</v>
      </c>
      <c s="24">
        <f>ROUND(ROUND(L324,2)*ROUND(G324,3),2)</f>
      </c>
      <c s="27" t="s">
        <v>957</v>
      </c>
      <c>
        <f>(M324*21)/100</f>
      </c>
      <c t="s">
        <v>27</v>
      </c>
    </row>
    <row r="325" spans="1:5" ht="12.75" customHeight="1">
      <c r="A325" s="30" t="s">
        <v>56</v>
      </c>
      <c r="E325" s="31" t="s">
        <v>5</v>
      </c>
    </row>
    <row r="326" spans="1:5" ht="12.75" customHeight="1">
      <c r="A326" s="30" t="s">
        <v>58</v>
      </c>
      <c r="E326" s="32" t="s">
        <v>2895</v>
      </c>
    </row>
    <row r="327" spans="5:5" ht="12.75" customHeight="1">
      <c r="E327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200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200</v>
      </c>
      <c r="E4" s="19" t="s">
        <v>201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COUNTIFS(L8:L444,"=0",A8:A444,"P")+COUNTIFS(L8:L444,"",A8:A444,"P")+SUM(Q8:Q444)</f>
      </c>
    </row>
    <row r="8" spans="1:13" ht="12.75" customHeight="1">
      <c r="A8" t="s">
        <v>45</v>
      </c>
      <c r="C8" s="21" t="s">
        <v>204</v>
      </c>
      <c r="E8" s="23" t="s">
        <v>205</v>
      </c>
      <c r="J8" s="22">
        <f>0+J9+J94+J431</f>
      </c>
      <c s="22">
        <f>0+K9+K94+K431</f>
      </c>
      <c s="22">
        <f>0+L9+L94+L431</f>
      </c>
      <c s="22">
        <f>0+M9+M94+M431</f>
      </c>
    </row>
    <row r="9" spans="1:13" ht="12.75" customHeight="1">
      <c r="A9" t="s">
        <v>48</v>
      </c>
      <c r="C9" s="7" t="s">
        <v>49</v>
      </c>
      <c r="E9" s="25" t="s">
        <v>206</v>
      </c>
      <c r="J9" s="24">
        <f>0</f>
      </c>
      <c s="24">
        <f>0</f>
      </c>
      <c s="24">
        <f>0+L10+L14+L18+L22+L26+L30+L34+L38+L42+L46+L50+L54+L58+L62+L66+L70+L74+L78+L82+L86+L90</f>
      </c>
      <c s="24">
        <f>0+M10+M14+M18+M22+M26+M30+M34+M38+M42+M46+M50+M54+M58+M62+M66+M70+M74+M78+M82+M86+M90</f>
      </c>
    </row>
    <row r="10" spans="1:16" ht="12.75" customHeight="1">
      <c r="A10" t="s">
        <v>51</v>
      </c>
      <c s="6" t="s">
        <v>49</v>
      </c>
      <c s="6" t="s">
        <v>207</v>
      </c>
      <c t="s">
        <v>5</v>
      </c>
      <c s="26" t="s">
        <v>208</v>
      </c>
      <c s="27" t="s">
        <v>209</v>
      </c>
      <c s="28">
        <v>0.59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210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211</v>
      </c>
    </row>
    <row r="13" spans="5:5" ht="63.75" customHeight="1">
      <c r="E13" s="31" t="s">
        <v>212</v>
      </c>
    </row>
    <row r="14" spans="1:16" ht="12.75" customHeight="1">
      <c r="A14" t="s">
        <v>51</v>
      </c>
      <c s="6" t="s">
        <v>27</v>
      </c>
      <c s="6" t="s">
        <v>213</v>
      </c>
      <c t="s">
        <v>5</v>
      </c>
      <c s="26" t="s">
        <v>214</v>
      </c>
      <c s="27" t="s">
        <v>54</v>
      </c>
      <c s="28">
        <v>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215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211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216</v>
      </c>
      <c t="s">
        <v>5</v>
      </c>
      <c s="26" t="s">
        <v>217</v>
      </c>
      <c s="27" t="s">
        <v>54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215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211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66</v>
      </c>
      <c s="6" t="s">
        <v>218</v>
      </c>
      <c t="s">
        <v>5</v>
      </c>
      <c s="26" t="s">
        <v>219</v>
      </c>
      <c s="27" t="s">
        <v>54</v>
      </c>
      <c s="28">
        <v>10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215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211</v>
      </c>
    </row>
    <row r="25" spans="5:5" ht="12.75" customHeight="1">
      <c r="E25" s="31" t="s">
        <v>60</v>
      </c>
    </row>
    <row r="26" spans="1:16" ht="12.75" customHeight="1">
      <c r="A26" t="s">
        <v>51</v>
      </c>
      <c s="6" t="s">
        <v>71</v>
      </c>
      <c s="6" t="s">
        <v>220</v>
      </c>
      <c t="s">
        <v>5</v>
      </c>
      <c s="26" t="s">
        <v>221</v>
      </c>
      <c s="27" t="s">
        <v>54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215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211</v>
      </c>
    </row>
    <row r="29" spans="5:5" ht="12.75" customHeight="1">
      <c r="E29" s="31" t="s">
        <v>60</v>
      </c>
    </row>
    <row r="30" spans="1:16" ht="12.75" customHeight="1">
      <c r="A30" t="s">
        <v>51</v>
      </c>
      <c s="6" t="s">
        <v>74</v>
      </c>
      <c s="6" t="s">
        <v>61</v>
      </c>
      <c t="s">
        <v>5</v>
      </c>
      <c s="26" t="s">
        <v>62</v>
      </c>
      <c s="27" t="s">
        <v>54</v>
      </c>
      <c s="28">
        <v>10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215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211</v>
      </c>
    </row>
    <row r="33" spans="5:5" ht="12.75" customHeight="1">
      <c r="E33" s="31" t="s">
        <v>60</v>
      </c>
    </row>
    <row r="34" spans="1:16" ht="12.75" customHeight="1">
      <c r="A34" t="s">
        <v>51</v>
      </c>
      <c s="6" t="s">
        <v>77</v>
      </c>
      <c s="6" t="s">
        <v>63</v>
      </c>
      <c t="s">
        <v>5</v>
      </c>
      <c s="26" t="s">
        <v>64</v>
      </c>
      <c s="27" t="s">
        <v>65</v>
      </c>
      <c s="28">
        <v>30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215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12.75" customHeight="1">
      <c r="A36" s="30" t="s">
        <v>58</v>
      </c>
      <c r="E36" s="32" t="s">
        <v>211</v>
      </c>
    </row>
    <row r="37" spans="5:5" ht="12.75" customHeight="1">
      <c r="E37" s="31" t="s">
        <v>60</v>
      </c>
    </row>
    <row r="38" spans="1:16" ht="12.75" customHeight="1">
      <c r="A38" t="s">
        <v>51</v>
      </c>
      <c s="6" t="s">
        <v>80</v>
      </c>
      <c s="6" t="s">
        <v>222</v>
      </c>
      <c t="s">
        <v>5</v>
      </c>
      <c s="26" t="s">
        <v>223</v>
      </c>
      <c s="27" t="s">
        <v>65</v>
      </c>
      <c s="28">
        <v>30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215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5</v>
      </c>
    </row>
    <row r="40" spans="1:5" ht="12.75" customHeight="1">
      <c r="A40" s="30" t="s">
        <v>58</v>
      </c>
      <c r="E40" s="32" t="s">
        <v>211</v>
      </c>
    </row>
    <row r="41" spans="5:5" ht="12.75" customHeight="1">
      <c r="E41" s="31" t="s">
        <v>60</v>
      </c>
    </row>
    <row r="42" spans="1:16" ht="12.75" customHeight="1">
      <c r="A42" t="s">
        <v>51</v>
      </c>
      <c s="6" t="s">
        <v>83</v>
      </c>
      <c s="6" t="s">
        <v>224</v>
      </c>
      <c t="s">
        <v>5</v>
      </c>
      <c s="26" t="s">
        <v>225</v>
      </c>
      <c s="27" t="s">
        <v>65</v>
      </c>
      <c s="28">
        <v>30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215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5</v>
      </c>
    </row>
    <row r="44" spans="1:5" ht="12.75" customHeight="1">
      <c r="A44" s="30" t="s">
        <v>58</v>
      </c>
      <c r="E44" s="32" t="s">
        <v>211</v>
      </c>
    </row>
    <row r="45" spans="5:5" ht="12.75" customHeight="1">
      <c r="E45" s="31" t="s">
        <v>60</v>
      </c>
    </row>
    <row r="46" spans="1:16" ht="12.75" customHeight="1">
      <c r="A46" t="s">
        <v>51</v>
      </c>
      <c s="6" t="s">
        <v>86</v>
      </c>
      <c s="6" t="s">
        <v>226</v>
      </c>
      <c t="s">
        <v>5</v>
      </c>
      <c s="26" t="s">
        <v>227</v>
      </c>
      <c s="27" t="s">
        <v>65</v>
      </c>
      <c s="28">
        <v>50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215</v>
      </c>
      <c>
        <f>(M46*21)/100</f>
      </c>
      <c t="s">
        <v>27</v>
      </c>
    </row>
    <row r="47" spans="1:5" ht="12.75" customHeight="1">
      <c r="A47" s="30" t="s">
        <v>56</v>
      </c>
      <c r="E47" s="31" t="s">
        <v>5</v>
      </c>
    </row>
    <row r="48" spans="1:5" ht="12.75" customHeight="1">
      <c r="A48" s="30" t="s">
        <v>58</v>
      </c>
      <c r="E48" s="32" t="s">
        <v>211</v>
      </c>
    </row>
    <row r="49" spans="5:5" ht="12.75" customHeight="1">
      <c r="E49" s="31" t="s">
        <v>60</v>
      </c>
    </row>
    <row r="50" spans="1:16" ht="12.75" customHeight="1">
      <c r="A50" t="s">
        <v>51</v>
      </c>
      <c s="6" t="s">
        <v>90</v>
      </c>
      <c s="6" t="s">
        <v>228</v>
      </c>
      <c t="s">
        <v>5</v>
      </c>
      <c s="26" t="s">
        <v>229</v>
      </c>
      <c s="27" t="s">
        <v>65</v>
      </c>
      <c s="28">
        <v>20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215</v>
      </c>
      <c>
        <f>(M50*21)/100</f>
      </c>
      <c t="s">
        <v>27</v>
      </c>
    </row>
    <row r="51" spans="1:5" ht="12.75" customHeight="1">
      <c r="A51" s="30" t="s">
        <v>56</v>
      </c>
      <c r="E51" s="31" t="s">
        <v>5</v>
      </c>
    </row>
    <row r="52" spans="1:5" ht="12.75" customHeight="1">
      <c r="A52" s="30" t="s">
        <v>58</v>
      </c>
      <c r="E52" s="32" t="s">
        <v>211</v>
      </c>
    </row>
    <row r="53" spans="5:5" ht="12.75" customHeight="1">
      <c r="E53" s="31" t="s">
        <v>60</v>
      </c>
    </row>
    <row r="54" spans="1:16" ht="12.75" customHeight="1">
      <c r="A54" t="s">
        <v>51</v>
      </c>
      <c s="6" t="s">
        <v>93</v>
      </c>
      <c s="6" t="s">
        <v>230</v>
      </c>
      <c t="s">
        <v>5</v>
      </c>
      <c s="26" t="s">
        <v>231</v>
      </c>
      <c s="27" t="s">
        <v>89</v>
      </c>
      <c s="28">
        <v>2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215</v>
      </c>
      <c>
        <f>(M54*21)/100</f>
      </c>
      <c t="s">
        <v>27</v>
      </c>
    </row>
    <row r="55" spans="1:5" ht="12.75" customHeight="1">
      <c r="A55" s="30" t="s">
        <v>56</v>
      </c>
      <c r="E55" s="31" t="s">
        <v>5</v>
      </c>
    </row>
    <row r="56" spans="1:5" ht="12.75" customHeight="1">
      <c r="A56" s="30" t="s">
        <v>58</v>
      </c>
      <c r="E56" s="32" t="s">
        <v>211</v>
      </c>
    </row>
    <row r="57" spans="5:5" ht="12.75" customHeight="1">
      <c r="E57" s="31" t="s">
        <v>60</v>
      </c>
    </row>
    <row r="58" spans="1:16" ht="12.75" customHeight="1">
      <c r="A58" t="s">
        <v>51</v>
      </c>
      <c s="6" t="s">
        <v>96</v>
      </c>
      <c s="6" t="s">
        <v>232</v>
      </c>
      <c t="s">
        <v>5</v>
      </c>
      <c s="26" t="s">
        <v>233</v>
      </c>
      <c s="27" t="s">
        <v>89</v>
      </c>
      <c s="28">
        <v>4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215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5</v>
      </c>
    </row>
    <row r="60" spans="1:5" ht="12.75" customHeight="1">
      <c r="A60" s="30" t="s">
        <v>58</v>
      </c>
      <c r="E60" s="32" t="s">
        <v>211</v>
      </c>
    </row>
    <row r="61" spans="5:5" ht="12.75" customHeight="1">
      <c r="E61" s="31" t="s">
        <v>60</v>
      </c>
    </row>
    <row r="62" spans="1:16" ht="12.75" customHeight="1">
      <c r="A62" t="s">
        <v>51</v>
      </c>
      <c s="6" t="s">
        <v>99</v>
      </c>
      <c s="6" t="s">
        <v>234</v>
      </c>
      <c t="s">
        <v>5</v>
      </c>
      <c s="26" t="s">
        <v>235</v>
      </c>
      <c s="27" t="s">
        <v>236</v>
      </c>
      <c s="28">
        <v>5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215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5</v>
      </c>
    </row>
    <row r="64" spans="1:5" ht="12.75" customHeight="1">
      <c r="A64" s="30" t="s">
        <v>58</v>
      </c>
      <c r="E64" s="32" t="s">
        <v>211</v>
      </c>
    </row>
    <row r="65" spans="5:5" ht="12.75" customHeight="1">
      <c r="E65" s="31" t="s">
        <v>60</v>
      </c>
    </row>
    <row r="66" spans="1:16" ht="12.75" customHeight="1">
      <c r="A66" t="s">
        <v>51</v>
      </c>
      <c s="6" t="s">
        <v>103</v>
      </c>
      <c s="6" t="s">
        <v>237</v>
      </c>
      <c t="s">
        <v>5</v>
      </c>
      <c s="26" t="s">
        <v>238</v>
      </c>
      <c s="27" t="s">
        <v>236</v>
      </c>
      <c s="28">
        <v>2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215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5</v>
      </c>
    </row>
    <row r="68" spans="1:5" ht="12.75" customHeight="1">
      <c r="A68" s="30" t="s">
        <v>58</v>
      </c>
      <c r="E68" s="32" t="s">
        <v>211</v>
      </c>
    </row>
    <row r="69" spans="5:5" ht="12.75" customHeight="1">
      <c r="E69" s="31" t="s">
        <v>60</v>
      </c>
    </row>
    <row r="70" spans="1:16" ht="12.75" customHeight="1">
      <c r="A70" t="s">
        <v>51</v>
      </c>
      <c s="6" t="s">
        <v>106</v>
      </c>
      <c s="6" t="s">
        <v>239</v>
      </c>
      <c t="s">
        <v>5</v>
      </c>
      <c s="26" t="s">
        <v>240</v>
      </c>
      <c s="27" t="s">
        <v>89</v>
      </c>
      <c s="28">
        <v>4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215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5</v>
      </c>
    </row>
    <row r="72" spans="1:5" ht="12.75" customHeight="1">
      <c r="A72" s="30" t="s">
        <v>58</v>
      </c>
      <c r="E72" s="32" t="s">
        <v>211</v>
      </c>
    </row>
    <row r="73" spans="5:5" ht="12.75" customHeight="1">
      <c r="E73" s="31" t="s">
        <v>60</v>
      </c>
    </row>
    <row r="74" spans="1:16" ht="12.75" customHeight="1">
      <c r="A74" t="s">
        <v>51</v>
      </c>
      <c s="6" t="s">
        <v>109</v>
      </c>
      <c s="6" t="s">
        <v>241</v>
      </c>
      <c t="s">
        <v>5</v>
      </c>
      <c s="26" t="s">
        <v>242</v>
      </c>
      <c s="27" t="s">
        <v>89</v>
      </c>
      <c s="28">
        <v>4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215</v>
      </c>
      <c>
        <f>(M74*21)/100</f>
      </c>
      <c t="s">
        <v>27</v>
      </c>
    </row>
    <row r="75" spans="1:5" ht="12.75" customHeight="1">
      <c r="A75" s="30" t="s">
        <v>56</v>
      </c>
      <c r="E75" s="31" t="s">
        <v>5</v>
      </c>
    </row>
    <row r="76" spans="1:5" ht="12.75" customHeight="1">
      <c r="A76" s="30" t="s">
        <v>58</v>
      </c>
      <c r="E76" s="32" t="s">
        <v>211</v>
      </c>
    </row>
    <row r="77" spans="5:5" ht="12.75" customHeight="1">
      <c r="E77" s="31" t="s">
        <v>60</v>
      </c>
    </row>
    <row r="78" spans="1:16" ht="12.75" customHeight="1">
      <c r="A78" t="s">
        <v>51</v>
      </c>
      <c s="6" t="s">
        <v>112</v>
      </c>
      <c s="6" t="s">
        <v>243</v>
      </c>
      <c t="s">
        <v>5</v>
      </c>
      <c s="26" t="s">
        <v>244</v>
      </c>
      <c s="27" t="s">
        <v>89</v>
      </c>
      <c s="28">
        <v>4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215</v>
      </c>
      <c>
        <f>(M78*21)/100</f>
      </c>
      <c t="s">
        <v>27</v>
      </c>
    </row>
    <row r="79" spans="1:5" ht="12.75" customHeight="1">
      <c r="A79" s="30" t="s">
        <v>56</v>
      </c>
      <c r="E79" s="31" t="s">
        <v>5</v>
      </c>
    </row>
    <row r="80" spans="1:5" ht="12.75" customHeight="1">
      <c r="A80" s="30" t="s">
        <v>58</v>
      </c>
      <c r="E80" s="32" t="s">
        <v>211</v>
      </c>
    </row>
    <row r="81" spans="5:5" ht="12.75" customHeight="1">
      <c r="E81" s="31" t="s">
        <v>60</v>
      </c>
    </row>
    <row r="82" spans="1:16" ht="12.75" customHeight="1">
      <c r="A82" t="s">
        <v>51</v>
      </c>
      <c s="6" t="s">
        <v>115</v>
      </c>
      <c s="6" t="s">
        <v>245</v>
      </c>
      <c t="s">
        <v>5</v>
      </c>
      <c s="26" t="s">
        <v>246</v>
      </c>
      <c s="27" t="s">
        <v>65</v>
      </c>
      <c s="28">
        <v>12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215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5</v>
      </c>
    </row>
    <row r="84" spans="1:5" ht="12.75" customHeight="1">
      <c r="A84" s="30" t="s">
        <v>58</v>
      </c>
      <c r="E84" s="32" t="s">
        <v>211</v>
      </c>
    </row>
    <row r="85" spans="5:5" ht="12.75" customHeight="1">
      <c r="E85" s="31" t="s">
        <v>60</v>
      </c>
    </row>
    <row r="86" spans="1:16" ht="12.75" customHeight="1">
      <c r="A86" t="s">
        <v>51</v>
      </c>
      <c s="6" t="s">
        <v>119</v>
      </c>
      <c s="6" t="s">
        <v>247</v>
      </c>
      <c t="s">
        <v>5</v>
      </c>
      <c s="26" t="s">
        <v>248</v>
      </c>
      <c s="27" t="s">
        <v>89</v>
      </c>
      <c s="28">
        <v>30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215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5</v>
      </c>
    </row>
    <row r="88" spans="1:5" ht="12.75" customHeight="1">
      <c r="A88" s="30" t="s">
        <v>58</v>
      </c>
      <c r="E88" s="32" t="s">
        <v>211</v>
      </c>
    </row>
    <row r="89" spans="5:5" ht="12.75" customHeight="1">
      <c r="E89" s="31" t="s">
        <v>60</v>
      </c>
    </row>
    <row r="90" spans="1:16" ht="12.75" customHeight="1">
      <c r="A90" t="s">
        <v>51</v>
      </c>
      <c s="6" t="s">
        <v>122</v>
      </c>
      <c s="6" t="s">
        <v>249</v>
      </c>
      <c t="s">
        <v>5</v>
      </c>
      <c s="26" t="s">
        <v>250</v>
      </c>
      <c s="27" t="s">
        <v>209</v>
      </c>
      <c s="28">
        <v>0.59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210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5</v>
      </c>
    </row>
    <row r="92" spans="1:5" ht="12.75" customHeight="1">
      <c r="A92" s="30" t="s">
        <v>58</v>
      </c>
      <c r="E92" s="32" t="s">
        <v>211</v>
      </c>
    </row>
    <row r="93" spans="5:5" ht="76.5" customHeight="1">
      <c r="E93" s="31" t="s">
        <v>251</v>
      </c>
    </row>
    <row r="94" spans="1:13" ht="12.75" customHeight="1">
      <c r="A94" t="s">
        <v>48</v>
      </c>
      <c r="C94" s="7" t="s">
        <v>27</v>
      </c>
      <c r="E94" s="25" t="s">
        <v>252</v>
      </c>
      <c r="J94" s="24">
        <f>0</f>
      </c>
      <c s="24">
        <f>0</f>
      </c>
      <c s="24">
        <f>0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</f>
      </c>
      <c s="24">
        <f>0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</f>
      </c>
    </row>
    <row r="95" spans="1:16" ht="12.75" customHeight="1">
      <c r="A95" t="s">
        <v>51</v>
      </c>
      <c s="6" t="s">
        <v>125</v>
      </c>
      <c s="6" t="s">
        <v>253</v>
      </c>
      <c t="s">
        <v>5</v>
      </c>
      <c s="26" t="s">
        <v>254</v>
      </c>
      <c s="27" t="s">
        <v>69</v>
      </c>
      <c s="28">
        <v>0.05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215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5</v>
      </c>
    </row>
    <row r="97" spans="1:5" ht="12.75" customHeight="1">
      <c r="A97" s="30" t="s">
        <v>58</v>
      </c>
      <c r="E97" s="32" t="s">
        <v>211</v>
      </c>
    </row>
    <row r="98" spans="5:5" ht="12.75" customHeight="1">
      <c r="E98" s="31" t="s">
        <v>60</v>
      </c>
    </row>
    <row r="99" spans="1:16" ht="12.75" customHeight="1">
      <c r="A99" t="s">
        <v>51</v>
      </c>
      <c s="6" t="s">
        <v>128</v>
      </c>
      <c s="6" t="s">
        <v>255</v>
      </c>
      <c t="s">
        <v>5</v>
      </c>
      <c s="26" t="s">
        <v>256</v>
      </c>
      <c s="27" t="s">
        <v>65</v>
      </c>
      <c s="28">
        <v>30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215</v>
      </c>
      <c>
        <f>(M99*21)/100</f>
      </c>
      <c t="s">
        <v>27</v>
      </c>
    </row>
    <row r="100" spans="1:5" ht="12.75" customHeight="1">
      <c r="A100" s="30" t="s">
        <v>56</v>
      </c>
      <c r="E100" s="31" t="s">
        <v>5</v>
      </c>
    </row>
    <row r="101" spans="1:5" ht="12.75" customHeight="1">
      <c r="A101" s="30" t="s">
        <v>58</v>
      </c>
      <c r="E101" s="32" t="s">
        <v>211</v>
      </c>
    </row>
    <row r="102" spans="5:5" ht="12.75" customHeight="1">
      <c r="E102" s="31" t="s">
        <v>60</v>
      </c>
    </row>
    <row r="103" spans="1:16" ht="12.75" customHeight="1">
      <c r="A103" t="s">
        <v>51</v>
      </c>
      <c s="6" t="s">
        <v>131</v>
      </c>
      <c s="6" t="s">
        <v>257</v>
      </c>
      <c t="s">
        <v>5</v>
      </c>
      <c s="26" t="s">
        <v>258</v>
      </c>
      <c s="27" t="s">
        <v>184</v>
      </c>
      <c s="28">
        <v>0.6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215</v>
      </c>
      <c>
        <f>(M103*21)/100</f>
      </c>
      <c t="s">
        <v>27</v>
      </c>
    </row>
    <row r="104" spans="1:5" ht="12.75" customHeight="1">
      <c r="A104" s="30" t="s">
        <v>56</v>
      </c>
      <c r="E104" s="31" t="s">
        <v>5</v>
      </c>
    </row>
    <row r="105" spans="1:5" ht="12.75" customHeight="1">
      <c r="A105" s="30" t="s">
        <v>58</v>
      </c>
      <c r="E105" s="32" t="s">
        <v>211</v>
      </c>
    </row>
    <row r="106" spans="5:5" ht="12.75" customHeight="1">
      <c r="E106" s="31" t="s">
        <v>60</v>
      </c>
    </row>
    <row r="107" spans="1:16" ht="12.75" customHeight="1">
      <c r="A107" t="s">
        <v>51</v>
      </c>
      <c s="6" t="s">
        <v>134</v>
      </c>
      <c s="6" t="s">
        <v>259</v>
      </c>
      <c t="s">
        <v>5</v>
      </c>
      <c s="26" t="s">
        <v>260</v>
      </c>
      <c s="27" t="s">
        <v>184</v>
      </c>
      <c s="28">
        <v>3.2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215</v>
      </c>
      <c>
        <f>(M107*21)/100</f>
      </c>
      <c t="s">
        <v>27</v>
      </c>
    </row>
    <row r="108" spans="1:5" ht="12.75" customHeight="1">
      <c r="A108" s="30" t="s">
        <v>56</v>
      </c>
      <c r="E108" s="31" t="s">
        <v>5</v>
      </c>
    </row>
    <row r="109" spans="1:5" ht="12.75" customHeight="1">
      <c r="A109" s="30" t="s">
        <v>58</v>
      </c>
      <c r="E109" s="32" t="s">
        <v>211</v>
      </c>
    </row>
    <row r="110" spans="5:5" ht="12.75" customHeight="1">
      <c r="E110" s="31" t="s">
        <v>60</v>
      </c>
    </row>
    <row r="111" spans="1:16" ht="12.75" customHeight="1">
      <c r="A111" t="s">
        <v>51</v>
      </c>
      <c s="6" t="s">
        <v>137</v>
      </c>
      <c s="6" t="s">
        <v>261</v>
      </c>
      <c t="s">
        <v>5</v>
      </c>
      <c s="26" t="s">
        <v>262</v>
      </c>
      <c s="27" t="s">
        <v>184</v>
      </c>
      <c s="28">
        <v>13.3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215</v>
      </c>
      <c>
        <f>(M111*21)/100</f>
      </c>
      <c t="s">
        <v>27</v>
      </c>
    </row>
    <row r="112" spans="1:5" ht="12.75" customHeight="1">
      <c r="A112" s="30" t="s">
        <v>56</v>
      </c>
      <c r="E112" s="31" t="s">
        <v>5</v>
      </c>
    </row>
    <row r="113" spans="1:5" ht="12.75" customHeight="1">
      <c r="A113" s="30" t="s">
        <v>58</v>
      </c>
      <c r="E113" s="32" t="s">
        <v>211</v>
      </c>
    </row>
    <row r="114" spans="5:5" ht="12.75" customHeight="1">
      <c r="E114" s="31" t="s">
        <v>60</v>
      </c>
    </row>
    <row r="115" spans="1:16" ht="12.75" customHeight="1">
      <c r="A115" t="s">
        <v>51</v>
      </c>
      <c s="6" t="s">
        <v>140</v>
      </c>
      <c s="6" t="s">
        <v>263</v>
      </c>
      <c t="s">
        <v>5</v>
      </c>
      <c s="26" t="s">
        <v>264</v>
      </c>
      <c s="27" t="s">
        <v>65</v>
      </c>
      <c s="28">
        <v>840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215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5</v>
      </c>
    </row>
    <row r="117" spans="1:5" ht="12.75" customHeight="1">
      <c r="A117" s="30" t="s">
        <v>58</v>
      </c>
      <c r="E117" s="32" t="s">
        <v>211</v>
      </c>
    </row>
    <row r="118" spans="5:5" ht="12.75" customHeight="1">
      <c r="E118" s="31" t="s">
        <v>60</v>
      </c>
    </row>
    <row r="119" spans="1:16" ht="12.75" customHeight="1">
      <c r="A119" t="s">
        <v>51</v>
      </c>
      <c s="6" t="s">
        <v>143</v>
      </c>
      <c s="6" t="s">
        <v>265</v>
      </c>
      <c t="s">
        <v>5</v>
      </c>
      <c s="26" t="s">
        <v>266</v>
      </c>
      <c s="27" t="s">
        <v>267</v>
      </c>
      <c s="28">
        <v>3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215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5</v>
      </c>
    </row>
    <row r="121" spans="1:5" ht="12.75" customHeight="1">
      <c r="A121" s="30" t="s">
        <v>58</v>
      </c>
      <c r="E121" s="32" t="s">
        <v>211</v>
      </c>
    </row>
    <row r="122" spans="5:5" ht="12.75" customHeight="1">
      <c r="E122" s="31" t="s">
        <v>60</v>
      </c>
    </row>
    <row r="123" spans="1:16" ht="12.75" customHeight="1">
      <c r="A123" t="s">
        <v>51</v>
      </c>
      <c s="6" t="s">
        <v>146</v>
      </c>
      <c s="6" t="s">
        <v>268</v>
      </c>
      <c t="s">
        <v>5</v>
      </c>
      <c s="26" t="s">
        <v>269</v>
      </c>
      <c s="27" t="s">
        <v>267</v>
      </c>
      <c s="28">
        <v>16.2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215</v>
      </c>
      <c>
        <f>(M123*21)/100</f>
      </c>
      <c t="s">
        <v>27</v>
      </c>
    </row>
    <row r="124" spans="1:5" ht="12.75" customHeight="1">
      <c r="A124" s="30" t="s">
        <v>56</v>
      </c>
      <c r="E124" s="31" t="s">
        <v>5</v>
      </c>
    </row>
    <row r="125" spans="1:5" ht="12.75" customHeight="1">
      <c r="A125" s="30" t="s">
        <v>58</v>
      </c>
      <c r="E125" s="32" t="s">
        <v>211</v>
      </c>
    </row>
    <row r="126" spans="5:5" ht="12.75" customHeight="1">
      <c r="E126" s="31" t="s">
        <v>60</v>
      </c>
    </row>
    <row r="127" spans="1:16" ht="12.75" customHeight="1">
      <c r="A127" t="s">
        <v>51</v>
      </c>
      <c s="6" t="s">
        <v>149</v>
      </c>
      <c s="6" t="s">
        <v>270</v>
      </c>
      <c t="s">
        <v>5</v>
      </c>
      <c s="26" t="s">
        <v>271</v>
      </c>
      <c s="27" t="s">
        <v>65</v>
      </c>
      <c s="28">
        <v>950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215</v>
      </c>
      <c>
        <f>(M127*21)/100</f>
      </c>
      <c t="s">
        <v>27</v>
      </c>
    </row>
    <row r="128" spans="1:5" ht="12.75" customHeight="1">
      <c r="A128" s="30" t="s">
        <v>56</v>
      </c>
      <c r="E128" s="31" t="s">
        <v>5</v>
      </c>
    </row>
    <row r="129" spans="1:5" ht="12.75" customHeight="1">
      <c r="A129" s="30" t="s">
        <v>58</v>
      </c>
      <c r="E129" s="32" t="s">
        <v>211</v>
      </c>
    </row>
    <row r="130" spans="5:5" ht="12.75" customHeight="1">
      <c r="E130" s="31" t="s">
        <v>60</v>
      </c>
    </row>
    <row r="131" spans="1:16" ht="12.75" customHeight="1">
      <c r="A131" t="s">
        <v>51</v>
      </c>
      <c s="6" t="s">
        <v>152</v>
      </c>
      <c s="6" t="s">
        <v>272</v>
      </c>
      <c t="s">
        <v>5</v>
      </c>
      <c s="26" t="s">
        <v>273</v>
      </c>
      <c s="27" t="s">
        <v>89</v>
      </c>
      <c s="28">
        <v>4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215</v>
      </c>
      <c>
        <f>(M131*21)/100</f>
      </c>
      <c t="s">
        <v>27</v>
      </c>
    </row>
    <row r="132" spans="1:5" ht="12.75" customHeight="1">
      <c r="A132" s="30" t="s">
        <v>56</v>
      </c>
      <c r="E132" s="31" t="s">
        <v>5</v>
      </c>
    </row>
    <row r="133" spans="1:5" ht="12.75" customHeight="1">
      <c r="A133" s="30" t="s">
        <v>58</v>
      </c>
      <c r="E133" s="32" t="s">
        <v>211</v>
      </c>
    </row>
    <row r="134" spans="5:5" ht="12.75" customHeight="1">
      <c r="E134" s="31" t="s">
        <v>60</v>
      </c>
    </row>
    <row r="135" spans="1:16" ht="12.75" customHeight="1">
      <c r="A135" t="s">
        <v>51</v>
      </c>
      <c s="6" t="s">
        <v>155</v>
      </c>
      <c s="6" t="s">
        <v>274</v>
      </c>
      <c t="s">
        <v>5</v>
      </c>
      <c s="26" t="s">
        <v>275</v>
      </c>
      <c s="27" t="s">
        <v>89</v>
      </c>
      <c s="28">
        <v>4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215</v>
      </c>
      <c>
        <f>(M135*21)/100</f>
      </c>
      <c t="s">
        <v>27</v>
      </c>
    </row>
    <row r="136" spans="1:5" ht="12.75" customHeight="1">
      <c r="A136" s="30" t="s">
        <v>56</v>
      </c>
      <c r="E136" s="31" t="s">
        <v>5</v>
      </c>
    </row>
    <row r="137" spans="1:5" ht="12.75" customHeight="1">
      <c r="A137" s="30" t="s">
        <v>58</v>
      </c>
      <c r="E137" s="32" t="s">
        <v>211</v>
      </c>
    </row>
    <row r="138" spans="5:5" ht="12.75" customHeight="1">
      <c r="E138" s="31" t="s">
        <v>60</v>
      </c>
    </row>
    <row r="139" spans="1:16" ht="12.75" customHeight="1">
      <c r="A139" t="s">
        <v>51</v>
      </c>
      <c s="6" t="s">
        <v>158</v>
      </c>
      <c s="6" t="s">
        <v>276</v>
      </c>
      <c t="s">
        <v>5</v>
      </c>
      <c s="26" t="s">
        <v>277</v>
      </c>
      <c s="27" t="s">
        <v>65</v>
      </c>
      <c s="28">
        <v>80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215</v>
      </c>
      <c>
        <f>(M139*21)/100</f>
      </c>
      <c t="s">
        <v>27</v>
      </c>
    </row>
    <row r="140" spans="1:5" ht="12.75" customHeight="1">
      <c r="A140" s="30" t="s">
        <v>56</v>
      </c>
      <c r="E140" s="31" t="s">
        <v>5</v>
      </c>
    </row>
    <row r="141" spans="1:5" ht="12.75" customHeight="1">
      <c r="A141" s="30" t="s">
        <v>58</v>
      </c>
      <c r="E141" s="32" t="s">
        <v>211</v>
      </c>
    </row>
    <row r="142" spans="5:5" ht="12.75" customHeight="1">
      <c r="E142" s="31" t="s">
        <v>60</v>
      </c>
    </row>
    <row r="143" spans="1:16" ht="12.75" customHeight="1">
      <c r="A143" t="s">
        <v>51</v>
      </c>
      <c s="6" t="s">
        <v>163</v>
      </c>
      <c s="6" t="s">
        <v>278</v>
      </c>
      <c t="s">
        <v>5</v>
      </c>
      <c s="26" t="s">
        <v>279</v>
      </c>
      <c s="27" t="s">
        <v>65</v>
      </c>
      <c s="28">
        <v>650</v>
      </c>
      <c s="27">
        <v>0</v>
      </c>
      <c s="27">
        <f>ROUND(G143*H143,6)</f>
      </c>
      <c r="L143" s="29">
        <v>0</v>
      </c>
      <c s="24">
        <f>ROUND(ROUND(L143,2)*ROUND(G143,3),2)</f>
      </c>
      <c s="27" t="s">
        <v>215</v>
      </c>
      <c>
        <f>(M143*21)/100</f>
      </c>
      <c t="s">
        <v>27</v>
      </c>
    </row>
    <row r="144" spans="1:5" ht="12.75" customHeight="1">
      <c r="A144" s="30" t="s">
        <v>56</v>
      </c>
      <c r="E144" s="31" t="s">
        <v>5</v>
      </c>
    </row>
    <row r="145" spans="1:5" ht="12.75" customHeight="1">
      <c r="A145" s="30" t="s">
        <v>58</v>
      </c>
      <c r="E145" s="32" t="s">
        <v>211</v>
      </c>
    </row>
    <row r="146" spans="5:5" ht="12.75" customHeight="1">
      <c r="E146" s="31" t="s">
        <v>60</v>
      </c>
    </row>
    <row r="147" spans="1:16" ht="12.75" customHeight="1">
      <c r="A147" t="s">
        <v>51</v>
      </c>
      <c s="6" t="s">
        <v>166</v>
      </c>
      <c s="6" t="s">
        <v>280</v>
      </c>
      <c t="s">
        <v>5</v>
      </c>
      <c s="26" t="s">
        <v>281</v>
      </c>
      <c s="27" t="s">
        <v>65</v>
      </c>
      <c s="28">
        <v>650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215</v>
      </c>
      <c>
        <f>(M147*21)/100</f>
      </c>
      <c t="s">
        <v>27</v>
      </c>
    </row>
    <row r="148" spans="1:5" ht="12.75" customHeight="1">
      <c r="A148" s="30" t="s">
        <v>56</v>
      </c>
      <c r="E148" s="31" t="s">
        <v>5</v>
      </c>
    </row>
    <row r="149" spans="1:5" ht="12.75" customHeight="1">
      <c r="A149" s="30" t="s">
        <v>58</v>
      </c>
      <c r="E149" s="32" t="s">
        <v>211</v>
      </c>
    </row>
    <row r="150" spans="5:5" ht="12.75" customHeight="1">
      <c r="E150" s="31" t="s">
        <v>60</v>
      </c>
    </row>
    <row r="151" spans="1:16" ht="12.75" customHeight="1">
      <c r="A151" t="s">
        <v>51</v>
      </c>
      <c s="6" t="s">
        <v>169</v>
      </c>
      <c s="6" t="s">
        <v>282</v>
      </c>
      <c t="s">
        <v>5</v>
      </c>
      <c s="26" t="s">
        <v>283</v>
      </c>
      <c s="27" t="s">
        <v>284</v>
      </c>
      <c s="28">
        <v>2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215</v>
      </c>
      <c>
        <f>(M151*21)/100</f>
      </c>
      <c t="s">
        <v>27</v>
      </c>
    </row>
    <row r="152" spans="1:5" ht="12.75" customHeight="1">
      <c r="A152" s="30" t="s">
        <v>56</v>
      </c>
      <c r="E152" s="31" t="s">
        <v>5</v>
      </c>
    </row>
    <row r="153" spans="1:5" ht="12.75" customHeight="1">
      <c r="A153" s="30" t="s">
        <v>58</v>
      </c>
      <c r="E153" s="32" t="s">
        <v>211</v>
      </c>
    </row>
    <row r="154" spans="5:5" ht="12.75" customHeight="1">
      <c r="E154" s="31" t="s">
        <v>60</v>
      </c>
    </row>
    <row r="155" spans="1:16" ht="12.75" customHeight="1">
      <c r="A155" t="s">
        <v>51</v>
      </c>
      <c s="6" t="s">
        <v>172</v>
      </c>
      <c s="6" t="s">
        <v>285</v>
      </c>
      <c t="s">
        <v>5</v>
      </c>
      <c s="26" t="s">
        <v>286</v>
      </c>
      <c s="27" t="s">
        <v>65</v>
      </c>
      <c s="28">
        <v>650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215</v>
      </c>
      <c>
        <f>(M155*21)/100</f>
      </c>
      <c t="s">
        <v>27</v>
      </c>
    </row>
    <row r="156" spans="1:5" ht="12.75" customHeight="1">
      <c r="A156" s="30" t="s">
        <v>56</v>
      </c>
      <c r="E156" s="31" t="s">
        <v>5</v>
      </c>
    </row>
    <row r="157" spans="1:5" ht="12.75" customHeight="1">
      <c r="A157" s="30" t="s">
        <v>58</v>
      </c>
      <c r="E157" s="32" t="s">
        <v>211</v>
      </c>
    </row>
    <row r="158" spans="5:5" ht="12.75" customHeight="1">
      <c r="E158" s="31" t="s">
        <v>60</v>
      </c>
    </row>
    <row r="159" spans="1:16" ht="12.75" customHeight="1">
      <c r="A159" t="s">
        <v>51</v>
      </c>
      <c s="6" t="s">
        <v>175</v>
      </c>
      <c s="6" t="s">
        <v>287</v>
      </c>
      <c t="s">
        <v>5</v>
      </c>
      <c s="26" t="s">
        <v>288</v>
      </c>
      <c s="27" t="s">
        <v>89</v>
      </c>
      <c s="28">
        <v>4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215</v>
      </c>
      <c>
        <f>(M159*21)/100</f>
      </c>
      <c t="s">
        <v>27</v>
      </c>
    </row>
    <row r="160" spans="1:5" ht="12.75" customHeight="1">
      <c r="A160" s="30" t="s">
        <v>56</v>
      </c>
      <c r="E160" s="31" t="s">
        <v>5</v>
      </c>
    </row>
    <row r="161" spans="1:5" ht="12.75" customHeight="1">
      <c r="A161" s="30" t="s">
        <v>58</v>
      </c>
      <c r="E161" s="32" t="s">
        <v>211</v>
      </c>
    </row>
    <row r="162" spans="5:5" ht="12.75" customHeight="1">
      <c r="E162" s="31" t="s">
        <v>60</v>
      </c>
    </row>
    <row r="163" spans="1:16" ht="12.75" customHeight="1">
      <c r="A163" t="s">
        <v>51</v>
      </c>
      <c s="6" t="s">
        <v>178</v>
      </c>
      <c s="6" t="s">
        <v>289</v>
      </c>
      <c t="s">
        <v>5</v>
      </c>
      <c s="26" t="s">
        <v>290</v>
      </c>
      <c s="27" t="s">
        <v>89</v>
      </c>
      <c s="28">
        <v>4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215</v>
      </c>
      <c>
        <f>(M163*21)/100</f>
      </c>
      <c t="s">
        <v>27</v>
      </c>
    </row>
    <row r="164" spans="1:5" ht="12.75" customHeight="1">
      <c r="A164" s="30" t="s">
        <v>56</v>
      </c>
      <c r="E164" s="31" t="s">
        <v>5</v>
      </c>
    </row>
    <row r="165" spans="1:5" ht="12.75" customHeight="1">
      <c r="A165" s="30" t="s">
        <v>58</v>
      </c>
      <c r="E165" s="32" t="s">
        <v>211</v>
      </c>
    </row>
    <row r="166" spans="5:5" ht="12.75" customHeight="1">
      <c r="E166" s="31" t="s">
        <v>60</v>
      </c>
    </row>
    <row r="167" spans="1:16" ht="12.75" customHeight="1">
      <c r="A167" t="s">
        <v>51</v>
      </c>
      <c s="6" t="s">
        <v>181</v>
      </c>
      <c s="6" t="s">
        <v>291</v>
      </c>
      <c t="s">
        <v>5</v>
      </c>
      <c s="26" t="s">
        <v>292</v>
      </c>
      <c s="27" t="s">
        <v>89</v>
      </c>
      <c s="28">
        <v>4</v>
      </c>
      <c s="27">
        <v>0</v>
      </c>
      <c s="27">
        <f>ROUND(G167*H167,6)</f>
      </c>
      <c r="L167" s="29">
        <v>0</v>
      </c>
      <c s="24">
        <f>ROUND(ROUND(L167,2)*ROUND(G167,3),2)</f>
      </c>
      <c s="27" t="s">
        <v>215</v>
      </c>
      <c>
        <f>(M167*21)/100</f>
      </c>
      <c t="s">
        <v>27</v>
      </c>
    </row>
    <row r="168" spans="1:5" ht="12.75" customHeight="1">
      <c r="A168" s="30" t="s">
        <v>56</v>
      </c>
      <c r="E168" s="31" t="s">
        <v>5</v>
      </c>
    </row>
    <row r="169" spans="1:5" ht="12.75" customHeight="1">
      <c r="A169" s="30" t="s">
        <v>58</v>
      </c>
      <c r="E169" s="32" t="s">
        <v>211</v>
      </c>
    </row>
    <row r="170" spans="5:5" ht="12.75" customHeight="1">
      <c r="E170" s="31" t="s">
        <v>60</v>
      </c>
    </row>
    <row r="171" spans="1:16" ht="12.75" customHeight="1">
      <c r="A171" t="s">
        <v>51</v>
      </c>
      <c s="6" t="s">
        <v>185</v>
      </c>
      <c s="6" t="s">
        <v>293</v>
      </c>
      <c t="s">
        <v>5</v>
      </c>
      <c s="26" t="s">
        <v>294</v>
      </c>
      <c s="27" t="s">
        <v>89</v>
      </c>
      <c s="28">
        <v>4</v>
      </c>
      <c s="27">
        <v>0</v>
      </c>
      <c s="27">
        <f>ROUND(G171*H171,6)</f>
      </c>
      <c r="L171" s="29">
        <v>0</v>
      </c>
      <c s="24">
        <f>ROUND(ROUND(L171,2)*ROUND(G171,3),2)</f>
      </c>
      <c s="27" t="s">
        <v>215</v>
      </c>
      <c>
        <f>(M171*21)/100</f>
      </c>
      <c t="s">
        <v>27</v>
      </c>
    </row>
    <row r="172" spans="1:5" ht="12.75" customHeight="1">
      <c r="A172" s="30" t="s">
        <v>56</v>
      </c>
      <c r="E172" s="31" t="s">
        <v>5</v>
      </c>
    </row>
    <row r="173" spans="1:5" ht="12.75" customHeight="1">
      <c r="A173" s="30" t="s">
        <v>58</v>
      </c>
      <c r="E173" s="32" t="s">
        <v>211</v>
      </c>
    </row>
    <row r="174" spans="5:5" ht="12.75" customHeight="1">
      <c r="E174" s="31" t="s">
        <v>60</v>
      </c>
    </row>
    <row r="175" spans="1:16" ht="12.75" customHeight="1">
      <c r="A175" t="s">
        <v>51</v>
      </c>
      <c s="6" t="s">
        <v>188</v>
      </c>
      <c s="6" t="s">
        <v>295</v>
      </c>
      <c t="s">
        <v>5</v>
      </c>
      <c s="26" t="s">
        <v>296</v>
      </c>
      <c s="27" t="s">
        <v>89</v>
      </c>
      <c s="28">
        <v>2</v>
      </c>
      <c s="27">
        <v>0</v>
      </c>
      <c s="27">
        <f>ROUND(G175*H175,6)</f>
      </c>
      <c r="L175" s="29">
        <v>0</v>
      </c>
      <c s="24">
        <f>ROUND(ROUND(L175,2)*ROUND(G175,3),2)</f>
      </c>
      <c s="27" t="s">
        <v>215</v>
      </c>
      <c>
        <f>(M175*21)/100</f>
      </c>
      <c t="s">
        <v>27</v>
      </c>
    </row>
    <row r="176" spans="1:5" ht="12.75" customHeight="1">
      <c r="A176" s="30" t="s">
        <v>56</v>
      </c>
      <c r="E176" s="31" t="s">
        <v>5</v>
      </c>
    </row>
    <row r="177" spans="1:5" ht="12.75" customHeight="1">
      <c r="A177" s="30" t="s">
        <v>58</v>
      </c>
      <c r="E177" s="32" t="s">
        <v>211</v>
      </c>
    </row>
    <row r="178" spans="5:5" ht="12.75" customHeight="1">
      <c r="E178" s="31" t="s">
        <v>60</v>
      </c>
    </row>
    <row r="179" spans="1:16" ht="12.75" customHeight="1">
      <c r="A179" t="s">
        <v>51</v>
      </c>
      <c s="6" t="s">
        <v>191</v>
      </c>
      <c s="6" t="s">
        <v>297</v>
      </c>
      <c t="s">
        <v>5</v>
      </c>
      <c s="26" t="s">
        <v>298</v>
      </c>
      <c s="27" t="s">
        <v>89</v>
      </c>
      <c s="28">
        <v>2</v>
      </c>
      <c s="27">
        <v>0</v>
      </c>
      <c s="27">
        <f>ROUND(G179*H179,6)</f>
      </c>
      <c r="L179" s="29">
        <v>0</v>
      </c>
      <c s="24">
        <f>ROUND(ROUND(L179,2)*ROUND(G179,3),2)</f>
      </c>
      <c s="27" t="s">
        <v>215</v>
      </c>
      <c>
        <f>(M179*21)/100</f>
      </c>
      <c t="s">
        <v>27</v>
      </c>
    </row>
    <row r="180" spans="1:5" ht="12.75" customHeight="1">
      <c r="A180" s="30" t="s">
        <v>56</v>
      </c>
      <c r="E180" s="31" t="s">
        <v>5</v>
      </c>
    </row>
    <row r="181" spans="1:5" ht="12.75" customHeight="1">
      <c r="A181" s="30" t="s">
        <v>58</v>
      </c>
      <c r="E181" s="32" t="s">
        <v>211</v>
      </c>
    </row>
    <row r="182" spans="5:5" ht="12.75" customHeight="1">
      <c r="E182" s="31" t="s">
        <v>60</v>
      </c>
    </row>
    <row r="183" spans="1:16" ht="12.75" customHeight="1">
      <c r="A183" t="s">
        <v>51</v>
      </c>
      <c s="6" t="s">
        <v>194</v>
      </c>
      <c s="6" t="s">
        <v>299</v>
      </c>
      <c t="s">
        <v>5</v>
      </c>
      <c s="26" t="s">
        <v>300</v>
      </c>
      <c s="27" t="s">
        <v>89</v>
      </c>
      <c s="28">
        <v>2</v>
      </c>
      <c s="27">
        <v>0</v>
      </c>
      <c s="27">
        <f>ROUND(G183*H183,6)</f>
      </c>
      <c r="L183" s="29">
        <v>0</v>
      </c>
      <c s="24">
        <f>ROUND(ROUND(L183,2)*ROUND(G183,3),2)</f>
      </c>
      <c s="27" t="s">
        <v>215</v>
      </c>
      <c>
        <f>(M183*21)/100</f>
      </c>
      <c t="s">
        <v>27</v>
      </c>
    </row>
    <row r="184" spans="1:5" ht="12.75" customHeight="1">
      <c r="A184" s="30" t="s">
        <v>56</v>
      </c>
      <c r="E184" s="31" t="s">
        <v>5</v>
      </c>
    </row>
    <row r="185" spans="1:5" ht="12.75" customHeight="1">
      <c r="A185" s="30" t="s">
        <v>58</v>
      </c>
      <c r="E185" s="32" t="s">
        <v>211</v>
      </c>
    </row>
    <row r="186" spans="5:5" ht="12.75" customHeight="1">
      <c r="E186" s="31" t="s">
        <v>60</v>
      </c>
    </row>
    <row r="187" spans="1:16" ht="12.75" customHeight="1">
      <c r="A187" t="s">
        <v>51</v>
      </c>
      <c s="6" t="s">
        <v>197</v>
      </c>
      <c s="6" t="s">
        <v>301</v>
      </c>
      <c t="s">
        <v>5</v>
      </c>
      <c s="26" t="s">
        <v>302</v>
      </c>
      <c s="27" t="s">
        <v>89</v>
      </c>
      <c s="28">
        <v>2</v>
      </c>
      <c s="27">
        <v>0</v>
      </c>
      <c s="27">
        <f>ROUND(G187*H187,6)</f>
      </c>
      <c r="L187" s="29">
        <v>0</v>
      </c>
      <c s="24">
        <f>ROUND(ROUND(L187,2)*ROUND(G187,3),2)</f>
      </c>
      <c s="27" t="s">
        <v>215</v>
      </c>
      <c>
        <f>(M187*21)/100</f>
      </c>
      <c t="s">
        <v>27</v>
      </c>
    </row>
    <row r="188" spans="1:5" ht="12.75" customHeight="1">
      <c r="A188" s="30" t="s">
        <v>56</v>
      </c>
      <c r="E188" s="31" t="s">
        <v>5</v>
      </c>
    </row>
    <row r="189" spans="1:5" ht="12.75" customHeight="1">
      <c r="A189" s="30" t="s">
        <v>58</v>
      </c>
      <c r="E189" s="32" t="s">
        <v>211</v>
      </c>
    </row>
    <row r="190" spans="5:5" ht="12.75" customHeight="1">
      <c r="E190" s="31" t="s">
        <v>60</v>
      </c>
    </row>
    <row r="191" spans="1:16" ht="12.75" customHeight="1">
      <c r="A191" t="s">
        <v>51</v>
      </c>
      <c s="6" t="s">
        <v>303</v>
      </c>
      <c s="6" t="s">
        <v>304</v>
      </c>
      <c t="s">
        <v>5</v>
      </c>
      <c s="26" t="s">
        <v>305</v>
      </c>
      <c s="27" t="s">
        <v>89</v>
      </c>
      <c s="28">
        <v>1</v>
      </c>
      <c s="27">
        <v>0</v>
      </c>
      <c s="27">
        <f>ROUND(G191*H191,6)</f>
      </c>
      <c r="L191" s="29">
        <v>0</v>
      </c>
      <c s="24">
        <f>ROUND(ROUND(L191,2)*ROUND(G191,3),2)</f>
      </c>
      <c s="27" t="s">
        <v>215</v>
      </c>
      <c>
        <f>(M191*21)/100</f>
      </c>
      <c t="s">
        <v>27</v>
      </c>
    </row>
    <row r="192" spans="1:5" ht="12.75" customHeight="1">
      <c r="A192" s="30" t="s">
        <v>56</v>
      </c>
      <c r="E192" s="31" t="s">
        <v>5</v>
      </c>
    </row>
    <row r="193" spans="1:5" ht="12.75" customHeight="1">
      <c r="A193" s="30" t="s">
        <v>58</v>
      </c>
      <c r="E193" s="32" t="s">
        <v>211</v>
      </c>
    </row>
    <row r="194" spans="5:5" ht="12.75" customHeight="1">
      <c r="E194" s="31" t="s">
        <v>60</v>
      </c>
    </row>
    <row r="195" spans="1:16" ht="12.75" customHeight="1">
      <c r="A195" t="s">
        <v>51</v>
      </c>
      <c s="6" t="s">
        <v>306</v>
      </c>
      <c s="6" t="s">
        <v>307</v>
      </c>
      <c t="s">
        <v>5</v>
      </c>
      <c s="26" t="s">
        <v>308</v>
      </c>
      <c s="27" t="s">
        <v>89</v>
      </c>
      <c s="28">
        <v>1</v>
      </c>
      <c s="27">
        <v>0</v>
      </c>
      <c s="27">
        <f>ROUND(G195*H195,6)</f>
      </c>
      <c r="L195" s="29">
        <v>0</v>
      </c>
      <c s="24">
        <f>ROUND(ROUND(L195,2)*ROUND(G195,3),2)</f>
      </c>
      <c s="27" t="s">
        <v>215</v>
      </c>
      <c>
        <f>(M195*21)/100</f>
      </c>
      <c t="s">
        <v>27</v>
      </c>
    </row>
    <row r="196" spans="1:5" ht="12.75" customHeight="1">
      <c r="A196" s="30" t="s">
        <v>56</v>
      </c>
      <c r="E196" s="31" t="s">
        <v>5</v>
      </c>
    </row>
    <row r="197" spans="1:5" ht="12.75" customHeight="1">
      <c r="A197" s="30" t="s">
        <v>58</v>
      </c>
      <c r="E197" s="32" t="s">
        <v>211</v>
      </c>
    </row>
    <row r="198" spans="5:5" ht="12.75" customHeight="1">
      <c r="E198" s="31" t="s">
        <v>60</v>
      </c>
    </row>
    <row r="199" spans="1:16" ht="12.75" customHeight="1">
      <c r="A199" t="s">
        <v>51</v>
      </c>
      <c s="6" t="s">
        <v>309</v>
      </c>
      <c s="6" t="s">
        <v>310</v>
      </c>
      <c t="s">
        <v>5</v>
      </c>
      <c s="26" t="s">
        <v>311</v>
      </c>
      <c s="27" t="s">
        <v>89</v>
      </c>
      <c s="28">
        <v>1</v>
      </c>
      <c s="27">
        <v>0</v>
      </c>
      <c s="27">
        <f>ROUND(G199*H199,6)</f>
      </c>
      <c r="L199" s="29">
        <v>0</v>
      </c>
      <c s="24">
        <f>ROUND(ROUND(L199,2)*ROUND(G199,3),2)</f>
      </c>
      <c s="27" t="s">
        <v>215</v>
      </c>
      <c>
        <f>(M199*21)/100</f>
      </c>
      <c t="s">
        <v>27</v>
      </c>
    </row>
    <row r="200" spans="1:5" ht="12.75" customHeight="1">
      <c r="A200" s="30" t="s">
        <v>56</v>
      </c>
      <c r="E200" s="31" t="s">
        <v>5</v>
      </c>
    </row>
    <row r="201" spans="1:5" ht="12.75" customHeight="1">
      <c r="A201" s="30" t="s">
        <v>58</v>
      </c>
      <c r="E201" s="32" t="s">
        <v>211</v>
      </c>
    </row>
    <row r="202" spans="5:5" ht="12.75" customHeight="1">
      <c r="E202" s="31" t="s">
        <v>60</v>
      </c>
    </row>
    <row r="203" spans="1:16" ht="12.75" customHeight="1">
      <c r="A203" t="s">
        <v>51</v>
      </c>
      <c s="6" t="s">
        <v>312</v>
      </c>
      <c s="6" t="s">
        <v>313</v>
      </c>
      <c t="s">
        <v>5</v>
      </c>
      <c s="26" t="s">
        <v>314</v>
      </c>
      <c s="27" t="s">
        <v>89</v>
      </c>
      <c s="28">
        <v>1</v>
      </c>
      <c s="27">
        <v>0</v>
      </c>
      <c s="27">
        <f>ROUND(G203*H203,6)</f>
      </c>
      <c r="L203" s="29">
        <v>0</v>
      </c>
      <c s="24">
        <f>ROUND(ROUND(L203,2)*ROUND(G203,3),2)</f>
      </c>
      <c s="27" t="s">
        <v>215</v>
      </c>
      <c>
        <f>(M203*21)/100</f>
      </c>
      <c t="s">
        <v>27</v>
      </c>
    </row>
    <row r="204" spans="1:5" ht="12.75" customHeight="1">
      <c r="A204" s="30" t="s">
        <v>56</v>
      </c>
      <c r="E204" s="31" t="s">
        <v>5</v>
      </c>
    </row>
    <row r="205" spans="1:5" ht="12.75" customHeight="1">
      <c r="A205" s="30" t="s">
        <v>58</v>
      </c>
      <c r="E205" s="32" t="s">
        <v>211</v>
      </c>
    </row>
    <row r="206" spans="5:5" ht="12.75" customHeight="1">
      <c r="E206" s="31" t="s">
        <v>60</v>
      </c>
    </row>
    <row r="207" spans="1:16" ht="12.75" customHeight="1">
      <c r="A207" t="s">
        <v>51</v>
      </c>
      <c s="6" t="s">
        <v>315</v>
      </c>
      <c s="6" t="s">
        <v>316</v>
      </c>
      <c t="s">
        <v>5</v>
      </c>
      <c s="26" t="s">
        <v>317</v>
      </c>
      <c s="27" t="s">
        <v>89</v>
      </c>
      <c s="28">
        <v>1</v>
      </c>
      <c s="27">
        <v>0</v>
      </c>
      <c s="27">
        <f>ROUND(G207*H207,6)</f>
      </c>
      <c r="L207" s="29">
        <v>0</v>
      </c>
      <c s="24">
        <f>ROUND(ROUND(L207,2)*ROUND(G207,3),2)</f>
      </c>
      <c s="27" t="s">
        <v>215</v>
      </c>
      <c>
        <f>(M207*21)/100</f>
      </c>
      <c t="s">
        <v>27</v>
      </c>
    </row>
    <row r="208" spans="1:5" ht="12.75" customHeight="1">
      <c r="A208" s="30" t="s">
        <v>56</v>
      </c>
      <c r="E208" s="31" t="s">
        <v>5</v>
      </c>
    </row>
    <row r="209" spans="1:5" ht="12.75" customHeight="1">
      <c r="A209" s="30" t="s">
        <v>58</v>
      </c>
      <c r="E209" s="32" t="s">
        <v>211</v>
      </c>
    </row>
    <row r="210" spans="5:5" ht="12.75" customHeight="1">
      <c r="E210" s="31" t="s">
        <v>60</v>
      </c>
    </row>
    <row r="211" spans="1:16" ht="12.75" customHeight="1">
      <c r="A211" t="s">
        <v>51</v>
      </c>
      <c s="6" t="s">
        <v>318</v>
      </c>
      <c s="6" t="s">
        <v>319</v>
      </c>
      <c t="s">
        <v>5</v>
      </c>
      <c s="26" t="s">
        <v>320</v>
      </c>
      <c s="27" t="s">
        <v>89</v>
      </c>
      <c s="28">
        <v>1</v>
      </c>
      <c s="27">
        <v>0</v>
      </c>
      <c s="27">
        <f>ROUND(G211*H211,6)</f>
      </c>
      <c r="L211" s="29">
        <v>0</v>
      </c>
      <c s="24">
        <f>ROUND(ROUND(L211,2)*ROUND(G211,3),2)</f>
      </c>
      <c s="27" t="s">
        <v>215</v>
      </c>
      <c>
        <f>(M211*21)/100</f>
      </c>
      <c t="s">
        <v>27</v>
      </c>
    </row>
    <row r="212" spans="1:5" ht="12.75" customHeight="1">
      <c r="A212" s="30" t="s">
        <v>56</v>
      </c>
      <c r="E212" s="31" t="s">
        <v>5</v>
      </c>
    </row>
    <row r="213" spans="1:5" ht="12.75" customHeight="1">
      <c r="A213" s="30" t="s">
        <v>58</v>
      </c>
      <c r="E213" s="32" t="s">
        <v>211</v>
      </c>
    </row>
    <row r="214" spans="5:5" ht="12.75" customHeight="1">
      <c r="E214" s="31" t="s">
        <v>60</v>
      </c>
    </row>
    <row r="215" spans="1:16" ht="12.75" customHeight="1">
      <c r="A215" t="s">
        <v>51</v>
      </c>
      <c s="6" t="s">
        <v>321</v>
      </c>
      <c s="6" t="s">
        <v>322</v>
      </c>
      <c t="s">
        <v>5</v>
      </c>
      <c s="26" t="s">
        <v>323</v>
      </c>
      <c s="27" t="s">
        <v>89</v>
      </c>
      <c s="28">
        <v>2</v>
      </c>
      <c s="27">
        <v>0</v>
      </c>
      <c s="27">
        <f>ROUND(G215*H215,6)</f>
      </c>
      <c r="L215" s="29">
        <v>0</v>
      </c>
      <c s="24">
        <f>ROUND(ROUND(L215,2)*ROUND(G215,3),2)</f>
      </c>
      <c s="27" t="s">
        <v>215</v>
      </c>
      <c>
        <f>(M215*21)/100</f>
      </c>
      <c t="s">
        <v>27</v>
      </c>
    </row>
    <row r="216" spans="1:5" ht="12.75" customHeight="1">
      <c r="A216" s="30" t="s">
        <v>56</v>
      </c>
      <c r="E216" s="31" t="s">
        <v>5</v>
      </c>
    </row>
    <row r="217" spans="1:5" ht="12.75" customHeight="1">
      <c r="A217" s="30" t="s">
        <v>58</v>
      </c>
      <c r="E217" s="32" t="s">
        <v>211</v>
      </c>
    </row>
    <row r="218" spans="5:5" ht="12.75" customHeight="1">
      <c r="E218" s="31" t="s">
        <v>60</v>
      </c>
    </row>
    <row r="219" spans="1:16" ht="12.75" customHeight="1">
      <c r="A219" t="s">
        <v>51</v>
      </c>
      <c s="6" t="s">
        <v>324</v>
      </c>
      <c s="6" t="s">
        <v>325</v>
      </c>
      <c t="s">
        <v>5</v>
      </c>
      <c s="26" t="s">
        <v>326</v>
      </c>
      <c s="27" t="s">
        <v>89</v>
      </c>
      <c s="28">
        <v>1</v>
      </c>
      <c s="27">
        <v>0</v>
      </c>
      <c s="27">
        <f>ROUND(G219*H219,6)</f>
      </c>
      <c r="L219" s="29">
        <v>0</v>
      </c>
      <c s="24">
        <f>ROUND(ROUND(L219,2)*ROUND(G219,3),2)</f>
      </c>
      <c s="27" t="s">
        <v>215</v>
      </c>
      <c>
        <f>(M219*21)/100</f>
      </c>
      <c t="s">
        <v>27</v>
      </c>
    </row>
    <row r="220" spans="1:5" ht="12.75" customHeight="1">
      <c r="A220" s="30" t="s">
        <v>56</v>
      </c>
      <c r="E220" s="31" t="s">
        <v>5</v>
      </c>
    </row>
    <row r="221" spans="1:5" ht="12.75" customHeight="1">
      <c r="A221" s="30" t="s">
        <v>58</v>
      </c>
      <c r="E221" s="32" t="s">
        <v>211</v>
      </c>
    </row>
    <row r="222" spans="5:5" ht="12.75" customHeight="1">
      <c r="E222" s="31" t="s">
        <v>60</v>
      </c>
    </row>
    <row r="223" spans="1:16" ht="12.75" customHeight="1">
      <c r="A223" t="s">
        <v>51</v>
      </c>
      <c s="6" t="s">
        <v>327</v>
      </c>
      <c s="6" t="s">
        <v>328</v>
      </c>
      <c t="s">
        <v>5</v>
      </c>
      <c s="26" t="s">
        <v>329</v>
      </c>
      <c s="27" t="s">
        <v>89</v>
      </c>
      <c s="28">
        <v>1</v>
      </c>
      <c s="27">
        <v>0</v>
      </c>
      <c s="27">
        <f>ROUND(G223*H223,6)</f>
      </c>
      <c r="L223" s="29">
        <v>0</v>
      </c>
      <c s="24">
        <f>ROUND(ROUND(L223,2)*ROUND(G223,3),2)</f>
      </c>
      <c s="27" t="s">
        <v>215</v>
      </c>
      <c>
        <f>(M223*21)/100</f>
      </c>
      <c t="s">
        <v>27</v>
      </c>
    </row>
    <row r="224" spans="1:5" ht="12.75" customHeight="1">
      <c r="A224" s="30" t="s">
        <v>56</v>
      </c>
      <c r="E224" s="31" t="s">
        <v>5</v>
      </c>
    </row>
    <row r="225" spans="1:5" ht="12.75" customHeight="1">
      <c r="A225" s="30" t="s">
        <v>58</v>
      </c>
      <c r="E225" s="32" t="s">
        <v>211</v>
      </c>
    </row>
    <row r="226" spans="5:5" ht="12.75" customHeight="1">
      <c r="E226" s="31" t="s">
        <v>60</v>
      </c>
    </row>
    <row r="227" spans="1:16" ht="12.75" customHeight="1">
      <c r="A227" t="s">
        <v>51</v>
      </c>
      <c s="6" t="s">
        <v>330</v>
      </c>
      <c s="6" t="s">
        <v>331</v>
      </c>
      <c t="s">
        <v>5</v>
      </c>
      <c s="26" t="s">
        <v>332</v>
      </c>
      <c s="27" t="s">
        <v>89</v>
      </c>
      <c s="28">
        <v>3</v>
      </c>
      <c s="27">
        <v>0</v>
      </c>
      <c s="27">
        <f>ROUND(G227*H227,6)</f>
      </c>
      <c r="L227" s="29">
        <v>0</v>
      </c>
      <c s="24">
        <f>ROUND(ROUND(L227,2)*ROUND(G227,3),2)</f>
      </c>
      <c s="27" t="s">
        <v>215</v>
      </c>
      <c>
        <f>(M227*21)/100</f>
      </c>
      <c t="s">
        <v>27</v>
      </c>
    </row>
    <row r="228" spans="1:5" ht="12.75" customHeight="1">
      <c r="A228" s="30" t="s">
        <v>56</v>
      </c>
      <c r="E228" s="31" t="s">
        <v>5</v>
      </c>
    </row>
    <row r="229" spans="1:5" ht="12.75" customHeight="1">
      <c r="A229" s="30" t="s">
        <v>58</v>
      </c>
      <c r="E229" s="32" t="s">
        <v>211</v>
      </c>
    </row>
    <row r="230" spans="5:5" ht="12.75" customHeight="1">
      <c r="E230" s="31" t="s">
        <v>60</v>
      </c>
    </row>
    <row r="231" spans="1:16" ht="12.75" customHeight="1">
      <c r="A231" t="s">
        <v>51</v>
      </c>
      <c s="6" t="s">
        <v>333</v>
      </c>
      <c s="6" t="s">
        <v>334</v>
      </c>
      <c t="s">
        <v>5</v>
      </c>
      <c s="26" t="s">
        <v>335</v>
      </c>
      <c s="27" t="s">
        <v>89</v>
      </c>
      <c s="28">
        <v>3</v>
      </c>
      <c s="27">
        <v>0</v>
      </c>
      <c s="27">
        <f>ROUND(G231*H231,6)</f>
      </c>
      <c r="L231" s="29">
        <v>0</v>
      </c>
      <c s="24">
        <f>ROUND(ROUND(L231,2)*ROUND(G231,3),2)</f>
      </c>
      <c s="27" t="s">
        <v>215</v>
      </c>
      <c>
        <f>(M231*21)/100</f>
      </c>
      <c t="s">
        <v>27</v>
      </c>
    </row>
    <row r="232" spans="1:5" ht="12.75" customHeight="1">
      <c r="A232" s="30" t="s">
        <v>56</v>
      </c>
      <c r="E232" s="31" t="s">
        <v>5</v>
      </c>
    </row>
    <row r="233" spans="1:5" ht="12.75" customHeight="1">
      <c r="A233" s="30" t="s">
        <v>58</v>
      </c>
      <c r="E233" s="32" t="s">
        <v>211</v>
      </c>
    </row>
    <row r="234" spans="5:5" ht="12.75" customHeight="1">
      <c r="E234" s="31" t="s">
        <v>60</v>
      </c>
    </row>
    <row r="235" spans="1:16" ht="12.75" customHeight="1">
      <c r="A235" t="s">
        <v>51</v>
      </c>
      <c s="6" t="s">
        <v>336</v>
      </c>
      <c s="6" t="s">
        <v>337</v>
      </c>
      <c t="s">
        <v>5</v>
      </c>
      <c s="26" t="s">
        <v>338</v>
      </c>
      <c s="27" t="s">
        <v>89</v>
      </c>
      <c s="28">
        <v>4</v>
      </c>
      <c s="27">
        <v>0</v>
      </c>
      <c s="27">
        <f>ROUND(G235*H235,6)</f>
      </c>
      <c r="L235" s="29">
        <v>0</v>
      </c>
      <c s="24">
        <f>ROUND(ROUND(L235,2)*ROUND(G235,3),2)</f>
      </c>
      <c s="27" t="s">
        <v>215</v>
      </c>
      <c>
        <f>(M235*21)/100</f>
      </c>
      <c t="s">
        <v>27</v>
      </c>
    </row>
    <row r="236" spans="1:5" ht="12.75" customHeight="1">
      <c r="A236" s="30" t="s">
        <v>56</v>
      </c>
      <c r="E236" s="31" t="s">
        <v>5</v>
      </c>
    </row>
    <row r="237" spans="1:5" ht="12.75" customHeight="1">
      <c r="A237" s="30" t="s">
        <v>58</v>
      </c>
      <c r="E237" s="32" t="s">
        <v>211</v>
      </c>
    </row>
    <row r="238" spans="5:5" ht="12.75" customHeight="1">
      <c r="E238" s="31" t="s">
        <v>60</v>
      </c>
    </row>
    <row r="239" spans="1:16" ht="12.75" customHeight="1">
      <c r="A239" t="s">
        <v>51</v>
      </c>
      <c s="6" t="s">
        <v>339</v>
      </c>
      <c s="6" t="s">
        <v>340</v>
      </c>
      <c t="s">
        <v>5</v>
      </c>
      <c s="26" t="s">
        <v>341</v>
      </c>
      <c s="27" t="s">
        <v>89</v>
      </c>
      <c s="28">
        <v>4</v>
      </c>
      <c s="27">
        <v>0</v>
      </c>
      <c s="27">
        <f>ROUND(G239*H239,6)</f>
      </c>
      <c r="L239" s="29">
        <v>0</v>
      </c>
      <c s="24">
        <f>ROUND(ROUND(L239,2)*ROUND(G239,3),2)</f>
      </c>
      <c s="27" t="s">
        <v>215</v>
      </c>
      <c>
        <f>(M239*21)/100</f>
      </c>
      <c t="s">
        <v>27</v>
      </c>
    </row>
    <row r="240" spans="1:5" ht="12.75" customHeight="1">
      <c r="A240" s="30" t="s">
        <v>56</v>
      </c>
      <c r="E240" s="31" t="s">
        <v>5</v>
      </c>
    </row>
    <row r="241" spans="1:5" ht="12.75" customHeight="1">
      <c r="A241" s="30" t="s">
        <v>58</v>
      </c>
      <c r="E241" s="32" t="s">
        <v>211</v>
      </c>
    </row>
    <row r="242" spans="5:5" ht="12.75" customHeight="1">
      <c r="E242" s="31" t="s">
        <v>60</v>
      </c>
    </row>
    <row r="243" spans="1:16" ht="12.75" customHeight="1">
      <c r="A243" t="s">
        <v>51</v>
      </c>
      <c s="6" t="s">
        <v>342</v>
      </c>
      <c s="6" t="s">
        <v>343</v>
      </c>
      <c t="s">
        <v>5</v>
      </c>
      <c s="26" t="s">
        <v>344</v>
      </c>
      <c s="27" t="s">
        <v>89</v>
      </c>
      <c s="28">
        <v>8</v>
      </c>
      <c s="27">
        <v>0</v>
      </c>
      <c s="27">
        <f>ROUND(G243*H243,6)</f>
      </c>
      <c r="L243" s="29">
        <v>0</v>
      </c>
      <c s="24">
        <f>ROUND(ROUND(L243,2)*ROUND(G243,3),2)</f>
      </c>
      <c s="27" t="s">
        <v>215</v>
      </c>
      <c>
        <f>(M243*21)/100</f>
      </c>
      <c t="s">
        <v>27</v>
      </c>
    </row>
    <row r="244" spans="1:5" ht="12.75" customHeight="1">
      <c r="A244" s="30" t="s">
        <v>56</v>
      </c>
      <c r="E244" s="31" t="s">
        <v>5</v>
      </c>
    </row>
    <row r="245" spans="1:5" ht="12.75" customHeight="1">
      <c r="A245" s="30" t="s">
        <v>58</v>
      </c>
      <c r="E245" s="32" t="s">
        <v>211</v>
      </c>
    </row>
    <row r="246" spans="5:5" ht="12.75" customHeight="1">
      <c r="E246" s="31" t="s">
        <v>60</v>
      </c>
    </row>
    <row r="247" spans="1:16" ht="12.75" customHeight="1">
      <c r="A247" t="s">
        <v>51</v>
      </c>
      <c s="6" t="s">
        <v>345</v>
      </c>
      <c s="6" t="s">
        <v>346</v>
      </c>
      <c t="s">
        <v>5</v>
      </c>
      <c s="26" t="s">
        <v>347</v>
      </c>
      <c s="27" t="s">
        <v>89</v>
      </c>
      <c s="28">
        <v>8</v>
      </c>
      <c s="27">
        <v>0</v>
      </c>
      <c s="27">
        <f>ROUND(G247*H247,6)</f>
      </c>
      <c r="L247" s="29">
        <v>0</v>
      </c>
      <c s="24">
        <f>ROUND(ROUND(L247,2)*ROUND(G247,3),2)</f>
      </c>
      <c s="27" t="s">
        <v>215</v>
      </c>
      <c>
        <f>(M247*21)/100</f>
      </c>
      <c t="s">
        <v>27</v>
      </c>
    </row>
    <row r="248" spans="1:5" ht="12.75" customHeight="1">
      <c r="A248" s="30" t="s">
        <v>56</v>
      </c>
      <c r="E248" s="31" t="s">
        <v>5</v>
      </c>
    </row>
    <row r="249" spans="1:5" ht="12.75" customHeight="1">
      <c r="A249" s="30" t="s">
        <v>58</v>
      </c>
      <c r="E249" s="32" t="s">
        <v>211</v>
      </c>
    </row>
    <row r="250" spans="5:5" ht="12.75" customHeight="1">
      <c r="E250" s="31" t="s">
        <v>60</v>
      </c>
    </row>
    <row r="251" spans="1:16" ht="12.75" customHeight="1">
      <c r="A251" t="s">
        <v>51</v>
      </c>
      <c s="6" t="s">
        <v>348</v>
      </c>
      <c s="6" t="s">
        <v>349</v>
      </c>
      <c t="s">
        <v>5</v>
      </c>
      <c s="26" t="s">
        <v>350</v>
      </c>
      <c s="27" t="s">
        <v>89</v>
      </c>
      <c s="28">
        <v>34</v>
      </c>
      <c s="27">
        <v>0</v>
      </c>
      <c s="27">
        <f>ROUND(G251*H251,6)</f>
      </c>
      <c r="L251" s="29">
        <v>0</v>
      </c>
      <c s="24">
        <f>ROUND(ROUND(L251,2)*ROUND(G251,3),2)</f>
      </c>
      <c s="27" t="s">
        <v>215</v>
      </c>
      <c>
        <f>(M251*21)/100</f>
      </c>
      <c t="s">
        <v>27</v>
      </c>
    </row>
    <row r="252" spans="1:5" ht="12.75" customHeight="1">
      <c r="A252" s="30" t="s">
        <v>56</v>
      </c>
      <c r="E252" s="31" t="s">
        <v>5</v>
      </c>
    </row>
    <row r="253" spans="1:5" ht="12.75" customHeight="1">
      <c r="A253" s="30" t="s">
        <v>58</v>
      </c>
      <c r="E253" s="32" t="s">
        <v>211</v>
      </c>
    </row>
    <row r="254" spans="5:5" ht="12.75" customHeight="1">
      <c r="E254" s="31" t="s">
        <v>60</v>
      </c>
    </row>
    <row r="255" spans="1:16" ht="12.75" customHeight="1">
      <c r="A255" t="s">
        <v>51</v>
      </c>
      <c s="6" t="s">
        <v>351</v>
      </c>
      <c s="6" t="s">
        <v>352</v>
      </c>
      <c t="s">
        <v>5</v>
      </c>
      <c s="26" t="s">
        <v>353</v>
      </c>
      <c s="27" t="s">
        <v>89</v>
      </c>
      <c s="28">
        <v>34</v>
      </c>
      <c s="27">
        <v>0</v>
      </c>
      <c s="27">
        <f>ROUND(G255*H255,6)</f>
      </c>
      <c r="L255" s="29">
        <v>0</v>
      </c>
      <c s="24">
        <f>ROUND(ROUND(L255,2)*ROUND(G255,3),2)</f>
      </c>
      <c s="27" t="s">
        <v>215</v>
      </c>
      <c>
        <f>(M255*21)/100</f>
      </c>
      <c t="s">
        <v>27</v>
      </c>
    </row>
    <row r="256" spans="1:5" ht="12.75" customHeight="1">
      <c r="A256" s="30" t="s">
        <v>56</v>
      </c>
      <c r="E256" s="31" t="s">
        <v>5</v>
      </c>
    </row>
    <row r="257" spans="1:5" ht="12.75" customHeight="1">
      <c r="A257" s="30" t="s">
        <v>58</v>
      </c>
      <c r="E257" s="32" t="s">
        <v>211</v>
      </c>
    </row>
    <row r="258" spans="5:5" ht="12.75" customHeight="1">
      <c r="E258" s="31" t="s">
        <v>60</v>
      </c>
    </row>
    <row r="259" spans="1:16" ht="12.75" customHeight="1">
      <c r="A259" t="s">
        <v>51</v>
      </c>
      <c s="6" t="s">
        <v>354</v>
      </c>
      <c s="6" t="s">
        <v>355</v>
      </c>
      <c t="s">
        <v>5</v>
      </c>
      <c s="26" t="s">
        <v>356</v>
      </c>
      <c s="27" t="s">
        <v>89</v>
      </c>
      <c s="28">
        <v>34</v>
      </c>
      <c s="27">
        <v>0</v>
      </c>
      <c s="27">
        <f>ROUND(G259*H259,6)</f>
      </c>
      <c r="L259" s="29">
        <v>0</v>
      </c>
      <c s="24">
        <f>ROUND(ROUND(L259,2)*ROUND(G259,3),2)</f>
      </c>
      <c s="27" t="s">
        <v>215</v>
      </c>
      <c>
        <f>(M259*21)/100</f>
      </c>
      <c t="s">
        <v>27</v>
      </c>
    </row>
    <row r="260" spans="1:5" ht="12.75" customHeight="1">
      <c r="A260" s="30" t="s">
        <v>56</v>
      </c>
      <c r="E260" s="31" t="s">
        <v>5</v>
      </c>
    </row>
    <row r="261" spans="1:5" ht="12.75" customHeight="1">
      <c r="A261" s="30" t="s">
        <v>58</v>
      </c>
      <c r="E261" s="32" t="s">
        <v>211</v>
      </c>
    </row>
    <row r="262" spans="5:5" ht="12.75" customHeight="1">
      <c r="E262" s="31" t="s">
        <v>60</v>
      </c>
    </row>
    <row r="263" spans="1:16" ht="12.75" customHeight="1">
      <c r="A263" t="s">
        <v>51</v>
      </c>
      <c s="6" t="s">
        <v>357</v>
      </c>
      <c s="6" t="s">
        <v>358</v>
      </c>
      <c t="s">
        <v>5</v>
      </c>
      <c s="26" t="s">
        <v>359</v>
      </c>
      <c s="27" t="s">
        <v>89</v>
      </c>
      <c s="28">
        <v>34</v>
      </c>
      <c s="27">
        <v>0</v>
      </c>
      <c s="27">
        <f>ROUND(G263*H263,6)</f>
      </c>
      <c r="L263" s="29">
        <v>0</v>
      </c>
      <c s="24">
        <f>ROUND(ROUND(L263,2)*ROUND(G263,3),2)</f>
      </c>
      <c s="27" t="s">
        <v>215</v>
      </c>
      <c>
        <f>(M263*21)/100</f>
      </c>
      <c t="s">
        <v>27</v>
      </c>
    </row>
    <row r="264" spans="1:5" ht="12.75" customHeight="1">
      <c r="A264" s="30" t="s">
        <v>56</v>
      </c>
      <c r="E264" s="31" t="s">
        <v>5</v>
      </c>
    </row>
    <row r="265" spans="1:5" ht="12.75" customHeight="1">
      <c r="A265" s="30" t="s">
        <v>58</v>
      </c>
      <c r="E265" s="32" t="s">
        <v>211</v>
      </c>
    </row>
    <row r="266" spans="5:5" ht="12.75" customHeight="1">
      <c r="E266" s="31" t="s">
        <v>60</v>
      </c>
    </row>
    <row r="267" spans="1:16" ht="12.75" customHeight="1">
      <c r="A267" t="s">
        <v>51</v>
      </c>
      <c s="6" t="s">
        <v>360</v>
      </c>
      <c s="6" t="s">
        <v>361</v>
      </c>
      <c t="s">
        <v>5</v>
      </c>
      <c s="26" t="s">
        <v>362</v>
      </c>
      <c s="27" t="s">
        <v>89</v>
      </c>
      <c s="28">
        <v>340</v>
      </c>
      <c s="27">
        <v>0</v>
      </c>
      <c s="27">
        <f>ROUND(G267*H267,6)</f>
      </c>
      <c r="L267" s="29">
        <v>0</v>
      </c>
      <c s="24">
        <f>ROUND(ROUND(L267,2)*ROUND(G267,3),2)</f>
      </c>
      <c s="27" t="s">
        <v>215</v>
      </c>
      <c>
        <f>(M267*21)/100</f>
      </c>
      <c t="s">
        <v>27</v>
      </c>
    </row>
    <row r="268" spans="1:5" ht="12.75" customHeight="1">
      <c r="A268" s="30" t="s">
        <v>56</v>
      </c>
      <c r="E268" s="31" t="s">
        <v>5</v>
      </c>
    </row>
    <row r="269" spans="1:5" ht="12.75" customHeight="1">
      <c r="A269" s="30" t="s">
        <v>58</v>
      </c>
      <c r="E269" s="32" t="s">
        <v>211</v>
      </c>
    </row>
    <row r="270" spans="5:5" ht="12.75" customHeight="1">
      <c r="E270" s="31" t="s">
        <v>60</v>
      </c>
    </row>
    <row r="271" spans="1:16" ht="12.75" customHeight="1">
      <c r="A271" t="s">
        <v>51</v>
      </c>
      <c s="6" t="s">
        <v>363</v>
      </c>
      <c s="6" t="s">
        <v>364</v>
      </c>
      <c t="s">
        <v>5</v>
      </c>
      <c s="26" t="s">
        <v>365</v>
      </c>
      <c s="27" t="s">
        <v>89</v>
      </c>
      <c s="28">
        <v>340</v>
      </c>
      <c s="27">
        <v>0</v>
      </c>
      <c s="27">
        <f>ROUND(G271*H271,6)</f>
      </c>
      <c r="L271" s="29">
        <v>0</v>
      </c>
      <c s="24">
        <f>ROUND(ROUND(L271,2)*ROUND(G271,3),2)</f>
      </c>
      <c s="27" t="s">
        <v>215</v>
      </c>
      <c>
        <f>(M271*21)/100</f>
      </c>
      <c t="s">
        <v>27</v>
      </c>
    </row>
    <row r="272" spans="1:5" ht="12.75" customHeight="1">
      <c r="A272" s="30" t="s">
        <v>56</v>
      </c>
      <c r="E272" s="31" t="s">
        <v>5</v>
      </c>
    </row>
    <row r="273" spans="1:5" ht="12.75" customHeight="1">
      <c r="A273" s="30" t="s">
        <v>58</v>
      </c>
      <c r="E273" s="32" t="s">
        <v>211</v>
      </c>
    </row>
    <row r="274" spans="5:5" ht="12.75" customHeight="1">
      <c r="E274" s="31" t="s">
        <v>60</v>
      </c>
    </row>
    <row r="275" spans="1:16" ht="12.75" customHeight="1">
      <c r="A275" t="s">
        <v>51</v>
      </c>
      <c s="6" t="s">
        <v>366</v>
      </c>
      <c s="6" t="s">
        <v>367</v>
      </c>
      <c t="s">
        <v>5</v>
      </c>
      <c s="26" t="s">
        <v>368</v>
      </c>
      <c s="27" t="s">
        <v>89</v>
      </c>
      <c s="28">
        <v>2</v>
      </c>
      <c s="27">
        <v>0</v>
      </c>
      <c s="27">
        <f>ROUND(G275*H275,6)</f>
      </c>
      <c r="L275" s="29">
        <v>0</v>
      </c>
      <c s="24">
        <f>ROUND(ROUND(L275,2)*ROUND(G275,3),2)</f>
      </c>
      <c s="27" t="s">
        <v>215</v>
      </c>
      <c>
        <f>(M275*21)/100</f>
      </c>
      <c t="s">
        <v>27</v>
      </c>
    </row>
    <row r="276" spans="1:5" ht="12.75" customHeight="1">
      <c r="A276" s="30" t="s">
        <v>56</v>
      </c>
      <c r="E276" s="31" t="s">
        <v>5</v>
      </c>
    </row>
    <row r="277" spans="1:5" ht="12.75" customHeight="1">
      <c r="A277" s="30" t="s">
        <v>58</v>
      </c>
      <c r="E277" s="32" t="s">
        <v>211</v>
      </c>
    </row>
    <row r="278" spans="5:5" ht="12.75" customHeight="1">
      <c r="E278" s="31" t="s">
        <v>60</v>
      </c>
    </row>
    <row r="279" spans="1:16" ht="12.75" customHeight="1">
      <c r="A279" t="s">
        <v>51</v>
      </c>
      <c s="6" t="s">
        <v>369</v>
      </c>
      <c s="6" t="s">
        <v>370</v>
      </c>
      <c t="s">
        <v>5</v>
      </c>
      <c s="26" t="s">
        <v>371</v>
      </c>
      <c s="27" t="s">
        <v>89</v>
      </c>
      <c s="28">
        <v>2</v>
      </c>
      <c s="27">
        <v>0</v>
      </c>
      <c s="27">
        <f>ROUND(G279*H279,6)</f>
      </c>
      <c r="L279" s="29">
        <v>0</v>
      </c>
      <c s="24">
        <f>ROUND(ROUND(L279,2)*ROUND(G279,3),2)</f>
      </c>
      <c s="27" t="s">
        <v>215</v>
      </c>
      <c>
        <f>(M279*21)/100</f>
      </c>
      <c t="s">
        <v>27</v>
      </c>
    </row>
    <row r="280" spans="1:5" ht="12.75" customHeight="1">
      <c r="A280" s="30" t="s">
        <v>56</v>
      </c>
      <c r="E280" s="31" t="s">
        <v>5</v>
      </c>
    </row>
    <row r="281" spans="1:5" ht="12.75" customHeight="1">
      <c r="A281" s="30" t="s">
        <v>58</v>
      </c>
      <c r="E281" s="32" t="s">
        <v>211</v>
      </c>
    </row>
    <row r="282" spans="5:5" ht="12.75" customHeight="1">
      <c r="E282" s="31" t="s">
        <v>60</v>
      </c>
    </row>
    <row r="283" spans="1:16" ht="12.75" customHeight="1">
      <c r="A283" t="s">
        <v>51</v>
      </c>
      <c s="6" t="s">
        <v>372</v>
      </c>
      <c s="6" t="s">
        <v>373</v>
      </c>
      <c t="s">
        <v>5</v>
      </c>
      <c s="26" t="s">
        <v>374</v>
      </c>
      <c s="27" t="s">
        <v>89</v>
      </c>
      <c s="28">
        <v>2</v>
      </c>
      <c s="27">
        <v>0</v>
      </c>
      <c s="27">
        <f>ROUND(G283*H283,6)</f>
      </c>
      <c r="L283" s="29">
        <v>0</v>
      </c>
      <c s="24">
        <f>ROUND(ROUND(L283,2)*ROUND(G283,3),2)</f>
      </c>
      <c s="27" t="s">
        <v>215</v>
      </c>
      <c>
        <f>(M283*21)/100</f>
      </c>
      <c t="s">
        <v>27</v>
      </c>
    </row>
    <row r="284" spans="1:5" ht="12.75" customHeight="1">
      <c r="A284" s="30" t="s">
        <v>56</v>
      </c>
      <c r="E284" s="31" t="s">
        <v>5</v>
      </c>
    </row>
    <row r="285" spans="1:5" ht="12.75" customHeight="1">
      <c r="A285" s="30" t="s">
        <v>58</v>
      </c>
      <c r="E285" s="32" t="s">
        <v>211</v>
      </c>
    </row>
    <row r="286" spans="5:5" ht="12.75" customHeight="1">
      <c r="E286" s="31" t="s">
        <v>60</v>
      </c>
    </row>
    <row r="287" spans="1:16" ht="12.75" customHeight="1">
      <c r="A287" t="s">
        <v>51</v>
      </c>
      <c s="6" t="s">
        <v>375</v>
      </c>
      <c s="6" t="s">
        <v>376</v>
      </c>
      <c t="s">
        <v>5</v>
      </c>
      <c s="26" t="s">
        <v>377</v>
      </c>
      <c s="27" t="s">
        <v>89</v>
      </c>
      <c s="28">
        <v>2</v>
      </c>
      <c s="27">
        <v>0</v>
      </c>
      <c s="27">
        <f>ROUND(G287*H287,6)</f>
      </c>
      <c r="L287" s="29">
        <v>0</v>
      </c>
      <c s="24">
        <f>ROUND(ROUND(L287,2)*ROUND(G287,3),2)</f>
      </c>
      <c s="27" t="s">
        <v>215</v>
      </c>
      <c>
        <f>(M287*21)/100</f>
      </c>
      <c t="s">
        <v>27</v>
      </c>
    </row>
    <row r="288" spans="1:5" ht="12.75" customHeight="1">
      <c r="A288" s="30" t="s">
        <v>56</v>
      </c>
      <c r="E288" s="31" t="s">
        <v>5</v>
      </c>
    </row>
    <row r="289" spans="1:5" ht="12.75" customHeight="1">
      <c r="A289" s="30" t="s">
        <v>58</v>
      </c>
      <c r="E289" s="32" t="s">
        <v>211</v>
      </c>
    </row>
    <row r="290" spans="5:5" ht="12.75" customHeight="1">
      <c r="E290" s="31" t="s">
        <v>60</v>
      </c>
    </row>
    <row r="291" spans="1:16" ht="12.75" customHeight="1">
      <c r="A291" t="s">
        <v>51</v>
      </c>
      <c s="6" t="s">
        <v>378</v>
      </c>
      <c s="6" t="s">
        <v>379</v>
      </c>
      <c t="s">
        <v>5</v>
      </c>
      <c s="26" t="s">
        <v>380</v>
      </c>
      <c s="27" t="s">
        <v>89</v>
      </c>
      <c s="28">
        <v>3</v>
      </c>
      <c s="27">
        <v>0</v>
      </c>
      <c s="27">
        <f>ROUND(G291*H291,6)</f>
      </c>
      <c r="L291" s="29">
        <v>0</v>
      </c>
      <c s="24">
        <f>ROUND(ROUND(L291,2)*ROUND(G291,3),2)</f>
      </c>
      <c s="27" t="s">
        <v>215</v>
      </c>
      <c>
        <f>(M291*21)/100</f>
      </c>
      <c t="s">
        <v>27</v>
      </c>
    </row>
    <row r="292" spans="1:5" ht="12.75" customHeight="1">
      <c r="A292" s="30" t="s">
        <v>56</v>
      </c>
      <c r="E292" s="31" t="s">
        <v>5</v>
      </c>
    </row>
    <row r="293" spans="1:5" ht="12.75" customHeight="1">
      <c r="A293" s="30" t="s">
        <v>58</v>
      </c>
      <c r="E293" s="32" t="s">
        <v>211</v>
      </c>
    </row>
    <row r="294" spans="5:5" ht="12.75" customHeight="1">
      <c r="E294" s="31" t="s">
        <v>60</v>
      </c>
    </row>
    <row r="295" spans="1:16" ht="12.75" customHeight="1">
      <c r="A295" t="s">
        <v>51</v>
      </c>
      <c s="6" t="s">
        <v>381</v>
      </c>
      <c s="6" t="s">
        <v>382</v>
      </c>
      <c t="s">
        <v>5</v>
      </c>
      <c s="26" t="s">
        <v>383</v>
      </c>
      <c s="27" t="s">
        <v>89</v>
      </c>
      <c s="28">
        <v>3</v>
      </c>
      <c s="27">
        <v>0</v>
      </c>
      <c s="27">
        <f>ROUND(G295*H295,6)</f>
      </c>
      <c r="L295" s="29">
        <v>0</v>
      </c>
      <c s="24">
        <f>ROUND(ROUND(L295,2)*ROUND(G295,3),2)</f>
      </c>
      <c s="27" t="s">
        <v>215</v>
      </c>
      <c>
        <f>(M295*21)/100</f>
      </c>
      <c t="s">
        <v>27</v>
      </c>
    </row>
    <row r="296" spans="1:5" ht="12.75" customHeight="1">
      <c r="A296" s="30" t="s">
        <v>56</v>
      </c>
      <c r="E296" s="31" t="s">
        <v>5</v>
      </c>
    </row>
    <row r="297" spans="1:5" ht="12.75" customHeight="1">
      <c r="A297" s="30" t="s">
        <v>58</v>
      </c>
      <c r="E297" s="32" t="s">
        <v>211</v>
      </c>
    </row>
    <row r="298" spans="5:5" ht="12.75" customHeight="1">
      <c r="E298" s="31" t="s">
        <v>60</v>
      </c>
    </row>
    <row r="299" spans="1:16" ht="12.75" customHeight="1">
      <c r="A299" t="s">
        <v>51</v>
      </c>
      <c s="6" t="s">
        <v>384</v>
      </c>
      <c s="6" t="s">
        <v>385</v>
      </c>
      <c t="s">
        <v>5</v>
      </c>
      <c s="26" t="s">
        <v>386</v>
      </c>
      <c s="27" t="s">
        <v>89</v>
      </c>
      <c s="28">
        <v>3</v>
      </c>
      <c s="27">
        <v>0</v>
      </c>
      <c s="27">
        <f>ROUND(G299*H299,6)</f>
      </c>
      <c r="L299" s="29">
        <v>0</v>
      </c>
      <c s="24">
        <f>ROUND(ROUND(L299,2)*ROUND(G299,3),2)</f>
      </c>
      <c s="27" t="s">
        <v>215</v>
      </c>
      <c>
        <f>(M299*21)/100</f>
      </c>
      <c t="s">
        <v>27</v>
      </c>
    </row>
    <row r="300" spans="1:5" ht="12.75" customHeight="1">
      <c r="A300" s="30" t="s">
        <v>56</v>
      </c>
      <c r="E300" s="31" t="s">
        <v>5</v>
      </c>
    </row>
    <row r="301" spans="1:5" ht="12.75" customHeight="1">
      <c r="A301" s="30" t="s">
        <v>58</v>
      </c>
      <c r="E301" s="32" t="s">
        <v>211</v>
      </c>
    </row>
    <row r="302" spans="5:5" ht="12.75" customHeight="1">
      <c r="E302" s="31" t="s">
        <v>60</v>
      </c>
    </row>
    <row r="303" spans="1:16" ht="12.75" customHeight="1">
      <c r="A303" t="s">
        <v>51</v>
      </c>
      <c s="6" t="s">
        <v>387</v>
      </c>
      <c s="6" t="s">
        <v>388</v>
      </c>
      <c t="s">
        <v>5</v>
      </c>
      <c s="26" t="s">
        <v>389</v>
      </c>
      <c s="27" t="s">
        <v>89</v>
      </c>
      <c s="28">
        <v>3</v>
      </c>
      <c s="27">
        <v>0</v>
      </c>
      <c s="27">
        <f>ROUND(G303*H303,6)</f>
      </c>
      <c r="L303" s="29">
        <v>0</v>
      </c>
      <c s="24">
        <f>ROUND(ROUND(L303,2)*ROUND(G303,3),2)</f>
      </c>
      <c s="27" t="s">
        <v>215</v>
      </c>
      <c>
        <f>(M303*21)/100</f>
      </c>
      <c t="s">
        <v>27</v>
      </c>
    </row>
    <row r="304" spans="1:5" ht="12.75" customHeight="1">
      <c r="A304" s="30" t="s">
        <v>56</v>
      </c>
      <c r="E304" s="31" t="s">
        <v>5</v>
      </c>
    </row>
    <row r="305" spans="1:5" ht="12.75" customHeight="1">
      <c r="A305" s="30" t="s">
        <v>58</v>
      </c>
      <c r="E305" s="32" t="s">
        <v>211</v>
      </c>
    </row>
    <row r="306" spans="5:5" ht="12.75" customHeight="1">
      <c r="E306" s="31" t="s">
        <v>60</v>
      </c>
    </row>
    <row r="307" spans="1:16" ht="12.75" customHeight="1">
      <c r="A307" t="s">
        <v>51</v>
      </c>
      <c s="6" t="s">
        <v>390</v>
      </c>
      <c s="6" t="s">
        <v>391</v>
      </c>
      <c t="s">
        <v>5</v>
      </c>
      <c s="26" t="s">
        <v>392</v>
      </c>
      <c s="27" t="s">
        <v>89</v>
      </c>
      <c s="28">
        <v>3</v>
      </c>
      <c s="27">
        <v>0</v>
      </c>
      <c s="27">
        <f>ROUND(G307*H307,6)</f>
      </c>
      <c r="L307" s="29">
        <v>0</v>
      </c>
      <c s="24">
        <f>ROUND(ROUND(L307,2)*ROUND(G307,3),2)</f>
      </c>
      <c s="27" t="s">
        <v>215</v>
      </c>
      <c>
        <f>(M307*21)/100</f>
      </c>
      <c t="s">
        <v>27</v>
      </c>
    </row>
    <row r="308" spans="1:5" ht="12.75" customHeight="1">
      <c r="A308" s="30" t="s">
        <v>56</v>
      </c>
      <c r="E308" s="31" t="s">
        <v>5</v>
      </c>
    </row>
    <row r="309" spans="1:5" ht="12.75" customHeight="1">
      <c r="A309" s="30" t="s">
        <v>58</v>
      </c>
      <c r="E309" s="32" t="s">
        <v>211</v>
      </c>
    </row>
    <row r="310" spans="5:5" ht="12.75" customHeight="1">
      <c r="E310" s="31" t="s">
        <v>60</v>
      </c>
    </row>
    <row r="311" spans="1:16" ht="12.75" customHeight="1">
      <c r="A311" t="s">
        <v>51</v>
      </c>
      <c s="6" t="s">
        <v>393</v>
      </c>
      <c s="6" t="s">
        <v>394</v>
      </c>
      <c t="s">
        <v>5</v>
      </c>
      <c s="26" t="s">
        <v>395</v>
      </c>
      <c s="27" t="s">
        <v>89</v>
      </c>
      <c s="28">
        <v>2</v>
      </c>
      <c s="27">
        <v>0</v>
      </c>
      <c s="27">
        <f>ROUND(G311*H311,6)</f>
      </c>
      <c r="L311" s="29">
        <v>0</v>
      </c>
      <c s="24">
        <f>ROUND(ROUND(L311,2)*ROUND(G311,3),2)</f>
      </c>
      <c s="27" t="s">
        <v>215</v>
      </c>
      <c>
        <f>(M311*21)/100</f>
      </c>
      <c t="s">
        <v>27</v>
      </c>
    </row>
    <row r="312" spans="1:5" ht="12.75" customHeight="1">
      <c r="A312" s="30" t="s">
        <v>56</v>
      </c>
      <c r="E312" s="31" t="s">
        <v>5</v>
      </c>
    </row>
    <row r="313" spans="1:5" ht="12.75" customHeight="1">
      <c r="A313" s="30" t="s">
        <v>58</v>
      </c>
      <c r="E313" s="32" t="s">
        <v>211</v>
      </c>
    </row>
    <row r="314" spans="5:5" ht="12.75" customHeight="1">
      <c r="E314" s="31" t="s">
        <v>60</v>
      </c>
    </row>
    <row r="315" spans="1:16" ht="12.75" customHeight="1">
      <c r="A315" t="s">
        <v>51</v>
      </c>
      <c s="6" t="s">
        <v>396</v>
      </c>
      <c s="6" t="s">
        <v>397</v>
      </c>
      <c t="s">
        <v>5</v>
      </c>
      <c s="26" t="s">
        <v>398</v>
      </c>
      <c s="27" t="s">
        <v>89</v>
      </c>
      <c s="28">
        <v>12</v>
      </c>
      <c s="27">
        <v>0</v>
      </c>
      <c s="27">
        <f>ROUND(G315*H315,6)</f>
      </c>
      <c r="L315" s="29">
        <v>0</v>
      </c>
      <c s="24">
        <f>ROUND(ROUND(L315,2)*ROUND(G315,3),2)</f>
      </c>
      <c s="27" t="s">
        <v>215</v>
      </c>
      <c>
        <f>(M315*21)/100</f>
      </c>
      <c t="s">
        <v>27</v>
      </c>
    </row>
    <row r="316" spans="1:5" ht="12.75" customHeight="1">
      <c r="A316" s="30" t="s">
        <v>56</v>
      </c>
      <c r="E316" s="31" t="s">
        <v>5</v>
      </c>
    </row>
    <row r="317" spans="1:5" ht="12.75" customHeight="1">
      <c r="A317" s="30" t="s">
        <v>58</v>
      </c>
      <c r="E317" s="32" t="s">
        <v>211</v>
      </c>
    </row>
    <row r="318" spans="5:5" ht="12.75" customHeight="1">
      <c r="E318" s="31" t="s">
        <v>60</v>
      </c>
    </row>
    <row r="319" spans="1:16" ht="12.75" customHeight="1">
      <c r="A319" t="s">
        <v>51</v>
      </c>
      <c s="6" t="s">
        <v>399</v>
      </c>
      <c s="6" t="s">
        <v>400</v>
      </c>
      <c t="s">
        <v>5</v>
      </c>
      <c s="26" t="s">
        <v>401</v>
      </c>
      <c s="27" t="s">
        <v>89</v>
      </c>
      <c s="28">
        <v>2</v>
      </c>
      <c s="27">
        <v>0</v>
      </c>
      <c s="27">
        <f>ROUND(G319*H319,6)</f>
      </c>
      <c r="L319" s="29">
        <v>0</v>
      </c>
      <c s="24">
        <f>ROUND(ROUND(L319,2)*ROUND(G319,3),2)</f>
      </c>
      <c s="27" t="s">
        <v>215</v>
      </c>
      <c>
        <f>(M319*21)/100</f>
      </c>
      <c t="s">
        <v>27</v>
      </c>
    </row>
    <row r="320" spans="1:5" ht="12.75" customHeight="1">
      <c r="A320" s="30" t="s">
        <v>56</v>
      </c>
      <c r="E320" s="31" t="s">
        <v>5</v>
      </c>
    </row>
    <row r="321" spans="1:5" ht="12.75" customHeight="1">
      <c r="A321" s="30" t="s">
        <v>58</v>
      </c>
      <c r="E321" s="32" t="s">
        <v>211</v>
      </c>
    </row>
    <row r="322" spans="5:5" ht="12.75" customHeight="1">
      <c r="E322" s="31" t="s">
        <v>60</v>
      </c>
    </row>
    <row r="323" spans="1:16" ht="12.75" customHeight="1">
      <c r="A323" t="s">
        <v>51</v>
      </c>
      <c s="6" t="s">
        <v>402</v>
      </c>
      <c s="6" t="s">
        <v>403</v>
      </c>
      <c t="s">
        <v>5</v>
      </c>
      <c s="26" t="s">
        <v>404</v>
      </c>
      <c s="27" t="s">
        <v>89</v>
      </c>
      <c s="28">
        <v>2</v>
      </c>
      <c s="27">
        <v>0</v>
      </c>
      <c s="27">
        <f>ROUND(G323*H323,6)</f>
      </c>
      <c r="L323" s="29">
        <v>0</v>
      </c>
      <c s="24">
        <f>ROUND(ROUND(L323,2)*ROUND(G323,3),2)</f>
      </c>
      <c s="27" t="s">
        <v>215</v>
      </c>
      <c>
        <f>(M323*21)/100</f>
      </c>
      <c t="s">
        <v>27</v>
      </c>
    </row>
    <row r="324" spans="1:5" ht="12.75" customHeight="1">
      <c r="A324" s="30" t="s">
        <v>56</v>
      </c>
      <c r="E324" s="31" t="s">
        <v>5</v>
      </c>
    </row>
    <row r="325" spans="1:5" ht="12.75" customHeight="1">
      <c r="A325" s="30" t="s">
        <v>58</v>
      </c>
      <c r="E325" s="32" t="s">
        <v>211</v>
      </c>
    </row>
    <row r="326" spans="5:5" ht="12.75" customHeight="1">
      <c r="E326" s="31" t="s">
        <v>60</v>
      </c>
    </row>
    <row r="327" spans="1:16" ht="12.75" customHeight="1">
      <c r="A327" t="s">
        <v>51</v>
      </c>
      <c s="6" t="s">
        <v>405</v>
      </c>
      <c s="6" t="s">
        <v>406</v>
      </c>
      <c t="s">
        <v>5</v>
      </c>
      <c s="26" t="s">
        <v>407</v>
      </c>
      <c s="27" t="s">
        <v>89</v>
      </c>
      <c s="28">
        <v>6</v>
      </c>
      <c s="27">
        <v>0</v>
      </c>
      <c s="27">
        <f>ROUND(G327*H327,6)</f>
      </c>
      <c r="L327" s="29">
        <v>0</v>
      </c>
      <c s="24">
        <f>ROUND(ROUND(L327,2)*ROUND(G327,3),2)</f>
      </c>
      <c s="27" t="s">
        <v>215</v>
      </c>
      <c>
        <f>(M327*21)/100</f>
      </c>
      <c t="s">
        <v>27</v>
      </c>
    </row>
    <row r="328" spans="1:5" ht="12.75" customHeight="1">
      <c r="A328" s="30" t="s">
        <v>56</v>
      </c>
      <c r="E328" s="31" t="s">
        <v>5</v>
      </c>
    </row>
    <row r="329" spans="1:5" ht="12.75" customHeight="1">
      <c r="A329" s="30" t="s">
        <v>58</v>
      </c>
      <c r="E329" s="32" t="s">
        <v>211</v>
      </c>
    </row>
    <row r="330" spans="5:5" ht="12.75" customHeight="1">
      <c r="E330" s="31" t="s">
        <v>60</v>
      </c>
    </row>
    <row r="331" spans="1:16" ht="12.75" customHeight="1">
      <c r="A331" t="s">
        <v>51</v>
      </c>
      <c s="6" t="s">
        <v>408</v>
      </c>
      <c s="6" t="s">
        <v>409</v>
      </c>
      <c t="s">
        <v>5</v>
      </c>
      <c s="26" t="s">
        <v>410</v>
      </c>
      <c s="27" t="s">
        <v>89</v>
      </c>
      <c s="28">
        <v>6</v>
      </c>
      <c s="27">
        <v>0</v>
      </c>
      <c s="27">
        <f>ROUND(G331*H331,6)</f>
      </c>
      <c r="L331" s="29">
        <v>0</v>
      </c>
      <c s="24">
        <f>ROUND(ROUND(L331,2)*ROUND(G331,3),2)</f>
      </c>
      <c s="27" t="s">
        <v>215</v>
      </c>
      <c>
        <f>(M331*21)/100</f>
      </c>
      <c t="s">
        <v>27</v>
      </c>
    </row>
    <row r="332" spans="1:5" ht="12.75" customHeight="1">
      <c r="A332" s="30" t="s">
        <v>56</v>
      </c>
      <c r="E332" s="31" t="s">
        <v>5</v>
      </c>
    </row>
    <row r="333" spans="1:5" ht="12.75" customHeight="1">
      <c r="A333" s="30" t="s">
        <v>58</v>
      </c>
      <c r="E333" s="32" t="s">
        <v>211</v>
      </c>
    </row>
    <row r="334" spans="5:5" ht="12.75" customHeight="1">
      <c r="E334" s="31" t="s">
        <v>60</v>
      </c>
    </row>
    <row r="335" spans="1:16" ht="12.75" customHeight="1">
      <c r="A335" t="s">
        <v>51</v>
      </c>
      <c s="6" t="s">
        <v>411</v>
      </c>
      <c s="6" t="s">
        <v>412</v>
      </c>
      <c t="s">
        <v>5</v>
      </c>
      <c s="26" t="s">
        <v>413</v>
      </c>
      <c s="27" t="s">
        <v>89</v>
      </c>
      <c s="28">
        <v>2</v>
      </c>
      <c s="27">
        <v>0</v>
      </c>
      <c s="27">
        <f>ROUND(G335*H335,6)</f>
      </c>
      <c r="L335" s="29">
        <v>0</v>
      </c>
      <c s="24">
        <f>ROUND(ROUND(L335,2)*ROUND(G335,3),2)</f>
      </c>
      <c s="27" t="s">
        <v>215</v>
      </c>
      <c>
        <f>(M335*21)/100</f>
      </c>
      <c t="s">
        <v>27</v>
      </c>
    </row>
    <row r="336" spans="1:5" ht="12.75" customHeight="1">
      <c r="A336" s="30" t="s">
        <v>56</v>
      </c>
      <c r="E336" s="31" t="s">
        <v>5</v>
      </c>
    </row>
    <row r="337" spans="1:5" ht="12.75" customHeight="1">
      <c r="A337" s="30" t="s">
        <v>58</v>
      </c>
      <c r="E337" s="32" t="s">
        <v>211</v>
      </c>
    </row>
    <row r="338" spans="5:5" ht="12.75" customHeight="1">
      <c r="E338" s="31" t="s">
        <v>60</v>
      </c>
    </row>
    <row r="339" spans="1:16" ht="12.75" customHeight="1">
      <c r="A339" t="s">
        <v>51</v>
      </c>
      <c s="6" t="s">
        <v>414</v>
      </c>
      <c s="6" t="s">
        <v>415</v>
      </c>
      <c t="s">
        <v>5</v>
      </c>
      <c s="26" t="s">
        <v>416</v>
      </c>
      <c s="27" t="s">
        <v>89</v>
      </c>
      <c s="28">
        <v>2</v>
      </c>
      <c s="27">
        <v>0</v>
      </c>
      <c s="27">
        <f>ROUND(G339*H339,6)</f>
      </c>
      <c r="L339" s="29">
        <v>0</v>
      </c>
      <c s="24">
        <f>ROUND(ROUND(L339,2)*ROUND(G339,3),2)</f>
      </c>
      <c s="27" t="s">
        <v>215</v>
      </c>
      <c>
        <f>(M339*21)/100</f>
      </c>
      <c t="s">
        <v>27</v>
      </c>
    </row>
    <row r="340" spans="1:5" ht="12.75" customHeight="1">
      <c r="A340" s="30" t="s">
        <v>56</v>
      </c>
      <c r="E340" s="31" t="s">
        <v>5</v>
      </c>
    </row>
    <row r="341" spans="1:5" ht="12.75" customHeight="1">
      <c r="A341" s="30" t="s">
        <v>58</v>
      </c>
      <c r="E341" s="32" t="s">
        <v>211</v>
      </c>
    </row>
    <row r="342" spans="5:5" ht="12.75" customHeight="1">
      <c r="E342" s="31" t="s">
        <v>60</v>
      </c>
    </row>
    <row r="343" spans="1:16" ht="12.75" customHeight="1">
      <c r="A343" t="s">
        <v>51</v>
      </c>
      <c s="6" t="s">
        <v>417</v>
      </c>
      <c s="6" t="s">
        <v>418</v>
      </c>
      <c t="s">
        <v>5</v>
      </c>
      <c s="26" t="s">
        <v>419</v>
      </c>
      <c s="27" t="s">
        <v>89</v>
      </c>
      <c s="28">
        <v>2</v>
      </c>
      <c s="27">
        <v>0</v>
      </c>
      <c s="27">
        <f>ROUND(G343*H343,6)</f>
      </c>
      <c r="L343" s="29">
        <v>0</v>
      </c>
      <c s="24">
        <f>ROUND(ROUND(L343,2)*ROUND(G343,3),2)</f>
      </c>
      <c s="27" t="s">
        <v>215</v>
      </c>
      <c>
        <f>(M343*21)/100</f>
      </c>
      <c t="s">
        <v>27</v>
      </c>
    </row>
    <row r="344" spans="1:5" ht="12.75" customHeight="1">
      <c r="A344" s="30" t="s">
        <v>56</v>
      </c>
      <c r="E344" s="31" t="s">
        <v>5</v>
      </c>
    </row>
    <row r="345" spans="1:5" ht="12.75" customHeight="1">
      <c r="A345" s="30" t="s">
        <v>58</v>
      </c>
      <c r="E345" s="32" t="s">
        <v>211</v>
      </c>
    </row>
    <row r="346" spans="5:5" ht="12.75" customHeight="1">
      <c r="E346" s="31" t="s">
        <v>60</v>
      </c>
    </row>
    <row r="347" spans="1:16" ht="12.75" customHeight="1">
      <c r="A347" t="s">
        <v>51</v>
      </c>
      <c s="6" t="s">
        <v>420</v>
      </c>
      <c s="6" t="s">
        <v>421</v>
      </c>
      <c t="s">
        <v>5</v>
      </c>
      <c s="26" t="s">
        <v>422</v>
      </c>
      <c s="27" t="s">
        <v>89</v>
      </c>
      <c s="28">
        <v>20</v>
      </c>
      <c s="27">
        <v>0</v>
      </c>
      <c s="27">
        <f>ROUND(G347*H347,6)</f>
      </c>
      <c r="L347" s="29">
        <v>0</v>
      </c>
      <c s="24">
        <f>ROUND(ROUND(L347,2)*ROUND(G347,3),2)</f>
      </c>
      <c s="27" t="s">
        <v>215</v>
      </c>
      <c>
        <f>(M347*21)/100</f>
      </c>
      <c t="s">
        <v>27</v>
      </c>
    </row>
    <row r="348" spans="1:5" ht="12.75" customHeight="1">
      <c r="A348" s="30" t="s">
        <v>56</v>
      </c>
      <c r="E348" s="31" t="s">
        <v>5</v>
      </c>
    </row>
    <row r="349" spans="1:5" ht="12.75" customHeight="1">
      <c r="A349" s="30" t="s">
        <v>58</v>
      </c>
      <c r="E349" s="32" t="s">
        <v>211</v>
      </c>
    </row>
    <row r="350" spans="5:5" ht="12.75" customHeight="1">
      <c r="E350" s="31" t="s">
        <v>60</v>
      </c>
    </row>
    <row r="351" spans="1:16" ht="12.75" customHeight="1">
      <c r="A351" t="s">
        <v>51</v>
      </c>
      <c s="6" t="s">
        <v>423</v>
      </c>
      <c s="6" t="s">
        <v>424</v>
      </c>
      <c t="s">
        <v>5</v>
      </c>
      <c s="26" t="s">
        <v>425</v>
      </c>
      <c s="27" t="s">
        <v>89</v>
      </c>
      <c s="28">
        <v>20</v>
      </c>
      <c s="27">
        <v>0</v>
      </c>
      <c s="27">
        <f>ROUND(G351*H351,6)</f>
      </c>
      <c r="L351" s="29">
        <v>0</v>
      </c>
      <c s="24">
        <f>ROUND(ROUND(L351,2)*ROUND(G351,3),2)</f>
      </c>
      <c s="27" t="s">
        <v>215</v>
      </c>
      <c>
        <f>(M351*21)/100</f>
      </c>
      <c t="s">
        <v>27</v>
      </c>
    </row>
    <row r="352" spans="1:5" ht="12.75" customHeight="1">
      <c r="A352" s="30" t="s">
        <v>56</v>
      </c>
      <c r="E352" s="31" t="s">
        <v>5</v>
      </c>
    </row>
    <row r="353" spans="1:5" ht="12.75" customHeight="1">
      <c r="A353" s="30" t="s">
        <v>58</v>
      </c>
      <c r="E353" s="32" t="s">
        <v>211</v>
      </c>
    </row>
    <row r="354" spans="5:5" ht="12.75" customHeight="1">
      <c r="E354" s="31" t="s">
        <v>60</v>
      </c>
    </row>
    <row r="355" spans="1:16" ht="12.75" customHeight="1">
      <c r="A355" t="s">
        <v>51</v>
      </c>
      <c s="6" t="s">
        <v>426</v>
      </c>
      <c s="6" t="s">
        <v>427</v>
      </c>
      <c t="s">
        <v>5</v>
      </c>
      <c s="26" t="s">
        <v>428</v>
      </c>
      <c s="27" t="s">
        <v>89</v>
      </c>
      <c s="28">
        <v>40</v>
      </c>
      <c s="27">
        <v>0</v>
      </c>
      <c s="27">
        <f>ROUND(G355*H355,6)</f>
      </c>
      <c r="L355" s="29">
        <v>0</v>
      </c>
      <c s="24">
        <f>ROUND(ROUND(L355,2)*ROUND(G355,3),2)</f>
      </c>
      <c s="27" t="s">
        <v>215</v>
      </c>
      <c>
        <f>(M355*21)/100</f>
      </c>
      <c t="s">
        <v>27</v>
      </c>
    </row>
    <row r="356" spans="1:5" ht="12.75" customHeight="1">
      <c r="A356" s="30" t="s">
        <v>56</v>
      </c>
      <c r="E356" s="31" t="s">
        <v>5</v>
      </c>
    </row>
    <row r="357" spans="1:5" ht="12.75" customHeight="1">
      <c r="A357" s="30" t="s">
        <v>58</v>
      </c>
      <c r="E357" s="32" t="s">
        <v>211</v>
      </c>
    </row>
    <row r="358" spans="5:5" ht="12.75" customHeight="1">
      <c r="E358" s="31" t="s">
        <v>60</v>
      </c>
    </row>
    <row r="359" spans="1:16" ht="12.75" customHeight="1">
      <c r="A359" t="s">
        <v>51</v>
      </c>
      <c s="6" t="s">
        <v>429</v>
      </c>
      <c s="6" t="s">
        <v>430</v>
      </c>
      <c t="s">
        <v>5</v>
      </c>
      <c s="26" t="s">
        <v>431</v>
      </c>
      <c s="27" t="s">
        <v>89</v>
      </c>
      <c s="28">
        <v>40</v>
      </c>
      <c s="27">
        <v>0</v>
      </c>
      <c s="27">
        <f>ROUND(G359*H359,6)</f>
      </c>
      <c r="L359" s="29">
        <v>0</v>
      </c>
      <c s="24">
        <f>ROUND(ROUND(L359,2)*ROUND(G359,3),2)</f>
      </c>
      <c s="27" t="s">
        <v>215</v>
      </c>
      <c>
        <f>(M359*21)/100</f>
      </c>
      <c t="s">
        <v>27</v>
      </c>
    </row>
    <row r="360" spans="1:5" ht="12.75" customHeight="1">
      <c r="A360" s="30" t="s">
        <v>56</v>
      </c>
      <c r="E360" s="31" t="s">
        <v>5</v>
      </c>
    </row>
    <row r="361" spans="1:5" ht="12.75" customHeight="1">
      <c r="A361" s="30" t="s">
        <v>58</v>
      </c>
      <c r="E361" s="32" t="s">
        <v>211</v>
      </c>
    </row>
    <row r="362" spans="5:5" ht="12.75" customHeight="1">
      <c r="E362" s="31" t="s">
        <v>60</v>
      </c>
    </row>
    <row r="363" spans="1:16" ht="12.75" customHeight="1">
      <c r="A363" t="s">
        <v>51</v>
      </c>
      <c s="6" t="s">
        <v>432</v>
      </c>
      <c s="6" t="s">
        <v>433</v>
      </c>
      <c t="s">
        <v>5</v>
      </c>
      <c s="26" t="s">
        <v>434</v>
      </c>
      <c s="27" t="s">
        <v>89</v>
      </c>
      <c s="28">
        <v>2</v>
      </c>
      <c s="27">
        <v>0</v>
      </c>
      <c s="27">
        <f>ROUND(G363*H363,6)</f>
      </c>
      <c r="L363" s="29">
        <v>0</v>
      </c>
      <c s="24">
        <f>ROUND(ROUND(L363,2)*ROUND(G363,3),2)</f>
      </c>
      <c s="27" t="s">
        <v>215</v>
      </c>
      <c>
        <f>(M363*21)/100</f>
      </c>
      <c t="s">
        <v>27</v>
      </c>
    </row>
    <row r="364" spans="1:5" ht="12.75" customHeight="1">
      <c r="A364" s="30" t="s">
        <v>56</v>
      </c>
      <c r="E364" s="31" t="s">
        <v>5</v>
      </c>
    </row>
    <row r="365" spans="1:5" ht="12.75" customHeight="1">
      <c r="A365" s="30" t="s">
        <v>58</v>
      </c>
      <c r="E365" s="32" t="s">
        <v>211</v>
      </c>
    </row>
    <row r="366" spans="5:5" ht="12.75" customHeight="1">
      <c r="E366" s="31" t="s">
        <v>60</v>
      </c>
    </row>
    <row r="367" spans="1:16" ht="12.75" customHeight="1">
      <c r="A367" t="s">
        <v>51</v>
      </c>
      <c s="6" t="s">
        <v>435</v>
      </c>
      <c s="6" t="s">
        <v>436</v>
      </c>
      <c t="s">
        <v>5</v>
      </c>
      <c s="26" t="s">
        <v>437</v>
      </c>
      <c s="27" t="s">
        <v>89</v>
      </c>
      <c s="28">
        <v>1</v>
      </c>
      <c s="27">
        <v>0</v>
      </c>
      <c s="27">
        <f>ROUND(G367*H367,6)</f>
      </c>
      <c r="L367" s="29">
        <v>0</v>
      </c>
      <c s="24">
        <f>ROUND(ROUND(L367,2)*ROUND(G367,3),2)</f>
      </c>
      <c s="27" t="s">
        <v>215</v>
      </c>
      <c>
        <f>(M367*21)/100</f>
      </c>
      <c t="s">
        <v>27</v>
      </c>
    </row>
    <row r="368" spans="1:5" ht="12.75" customHeight="1">
      <c r="A368" s="30" t="s">
        <v>56</v>
      </c>
      <c r="E368" s="31" t="s">
        <v>5</v>
      </c>
    </row>
    <row r="369" spans="1:5" ht="12.75" customHeight="1">
      <c r="A369" s="30" t="s">
        <v>58</v>
      </c>
      <c r="E369" s="32" t="s">
        <v>211</v>
      </c>
    </row>
    <row r="370" spans="5:5" ht="12.75" customHeight="1">
      <c r="E370" s="31" t="s">
        <v>60</v>
      </c>
    </row>
    <row r="371" spans="1:16" ht="12.75" customHeight="1">
      <c r="A371" t="s">
        <v>51</v>
      </c>
      <c s="6" t="s">
        <v>438</v>
      </c>
      <c s="6" t="s">
        <v>439</v>
      </c>
      <c t="s">
        <v>5</v>
      </c>
      <c s="26" t="s">
        <v>440</v>
      </c>
      <c s="27" t="s">
        <v>89</v>
      </c>
      <c s="28">
        <v>3</v>
      </c>
      <c s="27">
        <v>0</v>
      </c>
      <c s="27">
        <f>ROUND(G371*H371,6)</f>
      </c>
      <c r="L371" s="29">
        <v>0</v>
      </c>
      <c s="24">
        <f>ROUND(ROUND(L371,2)*ROUND(G371,3),2)</f>
      </c>
      <c s="27" t="s">
        <v>215</v>
      </c>
      <c>
        <f>(M371*21)/100</f>
      </c>
      <c t="s">
        <v>27</v>
      </c>
    </row>
    <row r="372" spans="1:5" ht="12.75" customHeight="1">
      <c r="A372" s="30" t="s">
        <v>56</v>
      </c>
      <c r="E372" s="31" t="s">
        <v>5</v>
      </c>
    </row>
    <row r="373" spans="1:5" ht="12.75" customHeight="1">
      <c r="A373" s="30" t="s">
        <v>58</v>
      </c>
      <c r="E373" s="32" t="s">
        <v>211</v>
      </c>
    </row>
    <row r="374" spans="5:5" ht="12.75" customHeight="1">
      <c r="E374" s="31" t="s">
        <v>60</v>
      </c>
    </row>
    <row r="375" spans="1:16" ht="12.75" customHeight="1">
      <c r="A375" t="s">
        <v>51</v>
      </c>
      <c s="6" t="s">
        <v>441</v>
      </c>
      <c s="6" t="s">
        <v>442</v>
      </c>
      <c t="s">
        <v>5</v>
      </c>
      <c s="26" t="s">
        <v>443</v>
      </c>
      <c s="27" t="s">
        <v>89</v>
      </c>
      <c s="28">
        <v>2</v>
      </c>
      <c s="27">
        <v>0</v>
      </c>
      <c s="27">
        <f>ROUND(G375*H375,6)</f>
      </c>
      <c r="L375" s="29">
        <v>0</v>
      </c>
      <c s="24">
        <f>ROUND(ROUND(L375,2)*ROUND(G375,3),2)</f>
      </c>
      <c s="27" t="s">
        <v>215</v>
      </c>
      <c>
        <f>(M375*21)/100</f>
      </c>
      <c t="s">
        <v>27</v>
      </c>
    </row>
    <row r="376" spans="1:5" ht="12.75" customHeight="1">
      <c r="A376" s="30" t="s">
        <v>56</v>
      </c>
      <c r="E376" s="31" t="s">
        <v>5</v>
      </c>
    </row>
    <row r="377" spans="1:5" ht="12.75" customHeight="1">
      <c r="A377" s="30" t="s">
        <v>58</v>
      </c>
      <c r="E377" s="32" t="s">
        <v>211</v>
      </c>
    </row>
    <row r="378" spans="5:5" ht="12.75" customHeight="1">
      <c r="E378" s="31" t="s">
        <v>60</v>
      </c>
    </row>
    <row r="379" spans="1:16" ht="12.75" customHeight="1">
      <c r="A379" t="s">
        <v>51</v>
      </c>
      <c s="6" t="s">
        <v>444</v>
      </c>
      <c s="6" t="s">
        <v>445</v>
      </c>
      <c t="s">
        <v>5</v>
      </c>
      <c s="26" t="s">
        <v>446</v>
      </c>
      <c s="27" t="s">
        <v>89</v>
      </c>
      <c s="28">
        <v>156</v>
      </c>
      <c s="27">
        <v>0</v>
      </c>
      <c s="27">
        <f>ROUND(G379*H379,6)</f>
      </c>
      <c r="L379" s="29">
        <v>0</v>
      </c>
      <c s="24">
        <f>ROUND(ROUND(L379,2)*ROUND(G379,3),2)</f>
      </c>
      <c s="27" t="s">
        <v>215</v>
      </c>
      <c>
        <f>(M379*21)/100</f>
      </c>
      <c t="s">
        <v>27</v>
      </c>
    </row>
    <row r="380" spans="1:5" ht="12.75" customHeight="1">
      <c r="A380" s="30" t="s">
        <v>56</v>
      </c>
      <c r="E380" s="31" t="s">
        <v>5</v>
      </c>
    </row>
    <row r="381" spans="1:5" ht="12.75" customHeight="1">
      <c r="A381" s="30" t="s">
        <v>58</v>
      </c>
      <c r="E381" s="32" t="s">
        <v>211</v>
      </c>
    </row>
    <row r="382" spans="5:5" ht="12.75" customHeight="1">
      <c r="E382" s="31" t="s">
        <v>60</v>
      </c>
    </row>
    <row r="383" spans="1:16" ht="12.75" customHeight="1">
      <c r="A383" t="s">
        <v>51</v>
      </c>
      <c s="6" t="s">
        <v>447</v>
      </c>
      <c s="6" t="s">
        <v>448</v>
      </c>
      <c t="s">
        <v>5</v>
      </c>
      <c s="26" t="s">
        <v>449</v>
      </c>
      <c s="27" t="s">
        <v>89</v>
      </c>
      <c s="28">
        <v>35</v>
      </c>
      <c s="27">
        <v>0</v>
      </c>
      <c s="27">
        <f>ROUND(G383*H383,6)</f>
      </c>
      <c r="L383" s="29">
        <v>0</v>
      </c>
      <c s="24">
        <f>ROUND(ROUND(L383,2)*ROUND(G383,3),2)</f>
      </c>
      <c s="27" t="s">
        <v>215</v>
      </c>
      <c>
        <f>(M383*21)/100</f>
      </c>
      <c t="s">
        <v>27</v>
      </c>
    </row>
    <row r="384" spans="1:5" ht="12.75" customHeight="1">
      <c r="A384" s="30" t="s">
        <v>56</v>
      </c>
      <c r="E384" s="31" t="s">
        <v>5</v>
      </c>
    </row>
    <row r="385" spans="1:5" ht="12.75" customHeight="1">
      <c r="A385" s="30" t="s">
        <v>58</v>
      </c>
      <c r="E385" s="32" t="s">
        <v>211</v>
      </c>
    </row>
    <row r="386" spans="5:5" ht="12.75" customHeight="1">
      <c r="E386" s="31" t="s">
        <v>60</v>
      </c>
    </row>
    <row r="387" spans="1:16" ht="12.75" customHeight="1">
      <c r="A387" t="s">
        <v>51</v>
      </c>
      <c s="6" t="s">
        <v>450</v>
      </c>
      <c s="6" t="s">
        <v>451</v>
      </c>
      <c t="s">
        <v>5</v>
      </c>
      <c s="26" t="s">
        <v>452</v>
      </c>
      <c s="27" t="s">
        <v>284</v>
      </c>
      <c s="28">
        <v>35</v>
      </c>
      <c s="27">
        <v>0</v>
      </c>
      <c s="27">
        <f>ROUND(G387*H387,6)</f>
      </c>
      <c r="L387" s="29">
        <v>0</v>
      </c>
      <c s="24">
        <f>ROUND(ROUND(L387,2)*ROUND(G387,3),2)</f>
      </c>
      <c s="27" t="s">
        <v>215</v>
      </c>
      <c>
        <f>(M387*21)/100</f>
      </c>
      <c t="s">
        <v>27</v>
      </c>
    </row>
    <row r="388" spans="1:5" ht="12.75" customHeight="1">
      <c r="A388" s="30" t="s">
        <v>56</v>
      </c>
      <c r="E388" s="31" t="s">
        <v>5</v>
      </c>
    </row>
    <row r="389" spans="1:5" ht="12.75" customHeight="1">
      <c r="A389" s="30" t="s">
        <v>58</v>
      </c>
      <c r="E389" s="32" t="s">
        <v>211</v>
      </c>
    </row>
    <row r="390" spans="5:5" ht="12.75" customHeight="1">
      <c r="E390" s="31" t="s">
        <v>60</v>
      </c>
    </row>
    <row r="391" spans="1:16" ht="12.75" customHeight="1">
      <c r="A391" t="s">
        <v>51</v>
      </c>
      <c s="6" t="s">
        <v>453</v>
      </c>
      <c s="6" t="s">
        <v>454</v>
      </c>
      <c t="s">
        <v>5</v>
      </c>
      <c s="26" t="s">
        <v>455</v>
      </c>
      <c s="27" t="s">
        <v>456</v>
      </c>
      <c s="28">
        <v>42</v>
      </c>
      <c s="27">
        <v>0</v>
      </c>
      <c s="27">
        <f>ROUND(G391*H391,6)</f>
      </c>
      <c r="L391" s="29">
        <v>0</v>
      </c>
      <c s="24">
        <f>ROUND(ROUND(L391,2)*ROUND(G391,3),2)</f>
      </c>
      <c s="27" t="s">
        <v>215</v>
      </c>
      <c>
        <f>(M391*21)/100</f>
      </c>
      <c t="s">
        <v>27</v>
      </c>
    </row>
    <row r="392" spans="1:5" ht="12.75" customHeight="1">
      <c r="A392" s="30" t="s">
        <v>56</v>
      </c>
      <c r="E392" s="31" t="s">
        <v>5</v>
      </c>
    </row>
    <row r="393" spans="1:5" ht="12.75" customHeight="1">
      <c r="A393" s="30" t="s">
        <v>58</v>
      </c>
      <c r="E393" s="32" t="s">
        <v>211</v>
      </c>
    </row>
    <row r="394" spans="5:5" ht="12.75" customHeight="1">
      <c r="E394" s="31" t="s">
        <v>60</v>
      </c>
    </row>
    <row r="395" spans="1:16" ht="12.75" customHeight="1">
      <c r="A395" t="s">
        <v>51</v>
      </c>
      <c s="6" t="s">
        <v>457</v>
      </c>
      <c s="6" t="s">
        <v>458</v>
      </c>
      <c t="s">
        <v>5</v>
      </c>
      <c s="26" t="s">
        <v>459</v>
      </c>
      <c s="27" t="s">
        <v>65</v>
      </c>
      <c s="28">
        <v>30</v>
      </c>
      <c s="27">
        <v>0</v>
      </c>
      <c s="27">
        <f>ROUND(G395*H395,6)</f>
      </c>
      <c r="L395" s="29">
        <v>0</v>
      </c>
      <c s="24">
        <f>ROUND(ROUND(L395,2)*ROUND(G395,3),2)</f>
      </c>
      <c s="27" t="s">
        <v>215</v>
      </c>
      <c>
        <f>(M395*21)/100</f>
      </c>
      <c t="s">
        <v>27</v>
      </c>
    </row>
    <row r="396" spans="1:5" ht="12.75" customHeight="1">
      <c r="A396" s="30" t="s">
        <v>56</v>
      </c>
      <c r="E396" s="31" t="s">
        <v>5</v>
      </c>
    </row>
    <row r="397" spans="1:5" ht="12.75" customHeight="1">
      <c r="A397" s="30" t="s">
        <v>58</v>
      </c>
      <c r="E397" s="32" t="s">
        <v>211</v>
      </c>
    </row>
    <row r="398" spans="5:5" ht="12.75" customHeight="1">
      <c r="E398" s="31" t="s">
        <v>60</v>
      </c>
    </row>
    <row r="399" spans="1:16" ht="12.75" customHeight="1">
      <c r="A399" t="s">
        <v>51</v>
      </c>
      <c s="6" t="s">
        <v>460</v>
      </c>
      <c s="6" t="s">
        <v>461</v>
      </c>
      <c t="s">
        <v>5</v>
      </c>
      <c s="26" t="s">
        <v>462</v>
      </c>
      <c s="27" t="s">
        <v>65</v>
      </c>
      <c s="28">
        <v>30</v>
      </c>
      <c s="27">
        <v>0</v>
      </c>
      <c s="27">
        <f>ROUND(G399*H399,6)</f>
      </c>
      <c r="L399" s="29">
        <v>0</v>
      </c>
      <c s="24">
        <f>ROUND(ROUND(L399,2)*ROUND(G399,3),2)</f>
      </c>
      <c s="27" t="s">
        <v>215</v>
      </c>
      <c>
        <f>(M399*21)/100</f>
      </c>
      <c t="s">
        <v>27</v>
      </c>
    </row>
    <row r="400" spans="1:5" ht="12.75" customHeight="1">
      <c r="A400" s="30" t="s">
        <v>56</v>
      </c>
      <c r="E400" s="31" t="s">
        <v>5</v>
      </c>
    </row>
    <row r="401" spans="1:5" ht="12.75" customHeight="1">
      <c r="A401" s="30" t="s">
        <v>58</v>
      </c>
      <c r="E401" s="32" t="s">
        <v>211</v>
      </c>
    </row>
    <row r="402" spans="5:5" ht="12.75" customHeight="1">
      <c r="E402" s="31" t="s">
        <v>60</v>
      </c>
    </row>
    <row r="403" spans="1:16" ht="12.75" customHeight="1">
      <c r="A403" t="s">
        <v>51</v>
      </c>
      <c s="6" t="s">
        <v>463</v>
      </c>
      <c s="6" t="s">
        <v>464</v>
      </c>
      <c t="s">
        <v>5</v>
      </c>
      <c s="26" t="s">
        <v>465</v>
      </c>
      <c s="27" t="s">
        <v>89</v>
      </c>
      <c s="28">
        <v>84</v>
      </c>
      <c s="27">
        <v>0</v>
      </c>
      <c s="27">
        <f>ROUND(G403*H403,6)</f>
      </c>
      <c r="L403" s="29">
        <v>0</v>
      </c>
      <c s="24">
        <f>ROUND(ROUND(L403,2)*ROUND(G403,3),2)</f>
      </c>
      <c s="27" t="s">
        <v>215</v>
      </c>
      <c>
        <f>(M403*21)/100</f>
      </c>
      <c t="s">
        <v>27</v>
      </c>
    </row>
    <row r="404" spans="1:5" ht="12.75" customHeight="1">
      <c r="A404" s="30" t="s">
        <v>56</v>
      </c>
      <c r="E404" s="31" t="s">
        <v>5</v>
      </c>
    </row>
    <row r="405" spans="1:5" ht="12.75" customHeight="1">
      <c r="A405" s="30" t="s">
        <v>58</v>
      </c>
      <c r="E405" s="32" t="s">
        <v>211</v>
      </c>
    </row>
    <row r="406" spans="5:5" ht="12.75" customHeight="1">
      <c r="E406" s="31" t="s">
        <v>60</v>
      </c>
    </row>
    <row r="407" spans="1:16" ht="12.75" customHeight="1">
      <c r="A407" t="s">
        <v>51</v>
      </c>
      <c s="6" t="s">
        <v>466</v>
      </c>
      <c s="6" t="s">
        <v>467</v>
      </c>
      <c t="s">
        <v>5</v>
      </c>
      <c s="26" t="s">
        <v>468</v>
      </c>
      <c s="27" t="s">
        <v>89</v>
      </c>
      <c s="28">
        <v>84</v>
      </c>
      <c s="27">
        <v>0</v>
      </c>
      <c s="27">
        <f>ROUND(G407*H407,6)</f>
      </c>
      <c r="L407" s="29">
        <v>0</v>
      </c>
      <c s="24">
        <f>ROUND(ROUND(L407,2)*ROUND(G407,3),2)</f>
      </c>
      <c s="27" t="s">
        <v>215</v>
      </c>
      <c>
        <f>(M407*21)/100</f>
      </c>
      <c t="s">
        <v>27</v>
      </c>
    </row>
    <row r="408" spans="1:5" ht="12.75" customHeight="1">
      <c r="A408" s="30" t="s">
        <v>56</v>
      </c>
      <c r="E408" s="31" t="s">
        <v>5</v>
      </c>
    </row>
    <row r="409" spans="1:5" ht="12.75" customHeight="1">
      <c r="A409" s="30" t="s">
        <v>58</v>
      </c>
      <c r="E409" s="32" t="s">
        <v>211</v>
      </c>
    </row>
    <row r="410" spans="5:5" ht="12.75" customHeight="1">
      <c r="E410" s="31" t="s">
        <v>60</v>
      </c>
    </row>
    <row r="411" spans="1:16" ht="12.75" customHeight="1">
      <c r="A411" t="s">
        <v>51</v>
      </c>
      <c s="6" t="s">
        <v>469</v>
      </c>
      <c s="6" t="s">
        <v>470</v>
      </c>
      <c t="s">
        <v>5</v>
      </c>
      <c s="26" t="s">
        <v>471</v>
      </c>
      <c s="27" t="s">
        <v>89</v>
      </c>
      <c s="28">
        <v>12</v>
      </c>
      <c s="27">
        <v>0</v>
      </c>
      <c s="27">
        <f>ROUND(G411*H411,6)</f>
      </c>
      <c r="L411" s="29">
        <v>0</v>
      </c>
      <c s="24">
        <f>ROUND(ROUND(L411,2)*ROUND(G411,3),2)</f>
      </c>
      <c s="27" t="s">
        <v>215</v>
      </c>
      <c>
        <f>(M411*21)/100</f>
      </c>
      <c t="s">
        <v>27</v>
      </c>
    </row>
    <row r="412" spans="1:5" ht="12.75" customHeight="1">
      <c r="A412" s="30" t="s">
        <v>56</v>
      </c>
      <c r="E412" s="31" t="s">
        <v>5</v>
      </c>
    </row>
    <row r="413" spans="1:5" ht="12.75" customHeight="1">
      <c r="A413" s="30" t="s">
        <v>58</v>
      </c>
      <c r="E413" s="32" t="s">
        <v>211</v>
      </c>
    </row>
    <row r="414" spans="5:5" ht="12.75" customHeight="1">
      <c r="E414" s="31" t="s">
        <v>60</v>
      </c>
    </row>
    <row r="415" spans="1:16" ht="12.75" customHeight="1">
      <c r="A415" t="s">
        <v>51</v>
      </c>
      <c s="6" t="s">
        <v>472</v>
      </c>
      <c s="6" t="s">
        <v>473</v>
      </c>
      <c t="s">
        <v>5</v>
      </c>
      <c s="26" t="s">
        <v>474</v>
      </c>
      <c s="27" t="s">
        <v>89</v>
      </c>
      <c s="28">
        <v>12</v>
      </c>
      <c s="27">
        <v>0</v>
      </c>
      <c s="27">
        <f>ROUND(G415*H415,6)</f>
      </c>
      <c r="L415" s="29">
        <v>0</v>
      </c>
      <c s="24">
        <f>ROUND(ROUND(L415,2)*ROUND(G415,3),2)</f>
      </c>
      <c s="27" t="s">
        <v>215</v>
      </c>
      <c>
        <f>(M415*21)/100</f>
      </c>
      <c t="s">
        <v>27</v>
      </c>
    </row>
    <row r="416" spans="1:5" ht="12.75" customHeight="1">
      <c r="A416" s="30" t="s">
        <v>56</v>
      </c>
      <c r="E416" s="31" t="s">
        <v>5</v>
      </c>
    </row>
    <row r="417" spans="1:5" ht="12.75" customHeight="1">
      <c r="A417" s="30" t="s">
        <v>58</v>
      </c>
      <c r="E417" s="32" t="s">
        <v>211</v>
      </c>
    </row>
    <row r="418" spans="5:5" ht="12.75" customHeight="1">
      <c r="E418" s="31" t="s">
        <v>60</v>
      </c>
    </row>
    <row r="419" spans="1:16" ht="12.75" customHeight="1">
      <c r="A419" t="s">
        <v>51</v>
      </c>
      <c s="6" t="s">
        <v>475</v>
      </c>
      <c s="6" t="s">
        <v>476</v>
      </c>
      <c t="s">
        <v>5</v>
      </c>
      <c s="26" t="s">
        <v>477</v>
      </c>
      <c s="27" t="s">
        <v>89</v>
      </c>
      <c s="28">
        <v>5</v>
      </c>
      <c s="27">
        <v>0</v>
      </c>
      <c s="27">
        <f>ROUND(G419*H419,6)</f>
      </c>
      <c r="L419" s="29">
        <v>0</v>
      </c>
      <c s="24">
        <f>ROUND(ROUND(L419,2)*ROUND(G419,3),2)</f>
      </c>
      <c s="27" t="s">
        <v>215</v>
      </c>
      <c>
        <f>(M419*21)/100</f>
      </c>
      <c t="s">
        <v>27</v>
      </c>
    </row>
    <row r="420" spans="1:5" ht="12.75" customHeight="1">
      <c r="A420" s="30" t="s">
        <v>56</v>
      </c>
      <c r="E420" s="31" t="s">
        <v>5</v>
      </c>
    </row>
    <row r="421" spans="1:5" ht="12.75" customHeight="1">
      <c r="A421" s="30" t="s">
        <v>58</v>
      </c>
      <c r="E421" s="32" t="s">
        <v>211</v>
      </c>
    </row>
    <row r="422" spans="5:5" ht="12.75" customHeight="1">
      <c r="E422" s="31" t="s">
        <v>60</v>
      </c>
    </row>
    <row r="423" spans="1:16" ht="12.75" customHeight="1">
      <c r="A423" t="s">
        <v>51</v>
      </c>
      <c s="6" t="s">
        <v>478</v>
      </c>
      <c s="6" t="s">
        <v>479</v>
      </c>
      <c t="s">
        <v>5</v>
      </c>
      <c s="26" t="s">
        <v>480</v>
      </c>
      <c s="27" t="s">
        <v>89</v>
      </c>
      <c s="28">
        <v>5</v>
      </c>
      <c s="27">
        <v>0</v>
      </c>
      <c s="27">
        <f>ROUND(G423*H423,6)</f>
      </c>
      <c r="L423" s="29">
        <v>0</v>
      </c>
      <c s="24">
        <f>ROUND(ROUND(L423,2)*ROUND(G423,3),2)</f>
      </c>
      <c s="27" t="s">
        <v>215</v>
      </c>
      <c>
        <f>(M423*21)/100</f>
      </c>
      <c t="s">
        <v>27</v>
      </c>
    </row>
    <row r="424" spans="1:5" ht="12.75" customHeight="1">
      <c r="A424" s="30" t="s">
        <v>56</v>
      </c>
      <c r="E424" s="31" t="s">
        <v>5</v>
      </c>
    </row>
    <row r="425" spans="1:5" ht="12.75" customHeight="1">
      <c r="A425" s="30" t="s">
        <v>58</v>
      </c>
      <c r="E425" s="32" t="s">
        <v>211</v>
      </c>
    </row>
    <row r="426" spans="5:5" ht="12.75" customHeight="1">
      <c r="E426" s="31" t="s">
        <v>60</v>
      </c>
    </row>
    <row r="427" spans="1:16" ht="12.75" customHeight="1">
      <c r="A427" t="s">
        <v>51</v>
      </c>
      <c s="6" t="s">
        <v>481</v>
      </c>
      <c s="6" t="s">
        <v>482</v>
      </c>
      <c t="s">
        <v>5</v>
      </c>
      <c s="26" t="s">
        <v>483</v>
      </c>
      <c s="27" t="s">
        <v>65</v>
      </c>
      <c s="28">
        <v>590</v>
      </c>
      <c s="27">
        <v>0</v>
      </c>
      <c s="27">
        <f>ROUND(G427*H427,6)</f>
      </c>
      <c r="L427" s="29">
        <v>0</v>
      </c>
      <c s="24">
        <f>ROUND(ROUND(L427,2)*ROUND(G427,3),2)</f>
      </c>
      <c s="27" t="s">
        <v>210</v>
      </c>
      <c>
        <f>(M427*21)/100</f>
      </c>
      <c t="s">
        <v>27</v>
      </c>
    </row>
    <row r="428" spans="1:5" ht="12.75" customHeight="1">
      <c r="A428" s="30" t="s">
        <v>56</v>
      </c>
      <c r="E428" s="31" t="s">
        <v>5</v>
      </c>
    </row>
    <row r="429" spans="1:5" ht="12.75" customHeight="1">
      <c r="A429" s="30" t="s">
        <v>58</v>
      </c>
      <c r="E429" s="32" t="s">
        <v>211</v>
      </c>
    </row>
    <row r="430" spans="5:5" ht="76.5" customHeight="1">
      <c r="E430" s="31" t="s">
        <v>484</v>
      </c>
    </row>
    <row r="431" spans="1:13" ht="12.75" customHeight="1">
      <c r="A431" t="s">
        <v>48</v>
      </c>
      <c r="C431" s="7" t="s">
        <v>26</v>
      </c>
      <c r="E431" s="25" t="s">
        <v>485</v>
      </c>
      <c r="J431" s="24">
        <f>0</f>
      </c>
      <c s="24">
        <f>0</f>
      </c>
      <c s="24">
        <f>0+L432+L436+L440+L444</f>
      </c>
      <c s="24">
        <f>0+M432+M436+M440+M444</f>
      </c>
    </row>
    <row r="432" spans="1:16" ht="12.75" customHeight="1">
      <c r="A432" t="s">
        <v>51</v>
      </c>
      <c s="6" t="s">
        <v>486</v>
      </c>
      <c s="6" t="s">
        <v>487</v>
      </c>
      <c t="s">
        <v>5</v>
      </c>
      <c s="26" t="s">
        <v>488</v>
      </c>
      <c s="27" t="s">
        <v>489</v>
      </c>
      <c s="28">
        <v>2.3</v>
      </c>
      <c s="27">
        <v>0</v>
      </c>
      <c s="27">
        <f>ROUND(G432*H432,6)</f>
      </c>
      <c r="L432" s="29">
        <v>0</v>
      </c>
      <c s="24">
        <f>ROUND(ROUND(L432,2)*ROUND(G432,3),2)</f>
      </c>
      <c s="27" t="s">
        <v>215</v>
      </c>
      <c>
        <f>(M432*21)/100</f>
      </c>
      <c t="s">
        <v>27</v>
      </c>
    </row>
    <row r="433" spans="1:5" ht="12.75" customHeight="1">
      <c r="A433" s="30" t="s">
        <v>56</v>
      </c>
      <c r="E433" s="31" t="s">
        <v>5</v>
      </c>
    </row>
    <row r="434" spans="1:5" ht="12.75" customHeight="1">
      <c r="A434" s="30" t="s">
        <v>58</v>
      </c>
      <c r="E434" s="32" t="s">
        <v>211</v>
      </c>
    </row>
    <row r="435" spans="5:5" ht="12.75" customHeight="1">
      <c r="E435" s="31" t="s">
        <v>60</v>
      </c>
    </row>
    <row r="436" spans="1:16" ht="12.75" customHeight="1">
      <c r="A436" t="s">
        <v>51</v>
      </c>
      <c s="6" t="s">
        <v>490</v>
      </c>
      <c s="6" t="s">
        <v>491</v>
      </c>
      <c t="s">
        <v>5</v>
      </c>
      <c s="26" t="s">
        <v>492</v>
      </c>
      <c s="27" t="s">
        <v>489</v>
      </c>
      <c s="28">
        <v>0.1</v>
      </c>
      <c s="27">
        <v>0</v>
      </c>
      <c s="27">
        <f>ROUND(G436*H436,6)</f>
      </c>
      <c r="L436" s="29">
        <v>0</v>
      </c>
      <c s="24">
        <f>ROUND(ROUND(L436,2)*ROUND(G436,3),2)</f>
      </c>
      <c s="27" t="s">
        <v>215</v>
      </c>
      <c>
        <f>(M436*21)/100</f>
      </c>
      <c t="s">
        <v>27</v>
      </c>
    </row>
    <row r="437" spans="1:5" ht="12.75" customHeight="1">
      <c r="A437" s="30" t="s">
        <v>56</v>
      </c>
      <c r="E437" s="31" t="s">
        <v>5</v>
      </c>
    </row>
    <row r="438" spans="1:5" ht="12.75" customHeight="1">
      <c r="A438" s="30" t="s">
        <v>58</v>
      </c>
      <c r="E438" s="32" t="s">
        <v>211</v>
      </c>
    </row>
    <row r="439" spans="5:5" ht="12.75" customHeight="1">
      <c r="E439" s="31" t="s">
        <v>60</v>
      </c>
    </row>
    <row r="440" spans="1:16" ht="12.75" customHeight="1">
      <c r="A440" t="s">
        <v>51</v>
      </c>
      <c s="6" t="s">
        <v>493</v>
      </c>
      <c s="6" t="s">
        <v>494</v>
      </c>
      <c t="s">
        <v>5</v>
      </c>
      <c s="26" t="s">
        <v>495</v>
      </c>
      <c s="27" t="s">
        <v>489</v>
      </c>
      <c s="28">
        <v>0.1</v>
      </c>
      <c s="27">
        <v>0</v>
      </c>
      <c s="27">
        <f>ROUND(G440*H440,6)</f>
      </c>
      <c r="L440" s="29">
        <v>0</v>
      </c>
      <c s="24">
        <f>ROUND(ROUND(L440,2)*ROUND(G440,3),2)</f>
      </c>
      <c s="27" t="s">
        <v>215</v>
      </c>
      <c>
        <f>(M440*21)/100</f>
      </c>
      <c t="s">
        <v>27</v>
      </c>
    </row>
    <row r="441" spans="1:5" ht="12.75" customHeight="1">
      <c r="A441" s="30" t="s">
        <v>56</v>
      </c>
      <c r="E441" s="31" t="s">
        <v>5</v>
      </c>
    </row>
    <row r="442" spans="1:5" ht="12.75" customHeight="1">
      <c r="A442" s="30" t="s">
        <v>58</v>
      </c>
      <c r="E442" s="32" t="s">
        <v>211</v>
      </c>
    </row>
    <row r="443" spans="5:5" ht="12.75" customHeight="1">
      <c r="E443" s="31" t="s">
        <v>60</v>
      </c>
    </row>
    <row r="444" spans="1:16" ht="12.75" customHeight="1">
      <c r="A444" t="s">
        <v>51</v>
      </c>
      <c s="6" t="s">
        <v>496</v>
      </c>
      <c s="6" t="s">
        <v>497</v>
      </c>
      <c t="s">
        <v>5</v>
      </c>
      <c s="26" t="s">
        <v>498</v>
      </c>
      <c s="27" t="s">
        <v>489</v>
      </c>
      <c s="28">
        <v>0.1</v>
      </c>
      <c s="27">
        <v>0</v>
      </c>
      <c s="27">
        <f>ROUND(G444*H444,6)</f>
      </c>
      <c r="L444" s="29">
        <v>0</v>
      </c>
      <c s="24">
        <f>ROUND(ROUND(L444,2)*ROUND(G444,3),2)</f>
      </c>
      <c s="27" t="s">
        <v>215</v>
      </c>
      <c>
        <f>(M444*21)/100</f>
      </c>
      <c t="s">
        <v>27</v>
      </c>
    </row>
    <row r="445" spans="1:5" ht="12.75" customHeight="1">
      <c r="A445" s="30" t="s">
        <v>56</v>
      </c>
      <c r="E445" s="31" t="s">
        <v>5</v>
      </c>
    </row>
    <row r="446" spans="1:5" ht="12.75" customHeight="1">
      <c r="A446" s="30" t="s">
        <v>58</v>
      </c>
      <c r="E446" s="32" t="s">
        <v>211</v>
      </c>
    </row>
    <row r="447" spans="5:5" ht="12.75" customHeight="1">
      <c r="E447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2769</v>
      </c>
      <c s="33">
        <f>Rekapitulace!C49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2769</v>
      </c>
      <c r="E4" s="19" t="s">
        <v>2770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COUNTIFS(L8:L84,"=0",A8:A84,"P")+COUNTIFS(L8:L84,"",A8:A84,"P")+SUM(Q8:Q84)</f>
      </c>
    </row>
    <row r="8" spans="1:13" ht="12.75" customHeight="1">
      <c r="A8" t="s">
        <v>45</v>
      </c>
      <c r="C8" s="21" t="s">
        <v>2898</v>
      </c>
      <c r="E8" s="23" t="s">
        <v>2899</v>
      </c>
      <c r="J8" s="22">
        <f>0+J9+J18+J43</f>
      </c>
      <c s="22">
        <f>0+K9+K18+K43</f>
      </c>
      <c s="22">
        <f>0+L9+L18+L43</f>
      </c>
      <c s="22">
        <f>0+M9+M18+M43</f>
      </c>
    </row>
    <row r="9" spans="1:13" ht="12.75" customHeight="1">
      <c r="A9" t="s">
        <v>48</v>
      </c>
      <c r="C9" s="7" t="s">
        <v>103</v>
      </c>
      <c r="E9" s="25" t="s">
        <v>954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51</v>
      </c>
      <c s="6" t="s">
        <v>112</v>
      </c>
      <c s="6" t="s">
        <v>1665</v>
      </c>
      <c t="s">
        <v>49</v>
      </c>
      <c s="26" t="s">
        <v>1666</v>
      </c>
      <c s="27" t="s">
        <v>489</v>
      </c>
      <c s="28">
        <v>0.17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2900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115</v>
      </c>
      <c s="6" t="s">
        <v>2901</v>
      </c>
      <c t="s">
        <v>49</v>
      </c>
      <c s="26" t="s">
        <v>2902</v>
      </c>
      <c s="27" t="s">
        <v>489</v>
      </c>
      <c s="28">
        <v>0.55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1580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2900</v>
      </c>
    </row>
    <row r="17" spans="5:5" ht="12.75" customHeight="1">
      <c r="E17" s="31" t="s">
        <v>60</v>
      </c>
    </row>
    <row r="18" spans="1:13" ht="12.75" customHeight="1">
      <c r="A18" t="s">
        <v>48</v>
      </c>
      <c r="C18" s="7" t="s">
        <v>375</v>
      </c>
      <c r="E18" s="25" t="s">
        <v>1663</v>
      </c>
      <c r="J18" s="24">
        <f>0</f>
      </c>
      <c s="24">
        <f>0</f>
      </c>
      <c s="24">
        <f>0+L19+L23+L27+L31+L35+L39</f>
      </c>
      <c s="24">
        <f>0+M19+M23+M27+M31+M35+M39</f>
      </c>
    </row>
    <row r="19" spans="1:16" ht="12.75" customHeight="1">
      <c r="A19" t="s">
        <v>51</v>
      </c>
      <c s="6" t="s">
        <v>93</v>
      </c>
      <c s="6" t="s">
        <v>785</v>
      </c>
      <c t="s">
        <v>49</v>
      </c>
      <c s="26" t="s">
        <v>786</v>
      </c>
      <c s="27" t="s">
        <v>89</v>
      </c>
      <c s="28">
        <v>264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1580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2903</v>
      </c>
    </row>
    <row r="22" spans="5:5" ht="12.75" customHeight="1">
      <c r="E22" s="31" t="s">
        <v>60</v>
      </c>
    </row>
    <row r="23" spans="1:16" ht="12.75" customHeight="1">
      <c r="A23" t="s">
        <v>51</v>
      </c>
      <c s="6" t="s">
        <v>96</v>
      </c>
      <c s="6" t="s">
        <v>725</v>
      </c>
      <c t="s">
        <v>49</v>
      </c>
      <c s="26" t="s">
        <v>726</v>
      </c>
      <c s="27" t="s">
        <v>89</v>
      </c>
      <c s="28">
        <v>132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1580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2903</v>
      </c>
    </row>
    <row r="26" spans="5:5" ht="12.75" customHeight="1">
      <c r="E26" s="31" t="s">
        <v>60</v>
      </c>
    </row>
    <row r="27" spans="1:16" ht="12.75" customHeight="1">
      <c r="A27" t="s">
        <v>51</v>
      </c>
      <c s="6" t="s">
        <v>99</v>
      </c>
      <c s="6" t="s">
        <v>247</v>
      </c>
      <c t="s">
        <v>49</v>
      </c>
      <c s="26" t="s">
        <v>248</v>
      </c>
      <c s="27" t="s">
        <v>89</v>
      </c>
      <c s="28">
        <v>50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1580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2904</v>
      </c>
    </row>
    <row r="30" spans="5:5" ht="12.75" customHeight="1">
      <c r="E30" s="31" t="s">
        <v>60</v>
      </c>
    </row>
    <row r="31" spans="1:16" ht="12.75" customHeight="1">
      <c r="A31" t="s">
        <v>51</v>
      </c>
      <c s="6" t="s">
        <v>103</v>
      </c>
      <c s="6" t="s">
        <v>2905</v>
      </c>
      <c t="s">
        <v>49</v>
      </c>
      <c s="26" t="s">
        <v>2906</v>
      </c>
      <c s="27" t="s">
        <v>236</v>
      </c>
      <c s="28">
        <v>156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1580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</v>
      </c>
    </row>
    <row r="33" spans="1:5" ht="12.75" customHeight="1">
      <c r="A33" s="30" t="s">
        <v>58</v>
      </c>
      <c r="E33" s="32" t="s">
        <v>2907</v>
      </c>
    </row>
    <row r="34" spans="5:5" ht="12.75" customHeight="1">
      <c r="E34" s="31" t="s">
        <v>60</v>
      </c>
    </row>
    <row r="35" spans="1:16" ht="12.75" customHeight="1">
      <c r="A35" t="s">
        <v>51</v>
      </c>
      <c s="6" t="s">
        <v>106</v>
      </c>
      <c s="6" t="s">
        <v>2908</v>
      </c>
      <c t="s">
        <v>49</v>
      </c>
      <c s="26" t="s">
        <v>2909</v>
      </c>
      <c s="27" t="s">
        <v>89</v>
      </c>
      <c s="28">
        <v>6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1580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</v>
      </c>
    </row>
    <row r="37" spans="1:5" ht="12.75" customHeight="1">
      <c r="A37" s="30" t="s">
        <v>58</v>
      </c>
      <c r="E37" s="32" t="s">
        <v>2910</v>
      </c>
    </row>
    <row r="38" spans="5:5" ht="12.75" customHeight="1">
      <c r="E38" s="31" t="s">
        <v>60</v>
      </c>
    </row>
    <row r="39" spans="1:16" ht="12.75" customHeight="1">
      <c r="A39" t="s">
        <v>51</v>
      </c>
      <c s="6" t="s">
        <v>109</v>
      </c>
      <c s="6" t="s">
        <v>2765</v>
      </c>
      <c t="s">
        <v>49</v>
      </c>
      <c s="26" t="s">
        <v>989</v>
      </c>
      <c s="27" t="s">
        <v>990</v>
      </c>
      <c s="28">
        <v>13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1580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12.75" customHeight="1">
      <c r="A41" s="30" t="s">
        <v>58</v>
      </c>
      <c r="E41" s="32" t="s">
        <v>2911</v>
      </c>
    </row>
    <row r="42" spans="5:5" ht="12.75" customHeight="1">
      <c r="E42" s="31" t="s">
        <v>60</v>
      </c>
    </row>
    <row r="43" spans="1:13" ht="12.75" customHeight="1">
      <c r="A43" t="s">
        <v>48</v>
      </c>
      <c r="C43" s="7" t="s">
        <v>387</v>
      </c>
      <c r="E43" s="25" t="s">
        <v>2741</v>
      </c>
      <c r="J43" s="24">
        <f>0</f>
      </c>
      <c s="24">
        <f>0</f>
      </c>
      <c s="24">
        <f>0+L44+L48+L52+L56+L60+L64+L68+L72+L76+L80+L84</f>
      </c>
      <c s="24">
        <f>0+M44+M48+M52+M56+M60+M64+M68+M72+M76+M80+M84</f>
      </c>
    </row>
    <row r="44" spans="1:16" ht="12.75" customHeight="1">
      <c r="A44" t="s">
        <v>51</v>
      </c>
      <c s="6" t="s">
        <v>49</v>
      </c>
      <c s="6" t="s">
        <v>1015</v>
      </c>
      <c t="s">
        <v>49</v>
      </c>
      <c s="26" t="s">
        <v>1016</v>
      </c>
      <c s="27" t="s">
        <v>161</v>
      </c>
      <c s="28">
        <v>64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1580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5</v>
      </c>
    </row>
    <row r="46" spans="1:5" ht="12.75" customHeight="1">
      <c r="A46" s="30" t="s">
        <v>58</v>
      </c>
      <c r="E46" s="32" t="s">
        <v>2742</v>
      </c>
    </row>
    <row r="47" spans="5:5" ht="12.75" customHeight="1">
      <c r="E47" s="31" t="s">
        <v>1344</v>
      </c>
    </row>
    <row r="48" spans="1:16" ht="12.75" customHeight="1">
      <c r="A48" t="s">
        <v>51</v>
      </c>
      <c s="6" t="s">
        <v>27</v>
      </c>
      <c s="6" t="s">
        <v>2912</v>
      </c>
      <c t="s">
        <v>49</v>
      </c>
      <c s="26" t="s">
        <v>2913</v>
      </c>
      <c s="27" t="s">
        <v>65</v>
      </c>
      <c s="28">
        <v>132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1580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5</v>
      </c>
    </row>
    <row r="50" spans="1:5" ht="12.75" customHeight="1">
      <c r="A50" s="30" t="s">
        <v>58</v>
      </c>
      <c r="E50" s="32" t="s">
        <v>2914</v>
      </c>
    </row>
    <row r="51" spans="5:5" ht="12.75" customHeight="1">
      <c r="E51" s="31" t="s">
        <v>60</v>
      </c>
    </row>
    <row r="52" spans="1:16" ht="12.75" customHeight="1">
      <c r="A52" t="s">
        <v>51</v>
      </c>
      <c s="6" t="s">
        <v>26</v>
      </c>
      <c s="6" t="s">
        <v>2830</v>
      </c>
      <c t="s">
        <v>49</v>
      </c>
      <c s="26" t="s">
        <v>2831</v>
      </c>
      <c s="27" t="s">
        <v>65</v>
      </c>
      <c s="28">
        <v>319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1580</v>
      </c>
      <c>
        <f>(M52*21)/100</f>
      </c>
      <c t="s">
        <v>27</v>
      </c>
    </row>
    <row r="53" spans="1:5" ht="12.75" customHeight="1">
      <c r="A53" s="30" t="s">
        <v>56</v>
      </c>
      <c r="E53" s="31" t="s">
        <v>5</v>
      </c>
    </row>
    <row r="54" spans="1:5" ht="12.75" customHeight="1">
      <c r="A54" s="30" t="s">
        <v>58</v>
      </c>
      <c r="E54" s="32" t="s">
        <v>2914</v>
      </c>
    </row>
    <row r="55" spans="5:5" ht="12.75" customHeight="1">
      <c r="E55" s="31" t="s">
        <v>60</v>
      </c>
    </row>
    <row r="56" spans="1:16" ht="12.75" customHeight="1">
      <c r="A56" t="s">
        <v>51</v>
      </c>
      <c s="6" t="s">
        <v>66</v>
      </c>
      <c s="6" t="s">
        <v>2915</v>
      </c>
      <c t="s">
        <v>49</v>
      </c>
      <c s="26" t="s">
        <v>2916</v>
      </c>
      <c s="27" t="s">
        <v>89</v>
      </c>
      <c s="28">
        <v>4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1580</v>
      </c>
      <c>
        <f>(M56*21)/100</f>
      </c>
      <c t="s">
        <v>27</v>
      </c>
    </row>
    <row r="57" spans="1:5" ht="12.75" customHeight="1">
      <c r="A57" s="30" t="s">
        <v>56</v>
      </c>
      <c r="E57" s="31" t="s">
        <v>5</v>
      </c>
    </row>
    <row r="58" spans="1:5" ht="12.75" customHeight="1">
      <c r="A58" s="30" t="s">
        <v>58</v>
      </c>
      <c r="E58" s="32" t="s">
        <v>2914</v>
      </c>
    </row>
    <row r="59" spans="5:5" ht="12.75" customHeight="1">
      <c r="E59" s="31" t="s">
        <v>60</v>
      </c>
    </row>
    <row r="60" spans="1:16" ht="12.75" customHeight="1">
      <c r="A60" t="s">
        <v>51</v>
      </c>
      <c s="6" t="s">
        <v>71</v>
      </c>
      <c s="6" t="s">
        <v>2853</v>
      </c>
      <c t="s">
        <v>49</v>
      </c>
      <c s="26" t="s">
        <v>2854</v>
      </c>
      <c s="27" t="s">
        <v>89</v>
      </c>
      <c s="28">
        <v>8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1580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12.75" customHeight="1">
      <c r="A62" s="30" t="s">
        <v>58</v>
      </c>
      <c r="E62" s="32" t="s">
        <v>2914</v>
      </c>
    </row>
    <row r="63" spans="5:5" ht="12.75" customHeight="1">
      <c r="E63" s="31" t="s">
        <v>60</v>
      </c>
    </row>
    <row r="64" spans="1:16" ht="12.75" customHeight="1">
      <c r="A64" t="s">
        <v>51</v>
      </c>
      <c s="6" t="s">
        <v>74</v>
      </c>
      <c s="6" t="s">
        <v>2746</v>
      </c>
      <c t="s">
        <v>49</v>
      </c>
      <c s="26" t="s">
        <v>2747</v>
      </c>
      <c s="27" t="s">
        <v>65</v>
      </c>
      <c s="28">
        <v>386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1580</v>
      </c>
      <c>
        <f>(M64*21)/100</f>
      </c>
      <c t="s">
        <v>27</v>
      </c>
    </row>
    <row r="65" spans="1:5" ht="12.75" customHeight="1">
      <c r="A65" s="30" t="s">
        <v>56</v>
      </c>
      <c r="E65" s="31" t="s">
        <v>5</v>
      </c>
    </row>
    <row r="66" spans="1:5" ht="12.75" customHeight="1">
      <c r="A66" s="30" t="s">
        <v>58</v>
      </c>
      <c r="E66" s="32" t="s">
        <v>2917</v>
      </c>
    </row>
    <row r="67" spans="5:5" ht="12.75" customHeight="1">
      <c r="E67" s="31" t="s">
        <v>60</v>
      </c>
    </row>
    <row r="68" spans="1:16" ht="12.75" customHeight="1">
      <c r="A68" t="s">
        <v>51</v>
      </c>
      <c s="6" t="s">
        <v>77</v>
      </c>
      <c s="6" t="s">
        <v>1005</v>
      </c>
      <c t="s">
        <v>49</v>
      </c>
      <c s="26" t="s">
        <v>1006</v>
      </c>
      <c s="27" t="s">
        <v>161</v>
      </c>
      <c s="28">
        <v>48</v>
      </c>
      <c s="27">
        <v>0</v>
      </c>
      <c s="27">
        <f>ROUND(G68*H68,6)</f>
      </c>
      <c r="L68" s="29">
        <v>0</v>
      </c>
      <c s="24">
        <f>ROUND(ROUND(L68,2)*ROUND(G68,3),2)</f>
      </c>
      <c s="27" t="s">
        <v>1580</v>
      </c>
      <c>
        <f>(M68*21)/100</f>
      </c>
      <c t="s">
        <v>27</v>
      </c>
    </row>
    <row r="69" spans="1:5" ht="12.75" customHeight="1">
      <c r="A69" s="30" t="s">
        <v>56</v>
      </c>
      <c r="E69" s="31" t="s">
        <v>5</v>
      </c>
    </row>
    <row r="70" spans="1:5" ht="12.75" customHeight="1">
      <c r="A70" s="30" t="s">
        <v>58</v>
      </c>
      <c r="E70" s="32" t="s">
        <v>5</v>
      </c>
    </row>
    <row r="71" spans="5:5" ht="12.75" customHeight="1">
      <c r="E71" s="31" t="s">
        <v>1344</v>
      </c>
    </row>
    <row r="72" spans="1:16" ht="12.75" customHeight="1">
      <c r="A72" t="s">
        <v>51</v>
      </c>
      <c s="6" t="s">
        <v>80</v>
      </c>
      <c s="6" t="s">
        <v>1013</v>
      </c>
      <c t="s">
        <v>49</v>
      </c>
      <c s="26" t="s">
        <v>1014</v>
      </c>
      <c s="27" t="s">
        <v>161</v>
      </c>
      <c s="28">
        <v>40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1580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5</v>
      </c>
    </row>
    <row r="74" spans="1:5" ht="12.75" customHeight="1">
      <c r="A74" s="30" t="s">
        <v>58</v>
      </c>
      <c r="E74" s="32" t="s">
        <v>5</v>
      </c>
    </row>
    <row r="75" spans="5:5" ht="12.75" customHeight="1">
      <c r="E75" s="31" t="s">
        <v>1344</v>
      </c>
    </row>
    <row r="76" spans="1:16" ht="12.75" customHeight="1">
      <c r="A76" t="s">
        <v>51</v>
      </c>
      <c s="6" t="s">
        <v>83</v>
      </c>
      <c s="6" t="s">
        <v>995</v>
      </c>
      <c t="s">
        <v>49</v>
      </c>
      <c s="26" t="s">
        <v>996</v>
      </c>
      <c s="27" t="s">
        <v>89</v>
      </c>
      <c s="28">
        <v>2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1580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5</v>
      </c>
    </row>
    <row r="78" spans="1:5" ht="12.75" customHeight="1">
      <c r="A78" s="30" t="s">
        <v>58</v>
      </c>
      <c r="E78" s="32" t="s">
        <v>2918</v>
      </c>
    </row>
    <row r="79" spans="5:5" ht="12.75" customHeight="1">
      <c r="E79" s="31" t="s">
        <v>1344</v>
      </c>
    </row>
    <row r="80" spans="1:16" ht="12.75" customHeight="1">
      <c r="A80" t="s">
        <v>51</v>
      </c>
      <c s="6" t="s">
        <v>86</v>
      </c>
      <c s="6" t="s">
        <v>997</v>
      </c>
      <c t="s">
        <v>49</v>
      </c>
      <c s="26" t="s">
        <v>998</v>
      </c>
      <c s="27" t="s">
        <v>89</v>
      </c>
      <c s="28">
        <v>1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1580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5</v>
      </c>
    </row>
    <row r="82" spans="1:5" ht="12.75" customHeight="1">
      <c r="A82" s="30" t="s">
        <v>58</v>
      </c>
      <c r="E82" s="32" t="s">
        <v>5</v>
      </c>
    </row>
    <row r="83" spans="5:5" ht="12.75" customHeight="1">
      <c r="E83" s="31" t="s">
        <v>1344</v>
      </c>
    </row>
    <row r="84" spans="1:16" ht="12.75" customHeight="1">
      <c r="A84" t="s">
        <v>51</v>
      </c>
      <c s="6" t="s">
        <v>90</v>
      </c>
      <c s="6" t="s">
        <v>2919</v>
      </c>
      <c t="s">
        <v>49</v>
      </c>
      <c s="26" t="s">
        <v>2920</v>
      </c>
      <c s="27" t="s">
        <v>89</v>
      </c>
      <c s="28">
        <v>14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1580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5</v>
      </c>
    </row>
    <row r="86" spans="1:5" ht="12.75" customHeight="1">
      <c r="A86" s="30" t="s">
        <v>58</v>
      </c>
      <c r="E86" s="32" t="s">
        <v>2921</v>
      </c>
    </row>
    <row r="87" spans="5:5" ht="12.75" customHeight="1">
      <c r="E87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2769</v>
      </c>
      <c s="33">
        <f>Rekapitulace!C49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2769</v>
      </c>
      <c r="E4" s="19" t="s">
        <v>2770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COUNTIFS(L8:L184,"=0",A8:A184,"P")+COUNTIFS(L8:L184,"",A8:A184,"P")+SUM(Q8:Q184)</f>
      </c>
    </row>
    <row r="8" spans="1:13" ht="12.75" customHeight="1">
      <c r="A8" t="s">
        <v>45</v>
      </c>
      <c r="C8" s="21" t="s">
        <v>2924</v>
      </c>
      <c r="E8" s="23" t="s">
        <v>2925</v>
      </c>
      <c r="J8" s="22">
        <f>0+J9+J14+J71</f>
      </c>
      <c s="22">
        <f>0+K9+K14+K71</f>
      </c>
      <c s="22">
        <f>0+L9+L14+L71</f>
      </c>
      <c s="22">
        <f>0+M9+M14+M71</f>
      </c>
    </row>
    <row r="9" spans="1:13" ht="12.75" customHeight="1">
      <c r="A9" t="s">
        <v>48</v>
      </c>
      <c r="C9" s="7" t="s">
        <v>103</v>
      </c>
      <c r="E9" s="25" t="s">
        <v>954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194</v>
      </c>
      <c s="6" t="s">
        <v>497</v>
      </c>
      <c t="s">
        <v>5</v>
      </c>
      <c s="26" t="s">
        <v>498</v>
      </c>
      <c s="27" t="s">
        <v>489</v>
      </c>
      <c s="28">
        <v>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957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57</v>
      </c>
    </row>
    <row r="12" spans="1:5" ht="12.75" customHeight="1">
      <c r="A12" s="30" t="s">
        <v>58</v>
      </c>
      <c r="E12" s="32" t="s">
        <v>2926</v>
      </c>
    </row>
    <row r="13" spans="5:5" ht="12.75" customHeight="1">
      <c r="E13" s="31" t="s">
        <v>60</v>
      </c>
    </row>
    <row r="14" spans="1:13" ht="12.75" customHeight="1">
      <c r="A14" t="s">
        <v>48</v>
      </c>
      <c r="C14" s="7" t="s">
        <v>375</v>
      </c>
      <c r="E14" s="25" t="s">
        <v>1663</v>
      </c>
      <c r="J14" s="24">
        <f>0</f>
      </c>
      <c s="24">
        <f>0</f>
      </c>
      <c s="24">
        <f>0+L15+L19+L23+L27+L31+L35+L39+L43+L47+L51+L55+L59+L63+L67</f>
      </c>
      <c s="24">
        <f>0+M15+M19+M23+M27+M31+M35+M39+M43+M47+M51+M55+M59+M63+M67</f>
      </c>
    </row>
    <row r="15" spans="1:16" ht="12.75" customHeight="1">
      <c r="A15" t="s">
        <v>51</v>
      </c>
      <c s="6" t="s">
        <v>149</v>
      </c>
      <c s="6" t="s">
        <v>2927</v>
      </c>
      <c t="s">
        <v>5</v>
      </c>
      <c s="26" t="s">
        <v>2798</v>
      </c>
      <c s="27" t="s">
        <v>65</v>
      </c>
      <c s="28">
        <v>75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957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5</v>
      </c>
    </row>
    <row r="17" spans="1:5" ht="12.75" customHeight="1">
      <c r="A17" s="30" t="s">
        <v>58</v>
      </c>
      <c r="E17" s="32" t="s">
        <v>2928</v>
      </c>
    </row>
    <row r="18" spans="5:5" ht="12.75" customHeight="1">
      <c r="E18" s="31" t="s">
        <v>1344</v>
      </c>
    </row>
    <row r="19" spans="1:16" ht="12.75" customHeight="1">
      <c r="A19" t="s">
        <v>51</v>
      </c>
      <c s="6" t="s">
        <v>152</v>
      </c>
      <c s="6" t="s">
        <v>2797</v>
      </c>
      <c t="s">
        <v>5</v>
      </c>
      <c s="26" t="s">
        <v>2801</v>
      </c>
      <c s="27" t="s">
        <v>65</v>
      </c>
      <c s="28">
        <v>75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957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2929</v>
      </c>
    </row>
    <row r="22" spans="5:5" ht="12.75" customHeight="1">
      <c r="E22" s="31" t="s">
        <v>1344</v>
      </c>
    </row>
    <row r="23" spans="1:16" ht="12.75" customHeight="1">
      <c r="A23" t="s">
        <v>51</v>
      </c>
      <c s="6" t="s">
        <v>155</v>
      </c>
      <c s="6" t="s">
        <v>2930</v>
      </c>
      <c t="s">
        <v>5</v>
      </c>
      <c s="26" t="s">
        <v>2931</v>
      </c>
      <c s="27" t="s">
        <v>65</v>
      </c>
      <c s="28">
        <v>75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957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2928</v>
      </c>
    </row>
    <row r="26" spans="5:5" ht="12.75" customHeight="1">
      <c r="E26" s="31" t="s">
        <v>1344</v>
      </c>
    </row>
    <row r="27" spans="1:16" ht="12.75" customHeight="1">
      <c r="A27" t="s">
        <v>51</v>
      </c>
      <c s="6" t="s">
        <v>158</v>
      </c>
      <c s="6" t="s">
        <v>2932</v>
      </c>
      <c t="s">
        <v>5</v>
      </c>
      <c s="26" t="s">
        <v>2933</v>
      </c>
      <c s="27" t="s">
        <v>65</v>
      </c>
      <c s="28">
        <v>75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957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2929</v>
      </c>
    </row>
    <row r="30" spans="5:5" ht="12.75" customHeight="1">
      <c r="E30" s="31" t="s">
        <v>1344</v>
      </c>
    </row>
    <row r="31" spans="1:16" ht="12.75" customHeight="1">
      <c r="A31" t="s">
        <v>51</v>
      </c>
      <c s="6" t="s">
        <v>163</v>
      </c>
      <c s="6" t="s">
        <v>2934</v>
      </c>
      <c t="s">
        <v>5</v>
      </c>
      <c s="26" t="s">
        <v>2935</v>
      </c>
      <c s="27" t="s">
        <v>65</v>
      </c>
      <c s="28">
        <v>220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957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</v>
      </c>
    </row>
    <row r="33" spans="1:5" ht="12.75" customHeight="1">
      <c r="A33" s="30" t="s">
        <v>58</v>
      </c>
      <c r="E33" s="32" t="s">
        <v>2936</v>
      </c>
    </row>
    <row r="34" spans="5:5" ht="12.75" customHeight="1">
      <c r="E34" s="31" t="s">
        <v>60</v>
      </c>
    </row>
    <row r="35" spans="1:16" ht="12.75" customHeight="1">
      <c r="A35" t="s">
        <v>51</v>
      </c>
      <c s="6" t="s">
        <v>166</v>
      </c>
      <c s="6" t="s">
        <v>228</v>
      </c>
      <c t="s">
        <v>5</v>
      </c>
      <c s="26" t="s">
        <v>229</v>
      </c>
      <c s="27" t="s">
        <v>65</v>
      </c>
      <c s="28">
        <v>50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957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</v>
      </c>
    </row>
    <row r="37" spans="1:5" ht="12.75" customHeight="1">
      <c r="A37" s="30" t="s">
        <v>58</v>
      </c>
      <c r="E37" s="32" t="s">
        <v>2937</v>
      </c>
    </row>
    <row r="38" spans="5:5" ht="12.75" customHeight="1">
      <c r="E38" s="31" t="s">
        <v>1344</v>
      </c>
    </row>
    <row r="39" spans="1:16" ht="12.75" customHeight="1">
      <c r="A39" t="s">
        <v>51</v>
      </c>
      <c s="6" t="s">
        <v>169</v>
      </c>
      <c s="6" t="s">
        <v>785</v>
      </c>
      <c t="s">
        <v>5</v>
      </c>
      <c s="26" t="s">
        <v>786</v>
      </c>
      <c s="27" t="s">
        <v>89</v>
      </c>
      <c s="28">
        <v>15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957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12.75" customHeight="1">
      <c r="A41" s="30" t="s">
        <v>58</v>
      </c>
      <c r="E41" s="32" t="s">
        <v>2938</v>
      </c>
    </row>
    <row r="42" spans="5:5" ht="12.75" customHeight="1">
      <c r="E42" s="31" t="s">
        <v>60</v>
      </c>
    </row>
    <row r="43" spans="1:16" ht="12.75" customHeight="1">
      <c r="A43" t="s">
        <v>51</v>
      </c>
      <c s="6" t="s">
        <v>172</v>
      </c>
      <c s="6" t="s">
        <v>598</v>
      </c>
      <c t="s">
        <v>5</v>
      </c>
      <c s="26" t="s">
        <v>599</v>
      </c>
      <c s="27" t="s">
        <v>89</v>
      </c>
      <c s="28">
        <v>660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957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</v>
      </c>
    </row>
    <row r="45" spans="1:5" ht="12.75" customHeight="1">
      <c r="A45" s="30" t="s">
        <v>58</v>
      </c>
      <c r="E45" s="32" t="s">
        <v>2938</v>
      </c>
    </row>
    <row r="46" spans="5:5" ht="12.75" customHeight="1">
      <c r="E46" s="31" t="s">
        <v>60</v>
      </c>
    </row>
    <row r="47" spans="1:16" ht="12.75" customHeight="1">
      <c r="A47" t="s">
        <v>51</v>
      </c>
      <c s="6" t="s">
        <v>175</v>
      </c>
      <c s="6" t="s">
        <v>2013</v>
      </c>
      <c t="s">
        <v>5</v>
      </c>
      <c s="26" t="s">
        <v>2014</v>
      </c>
      <c s="27" t="s">
        <v>236</v>
      </c>
      <c s="28">
        <v>14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957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12.75" customHeight="1">
      <c r="A49" s="30" t="s">
        <v>58</v>
      </c>
      <c r="E49" s="32" t="s">
        <v>2939</v>
      </c>
    </row>
    <row r="50" spans="5:5" ht="12.75" customHeight="1">
      <c r="E50" s="31" t="s">
        <v>60</v>
      </c>
    </row>
    <row r="51" spans="1:16" ht="12.75" customHeight="1">
      <c r="A51" t="s">
        <v>51</v>
      </c>
      <c s="6" t="s">
        <v>178</v>
      </c>
      <c s="6" t="s">
        <v>2908</v>
      </c>
      <c t="s">
        <v>5</v>
      </c>
      <c s="26" t="s">
        <v>2909</v>
      </c>
      <c s="27" t="s">
        <v>89</v>
      </c>
      <c s="28">
        <v>2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957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</v>
      </c>
    </row>
    <row r="53" spans="1:5" ht="12.75" customHeight="1">
      <c r="A53" s="30" t="s">
        <v>58</v>
      </c>
      <c r="E53" s="32" t="s">
        <v>2940</v>
      </c>
    </row>
    <row r="54" spans="5:5" ht="12.75" customHeight="1">
      <c r="E54" s="31" t="s">
        <v>60</v>
      </c>
    </row>
    <row r="55" spans="1:16" ht="12.75" customHeight="1">
      <c r="A55" t="s">
        <v>51</v>
      </c>
      <c s="6" t="s">
        <v>181</v>
      </c>
      <c s="6" t="s">
        <v>245</v>
      </c>
      <c t="s">
        <v>5</v>
      </c>
      <c s="26" t="s">
        <v>246</v>
      </c>
      <c s="27" t="s">
        <v>65</v>
      </c>
      <c s="28">
        <v>2815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957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</v>
      </c>
    </row>
    <row r="57" spans="1:5" ht="12.75" customHeight="1">
      <c r="A57" s="30" t="s">
        <v>58</v>
      </c>
      <c r="E57" s="32" t="s">
        <v>5</v>
      </c>
    </row>
    <row r="58" spans="5:5" ht="12.75" customHeight="1">
      <c r="E58" s="31" t="s">
        <v>1344</v>
      </c>
    </row>
    <row r="59" spans="1:16" ht="12.75" customHeight="1">
      <c r="A59" t="s">
        <v>51</v>
      </c>
      <c s="6" t="s">
        <v>185</v>
      </c>
      <c s="6" t="s">
        <v>247</v>
      </c>
      <c t="s">
        <v>5</v>
      </c>
      <c s="26" t="s">
        <v>248</v>
      </c>
      <c s="27" t="s">
        <v>89</v>
      </c>
      <c s="28">
        <v>112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957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</v>
      </c>
    </row>
    <row r="61" spans="1:5" ht="12.75" customHeight="1">
      <c r="A61" s="30" t="s">
        <v>58</v>
      </c>
      <c r="E61" s="32" t="s">
        <v>1754</v>
      </c>
    </row>
    <row r="62" spans="5:5" ht="12.75" customHeight="1">
      <c r="E62" s="31" t="s">
        <v>1344</v>
      </c>
    </row>
    <row r="63" spans="1:16" ht="12.75" customHeight="1">
      <c r="A63" t="s">
        <v>51</v>
      </c>
      <c s="6" t="s">
        <v>188</v>
      </c>
      <c s="6" t="s">
        <v>2941</v>
      </c>
      <c t="s">
        <v>5</v>
      </c>
      <c s="26" t="s">
        <v>2942</v>
      </c>
      <c s="27" t="s">
        <v>720</v>
      </c>
      <c s="28">
        <v>42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957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</v>
      </c>
    </row>
    <row r="65" spans="1:5" ht="12.75" customHeight="1">
      <c r="A65" s="30" t="s">
        <v>58</v>
      </c>
      <c r="E65" s="32" t="s">
        <v>2943</v>
      </c>
    </row>
    <row r="66" spans="5:5" ht="12.75" customHeight="1">
      <c r="E66" s="31" t="s">
        <v>60</v>
      </c>
    </row>
    <row r="67" spans="1:16" ht="12.75" customHeight="1">
      <c r="A67" t="s">
        <v>51</v>
      </c>
      <c s="6" t="s">
        <v>191</v>
      </c>
      <c s="6" t="s">
        <v>2944</v>
      </c>
      <c t="s">
        <v>5</v>
      </c>
      <c s="26" t="s">
        <v>2945</v>
      </c>
      <c s="27" t="s">
        <v>671</v>
      </c>
      <c s="28">
        <v>1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1347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2946</v>
      </c>
    </row>
    <row r="69" spans="1:5" ht="12.75" customHeight="1">
      <c r="A69" s="30" t="s">
        <v>58</v>
      </c>
      <c r="E69" s="32" t="s">
        <v>2947</v>
      </c>
    </row>
    <row r="70" spans="5:5" ht="12.75" customHeight="1">
      <c r="E70" s="31" t="s">
        <v>2948</v>
      </c>
    </row>
    <row r="71" spans="1:13" ht="12.75" customHeight="1">
      <c r="A71" t="s">
        <v>48</v>
      </c>
      <c r="C71" s="7" t="s">
        <v>387</v>
      </c>
      <c r="E71" s="25" t="s">
        <v>1785</v>
      </c>
      <c r="J71" s="24">
        <f>0</f>
      </c>
      <c s="24">
        <f>0</f>
      </c>
      <c s="24">
        <f>0+L72+L76+L80+L84+L88+L92+L96+L100+L104+L108+L112+L116+L120+L124+L128+L132+L136+L140+L144+L148+L152+L156+L160+L164+L168+L172+L176+L180+L184</f>
      </c>
      <c s="24">
        <f>0+M72+M76+M80+M84+M88+M92+M96+M100+M104+M108+M112+M116+M120+M124+M128+M132+M136+M140+M144+M148+M152+M156+M160+M164+M168+M172+M176+M180+M184</f>
      </c>
    </row>
    <row r="72" spans="1:16" ht="12.75" customHeight="1">
      <c r="A72" t="s">
        <v>51</v>
      </c>
      <c s="6" t="s">
        <v>49</v>
      </c>
      <c s="6" t="s">
        <v>2949</v>
      </c>
      <c t="s">
        <v>5</v>
      </c>
      <c s="26" t="s">
        <v>2950</v>
      </c>
      <c s="27" t="s">
        <v>65</v>
      </c>
      <c s="28">
        <v>1370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957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2951</v>
      </c>
    </row>
    <row r="74" spans="1:5" ht="12.75" customHeight="1">
      <c r="A74" s="30" t="s">
        <v>58</v>
      </c>
      <c r="E74" s="32" t="s">
        <v>2952</v>
      </c>
    </row>
    <row r="75" spans="5:5" ht="12.75" customHeight="1">
      <c r="E75" s="31" t="s">
        <v>60</v>
      </c>
    </row>
    <row r="76" spans="1:16" ht="12.75" customHeight="1">
      <c r="A76" t="s">
        <v>51</v>
      </c>
      <c s="6" t="s">
        <v>27</v>
      </c>
      <c s="6" t="s">
        <v>812</v>
      </c>
      <c t="s">
        <v>5</v>
      </c>
      <c s="26" t="s">
        <v>813</v>
      </c>
      <c s="27" t="s">
        <v>65</v>
      </c>
      <c s="28">
        <v>860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957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2953</v>
      </c>
    </row>
    <row r="78" spans="1:5" ht="12.75" customHeight="1">
      <c r="A78" s="30" t="s">
        <v>58</v>
      </c>
      <c r="E78" s="32" t="s">
        <v>2954</v>
      </c>
    </row>
    <row r="79" spans="5:5" ht="12.75" customHeight="1">
      <c r="E79" s="31" t="s">
        <v>60</v>
      </c>
    </row>
    <row r="80" spans="1:16" ht="12.75" customHeight="1">
      <c r="A80" t="s">
        <v>51</v>
      </c>
      <c s="6" t="s">
        <v>26</v>
      </c>
      <c s="6" t="s">
        <v>2955</v>
      </c>
      <c t="s">
        <v>5</v>
      </c>
      <c s="26" t="s">
        <v>2956</v>
      </c>
      <c s="27" t="s">
        <v>65</v>
      </c>
      <c s="28">
        <v>240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957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2957</v>
      </c>
    </row>
    <row r="82" spans="1:5" ht="12.75" customHeight="1">
      <c r="A82" s="30" t="s">
        <v>58</v>
      </c>
      <c r="E82" s="32" t="s">
        <v>2958</v>
      </c>
    </row>
    <row r="83" spans="5:5" ht="12.75" customHeight="1">
      <c r="E83" s="31" t="s">
        <v>60</v>
      </c>
    </row>
    <row r="84" spans="1:16" ht="12.75" customHeight="1">
      <c r="A84" t="s">
        <v>51</v>
      </c>
      <c s="6" t="s">
        <v>66</v>
      </c>
      <c s="6" t="s">
        <v>2830</v>
      </c>
      <c t="s">
        <v>5</v>
      </c>
      <c s="26" t="s">
        <v>2831</v>
      </c>
      <c s="27" t="s">
        <v>65</v>
      </c>
      <c s="28">
        <v>24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957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2959</v>
      </c>
    </row>
    <row r="86" spans="1:5" ht="12.75" customHeight="1">
      <c r="A86" s="30" t="s">
        <v>58</v>
      </c>
      <c r="E86" s="32" t="s">
        <v>2960</v>
      </c>
    </row>
    <row r="87" spans="5:5" ht="12.75" customHeight="1">
      <c r="E87" s="31" t="s">
        <v>60</v>
      </c>
    </row>
    <row r="88" spans="1:16" ht="12.75" customHeight="1">
      <c r="A88" t="s">
        <v>51</v>
      </c>
      <c s="6" t="s">
        <v>71</v>
      </c>
      <c s="6" t="s">
        <v>637</v>
      </c>
      <c t="s">
        <v>5</v>
      </c>
      <c s="26" t="s">
        <v>638</v>
      </c>
      <c s="27" t="s">
        <v>89</v>
      </c>
      <c s="28">
        <v>232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957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2961</v>
      </c>
    </row>
    <row r="90" spans="1:5" ht="12.75" customHeight="1">
      <c r="A90" s="30" t="s">
        <v>58</v>
      </c>
      <c r="E90" s="32" t="s">
        <v>2962</v>
      </c>
    </row>
    <row r="91" spans="5:5" ht="12.75" customHeight="1">
      <c r="E91" s="31" t="s">
        <v>60</v>
      </c>
    </row>
    <row r="92" spans="1:16" ht="12.75" customHeight="1">
      <c r="A92" t="s">
        <v>51</v>
      </c>
      <c s="6" t="s">
        <v>74</v>
      </c>
      <c s="6" t="s">
        <v>2963</v>
      </c>
      <c t="s">
        <v>5</v>
      </c>
      <c s="26" t="s">
        <v>2964</v>
      </c>
      <c s="27" t="s">
        <v>89</v>
      </c>
      <c s="28">
        <v>90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957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5</v>
      </c>
    </row>
    <row r="94" spans="1:5" ht="12.75" customHeight="1">
      <c r="A94" s="30" t="s">
        <v>58</v>
      </c>
      <c r="E94" s="32" t="s">
        <v>2965</v>
      </c>
    </row>
    <row r="95" spans="5:5" ht="12.75" customHeight="1">
      <c r="E95" s="31" t="s">
        <v>1344</v>
      </c>
    </row>
    <row r="96" spans="1:16" ht="12.75" customHeight="1">
      <c r="A96" t="s">
        <v>51</v>
      </c>
      <c s="6" t="s">
        <v>77</v>
      </c>
      <c s="6" t="s">
        <v>2966</v>
      </c>
      <c t="s">
        <v>5</v>
      </c>
      <c s="26" t="s">
        <v>1806</v>
      </c>
      <c s="27" t="s">
        <v>89</v>
      </c>
      <c s="28">
        <v>58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957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2967</v>
      </c>
    </row>
    <row r="98" spans="1:5" ht="12.75" customHeight="1">
      <c r="A98" s="30" t="s">
        <v>58</v>
      </c>
      <c r="E98" s="32" t="s">
        <v>2968</v>
      </c>
    </row>
    <row r="99" spans="5:5" ht="12.75" customHeight="1">
      <c r="E99" s="31" t="s">
        <v>1344</v>
      </c>
    </row>
    <row r="100" spans="1:16" ht="12.75" customHeight="1">
      <c r="A100" t="s">
        <v>51</v>
      </c>
      <c s="6" t="s">
        <v>80</v>
      </c>
      <c s="6" t="s">
        <v>2969</v>
      </c>
      <c t="s">
        <v>5</v>
      </c>
      <c s="26" t="s">
        <v>2970</v>
      </c>
      <c s="27" t="s">
        <v>89</v>
      </c>
      <c s="28">
        <v>24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957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2971</v>
      </c>
    </row>
    <row r="102" spans="1:5" ht="12.75" customHeight="1">
      <c r="A102" s="30" t="s">
        <v>58</v>
      </c>
      <c r="E102" s="32" t="s">
        <v>2972</v>
      </c>
    </row>
    <row r="103" spans="5:5" ht="12.75" customHeight="1">
      <c r="E103" s="31" t="s">
        <v>1344</v>
      </c>
    </row>
    <row r="104" spans="1:16" ht="12.75" customHeight="1">
      <c r="A104" t="s">
        <v>51</v>
      </c>
      <c s="6" t="s">
        <v>83</v>
      </c>
      <c s="6" t="s">
        <v>2973</v>
      </c>
      <c t="s">
        <v>5</v>
      </c>
      <c s="26" t="s">
        <v>2974</v>
      </c>
      <c s="27" t="s">
        <v>89</v>
      </c>
      <c s="28">
        <v>82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957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5</v>
      </c>
    </row>
    <row r="106" spans="1:5" ht="12.75" customHeight="1">
      <c r="A106" s="30" t="s">
        <v>58</v>
      </c>
      <c r="E106" s="32" t="s">
        <v>2975</v>
      </c>
    </row>
    <row r="107" spans="5:5" ht="12.75" customHeight="1">
      <c r="E107" s="31" t="s">
        <v>1344</v>
      </c>
    </row>
    <row r="108" spans="1:16" ht="12.75" customHeight="1">
      <c r="A108" t="s">
        <v>51</v>
      </c>
      <c s="6" t="s">
        <v>86</v>
      </c>
      <c s="6" t="s">
        <v>2976</v>
      </c>
      <c t="s">
        <v>5</v>
      </c>
      <c s="26" t="s">
        <v>2977</v>
      </c>
      <c s="27" t="s">
        <v>89</v>
      </c>
      <c s="28">
        <v>8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957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2978</v>
      </c>
    </row>
    <row r="110" spans="1:5" ht="12.75" customHeight="1">
      <c r="A110" s="30" t="s">
        <v>58</v>
      </c>
      <c r="E110" s="32" t="s">
        <v>2979</v>
      </c>
    </row>
    <row r="111" spans="5:5" ht="12.75" customHeight="1">
      <c r="E111" s="31" t="s">
        <v>1344</v>
      </c>
    </row>
    <row r="112" spans="1:16" ht="12.75" customHeight="1">
      <c r="A112" t="s">
        <v>51</v>
      </c>
      <c s="6" t="s">
        <v>90</v>
      </c>
      <c s="6" t="s">
        <v>2980</v>
      </c>
      <c t="s">
        <v>5</v>
      </c>
      <c s="26" t="s">
        <v>2981</v>
      </c>
      <c s="27" t="s">
        <v>89</v>
      </c>
      <c s="28">
        <v>58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957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2967</v>
      </c>
    </row>
    <row r="114" spans="1:5" ht="12.75" customHeight="1">
      <c r="A114" s="30" t="s">
        <v>58</v>
      </c>
      <c r="E114" s="32" t="s">
        <v>2968</v>
      </c>
    </row>
    <row r="115" spans="5:5" ht="12.75" customHeight="1">
      <c r="E115" s="31" t="s">
        <v>1344</v>
      </c>
    </row>
    <row r="116" spans="1:16" ht="12.75" customHeight="1">
      <c r="A116" t="s">
        <v>51</v>
      </c>
      <c s="6" t="s">
        <v>93</v>
      </c>
      <c s="6" t="s">
        <v>2982</v>
      </c>
      <c t="s">
        <v>5</v>
      </c>
      <c s="26" t="s">
        <v>2983</v>
      </c>
      <c s="27" t="s">
        <v>89</v>
      </c>
      <c s="28">
        <v>1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957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2984</v>
      </c>
    </row>
    <row r="118" spans="1:5" ht="12.75" customHeight="1">
      <c r="A118" s="30" t="s">
        <v>58</v>
      </c>
      <c r="E118" s="32" t="s">
        <v>2985</v>
      </c>
    </row>
    <row r="119" spans="5:5" ht="12.75" customHeight="1">
      <c r="E119" s="31" t="s">
        <v>1344</v>
      </c>
    </row>
    <row r="120" spans="1:16" ht="12.75" customHeight="1">
      <c r="A120" t="s">
        <v>51</v>
      </c>
      <c s="6" t="s">
        <v>96</v>
      </c>
      <c s="6" t="s">
        <v>2986</v>
      </c>
      <c t="s">
        <v>5</v>
      </c>
      <c s="26" t="s">
        <v>2987</v>
      </c>
      <c s="27" t="s">
        <v>89</v>
      </c>
      <c s="28">
        <v>1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957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5</v>
      </c>
    </row>
    <row r="122" spans="1:5" ht="12.75" customHeight="1">
      <c r="A122" s="30" t="s">
        <v>58</v>
      </c>
      <c r="E122" s="32" t="s">
        <v>2988</v>
      </c>
    </row>
    <row r="123" spans="5:5" ht="12.75" customHeight="1">
      <c r="E123" s="31" t="s">
        <v>60</v>
      </c>
    </row>
    <row r="124" spans="1:16" ht="12.75" customHeight="1">
      <c r="A124" t="s">
        <v>51</v>
      </c>
      <c s="6" t="s">
        <v>99</v>
      </c>
      <c s="6" t="s">
        <v>2989</v>
      </c>
      <c t="s">
        <v>5</v>
      </c>
      <c s="26" t="s">
        <v>2990</v>
      </c>
      <c s="27" t="s">
        <v>89</v>
      </c>
      <c s="28">
        <v>1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957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2984</v>
      </c>
    </row>
    <row r="126" spans="1:5" ht="12.75" customHeight="1">
      <c r="A126" s="30" t="s">
        <v>58</v>
      </c>
      <c r="E126" s="32" t="s">
        <v>2991</v>
      </c>
    </row>
    <row r="127" spans="5:5" ht="12.75" customHeight="1">
      <c r="E127" s="31" t="s">
        <v>1344</v>
      </c>
    </row>
    <row r="128" spans="1:16" ht="12.75" customHeight="1">
      <c r="A128" t="s">
        <v>51</v>
      </c>
      <c s="6" t="s">
        <v>103</v>
      </c>
      <c s="6" t="s">
        <v>2873</v>
      </c>
      <c t="s">
        <v>5</v>
      </c>
      <c s="26" t="s">
        <v>2874</v>
      </c>
      <c s="27" t="s">
        <v>89</v>
      </c>
      <c s="28">
        <v>1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957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2992</v>
      </c>
    </row>
    <row r="130" spans="1:5" ht="12.75" customHeight="1">
      <c r="A130" s="30" t="s">
        <v>58</v>
      </c>
      <c r="E130" s="32" t="s">
        <v>2991</v>
      </c>
    </row>
    <row r="131" spans="5:5" ht="12.75" customHeight="1">
      <c r="E131" s="31" t="s">
        <v>1344</v>
      </c>
    </row>
    <row r="132" spans="1:16" ht="12.75" customHeight="1">
      <c r="A132" t="s">
        <v>51</v>
      </c>
      <c s="6" t="s">
        <v>106</v>
      </c>
      <c s="6" t="s">
        <v>2993</v>
      </c>
      <c t="s">
        <v>5</v>
      </c>
      <c s="26" t="s">
        <v>2994</v>
      </c>
      <c s="27" t="s">
        <v>89</v>
      </c>
      <c s="28">
        <v>1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957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2992</v>
      </c>
    </row>
    <row r="134" spans="1:5" ht="12.75" customHeight="1">
      <c r="A134" s="30" t="s">
        <v>58</v>
      </c>
      <c r="E134" s="32" t="s">
        <v>2991</v>
      </c>
    </row>
    <row r="135" spans="5:5" ht="12.75" customHeight="1">
      <c r="E135" s="31" t="s">
        <v>1344</v>
      </c>
    </row>
    <row r="136" spans="1:16" ht="12.75" customHeight="1">
      <c r="A136" t="s">
        <v>51</v>
      </c>
      <c s="6" t="s">
        <v>109</v>
      </c>
      <c s="6" t="s">
        <v>2995</v>
      </c>
      <c t="s">
        <v>5</v>
      </c>
      <c s="26" t="s">
        <v>2996</v>
      </c>
      <c s="27" t="s">
        <v>89</v>
      </c>
      <c s="28">
        <v>1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957</v>
      </c>
      <c>
        <f>(M136*21)/100</f>
      </c>
      <c t="s">
        <v>27</v>
      </c>
    </row>
    <row r="137" spans="1:5" ht="12.75" customHeight="1">
      <c r="A137" s="30" t="s">
        <v>56</v>
      </c>
      <c r="E137" s="31" t="s">
        <v>5</v>
      </c>
    </row>
    <row r="138" spans="1:5" ht="12.75" customHeight="1">
      <c r="A138" s="30" t="s">
        <v>58</v>
      </c>
      <c r="E138" s="32" t="s">
        <v>2997</v>
      </c>
    </row>
    <row r="139" spans="5:5" ht="12.75" customHeight="1">
      <c r="E139" s="31" t="s">
        <v>1344</v>
      </c>
    </row>
    <row r="140" spans="1:16" ht="12.75" customHeight="1">
      <c r="A140" t="s">
        <v>51</v>
      </c>
      <c s="6" t="s">
        <v>112</v>
      </c>
      <c s="6" t="s">
        <v>2998</v>
      </c>
      <c t="s">
        <v>5</v>
      </c>
      <c s="26" t="s">
        <v>2999</v>
      </c>
      <c s="27" t="s">
        <v>89</v>
      </c>
      <c s="28">
        <v>1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957</v>
      </c>
      <c>
        <f>(M140*21)/100</f>
      </c>
      <c t="s">
        <v>27</v>
      </c>
    </row>
    <row r="141" spans="1:5" ht="12.75" customHeight="1">
      <c r="A141" s="30" t="s">
        <v>56</v>
      </c>
      <c r="E141" s="31" t="s">
        <v>5</v>
      </c>
    </row>
    <row r="142" spans="1:5" ht="12.75" customHeight="1">
      <c r="A142" s="30" t="s">
        <v>58</v>
      </c>
      <c r="E142" s="32" t="s">
        <v>2997</v>
      </c>
    </row>
    <row r="143" spans="5:5" ht="12.75" customHeight="1">
      <c r="E143" s="31" t="s">
        <v>60</v>
      </c>
    </row>
    <row r="144" spans="1:16" ht="12.75" customHeight="1">
      <c r="A144" t="s">
        <v>51</v>
      </c>
      <c s="6" t="s">
        <v>115</v>
      </c>
      <c s="6" t="s">
        <v>1812</v>
      </c>
      <c t="s">
        <v>5</v>
      </c>
      <c s="26" t="s">
        <v>1813</v>
      </c>
      <c s="27" t="s">
        <v>89</v>
      </c>
      <c s="28">
        <v>1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957</v>
      </c>
      <c>
        <f>(M144*21)/100</f>
      </c>
      <c t="s">
        <v>27</v>
      </c>
    </row>
    <row r="145" spans="1:5" ht="12.75" customHeight="1">
      <c r="A145" s="30" t="s">
        <v>56</v>
      </c>
      <c r="E145" s="31" t="s">
        <v>5</v>
      </c>
    </row>
    <row r="146" spans="1:5" ht="12.75" customHeight="1">
      <c r="A146" s="30" t="s">
        <v>58</v>
      </c>
      <c r="E146" s="32" t="s">
        <v>5</v>
      </c>
    </row>
    <row r="147" spans="5:5" ht="12.75" customHeight="1">
      <c r="E147" s="31" t="s">
        <v>1344</v>
      </c>
    </row>
    <row r="148" spans="1:16" ht="12.75" customHeight="1">
      <c r="A148" t="s">
        <v>51</v>
      </c>
      <c s="6" t="s">
        <v>119</v>
      </c>
      <c s="6" t="s">
        <v>1814</v>
      </c>
      <c t="s">
        <v>5</v>
      </c>
      <c s="26" t="s">
        <v>1815</v>
      </c>
      <c s="27" t="s">
        <v>89</v>
      </c>
      <c s="28">
        <v>10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957</v>
      </c>
      <c>
        <f>(M148*21)/100</f>
      </c>
      <c t="s">
        <v>27</v>
      </c>
    </row>
    <row r="149" spans="1:5" ht="12.75" customHeight="1">
      <c r="A149" s="30" t="s">
        <v>56</v>
      </c>
      <c r="E149" s="31" t="s">
        <v>5</v>
      </c>
    </row>
    <row r="150" spans="1:5" ht="12.75" customHeight="1">
      <c r="A150" s="30" t="s">
        <v>58</v>
      </c>
      <c r="E150" s="32" t="s">
        <v>5</v>
      </c>
    </row>
    <row r="151" spans="5:5" ht="12.75" customHeight="1">
      <c r="E151" s="31" t="s">
        <v>60</v>
      </c>
    </row>
    <row r="152" spans="1:16" ht="12.75" customHeight="1">
      <c r="A152" t="s">
        <v>51</v>
      </c>
      <c s="6" t="s">
        <v>122</v>
      </c>
      <c s="6" t="s">
        <v>997</v>
      </c>
      <c t="s">
        <v>5</v>
      </c>
      <c s="26" t="s">
        <v>998</v>
      </c>
      <c s="27" t="s">
        <v>89</v>
      </c>
      <c s="28">
        <v>1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957</v>
      </c>
      <c>
        <f>(M152*21)/100</f>
      </c>
      <c t="s">
        <v>27</v>
      </c>
    </row>
    <row r="153" spans="1:5" ht="12.75" customHeight="1">
      <c r="A153" s="30" t="s">
        <v>56</v>
      </c>
      <c r="E153" s="31" t="s">
        <v>5</v>
      </c>
    </row>
    <row r="154" spans="1:5" ht="12.75" customHeight="1">
      <c r="A154" s="30" t="s">
        <v>58</v>
      </c>
      <c r="E154" s="32" t="s">
        <v>5</v>
      </c>
    </row>
    <row r="155" spans="5:5" ht="12.75" customHeight="1">
      <c r="E155" s="31" t="s">
        <v>1344</v>
      </c>
    </row>
    <row r="156" spans="1:16" ht="12.75" customHeight="1">
      <c r="A156" t="s">
        <v>51</v>
      </c>
      <c s="6" t="s">
        <v>125</v>
      </c>
      <c s="6" t="s">
        <v>1009</v>
      </c>
      <c t="s">
        <v>5</v>
      </c>
      <c s="26" t="s">
        <v>1010</v>
      </c>
      <c s="27" t="s">
        <v>161</v>
      </c>
      <c s="28">
        <v>160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957</v>
      </c>
      <c>
        <f>(M156*21)/100</f>
      </c>
      <c t="s">
        <v>27</v>
      </c>
    </row>
    <row r="157" spans="1:5" ht="12.75" customHeight="1">
      <c r="A157" s="30" t="s">
        <v>56</v>
      </c>
      <c r="E157" s="31" t="s">
        <v>5</v>
      </c>
    </row>
    <row r="158" spans="1:5" ht="12.75" customHeight="1">
      <c r="A158" s="30" t="s">
        <v>58</v>
      </c>
      <c r="E158" s="32" t="s">
        <v>1816</v>
      </c>
    </row>
    <row r="159" spans="5:5" ht="12.75" customHeight="1">
      <c r="E159" s="31" t="s">
        <v>1344</v>
      </c>
    </row>
    <row r="160" spans="1:16" ht="12.75" customHeight="1">
      <c r="A160" t="s">
        <v>51</v>
      </c>
      <c s="6" t="s">
        <v>128</v>
      </c>
      <c s="6" t="s">
        <v>1817</v>
      </c>
      <c t="s">
        <v>5</v>
      </c>
      <c s="26" t="s">
        <v>1818</v>
      </c>
      <c s="27" t="s">
        <v>89</v>
      </c>
      <c s="28">
        <v>1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957</v>
      </c>
      <c>
        <f>(M160*21)/100</f>
      </c>
      <c t="s">
        <v>27</v>
      </c>
    </row>
    <row r="161" spans="1:5" ht="12.75" customHeight="1">
      <c r="A161" s="30" t="s">
        <v>56</v>
      </c>
      <c r="E161" s="31" t="s">
        <v>5</v>
      </c>
    </row>
    <row r="162" spans="1:5" ht="12.75" customHeight="1">
      <c r="A162" s="30" t="s">
        <v>58</v>
      </c>
      <c r="E162" s="32" t="s">
        <v>5</v>
      </c>
    </row>
    <row r="163" spans="5:5" ht="12.75" customHeight="1">
      <c r="E163" s="31" t="s">
        <v>1344</v>
      </c>
    </row>
    <row r="164" spans="1:16" ht="12.75" customHeight="1">
      <c r="A164" t="s">
        <v>51</v>
      </c>
      <c s="6" t="s">
        <v>131</v>
      </c>
      <c s="6" t="s">
        <v>1013</v>
      </c>
      <c t="s">
        <v>5</v>
      </c>
      <c s="26" t="s">
        <v>1014</v>
      </c>
      <c s="27" t="s">
        <v>161</v>
      </c>
      <c s="28">
        <v>60</v>
      </c>
      <c s="27">
        <v>0</v>
      </c>
      <c s="27">
        <f>ROUND(G164*H164,6)</f>
      </c>
      <c r="L164" s="29">
        <v>0</v>
      </c>
      <c s="24">
        <f>ROUND(ROUND(L164,2)*ROUND(G164,3),2)</f>
      </c>
      <c s="27" t="s">
        <v>957</v>
      </c>
      <c>
        <f>(M164*21)/100</f>
      </c>
      <c t="s">
        <v>27</v>
      </c>
    </row>
    <row r="165" spans="1:5" ht="12.75" customHeight="1">
      <c r="A165" s="30" t="s">
        <v>56</v>
      </c>
      <c r="E165" s="31" t="s">
        <v>5</v>
      </c>
    </row>
    <row r="166" spans="1:5" ht="12.75" customHeight="1">
      <c r="A166" s="30" t="s">
        <v>58</v>
      </c>
      <c r="E166" s="32" t="s">
        <v>1819</v>
      </c>
    </row>
    <row r="167" spans="5:5" ht="12.75" customHeight="1">
      <c r="E167" s="31" t="s">
        <v>1344</v>
      </c>
    </row>
    <row r="168" spans="1:16" ht="12.75" customHeight="1">
      <c r="A168" t="s">
        <v>51</v>
      </c>
      <c s="6" t="s">
        <v>134</v>
      </c>
      <c s="6" t="s">
        <v>1015</v>
      </c>
      <c t="s">
        <v>5</v>
      </c>
      <c s="26" t="s">
        <v>1016</v>
      </c>
      <c s="27" t="s">
        <v>161</v>
      </c>
      <c s="28">
        <v>12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957</v>
      </c>
      <c>
        <f>(M168*21)/100</f>
      </c>
      <c t="s">
        <v>27</v>
      </c>
    </row>
    <row r="169" spans="1:5" ht="12.75" customHeight="1">
      <c r="A169" s="30" t="s">
        <v>56</v>
      </c>
      <c r="E169" s="31" t="s">
        <v>5</v>
      </c>
    </row>
    <row r="170" spans="1:5" ht="12.75" customHeight="1">
      <c r="A170" s="30" t="s">
        <v>58</v>
      </c>
      <c r="E170" s="32" t="s">
        <v>1820</v>
      </c>
    </row>
    <row r="171" spans="5:5" ht="12.75" customHeight="1">
      <c r="E171" s="31" t="s">
        <v>60</v>
      </c>
    </row>
    <row r="172" spans="1:16" ht="12.75" customHeight="1">
      <c r="A172" t="s">
        <v>51</v>
      </c>
      <c s="6" t="s">
        <v>137</v>
      </c>
      <c s="6" t="s">
        <v>1005</v>
      </c>
      <c t="s">
        <v>5</v>
      </c>
      <c s="26" t="s">
        <v>1006</v>
      </c>
      <c s="27" t="s">
        <v>161</v>
      </c>
      <c s="28">
        <v>88</v>
      </c>
      <c s="27">
        <v>0</v>
      </c>
      <c s="27">
        <f>ROUND(G172*H172,6)</f>
      </c>
      <c r="L172" s="29">
        <v>0</v>
      </c>
      <c s="24">
        <f>ROUND(ROUND(L172,2)*ROUND(G172,3),2)</f>
      </c>
      <c s="27" t="s">
        <v>957</v>
      </c>
      <c>
        <f>(M172*21)/100</f>
      </c>
      <c t="s">
        <v>27</v>
      </c>
    </row>
    <row r="173" spans="1:5" ht="12.75" customHeight="1">
      <c r="A173" s="30" t="s">
        <v>56</v>
      </c>
      <c r="E173" s="31" t="s">
        <v>5</v>
      </c>
    </row>
    <row r="174" spans="1:5" ht="12.75" customHeight="1">
      <c r="A174" s="30" t="s">
        <v>58</v>
      </c>
      <c r="E174" s="32" t="s">
        <v>3000</v>
      </c>
    </row>
    <row r="175" spans="5:5" ht="12.75" customHeight="1">
      <c r="E175" s="31" t="s">
        <v>1344</v>
      </c>
    </row>
    <row r="176" spans="1:16" ht="12.75" customHeight="1">
      <c r="A176" t="s">
        <v>51</v>
      </c>
      <c s="6" t="s">
        <v>140</v>
      </c>
      <c s="6" t="s">
        <v>3001</v>
      </c>
      <c t="s">
        <v>5</v>
      </c>
      <c s="26" t="s">
        <v>3002</v>
      </c>
      <c s="27" t="s">
        <v>89</v>
      </c>
      <c s="28">
        <v>40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957</v>
      </c>
      <c>
        <f>(M176*21)/100</f>
      </c>
      <c t="s">
        <v>27</v>
      </c>
    </row>
    <row r="177" spans="1:5" ht="12.75" customHeight="1">
      <c r="A177" s="30" t="s">
        <v>56</v>
      </c>
      <c r="E177" s="31" t="s">
        <v>3003</v>
      </c>
    </row>
    <row r="178" spans="1:5" ht="12.75" customHeight="1">
      <c r="A178" s="30" t="s">
        <v>58</v>
      </c>
      <c r="E178" s="32" t="s">
        <v>3004</v>
      </c>
    </row>
    <row r="179" spans="5:5" ht="12.75" customHeight="1">
      <c r="E179" s="31" t="s">
        <v>60</v>
      </c>
    </row>
    <row r="180" spans="1:16" ht="12.75" customHeight="1">
      <c r="A180" t="s">
        <v>51</v>
      </c>
      <c s="6" t="s">
        <v>143</v>
      </c>
      <c s="6" t="s">
        <v>3005</v>
      </c>
      <c t="s">
        <v>5</v>
      </c>
      <c s="26" t="s">
        <v>3006</v>
      </c>
      <c s="27" t="s">
        <v>89</v>
      </c>
      <c s="28">
        <v>25</v>
      </c>
      <c s="27">
        <v>0</v>
      </c>
      <c s="27">
        <f>ROUND(G180*H180,6)</f>
      </c>
      <c r="L180" s="29">
        <v>0</v>
      </c>
      <c s="24">
        <f>ROUND(ROUND(L180,2)*ROUND(G180,3),2)</f>
      </c>
      <c s="27" t="s">
        <v>957</v>
      </c>
      <c>
        <f>(M180*21)/100</f>
      </c>
      <c t="s">
        <v>27</v>
      </c>
    </row>
    <row r="181" spans="1:5" ht="12.75" customHeight="1">
      <c r="A181" s="30" t="s">
        <v>56</v>
      </c>
      <c r="E181" s="31" t="s">
        <v>3003</v>
      </c>
    </row>
    <row r="182" spans="1:5" ht="12.75" customHeight="1">
      <c r="A182" s="30" t="s">
        <v>58</v>
      </c>
      <c r="E182" s="32" t="s">
        <v>3007</v>
      </c>
    </row>
    <row r="183" spans="5:5" ht="12.75" customHeight="1">
      <c r="E183" s="31" t="s">
        <v>60</v>
      </c>
    </row>
    <row r="184" spans="1:16" ht="12.75" customHeight="1">
      <c r="A184" t="s">
        <v>51</v>
      </c>
      <c s="6" t="s">
        <v>146</v>
      </c>
      <c s="6" t="s">
        <v>3008</v>
      </c>
      <c t="s">
        <v>5</v>
      </c>
      <c s="26" t="s">
        <v>3009</v>
      </c>
      <c s="27" t="s">
        <v>671</v>
      </c>
      <c s="28">
        <v>1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1347</v>
      </c>
      <c>
        <f>(M184*21)/100</f>
      </c>
      <c t="s">
        <v>27</v>
      </c>
    </row>
    <row r="185" spans="1:5" ht="12.75" customHeight="1">
      <c r="A185" s="30" t="s">
        <v>56</v>
      </c>
      <c r="E185" s="31" t="s">
        <v>3010</v>
      </c>
    </row>
    <row r="186" spans="1:5" ht="12.75" customHeight="1">
      <c r="A186" s="30" t="s">
        <v>58</v>
      </c>
      <c r="E186" s="32" t="s">
        <v>3011</v>
      </c>
    </row>
    <row r="187" spans="5:5" ht="12.75" customHeight="1">
      <c r="E187" s="31" t="s">
        <v>2948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2769</v>
      </c>
      <c s="33">
        <f>Rekapitulace!C49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2769</v>
      </c>
      <c r="E4" s="19" t="s">
        <v>2770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COUNTIFS(L8:L169,"=0",A8:A169,"P")+COUNTIFS(L8:L169,"",A8:A169,"P")+SUM(Q8:Q169)</f>
      </c>
    </row>
    <row r="8" spans="1:13" ht="12.75" customHeight="1">
      <c r="A8" t="s">
        <v>45</v>
      </c>
      <c r="C8" s="21" t="s">
        <v>3014</v>
      </c>
      <c r="E8" s="23" t="s">
        <v>3015</v>
      </c>
      <c r="J8" s="22">
        <f>0+J9+J26+J43+J56+J61+J70+J95+J164</f>
      </c>
      <c s="22">
        <f>0+K9+K26+K43+K56+K61+K70+K95+K164</f>
      </c>
      <c s="22">
        <f>0+L9+L26+L43+L56+L61+L70+L95+L164</f>
      </c>
      <c s="22">
        <f>0+M9+M26+M43+M56+M61+M70+M95+M164</f>
      </c>
    </row>
    <row r="9" spans="1:13" ht="12.75" customHeight="1">
      <c r="A9" t="s">
        <v>48</v>
      </c>
      <c r="C9" s="7" t="s">
        <v>90</v>
      </c>
      <c r="E9" s="25" t="s">
        <v>1601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158</v>
      </c>
      <c s="6" t="s">
        <v>1602</v>
      </c>
      <c t="s">
        <v>5</v>
      </c>
      <c s="26" t="s">
        <v>1603</v>
      </c>
      <c s="27" t="s">
        <v>54</v>
      </c>
      <c s="28">
        <v>6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1580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57</v>
      </c>
    </row>
    <row r="12" spans="1:5" ht="12.75" customHeight="1">
      <c r="A12" s="30" t="s">
        <v>58</v>
      </c>
      <c r="E12" s="32" t="s">
        <v>1604</v>
      </c>
    </row>
    <row r="13" spans="5:5" ht="12.75" customHeight="1">
      <c r="E13" s="31" t="s">
        <v>1344</v>
      </c>
    </row>
    <row r="14" spans="1:16" ht="12.75" customHeight="1">
      <c r="A14" t="s">
        <v>51</v>
      </c>
      <c s="6" t="s">
        <v>163</v>
      </c>
      <c s="6" t="s">
        <v>1605</v>
      </c>
      <c t="s">
        <v>5</v>
      </c>
      <c s="26" t="s">
        <v>1606</v>
      </c>
      <c s="27" t="s">
        <v>54</v>
      </c>
      <c s="28">
        <v>3.3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1580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57</v>
      </c>
    </row>
    <row r="16" spans="1:5" ht="12.75" customHeight="1">
      <c r="A16" s="30" t="s">
        <v>58</v>
      </c>
      <c r="E16" s="32" t="s">
        <v>1604</v>
      </c>
    </row>
    <row r="17" spans="5:5" ht="12.75" customHeight="1">
      <c r="E17" s="31" t="s">
        <v>1344</v>
      </c>
    </row>
    <row r="18" spans="1:16" ht="12.75" customHeight="1">
      <c r="A18" t="s">
        <v>51</v>
      </c>
      <c s="6" t="s">
        <v>166</v>
      </c>
      <c s="6" t="s">
        <v>1607</v>
      </c>
      <c t="s">
        <v>5</v>
      </c>
      <c s="26" t="s">
        <v>1608</v>
      </c>
      <c s="27" t="s">
        <v>54</v>
      </c>
      <c s="28">
        <v>5.4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1580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57</v>
      </c>
    </row>
    <row r="20" spans="1:5" ht="12.75" customHeight="1">
      <c r="A20" s="30" t="s">
        <v>58</v>
      </c>
      <c r="E20" s="32" t="s">
        <v>1604</v>
      </c>
    </row>
    <row r="21" spans="5:5" ht="12.75" customHeight="1">
      <c r="E21" s="31" t="s">
        <v>1344</v>
      </c>
    </row>
    <row r="22" spans="1:16" ht="12.75" customHeight="1">
      <c r="A22" t="s">
        <v>51</v>
      </c>
      <c s="6" t="s">
        <v>169</v>
      </c>
      <c s="6" t="s">
        <v>1609</v>
      </c>
      <c t="s">
        <v>5</v>
      </c>
      <c s="26" t="s">
        <v>1610</v>
      </c>
      <c s="27" t="s">
        <v>54</v>
      </c>
      <c s="28">
        <v>3.94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672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57</v>
      </c>
    </row>
    <row r="24" spans="1:5" ht="12.75" customHeight="1">
      <c r="A24" s="30" t="s">
        <v>58</v>
      </c>
      <c r="E24" s="32" t="s">
        <v>1604</v>
      </c>
    </row>
    <row r="25" spans="5:5" ht="114.75" customHeight="1">
      <c r="E25" s="31" t="s">
        <v>1611</v>
      </c>
    </row>
    <row r="26" spans="1:13" ht="12.75" customHeight="1">
      <c r="A26" t="s">
        <v>48</v>
      </c>
      <c r="C26" s="7" t="s">
        <v>96</v>
      </c>
      <c r="E26" s="25" t="s">
        <v>1663</v>
      </c>
      <c r="J26" s="24">
        <f>0</f>
      </c>
      <c s="24">
        <f>0</f>
      </c>
      <c s="24">
        <f>0+L27+L31+L35+L39</f>
      </c>
      <c s="24">
        <f>0+M27+M31+M35+M39</f>
      </c>
    </row>
    <row r="27" spans="1:16" ht="12.75" customHeight="1">
      <c r="A27" t="s">
        <v>51</v>
      </c>
      <c s="6" t="s">
        <v>131</v>
      </c>
      <c s="6" t="s">
        <v>218</v>
      </c>
      <c t="s">
        <v>5</v>
      </c>
      <c s="26" t="s">
        <v>219</v>
      </c>
      <c s="27" t="s">
        <v>54</v>
      </c>
      <c s="28">
        <v>192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1580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57</v>
      </c>
    </row>
    <row r="29" spans="1:5" ht="12.75" customHeight="1">
      <c r="A29" s="30" t="s">
        <v>58</v>
      </c>
      <c r="E29" s="32" t="s">
        <v>1604</v>
      </c>
    </row>
    <row r="30" spans="5:5" ht="12.75" customHeight="1">
      <c r="E30" s="31" t="s">
        <v>1344</v>
      </c>
    </row>
    <row r="31" spans="1:16" ht="12.75" customHeight="1">
      <c r="A31" t="s">
        <v>51</v>
      </c>
      <c s="6" t="s">
        <v>134</v>
      </c>
      <c s="6" t="s">
        <v>220</v>
      </c>
      <c t="s">
        <v>5</v>
      </c>
      <c s="26" t="s">
        <v>221</v>
      </c>
      <c s="27" t="s">
        <v>54</v>
      </c>
      <c s="28">
        <v>44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1580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57</v>
      </c>
    </row>
    <row r="33" spans="1:5" ht="12.75" customHeight="1">
      <c r="A33" s="30" t="s">
        <v>58</v>
      </c>
      <c r="E33" s="32" t="s">
        <v>1604</v>
      </c>
    </row>
    <row r="34" spans="5:5" ht="12.75" customHeight="1">
      <c r="E34" s="31" t="s">
        <v>1344</v>
      </c>
    </row>
    <row r="35" spans="1:16" ht="12.75" customHeight="1">
      <c r="A35" t="s">
        <v>51</v>
      </c>
      <c s="6" t="s">
        <v>137</v>
      </c>
      <c s="6" t="s">
        <v>213</v>
      </c>
      <c t="s">
        <v>5</v>
      </c>
      <c s="26" t="s">
        <v>214</v>
      </c>
      <c s="27" t="s">
        <v>54</v>
      </c>
      <c s="28">
        <v>2.205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1580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57</v>
      </c>
    </row>
    <row r="37" spans="1:5" ht="12.75" customHeight="1">
      <c r="A37" s="30" t="s">
        <v>58</v>
      </c>
      <c r="E37" s="32" t="s">
        <v>1604</v>
      </c>
    </row>
    <row r="38" spans="5:5" ht="12.75" customHeight="1">
      <c r="E38" s="31" t="s">
        <v>1344</v>
      </c>
    </row>
    <row r="39" spans="1:16" ht="12.75" customHeight="1">
      <c r="A39" t="s">
        <v>51</v>
      </c>
      <c s="6" t="s">
        <v>140</v>
      </c>
      <c s="6" t="s">
        <v>216</v>
      </c>
      <c t="s">
        <v>5</v>
      </c>
      <c s="26" t="s">
        <v>217</v>
      </c>
      <c s="27" t="s">
        <v>54</v>
      </c>
      <c s="28">
        <v>2.205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1580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57</v>
      </c>
    </row>
    <row r="41" spans="1:5" ht="12.75" customHeight="1">
      <c r="A41" s="30" t="s">
        <v>58</v>
      </c>
      <c r="E41" s="32" t="s">
        <v>1604</v>
      </c>
    </row>
    <row r="42" spans="5:5" ht="12.75" customHeight="1">
      <c r="E42" s="31" t="s">
        <v>1344</v>
      </c>
    </row>
    <row r="43" spans="1:13" ht="12.75" customHeight="1">
      <c r="A43" t="s">
        <v>48</v>
      </c>
      <c r="C43" s="7" t="s">
        <v>103</v>
      </c>
      <c r="E43" s="25" t="s">
        <v>954</v>
      </c>
      <c r="J43" s="24">
        <f>0</f>
      </c>
      <c s="24">
        <f>0</f>
      </c>
      <c s="24">
        <f>0+L44+L48+L52</f>
      </c>
      <c s="24">
        <f>0+M44+M48+M52</f>
      </c>
    </row>
    <row r="44" spans="1:16" ht="12.75" customHeight="1">
      <c r="A44" t="s">
        <v>51</v>
      </c>
      <c s="6" t="s">
        <v>172</v>
      </c>
      <c s="6" t="s">
        <v>1665</v>
      </c>
      <c t="s">
        <v>5</v>
      </c>
      <c s="26" t="s">
        <v>1666</v>
      </c>
      <c s="27" t="s">
        <v>489</v>
      </c>
      <c s="28">
        <v>0.4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1580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5</v>
      </c>
    </row>
    <row r="46" spans="1:5" ht="12.75" customHeight="1">
      <c r="A46" s="30" t="s">
        <v>58</v>
      </c>
      <c r="E46" s="32" t="s">
        <v>1667</v>
      </c>
    </row>
    <row r="47" spans="5:5" ht="12.75" customHeight="1">
      <c r="E47" s="31" t="s">
        <v>60</v>
      </c>
    </row>
    <row r="48" spans="1:16" ht="12.75" customHeight="1">
      <c r="A48" t="s">
        <v>51</v>
      </c>
      <c s="6" t="s">
        <v>175</v>
      </c>
      <c s="6" t="s">
        <v>487</v>
      </c>
      <c t="s">
        <v>5</v>
      </c>
      <c s="26" t="s">
        <v>488</v>
      </c>
      <c s="27" t="s">
        <v>489</v>
      </c>
      <c s="28">
        <v>2.1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1580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57</v>
      </c>
    </row>
    <row r="50" spans="1:5" ht="12.75" customHeight="1">
      <c r="A50" s="30" t="s">
        <v>58</v>
      </c>
      <c r="E50" s="32" t="s">
        <v>1604</v>
      </c>
    </row>
    <row r="51" spans="5:5" ht="12.75" customHeight="1">
      <c r="E51" s="31" t="s">
        <v>1344</v>
      </c>
    </row>
    <row r="52" spans="1:16" ht="12.75" customHeight="1">
      <c r="A52" t="s">
        <v>51</v>
      </c>
      <c s="6" t="s">
        <v>178</v>
      </c>
      <c s="6" t="s">
        <v>1067</v>
      </c>
      <c t="s">
        <v>5</v>
      </c>
      <c s="26" t="s">
        <v>1068</v>
      </c>
      <c s="27" t="s">
        <v>489</v>
      </c>
      <c s="28">
        <v>4.2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1580</v>
      </c>
      <c>
        <f>(M52*21)/100</f>
      </c>
      <c t="s">
        <v>27</v>
      </c>
    </row>
    <row r="53" spans="1:5" ht="12.75" customHeight="1">
      <c r="A53" s="30" t="s">
        <v>56</v>
      </c>
      <c r="E53" s="31" t="s">
        <v>57</v>
      </c>
    </row>
    <row r="54" spans="1:5" ht="12.75" customHeight="1">
      <c r="A54" s="30" t="s">
        <v>58</v>
      </c>
      <c r="E54" s="32" t="s">
        <v>1604</v>
      </c>
    </row>
    <row r="55" spans="5:5" ht="12.75" customHeight="1">
      <c r="E55" s="31" t="s">
        <v>1344</v>
      </c>
    </row>
    <row r="56" spans="1:13" ht="12.75" customHeight="1">
      <c r="A56" t="s">
        <v>48</v>
      </c>
      <c r="C56" s="7" t="s">
        <v>109</v>
      </c>
      <c r="E56" s="25" t="s">
        <v>1668</v>
      </c>
      <c r="J56" s="24">
        <f>0</f>
      </c>
      <c s="24">
        <f>0</f>
      </c>
      <c s="24">
        <f>0+L57</f>
      </c>
      <c s="24">
        <f>0+M57</f>
      </c>
    </row>
    <row r="57" spans="1:16" ht="12.75" customHeight="1">
      <c r="A57" t="s">
        <v>51</v>
      </c>
      <c s="6" t="s">
        <v>143</v>
      </c>
      <c s="6" t="s">
        <v>61</v>
      </c>
      <c t="s">
        <v>5</v>
      </c>
      <c s="26" t="s">
        <v>62</v>
      </c>
      <c s="27" t="s">
        <v>54</v>
      </c>
      <c s="28">
        <v>194.205</v>
      </c>
      <c s="27">
        <v>0</v>
      </c>
      <c s="27">
        <f>ROUND(G57*H57,6)</f>
      </c>
      <c r="L57" s="29">
        <v>0</v>
      </c>
      <c s="24">
        <f>ROUND(ROUND(L57,2)*ROUND(G57,3),2)</f>
      </c>
      <c s="27" t="s">
        <v>1580</v>
      </c>
      <c>
        <f>(M57*21)/100</f>
      </c>
      <c t="s">
        <v>27</v>
      </c>
    </row>
    <row r="58" spans="1:5" ht="12.75" customHeight="1">
      <c r="A58" s="30" t="s">
        <v>56</v>
      </c>
      <c r="E58" s="31" t="s">
        <v>57</v>
      </c>
    </row>
    <row r="59" spans="1:5" ht="12.75" customHeight="1">
      <c r="A59" s="30" t="s">
        <v>58</v>
      </c>
      <c r="E59" s="32" t="s">
        <v>1604</v>
      </c>
    </row>
    <row r="60" spans="5:5" ht="12.75" customHeight="1">
      <c r="E60" s="31" t="s">
        <v>1344</v>
      </c>
    </row>
    <row r="61" spans="1:13" ht="12.75" customHeight="1">
      <c r="A61" t="s">
        <v>48</v>
      </c>
      <c r="C61" s="7" t="s">
        <v>27</v>
      </c>
      <c r="E61" s="25" t="s">
        <v>1669</v>
      </c>
      <c r="J61" s="24">
        <f>0</f>
      </c>
      <c s="24">
        <f>0</f>
      </c>
      <c s="24">
        <f>0+L62+L66</f>
      </c>
      <c s="24">
        <f>0+M62+M66</f>
      </c>
    </row>
    <row r="62" spans="1:16" ht="12.75" customHeight="1">
      <c r="A62" t="s">
        <v>51</v>
      </c>
      <c s="6" t="s">
        <v>146</v>
      </c>
      <c s="6" t="s">
        <v>1670</v>
      </c>
      <c t="s">
        <v>5</v>
      </c>
      <c s="26" t="s">
        <v>1671</v>
      </c>
      <c s="27" t="s">
        <v>54</v>
      </c>
      <c s="28">
        <v>1.125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672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57</v>
      </c>
    </row>
    <row r="64" spans="1:5" ht="12.75" customHeight="1">
      <c r="A64" s="30" t="s">
        <v>58</v>
      </c>
      <c r="E64" s="32" t="s">
        <v>3016</v>
      </c>
    </row>
    <row r="65" spans="5:5" ht="12.75" customHeight="1">
      <c r="E65" s="31" t="s">
        <v>1673</v>
      </c>
    </row>
    <row r="66" spans="1:16" ht="12.75" customHeight="1">
      <c r="A66" t="s">
        <v>51</v>
      </c>
      <c s="6" t="s">
        <v>149</v>
      </c>
      <c s="6" t="s">
        <v>1674</v>
      </c>
      <c t="s">
        <v>5</v>
      </c>
      <c s="26" t="s">
        <v>1675</v>
      </c>
      <c s="27" t="s">
        <v>54</v>
      </c>
      <c s="28">
        <v>0.24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1580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57</v>
      </c>
    </row>
    <row r="68" spans="1:5" ht="12.75" customHeight="1">
      <c r="A68" s="30" t="s">
        <v>58</v>
      </c>
      <c r="E68" s="32" t="s">
        <v>1604</v>
      </c>
    </row>
    <row r="69" spans="5:5" ht="12.75" customHeight="1">
      <c r="E69" s="31" t="s">
        <v>1344</v>
      </c>
    </row>
    <row r="70" spans="1:13" ht="12.75" customHeight="1">
      <c r="A70" t="s">
        <v>48</v>
      </c>
      <c r="C70" s="7" t="s">
        <v>375</v>
      </c>
      <c r="E70" s="25" t="s">
        <v>1663</v>
      </c>
      <c r="J70" s="24">
        <f>0</f>
      </c>
      <c s="24">
        <f>0</f>
      </c>
      <c s="24">
        <f>0+L71+L75+L79+L83+L87+L91</f>
      </c>
      <c s="24">
        <f>0+M71+M75+M79+M83+M87+M91</f>
      </c>
    </row>
    <row r="71" spans="1:16" ht="12.75" customHeight="1">
      <c r="A71" t="s">
        <v>51</v>
      </c>
      <c s="6" t="s">
        <v>112</v>
      </c>
      <c s="6" t="s">
        <v>643</v>
      </c>
      <c t="s">
        <v>5</v>
      </c>
      <c s="26" t="s">
        <v>64</v>
      </c>
      <c s="27" t="s">
        <v>65</v>
      </c>
      <c s="28">
        <v>140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1580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57</v>
      </c>
    </row>
    <row r="73" spans="1:5" ht="12.75" customHeight="1">
      <c r="A73" s="30" t="s">
        <v>58</v>
      </c>
      <c r="E73" s="32" t="s">
        <v>3017</v>
      </c>
    </row>
    <row r="74" spans="5:5" ht="12.75" customHeight="1">
      <c r="E74" s="31" t="s">
        <v>1344</v>
      </c>
    </row>
    <row r="75" spans="1:16" ht="12.75" customHeight="1">
      <c r="A75" t="s">
        <v>51</v>
      </c>
      <c s="6" t="s">
        <v>115</v>
      </c>
      <c s="6" t="s">
        <v>1744</v>
      </c>
      <c t="s">
        <v>5</v>
      </c>
      <c s="26" t="s">
        <v>1745</v>
      </c>
      <c s="27" t="s">
        <v>65</v>
      </c>
      <c s="28">
        <v>12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1580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1746</v>
      </c>
    </row>
    <row r="77" spans="1:5" ht="12.75" customHeight="1">
      <c r="A77" s="30" t="s">
        <v>58</v>
      </c>
      <c r="E77" s="32" t="s">
        <v>1747</v>
      </c>
    </row>
    <row r="78" spans="5:5" ht="12.75" customHeight="1">
      <c r="E78" s="31" t="s">
        <v>1344</v>
      </c>
    </row>
    <row r="79" spans="1:16" ht="12.75" customHeight="1">
      <c r="A79" t="s">
        <v>51</v>
      </c>
      <c s="6" t="s">
        <v>119</v>
      </c>
      <c s="6" t="s">
        <v>245</v>
      </c>
      <c t="s">
        <v>5</v>
      </c>
      <c s="26" t="s">
        <v>246</v>
      </c>
      <c s="27" t="s">
        <v>65</v>
      </c>
      <c s="28">
        <v>152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1580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57</v>
      </c>
    </row>
    <row r="81" spans="1:5" ht="12.75" customHeight="1">
      <c r="A81" s="30" t="s">
        <v>58</v>
      </c>
      <c r="E81" s="32" t="s">
        <v>1604</v>
      </c>
    </row>
    <row r="82" spans="5:5" ht="12.75" customHeight="1">
      <c r="E82" s="31" t="s">
        <v>1344</v>
      </c>
    </row>
    <row r="83" spans="1:16" ht="12.75" customHeight="1">
      <c r="A83" t="s">
        <v>51</v>
      </c>
      <c s="6" t="s">
        <v>122</v>
      </c>
      <c s="6" t="s">
        <v>1748</v>
      </c>
      <c t="s">
        <v>5</v>
      </c>
      <c s="26" t="s">
        <v>1749</v>
      </c>
      <c s="27" t="s">
        <v>65</v>
      </c>
      <c s="28">
        <v>152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1580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1750</v>
      </c>
    </row>
    <row r="85" spans="1:5" ht="12.75" customHeight="1">
      <c r="A85" s="30" t="s">
        <v>58</v>
      </c>
      <c r="E85" s="32" t="s">
        <v>1604</v>
      </c>
    </row>
    <row r="86" spans="5:5" ht="12.75" customHeight="1">
      <c r="E86" s="31" t="s">
        <v>1344</v>
      </c>
    </row>
    <row r="87" spans="1:16" ht="12.75" customHeight="1">
      <c r="A87" t="s">
        <v>51</v>
      </c>
      <c s="6" t="s">
        <v>125</v>
      </c>
      <c s="6" t="s">
        <v>1751</v>
      </c>
      <c t="s">
        <v>5</v>
      </c>
      <c s="26" t="s">
        <v>1752</v>
      </c>
      <c s="27" t="s">
        <v>65</v>
      </c>
      <c s="28">
        <v>12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672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57</v>
      </c>
    </row>
    <row r="89" spans="1:5" ht="12.75" customHeight="1">
      <c r="A89" s="30" t="s">
        <v>58</v>
      </c>
      <c r="E89" s="32" t="s">
        <v>1604</v>
      </c>
    </row>
    <row r="90" spans="5:5" ht="12.75" customHeight="1">
      <c r="E90" s="31" t="s">
        <v>1753</v>
      </c>
    </row>
    <row r="91" spans="1:16" ht="12.75" customHeight="1">
      <c r="A91" t="s">
        <v>51</v>
      </c>
      <c s="6" t="s">
        <v>128</v>
      </c>
      <c s="6" t="s">
        <v>247</v>
      </c>
      <c t="s">
        <v>5</v>
      </c>
      <c s="26" t="s">
        <v>248</v>
      </c>
      <c s="27" t="s">
        <v>89</v>
      </c>
      <c s="28">
        <v>28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1580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57</v>
      </c>
    </row>
    <row r="93" spans="1:5" ht="12.75" customHeight="1">
      <c r="A93" s="30" t="s">
        <v>58</v>
      </c>
      <c r="E93" s="32" t="s">
        <v>1754</v>
      </c>
    </row>
    <row r="94" spans="5:5" ht="12.75" customHeight="1">
      <c r="E94" s="31" t="s">
        <v>1344</v>
      </c>
    </row>
    <row r="95" spans="1:13" ht="12.75" customHeight="1">
      <c r="A95" t="s">
        <v>48</v>
      </c>
      <c r="C95" s="7" t="s">
        <v>387</v>
      </c>
      <c r="E95" s="25" t="s">
        <v>1785</v>
      </c>
      <c r="J95" s="24">
        <f>0</f>
      </c>
      <c s="24">
        <f>0</f>
      </c>
      <c s="24">
        <f>0+L96+L100+L104+L108+L112+L116+L120+L124+L128+L132+L136+L140+L144+L148+L152+L156+L160</f>
      </c>
      <c s="24">
        <f>0+M96+M100+M104+M108+M112+M116+M120+M124+M128+M132+M136+M140+M144+M148+M152+M156+M160</f>
      </c>
    </row>
    <row r="96" spans="1:16" ht="12.75" customHeight="1">
      <c r="A96" t="s">
        <v>51</v>
      </c>
      <c s="6" t="s">
        <v>49</v>
      </c>
      <c s="6" t="s">
        <v>1786</v>
      </c>
      <c t="s">
        <v>5</v>
      </c>
      <c s="26" t="s">
        <v>1787</v>
      </c>
      <c s="27" t="s">
        <v>65</v>
      </c>
      <c s="28">
        <v>140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1580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3018</v>
      </c>
    </row>
    <row r="98" spans="1:5" ht="12.75" customHeight="1">
      <c r="A98" s="30" t="s">
        <v>58</v>
      </c>
      <c r="E98" s="32" t="s">
        <v>3019</v>
      </c>
    </row>
    <row r="99" spans="5:5" ht="12.75" customHeight="1">
      <c r="E99" s="31" t="s">
        <v>60</v>
      </c>
    </row>
    <row r="100" spans="1:16" ht="12.75" customHeight="1">
      <c r="A100" t="s">
        <v>51</v>
      </c>
      <c s="6" t="s">
        <v>27</v>
      </c>
      <c s="6" t="s">
        <v>637</v>
      </c>
      <c t="s">
        <v>5</v>
      </c>
      <c s="26" t="s">
        <v>638</v>
      </c>
      <c s="27" t="s">
        <v>89</v>
      </c>
      <c s="28">
        <v>4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1580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3020</v>
      </c>
    </row>
    <row r="102" spans="1:5" ht="12.75" customHeight="1">
      <c r="A102" s="30" t="s">
        <v>58</v>
      </c>
      <c r="E102" s="32" t="s">
        <v>3021</v>
      </c>
    </row>
    <row r="103" spans="5:5" ht="12.75" customHeight="1">
      <c r="E103" s="31" t="s">
        <v>60</v>
      </c>
    </row>
    <row r="104" spans="1:16" ht="12.75" customHeight="1">
      <c r="A104" t="s">
        <v>51</v>
      </c>
      <c s="6" t="s">
        <v>26</v>
      </c>
      <c s="6" t="s">
        <v>1792</v>
      </c>
      <c t="s">
        <v>5</v>
      </c>
      <c s="26" t="s">
        <v>1793</v>
      </c>
      <c s="27" t="s">
        <v>89</v>
      </c>
      <c s="28">
        <v>3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1580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57</v>
      </c>
    </row>
    <row r="106" spans="1:5" ht="12.75" customHeight="1">
      <c r="A106" s="30" t="s">
        <v>58</v>
      </c>
      <c r="E106" s="32" t="s">
        <v>3022</v>
      </c>
    </row>
    <row r="107" spans="5:5" ht="12.75" customHeight="1">
      <c r="E107" s="31" t="s">
        <v>1344</v>
      </c>
    </row>
    <row r="108" spans="1:16" ht="12.75" customHeight="1">
      <c r="A108" t="s">
        <v>51</v>
      </c>
      <c s="6" t="s">
        <v>66</v>
      </c>
      <c s="6" t="s">
        <v>1795</v>
      </c>
      <c t="s">
        <v>5</v>
      </c>
      <c s="26" t="s">
        <v>1796</v>
      </c>
      <c s="27" t="s">
        <v>89</v>
      </c>
      <c s="28">
        <v>3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1580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57</v>
      </c>
    </row>
    <row r="110" spans="1:5" ht="12.75" customHeight="1">
      <c r="A110" s="30" t="s">
        <v>58</v>
      </c>
      <c r="E110" s="32" t="s">
        <v>3022</v>
      </c>
    </row>
    <row r="111" spans="5:5" ht="12.75" customHeight="1">
      <c r="E111" s="31" t="s">
        <v>1344</v>
      </c>
    </row>
    <row r="112" spans="1:16" ht="12.75" customHeight="1">
      <c r="A112" t="s">
        <v>51</v>
      </c>
      <c s="6" t="s">
        <v>71</v>
      </c>
      <c s="6" t="s">
        <v>1800</v>
      </c>
      <c t="s">
        <v>5</v>
      </c>
      <c s="26" t="s">
        <v>1801</v>
      </c>
      <c s="27" t="s">
        <v>89</v>
      </c>
      <c s="28">
        <v>3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1580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57</v>
      </c>
    </row>
    <row r="114" spans="1:5" ht="12.75" customHeight="1">
      <c r="A114" s="30" t="s">
        <v>58</v>
      </c>
      <c r="E114" s="32" t="s">
        <v>3022</v>
      </c>
    </row>
    <row r="115" spans="5:5" ht="12.75" customHeight="1">
      <c r="E115" s="31" t="s">
        <v>1344</v>
      </c>
    </row>
    <row r="116" spans="1:16" ht="12.75" customHeight="1">
      <c r="A116" t="s">
        <v>51</v>
      </c>
      <c s="6" t="s">
        <v>74</v>
      </c>
      <c s="6" t="s">
        <v>1802</v>
      </c>
      <c t="s">
        <v>5</v>
      </c>
      <c s="26" t="s">
        <v>1803</v>
      </c>
      <c s="27" t="s">
        <v>89</v>
      </c>
      <c s="28">
        <v>3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1580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57</v>
      </c>
    </row>
    <row r="118" spans="1:5" ht="12.75" customHeight="1">
      <c r="A118" s="30" t="s">
        <v>58</v>
      </c>
      <c r="E118" s="32" t="s">
        <v>3023</v>
      </c>
    </row>
    <row r="119" spans="5:5" ht="12.75" customHeight="1">
      <c r="E119" s="31" t="s">
        <v>1344</v>
      </c>
    </row>
    <row r="120" spans="1:16" ht="12.75" customHeight="1">
      <c r="A120" t="s">
        <v>51</v>
      </c>
      <c s="6" t="s">
        <v>77</v>
      </c>
      <c s="6" t="s">
        <v>1805</v>
      </c>
      <c t="s">
        <v>5</v>
      </c>
      <c s="26" t="s">
        <v>1806</v>
      </c>
      <c s="27" t="s">
        <v>89</v>
      </c>
      <c s="28">
        <v>3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1580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1807</v>
      </c>
    </row>
    <row r="122" spans="1:5" ht="12.75" customHeight="1">
      <c r="A122" s="30" t="s">
        <v>58</v>
      </c>
      <c r="E122" s="32" t="s">
        <v>3023</v>
      </c>
    </row>
    <row r="123" spans="5:5" ht="12.75" customHeight="1">
      <c r="E123" s="31" t="s">
        <v>1344</v>
      </c>
    </row>
    <row r="124" spans="1:16" ht="12.75" customHeight="1">
      <c r="A124" t="s">
        <v>51</v>
      </c>
      <c s="6" t="s">
        <v>80</v>
      </c>
      <c s="6" t="s">
        <v>1808</v>
      </c>
      <c t="s">
        <v>5</v>
      </c>
      <c s="26" t="s">
        <v>1809</v>
      </c>
      <c s="27" t="s">
        <v>65</v>
      </c>
      <c s="28">
        <v>60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1580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57</v>
      </c>
    </row>
    <row r="126" spans="1:5" ht="12.75" customHeight="1">
      <c r="A126" s="30" t="s">
        <v>58</v>
      </c>
      <c r="E126" s="32" t="s">
        <v>1604</v>
      </c>
    </row>
    <row r="127" spans="5:5" ht="12.75" customHeight="1">
      <c r="E127" s="31" t="s">
        <v>1344</v>
      </c>
    </row>
    <row r="128" spans="1:16" ht="12.75" customHeight="1">
      <c r="A128" t="s">
        <v>51</v>
      </c>
      <c s="6" t="s">
        <v>83</v>
      </c>
      <c s="6" t="s">
        <v>388</v>
      </c>
      <c t="s">
        <v>5</v>
      </c>
      <c s="26" t="s">
        <v>389</v>
      </c>
      <c s="27" t="s">
        <v>89</v>
      </c>
      <c s="28">
        <v>3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1580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57</v>
      </c>
    </row>
    <row r="130" spans="1:5" ht="12.75" customHeight="1">
      <c r="A130" s="30" t="s">
        <v>58</v>
      </c>
      <c r="E130" s="32" t="s">
        <v>1604</v>
      </c>
    </row>
    <row r="131" spans="5:5" ht="12.75" customHeight="1">
      <c r="E131" s="31" t="s">
        <v>1344</v>
      </c>
    </row>
    <row r="132" spans="1:16" ht="12.75" customHeight="1">
      <c r="A132" t="s">
        <v>51</v>
      </c>
      <c s="6" t="s">
        <v>86</v>
      </c>
      <c s="6" t="s">
        <v>1810</v>
      </c>
      <c t="s">
        <v>5</v>
      </c>
      <c s="26" t="s">
        <v>1811</v>
      </c>
      <c s="27" t="s">
        <v>89</v>
      </c>
      <c s="28">
        <v>3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1580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57</v>
      </c>
    </row>
    <row r="134" spans="1:5" ht="12.75" customHeight="1">
      <c r="A134" s="30" t="s">
        <v>58</v>
      </c>
      <c r="E134" s="32" t="s">
        <v>1604</v>
      </c>
    </row>
    <row r="135" spans="5:5" ht="12.75" customHeight="1">
      <c r="E135" s="31" t="s">
        <v>1344</v>
      </c>
    </row>
    <row r="136" spans="1:16" ht="12.75" customHeight="1">
      <c r="A136" t="s">
        <v>51</v>
      </c>
      <c s="6" t="s">
        <v>90</v>
      </c>
      <c s="6" t="s">
        <v>1812</v>
      </c>
      <c t="s">
        <v>5</v>
      </c>
      <c s="26" t="s">
        <v>1813</v>
      </c>
      <c s="27" t="s">
        <v>89</v>
      </c>
      <c s="28">
        <v>1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1580</v>
      </c>
      <c>
        <f>(M136*21)/100</f>
      </c>
      <c t="s">
        <v>27</v>
      </c>
    </row>
    <row r="137" spans="1:5" ht="12.75" customHeight="1">
      <c r="A137" s="30" t="s">
        <v>56</v>
      </c>
      <c r="E137" s="31" t="s">
        <v>5</v>
      </c>
    </row>
    <row r="138" spans="1:5" ht="12.75" customHeight="1">
      <c r="A138" s="30" t="s">
        <v>58</v>
      </c>
      <c r="E138" s="32" t="s">
        <v>5</v>
      </c>
    </row>
    <row r="139" spans="5:5" ht="12.75" customHeight="1">
      <c r="E139" s="31" t="s">
        <v>1344</v>
      </c>
    </row>
    <row r="140" spans="1:16" ht="12.75" customHeight="1">
      <c r="A140" t="s">
        <v>51</v>
      </c>
      <c s="6" t="s">
        <v>93</v>
      </c>
      <c s="6" t="s">
        <v>997</v>
      </c>
      <c t="s">
        <v>5</v>
      </c>
      <c s="26" t="s">
        <v>998</v>
      </c>
      <c s="27" t="s">
        <v>89</v>
      </c>
      <c s="28">
        <v>1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1580</v>
      </c>
      <c>
        <f>(M140*21)/100</f>
      </c>
      <c t="s">
        <v>27</v>
      </c>
    </row>
    <row r="141" spans="1:5" ht="12.75" customHeight="1">
      <c r="A141" s="30" t="s">
        <v>56</v>
      </c>
      <c r="E141" s="31" t="s">
        <v>5</v>
      </c>
    </row>
    <row r="142" spans="1:5" ht="12.75" customHeight="1">
      <c r="A142" s="30" t="s">
        <v>58</v>
      </c>
      <c r="E142" s="32" t="s">
        <v>5</v>
      </c>
    </row>
    <row r="143" spans="5:5" ht="12.75" customHeight="1">
      <c r="E143" s="31" t="s">
        <v>1344</v>
      </c>
    </row>
    <row r="144" spans="1:16" ht="12.75" customHeight="1">
      <c r="A144" t="s">
        <v>51</v>
      </c>
      <c s="6" t="s">
        <v>96</v>
      </c>
      <c s="6" t="s">
        <v>1009</v>
      </c>
      <c t="s">
        <v>5</v>
      </c>
      <c s="26" t="s">
        <v>1010</v>
      </c>
      <c s="27" t="s">
        <v>161</v>
      </c>
      <c s="28">
        <v>80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1580</v>
      </c>
      <c>
        <f>(M144*21)/100</f>
      </c>
      <c t="s">
        <v>27</v>
      </c>
    </row>
    <row r="145" spans="1:5" ht="12.75" customHeight="1">
      <c r="A145" s="30" t="s">
        <v>56</v>
      </c>
      <c r="E145" s="31" t="s">
        <v>5</v>
      </c>
    </row>
    <row r="146" spans="1:5" ht="12.75" customHeight="1">
      <c r="A146" s="30" t="s">
        <v>58</v>
      </c>
      <c r="E146" s="32" t="s">
        <v>1816</v>
      </c>
    </row>
    <row r="147" spans="5:5" ht="12.75" customHeight="1">
      <c r="E147" s="31" t="s">
        <v>1344</v>
      </c>
    </row>
    <row r="148" spans="1:16" ht="12.75" customHeight="1">
      <c r="A148" t="s">
        <v>51</v>
      </c>
      <c s="6" t="s">
        <v>99</v>
      </c>
      <c s="6" t="s">
        <v>1817</v>
      </c>
      <c t="s">
        <v>5</v>
      </c>
      <c s="26" t="s">
        <v>1818</v>
      </c>
      <c s="27" t="s">
        <v>89</v>
      </c>
      <c s="28">
        <v>1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1580</v>
      </c>
      <c>
        <f>(M148*21)/100</f>
      </c>
      <c t="s">
        <v>27</v>
      </c>
    </row>
    <row r="149" spans="1:5" ht="12.75" customHeight="1">
      <c r="A149" s="30" t="s">
        <v>56</v>
      </c>
      <c r="E149" s="31" t="s">
        <v>57</v>
      </c>
    </row>
    <row r="150" spans="1:5" ht="12.75" customHeight="1">
      <c r="A150" s="30" t="s">
        <v>58</v>
      </c>
      <c r="E150" s="32" t="s">
        <v>1604</v>
      </c>
    </row>
    <row r="151" spans="5:5" ht="12.75" customHeight="1">
      <c r="E151" s="31" t="s">
        <v>1344</v>
      </c>
    </row>
    <row r="152" spans="1:16" ht="12.75" customHeight="1">
      <c r="A152" t="s">
        <v>51</v>
      </c>
      <c s="6" t="s">
        <v>103</v>
      </c>
      <c s="6" t="s">
        <v>1013</v>
      </c>
      <c t="s">
        <v>5</v>
      </c>
      <c s="26" t="s">
        <v>1014</v>
      </c>
      <c s="27" t="s">
        <v>161</v>
      </c>
      <c s="28">
        <v>24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1580</v>
      </c>
      <c>
        <f>(M152*21)/100</f>
      </c>
      <c t="s">
        <v>27</v>
      </c>
    </row>
    <row r="153" spans="1:5" ht="12.75" customHeight="1">
      <c r="A153" s="30" t="s">
        <v>56</v>
      </c>
      <c r="E153" s="31" t="s">
        <v>5</v>
      </c>
    </row>
    <row r="154" spans="1:5" ht="12.75" customHeight="1">
      <c r="A154" s="30" t="s">
        <v>58</v>
      </c>
      <c r="E154" s="32" t="s">
        <v>1819</v>
      </c>
    </row>
    <row r="155" spans="5:5" ht="12.75" customHeight="1">
      <c r="E155" s="31" t="s">
        <v>1344</v>
      </c>
    </row>
    <row r="156" spans="1:16" ht="12.75" customHeight="1">
      <c r="A156" t="s">
        <v>51</v>
      </c>
      <c s="6" t="s">
        <v>106</v>
      </c>
      <c s="6" t="s">
        <v>1015</v>
      </c>
      <c t="s">
        <v>5</v>
      </c>
      <c s="26" t="s">
        <v>1016</v>
      </c>
      <c s="27" t="s">
        <v>161</v>
      </c>
      <c s="28">
        <v>12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1580</v>
      </c>
      <c>
        <f>(M156*21)/100</f>
      </c>
      <c t="s">
        <v>27</v>
      </c>
    </row>
    <row r="157" spans="1:5" ht="12.75" customHeight="1">
      <c r="A157" s="30" t="s">
        <v>56</v>
      </c>
      <c r="E157" s="31" t="s">
        <v>5</v>
      </c>
    </row>
    <row r="158" spans="1:5" ht="12.75" customHeight="1">
      <c r="A158" s="30" t="s">
        <v>58</v>
      </c>
      <c r="E158" s="32" t="s">
        <v>1820</v>
      </c>
    </row>
    <row r="159" spans="5:5" ht="12.75" customHeight="1">
      <c r="E159" s="31" t="s">
        <v>60</v>
      </c>
    </row>
    <row r="160" spans="1:16" ht="12.75" customHeight="1">
      <c r="A160" t="s">
        <v>51</v>
      </c>
      <c s="6" t="s">
        <v>109</v>
      </c>
      <c s="6" t="s">
        <v>1005</v>
      </c>
      <c t="s">
        <v>5</v>
      </c>
      <c s="26" t="s">
        <v>1006</v>
      </c>
      <c s="27" t="s">
        <v>161</v>
      </c>
      <c s="28">
        <v>12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1580</v>
      </c>
      <c>
        <f>(M160*21)/100</f>
      </c>
      <c t="s">
        <v>27</v>
      </c>
    </row>
    <row r="161" spans="1:5" ht="12.75" customHeight="1">
      <c r="A161" s="30" t="s">
        <v>56</v>
      </c>
      <c r="E161" s="31" t="s">
        <v>5</v>
      </c>
    </row>
    <row r="162" spans="1:5" ht="12.75" customHeight="1">
      <c r="A162" s="30" t="s">
        <v>58</v>
      </c>
      <c r="E162" s="32" t="s">
        <v>1821</v>
      </c>
    </row>
    <row r="163" spans="5:5" ht="12.75" customHeight="1">
      <c r="E163" s="31" t="s">
        <v>1344</v>
      </c>
    </row>
    <row r="164" spans="1:13" ht="12.75" customHeight="1">
      <c r="A164" t="s">
        <v>48</v>
      </c>
      <c r="C164" s="7" t="s">
        <v>438</v>
      </c>
      <c r="E164" s="25" t="s">
        <v>1844</v>
      </c>
      <c r="J164" s="24">
        <f>0</f>
      </c>
      <c s="24">
        <f>0</f>
      </c>
      <c s="24">
        <f>0+L165+L169</f>
      </c>
      <c s="24">
        <f>0+M165+M169</f>
      </c>
    </row>
    <row r="165" spans="1:16" ht="12.75" customHeight="1">
      <c r="A165" t="s">
        <v>51</v>
      </c>
      <c s="6" t="s">
        <v>152</v>
      </c>
      <c s="6" t="s">
        <v>1845</v>
      </c>
      <c t="s">
        <v>5</v>
      </c>
      <c s="26" t="s">
        <v>1846</v>
      </c>
      <c s="27" t="s">
        <v>65</v>
      </c>
      <c s="28">
        <v>48</v>
      </c>
      <c s="27">
        <v>0</v>
      </c>
      <c s="27">
        <f>ROUND(G165*H165,6)</f>
      </c>
      <c r="L165" s="29">
        <v>0</v>
      </c>
      <c s="24">
        <f>ROUND(ROUND(L165,2)*ROUND(G165,3),2)</f>
      </c>
      <c s="27" t="s">
        <v>1580</v>
      </c>
      <c>
        <f>(M165*21)/100</f>
      </c>
      <c t="s">
        <v>27</v>
      </c>
    </row>
    <row r="166" spans="1:5" ht="12.75" customHeight="1">
      <c r="A166" s="30" t="s">
        <v>56</v>
      </c>
      <c r="E166" s="31" t="s">
        <v>57</v>
      </c>
    </row>
    <row r="167" spans="1:5" ht="12.75" customHeight="1">
      <c r="A167" s="30" t="s">
        <v>58</v>
      </c>
      <c r="E167" s="32" t="s">
        <v>1604</v>
      </c>
    </row>
    <row r="168" spans="5:5" ht="12.75" customHeight="1">
      <c r="E168" s="31" t="s">
        <v>1344</v>
      </c>
    </row>
    <row r="169" spans="1:16" ht="12.75" customHeight="1">
      <c r="A169" t="s">
        <v>51</v>
      </c>
      <c s="6" t="s">
        <v>155</v>
      </c>
      <c s="6" t="s">
        <v>1847</v>
      </c>
      <c t="s">
        <v>5</v>
      </c>
      <c s="26" t="s">
        <v>1848</v>
      </c>
      <c s="27" t="s">
        <v>65</v>
      </c>
      <c s="28">
        <v>32</v>
      </c>
      <c s="27">
        <v>0</v>
      </c>
      <c s="27">
        <f>ROUND(G169*H169,6)</f>
      </c>
      <c r="L169" s="29">
        <v>0</v>
      </c>
      <c s="24">
        <f>ROUND(ROUND(L169,2)*ROUND(G169,3),2)</f>
      </c>
      <c s="27" t="s">
        <v>1580</v>
      </c>
      <c>
        <f>(M169*21)/100</f>
      </c>
      <c t="s">
        <v>27</v>
      </c>
    </row>
    <row r="170" spans="1:5" ht="12.75" customHeight="1">
      <c r="A170" s="30" t="s">
        <v>56</v>
      </c>
      <c r="E170" s="31" t="s">
        <v>57</v>
      </c>
    </row>
    <row r="171" spans="1:5" ht="12.75" customHeight="1">
      <c r="A171" s="30" t="s">
        <v>58</v>
      </c>
      <c r="E171" s="32" t="s">
        <v>1604</v>
      </c>
    </row>
    <row r="172" spans="5:5" ht="12.75" customHeight="1">
      <c r="E172" s="31" t="s">
        <v>1344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3024</v>
      </c>
      <c s="33">
        <f>Rekapitulace!C54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3024</v>
      </c>
      <c r="E4" s="19" t="s">
        <v>3025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COUNTIFS(L8:L64,"=0",A8:A64,"P")+COUNTIFS(L8:L64,"",A8:A64,"P")+SUM(Q8:Q64)</f>
      </c>
    </row>
    <row r="8" spans="1:13" ht="12.75" customHeight="1">
      <c r="A8" t="s">
        <v>45</v>
      </c>
      <c r="C8" s="21" t="s">
        <v>3028</v>
      </c>
      <c r="E8" s="23" t="s">
        <v>3029</v>
      </c>
      <c r="J8" s="22">
        <f>0+J9+J18+J51</f>
      </c>
      <c s="22">
        <f>0+K9+K18+K51</f>
      </c>
      <c s="22">
        <f>0+L9+L18+L51</f>
      </c>
      <c s="22">
        <f>0+M9+M18+M51</f>
      </c>
    </row>
    <row r="9" spans="1:13" ht="12.75" customHeight="1">
      <c r="A9" t="s">
        <v>48</v>
      </c>
      <c r="C9" s="7" t="s">
        <v>49</v>
      </c>
      <c r="E9" s="25" t="s">
        <v>3030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51</v>
      </c>
      <c s="6" t="s">
        <v>49</v>
      </c>
      <c s="6" t="s">
        <v>3031</v>
      </c>
      <c t="s">
        <v>5</v>
      </c>
      <c s="26" t="s">
        <v>3032</v>
      </c>
      <c s="27" t="s">
        <v>89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3033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57</v>
      </c>
    </row>
    <row r="12" spans="1:5" ht="12.75" customHeight="1">
      <c r="A12" s="30" t="s">
        <v>58</v>
      </c>
      <c r="E12" s="32" t="s">
        <v>1604</v>
      </c>
    </row>
    <row r="13" spans="5:5" ht="12.75" customHeight="1">
      <c r="E13" s="31" t="s">
        <v>1344</v>
      </c>
    </row>
    <row r="14" spans="1:16" ht="12.75" customHeight="1">
      <c r="A14" t="s">
        <v>51</v>
      </c>
      <c s="6" t="s">
        <v>27</v>
      </c>
      <c s="6" t="s">
        <v>3034</v>
      </c>
      <c t="s">
        <v>5</v>
      </c>
      <c s="26" t="s">
        <v>3035</v>
      </c>
      <c s="27" t="s">
        <v>89</v>
      </c>
      <c s="28">
        <v>17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3033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5</v>
      </c>
    </row>
    <row r="17" spans="5:5" ht="12.75" customHeight="1">
      <c r="E17" s="31" t="s">
        <v>1344</v>
      </c>
    </row>
    <row r="18" spans="1:13" ht="12.75" customHeight="1">
      <c r="A18" t="s">
        <v>48</v>
      </c>
      <c r="C18" s="7" t="s">
        <v>27</v>
      </c>
      <c r="E18" s="25" t="s">
        <v>3036</v>
      </c>
      <c r="J18" s="24">
        <f>0</f>
      </c>
      <c s="24">
        <f>0</f>
      </c>
      <c s="24">
        <f>0+L19+L23+L27+L31+L35+L39+L43+L47</f>
      </c>
      <c s="24">
        <f>0+M19+M23+M27+M31+M35+M39+M43+M47</f>
      </c>
    </row>
    <row r="19" spans="1:16" ht="12.75" customHeight="1">
      <c r="A19" t="s">
        <v>51</v>
      </c>
      <c s="6" t="s">
        <v>26</v>
      </c>
      <c s="6" t="s">
        <v>3031</v>
      </c>
      <c t="s">
        <v>5</v>
      </c>
      <c s="26" t="s">
        <v>3032</v>
      </c>
      <c s="27" t="s">
        <v>89</v>
      </c>
      <c s="28">
        <v>6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3033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5</v>
      </c>
    </row>
    <row r="22" spans="5:5" ht="12.75" customHeight="1">
      <c r="E22" s="31" t="s">
        <v>1344</v>
      </c>
    </row>
    <row r="23" spans="1:16" ht="12.75" customHeight="1">
      <c r="A23" t="s">
        <v>51</v>
      </c>
      <c s="6" t="s">
        <v>66</v>
      </c>
      <c s="6" t="s">
        <v>3037</v>
      </c>
      <c t="s">
        <v>5</v>
      </c>
      <c s="26" t="s">
        <v>3038</v>
      </c>
      <c s="27" t="s">
        <v>89</v>
      </c>
      <c s="28">
        <v>6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3033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5</v>
      </c>
    </row>
    <row r="26" spans="5:5" ht="12.75" customHeight="1">
      <c r="E26" s="31" t="s">
        <v>1344</v>
      </c>
    </row>
    <row r="27" spans="1:16" ht="12.75" customHeight="1">
      <c r="A27" t="s">
        <v>51</v>
      </c>
      <c s="6" t="s">
        <v>71</v>
      </c>
      <c s="6" t="s">
        <v>3039</v>
      </c>
      <c t="s">
        <v>5</v>
      </c>
      <c s="26" t="s">
        <v>3040</v>
      </c>
      <c s="27" t="s">
        <v>89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3033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5</v>
      </c>
    </row>
    <row r="30" spans="5:5" ht="12.75" customHeight="1">
      <c r="E30" s="31" t="s">
        <v>1344</v>
      </c>
    </row>
    <row r="31" spans="1:16" ht="12.75" customHeight="1">
      <c r="A31" t="s">
        <v>51</v>
      </c>
      <c s="6" t="s">
        <v>74</v>
      </c>
      <c s="6" t="s">
        <v>141</v>
      </c>
      <c t="s">
        <v>5</v>
      </c>
      <c s="26" t="s">
        <v>3041</v>
      </c>
      <c s="27" t="s">
        <v>89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3033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</v>
      </c>
    </row>
    <row r="33" spans="1:5" ht="12.75" customHeight="1">
      <c r="A33" s="30" t="s">
        <v>58</v>
      </c>
      <c r="E33" s="32" t="s">
        <v>5</v>
      </c>
    </row>
    <row r="34" spans="5:5" ht="12.75" customHeight="1">
      <c r="E34" s="31" t="s">
        <v>1344</v>
      </c>
    </row>
    <row r="35" spans="1:16" ht="12.75" customHeight="1">
      <c r="A35" t="s">
        <v>51</v>
      </c>
      <c s="6" t="s">
        <v>77</v>
      </c>
      <c s="6" t="s">
        <v>144</v>
      </c>
      <c t="s">
        <v>5</v>
      </c>
      <c s="26" t="s">
        <v>3042</v>
      </c>
      <c s="27" t="s">
        <v>89</v>
      </c>
      <c s="28">
        <v>1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3033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</v>
      </c>
    </row>
    <row r="37" spans="1:5" ht="12.75" customHeight="1">
      <c r="A37" s="30" t="s">
        <v>58</v>
      </c>
      <c r="E37" s="32" t="s">
        <v>5</v>
      </c>
    </row>
    <row r="38" spans="5:5" ht="12.75" customHeight="1">
      <c r="E38" s="31" t="s">
        <v>1344</v>
      </c>
    </row>
    <row r="39" spans="1:16" ht="12.75" customHeight="1">
      <c r="A39" t="s">
        <v>51</v>
      </c>
      <c s="6" t="s">
        <v>80</v>
      </c>
      <c s="6" t="s">
        <v>147</v>
      </c>
      <c t="s">
        <v>5</v>
      </c>
      <c s="26" t="s">
        <v>3043</v>
      </c>
      <c s="27" t="s">
        <v>89</v>
      </c>
      <c s="28">
        <v>1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3033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12.75" customHeight="1">
      <c r="A41" s="30" t="s">
        <v>58</v>
      </c>
      <c r="E41" s="32" t="s">
        <v>5</v>
      </c>
    </row>
    <row r="42" spans="5:5" ht="12.75" customHeight="1">
      <c r="E42" s="31" t="s">
        <v>1344</v>
      </c>
    </row>
    <row r="43" spans="1:16" ht="12.75" customHeight="1">
      <c r="A43" t="s">
        <v>51</v>
      </c>
      <c s="6" t="s">
        <v>83</v>
      </c>
      <c s="6" t="s">
        <v>3044</v>
      </c>
      <c t="s">
        <v>5</v>
      </c>
      <c s="26" t="s">
        <v>3045</v>
      </c>
      <c s="27" t="s">
        <v>89</v>
      </c>
      <c s="28">
        <v>10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3033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</v>
      </c>
    </row>
    <row r="45" spans="1:5" ht="12.75" customHeight="1">
      <c r="A45" s="30" t="s">
        <v>58</v>
      </c>
      <c r="E45" s="32" t="s">
        <v>5</v>
      </c>
    </row>
    <row r="46" spans="5:5" ht="12.75" customHeight="1">
      <c r="E46" s="31" t="s">
        <v>1344</v>
      </c>
    </row>
    <row r="47" spans="1:16" ht="12.75" customHeight="1">
      <c r="A47" t="s">
        <v>51</v>
      </c>
      <c s="6" t="s">
        <v>86</v>
      </c>
      <c s="6" t="s">
        <v>3046</v>
      </c>
      <c t="s">
        <v>5</v>
      </c>
      <c s="26" t="s">
        <v>3047</v>
      </c>
      <c s="27" t="s">
        <v>65</v>
      </c>
      <c s="28">
        <v>17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3033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12.75" customHeight="1">
      <c r="A49" s="30" t="s">
        <v>58</v>
      </c>
      <c r="E49" s="32" t="s">
        <v>5</v>
      </c>
    </row>
    <row r="50" spans="5:5" ht="12.75" customHeight="1">
      <c r="E50" s="31" t="s">
        <v>1344</v>
      </c>
    </row>
    <row r="51" spans="1:13" ht="12.75" customHeight="1">
      <c r="A51" t="s">
        <v>48</v>
      </c>
      <c r="C51" s="7" t="s">
        <v>26</v>
      </c>
      <c r="E51" s="25" t="s">
        <v>3048</v>
      </c>
      <c r="J51" s="24">
        <f>0</f>
      </c>
      <c s="24">
        <f>0</f>
      </c>
      <c s="24">
        <f>0+L52+L56+L60+L64</f>
      </c>
      <c s="24">
        <f>0+M52+M56+M60+M64</f>
      </c>
    </row>
    <row r="52" spans="1:16" ht="12.75" customHeight="1">
      <c r="A52" t="s">
        <v>51</v>
      </c>
      <c s="6" t="s">
        <v>90</v>
      </c>
      <c s="6" t="s">
        <v>3049</v>
      </c>
      <c t="s">
        <v>5</v>
      </c>
      <c s="26" t="s">
        <v>3050</v>
      </c>
      <c s="27" t="s">
        <v>161</v>
      </c>
      <c s="28">
        <v>8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3033</v>
      </c>
      <c>
        <f>(M52*21)/100</f>
      </c>
      <c t="s">
        <v>27</v>
      </c>
    </row>
    <row r="53" spans="1:5" ht="12.75" customHeight="1">
      <c r="A53" s="30" t="s">
        <v>56</v>
      </c>
      <c r="E53" s="31" t="s">
        <v>5</v>
      </c>
    </row>
    <row r="54" spans="1:5" ht="12.75" customHeight="1">
      <c r="A54" s="30" t="s">
        <v>58</v>
      </c>
      <c r="E54" s="32" t="s">
        <v>5</v>
      </c>
    </row>
    <row r="55" spans="5:5" ht="12.75" customHeight="1">
      <c r="E55" s="31" t="s">
        <v>1344</v>
      </c>
    </row>
    <row r="56" spans="1:16" ht="12.75" customHeight="1">
      <c r="A56" t="s">
        <v>51</v>
      </c>
      <c s="6" t="s">
        <v>93</v>
      </c>
      <c s="6" t="s">
        <v>3051</v>
      </c>
      <c t="s">
        <v>5</v>
      </c>
      <c s="26" t="s">
        <v>3052</v>
      </c>
      <c s="27" t="s">
        <v>89</v>
      </c>
      <c s="28">
        <v>1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3033</v>
      </c>
      <c>
        <f>(M56*21)/100</f>
      </c>
      <c t="s">
        <v>27</v>
      </c>
    </row>
    <row r="57" spans="1:5" ht="12.75" customHeight="1">
      <c r="A57" s="30" t="s">
        <v>56</v>
      </c>
      <c r="E57" s="31" t="s">
        <v>5</v>
      </c>
    </row>
    <row r="58" spans="1:5" ht="12.75" customHeight="1">
      <c r="A58" s="30" t="s">
        <v>58</v>
      </c>
      <c r="E58" s="32" t="s">
        <v>5</v>
      </c>
    </row>
    <row r="59" spans="5:5" ht="12.75" customHeight="1">
      <c r="E59" s="31" t="s">
        <v>1344</v>
      </c>
    </row>
    <row r="60" spans="1:16" ht="12.75" customHeight="1">
      <c r="A60" t="s">
        <v>51</v>
      </c>
      <c s="6" t="s">
        <v>96</v>
      </c>
      <c s="6" t="s">
        <v>2652</v>
      </c>
      <c t="s">
        <v>5</v>
      </c>
      <c s="26" t="s">
        <v>3053</v>
      </c>
      <c s="27" t="s">
        <v>89</v>
      </c>
      <c s="28">
        <v>1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3033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12.75" customHeight="1">
      <c r="A62" s="30" t="s">
        <v>58</v>
      </c>
      <c r="E62" s="32" t="s">
        <v>5</v>
      </c>
    </row>
    <row r="63" spans="5:5" ht="12.75" customHeight="1">
      <c r="E63" s="31" t="s">
        <v>1344</v>
      </c>
    </row>
    <row r="64" spans="1:16" ht="12.75" customHeight="1">
      <c r="A64" t="s">
        <v>51</v>
      </c>
      <c s="6" t="s">
        <v>99</v>
      </c>
      <c s="6" t="s">
        <v>2654</v>
      </c>
      <c t="s">
        <v>5</v>
      </c>
      <c s="26" t="s">
        <v>3054</v>
      </c>
      <c s="27" t="s">
        <v>161</v>
      </c>
      <c s="28">
        <v>8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3033</v>
      </c>
      <c>
        <f>(M64*21)/100</f>
      </c>
      <c t="s">
        <v>27</v>
      </c>
    </row>
    <row r="65" spans="1:5" ht="12.75" customHeight="1">
      <c r="A65" s="30" t="s">
        <v>56</v>
      </c>
      <c r="E65" s="31" t="s">
        <v>5</v>
      </c>
    </row>
    <row r="66" spans="1:5" ht="12.75" customHeight="1">
      <c r="A66" s="30" t="s">
        <v>58</v>
      </c>
      <c r="E66" s="32" t="s">
        <v>5</v>
      </c>
    </row>
    <row r="67" spans="5:5" ht="12.75" customHeight="1">
      <c r="E67" s="31" t="s">
        <v>1344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3055</v>
      </c>
      <c s="33">
        <f>Rekapitulace!C56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3055</v>
      </c>
      <c r="E4" s="19" t="s">
        <v>3056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COUNTIFS(L8:L35,"=0",A8:A35,"P")+COUNTIFS(L8:L35,"",A8:A35,"P")+SUM(Q8:Q35)</f>
      </c>
    </row>
    <row r="8" spans="1:13" ht="12.75" customHeight="1">
      <c r="A8" t="s">
        <v>45</v>
      </c>
      <c r="C8" s="21" t="s">
        <v>3059</v>
      </c>
      <c r="E8" s="23" t="s">
        <v>3056</v>
      </c>
      <c r="J8" s="22">
        <f>0+J9+J26</f>
      </c>
      <c s="22">
        <f>0+K9+K26</f>
      </c>
      <c s="22">
        <f>0+L9+L26</f>
      </c>
      <c s="22">
        <f>0+M9+M26</f>
      </c>
    </row>
    <row r="9" spans="1:13" ht="12.75" customHeight="1">
      <c r="A9" t="s">
        <v>48</v>
      </c>
      <c r="C9" s="7" t="s">
        <v>49</v>
      </c>
      <c r="E9" s="25" t="s">
        <v>3060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3061</v>
      </c>
      <c t="s">
        <v>5</v>
      </c>
      <c s="26" t="s">
        <v>3062</v>
      </c>
      <c s="27" t="s">
        <v>671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1347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3063</v>
      </c>
    </row>
    <row r="12" spans="1:5" ht="12.75" customHeight="1">
      <c r="A12" s="30" t="s">
        <v>58</v>
      </c>
      <c r="E12" s="32" t="s">
        <v>3064</v>
      </c>
    </row>
    <row r="13" spans="5:5" ht="12.75" customHeight="1">
      <c r="E13" s="31" t="s">
        <v>3065</v>
      </c>
    </row>
    <row r="14" spans="1:16" ht="12.75" customHeight="1">
      <c r="A14" t="s">
        <v>51</v>
      </c>
      <c s="6" t="s">
        <v>27</v>
      </c>
      <c s="6" t="s">
        <v>3066</v>
      </c>
      <c t="s">
        <v>5</v>
      </c>
      <c s="26" t="s">
        <v>3067</v>
      </c>
      <c s="27" t="s">
        <v>671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1347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3068</v>
      </c>
    </row>
    <row r="16" spans="1:5" ht="12.75" customHeight="1">
      <c r="A16" s="30" t="s">
        <v>58</v>
      </c>
      <c r="E16" s="32" t="s">
        <v>3064</v>
      </c>
    </row>
    <row r="17" spans="5:5" ht="12.75" customHeight="1">
      <c r="E17" s="31" t="s">
        <v>3069</v>
      </c>
    </row>
    <row r="18" spans="1:16" ht="12.75" customHeight="1">
      <c r="A18" t="s">
        <v>51</v>
      </c>
      <c s="6" t="s">
        <v>26</v>
      </c>
      <c s="6" t="s">
        <v>3070</v>
      </c>
      <c t="s">
        <v>5</v>
      </c>
      <c s="26" t="s">
        <v>3071</v>
      </c>
      <c s="27" t="s">
        <v>671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1347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3072</v>
      </c>
    </row>
    <row r="20" spans="1:5" ht="12.75" customHeight="1">
      <c r="A20" s="30" t="s">
        <v>58</v>
      </c>
      <c r="E20" s="32" t="s">
        <v>3064</v>
      </c>
    </row>
    <row r="21" spans="5:5" ht="12.75" customHeight="1">
      <c r="E21" s="31" t="s">
        <v>3073</v>
      </c>
    </row>
    <row r="22" spans="1:16" ht="12.75" customHeight="1">
      <c r="A22" t="s">
        <v>51</v>
      </c>
      <c s="6" t="s">
        <v>66</v>
      </c>
      <c s="6" t="s">
        <v>3074</v>
      </c>
      <c t="s">
        <v>5</v>
      </c>
      <c s="26" t="s">
        <v>3075</v>
      </c>
      <c s="27" t="s">
        <v>671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1347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3076</v>
      </c>
    </row>
    <row r="24" spans="1:5" ht="12.75" customHeight="1">
      <c r="A24" s="30" t="s">
        <v>58</v>
      </c>
      <c r="E24" s="32" t="s">
        <v>3064</v>
      </c>
    </row>
    <row r="25" spans="5:5" ht="12.75" customHeight="1">
      <c r="E25" s="31" t="s">
        <v>3077</v>
      </c>
    </row>
    <row r="26" spans="1:13" ht="12.75" customHeight="1">
      <c r="A26" t="s">
        <v>48</v>
      </c>
      <c r="C26" s="7" t="s">
        <v>27</v>
      </c>
      <c r="E26" s="25" t="s">
        <v>3078</v>
      </c>
      <c r="J26" s="24">
        <f>0</f>
      </c>
      <c s="24">
        <f>0</f>
      </c>
      <c s="24">
        <f>0+L27+L31+L35</f>
      </c>
      <c s="24">
        <f>0+M27+M31+M35</f>
      </c>
    </row>
    <row r="27" spans="1:16" ht="12.75" customHeight="1">
      <c r="A27" t="s">
        <v>51</v>
      </c>
      <c s="6" t="s">
        <v>71</v>
      </c>
      <c s="6" t="s">
        <v>3079</v>
      </c>
      <c t="s">
        <v>5</v>
      </c>
      <c s="26" t="s">
        <v>3080</v>
      </c>
      <c s="27" t="s">
        <v>671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1347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3081</v>
      </c>
    </row>
    <row r="29" spans="1:5" ht="12.75" customHeight="1">
      <c r="A29" s="30" t="s">
        <v>58</v>
      </c>
      <c r="E29" s="32" t="s">
        <v>3064</v>
      </c>
    </row>
    <row r="30" spans="5:5" ht="25.5" customHeight="1">
      <c r="E30" s="31" t="s">
        <v>3082</v>
      </c>
    </row>
    <row r="31" spans="1:16" ht="12.75" customHeight="1">
      <c r="A31" t="s">
        <v>51</v>
      </c>
      <c s="6" t="s">
        <v>74</v>
      </c>
      <c s="6" t="s">
        <v>3083</v>
      </c>
      <c t="s">
        <v>5</v>
      </c>
      <c s="26" t="s">
        <v>3084</v>
      </c>
      <c s="27" t="s">
        <v>671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1347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3085</v>
      </c>
    </row>
    <row r="33" spans="1:5" ht="12.75" customHeight="1">
      <c r="A33" s="30" t="s">
        <v>58</v>
      </c>
      <c r="E33" s="32" t="s">
        <v>3064</v>
      </c>
    </row>
    <row r="34" spans="5:5" ht="25.5" customHeight="1">
      <c r="E34" s="31" t="s">
        <v>3086</v>
      </c>
    </row>
    <row r="35" spans="1:16" ht="12.75" customHeight="1">
      <c r="A35" t="s">
        <v>51</v>
      </c>
      <c s="6" t="s">
        <v>77</v>
      </c>
      <c s="6" t="s">
        <v>3087</v>
      </c>
      <c t="s">
        <v>5</v>
      </c>
      <c s="26" t="s">
        <v>3088</v>
      </c>
      <c s="27" t="s">
        <v>671</v>
      </c>
      <c s="28">
        <v>1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1347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3089</v>
      </c>
    </row>
    <row r="37" spans="1:5" ht="12.75" customHeight="1">
      <c r="A37" s="30" t="s">
        <v>58</v>
      </c>
      <c r="E37" s="32" t="s">
        <v>3090</v>
      </c>
    </row>
    <row r="38" spans="5:5" ht="12.75" customHeight="1">
      <c r="E38" s="31" t="s">
        <v>3091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200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200</v>
      </c>
      <c r="E4" s="19" t="s">
        <v>201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COUNTIFS(L8:L392,"=0",A8:A392,"P")+COUNTIFS(L8:L392,"",A8:A392,"P")+SUM(Q8:Q392)</f>
      </c>
    </row>
    <row r="8" spans="1:13" ht="12.75" customHeight="1">
      <c r="A8" t="s">
        <v>45</v>
      </c>
      <c r="C8" s="21" t="s">
        <v>501</v>
      </c>
      <c r="E8" s="23" t="s">
        <v>502</v>
      </c>
      <c r="J8" s="22">
        <f>0+J9+J14+J55</f>
      </c>
      <c s="22">
        <f>0+K9+K14+K55</f>
      </c>
      <c s="22">
        <f>0+L9+L14+L55</f>
      </c>
      <c s="22">
        <f>0+M9+M14+M55</f>
      </c>
    </row>
    <row r="9" spans="1:13" ht="12.75" customHeight="1">
      <c r="A9" t="s">
        <v>48</v>
      </c>
      <c r="C9" s="7" t="s">
        <v>503</v>
      </c>
      <c r="E9" s="25" t="s">
        <v>485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453</v>
      </c>
      <c s="6" t="s">
        <v>497</v>
      </c>
      <c t="s">
        <v>5</v>
      </c>
      <c s="26" t="s">
        <v>498</v>
      </c>
      <c s="27" t="s">
        <v>489</v>
      </c>
      <c s="28">
        <v>4.5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215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211</v>
      </c>
    </row>
    <row r="13" spans="5:5" ht="12.75" customHeight="1">
      <c r="E13" s="31" t="s">
        <v>60</v>
      </c>
    </row>
    <row r="14" spans="1:13" ht="12.75" customHeight="1">
      <c r="A14" t="s">
        <v>48</v>
      </c>
      <c r="C14" s="7" t="s">
        <v>49</v>
      </c>
      <c r="E14" s="25" t="s">
        <v>206</v>
      </c>
      <c r="J14" s="24">
        <f>0</f>
      </c>
      <c s="24">
        <f>0</f>
      </c>
      <c s="24">
        <f>0+L15+L19+L23+L27+L31+L35+L39+L43+L47+L51</f>
      </c>
      <c s="24">
        <f>0+M15+M19+M23+M27+M31+M35+M39+M43+M47+M51</f>
      </c>
    </row>
    <row r="15" spans="1:16" ht="12.75" customHeight="1">
      <c r="A15" t="s">
        <v>51</v>
      </c>
      <c s="6" t="s">
        <v>49</v>
      </c>
      <c s="6" t="s">
        <v>207</v>
      </c>
      <c t="s">
        <v>5</v>
      </c>
      <c s="26" t="s">
        <v>208</v>
      </c>
      <c s="27" t="s">
        <v>209</v>
      </c>
      <c s="28">
        <v>0.85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210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5</v>
      </c>
    </row>
    <row r="17" spans="1:5" ht="12.75" customHeight="1">
      <c r="A17" s="30" t="s">
        <v>58</v>
      </c>
      <c r="E17" s="32" t="s">
        <v>211</v>
      </c>
    </row>
    <row r="18" spans="5:5" ht="63.75" customHeight="1">
      <c r="E18" s="31" t="s">
        <v>212</v>
      </c>
    </row>
    <row r="19" spans="1:16" ht="12.75" customHeight="1">
      <c r="A19" t="s">
        <v>51</v>
      </c>
      <c s="6" t="s">
        <v>27</v>
      </c>
      <c s="6" t="s">
        <v>239</v>
      </c>
      <c t="s">
        <v>5</v>
      </c>
      <c s="26" t="s">
        <v>240</v>
      </c>
      <c s="27" t="s">
        <v>89</v>
      </c>
      <c s="28">
        <v>15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215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211</v>
      </c>
    </row>
    <row r="22" spans="5:5" ht="12.75" customHeight="1">
      <c r="E22" s="31" t="s">
        <v>60</v>
      </c>
    </row>
    <row r="23" spans="1:16" ht="12.75" customHeight="1">
      <c r="A23" t="s">
        <v>51</v>
      </c>
      <c s="6" t="s">
        <v>26</v>
      </c>
      <c s="6" t="s">
        <v>241</v>
      </c>
      <c t="s">
        <v>5</v>
      </c>
      <c s="26" t="s">
        <v>242</v>
      </c>
      <c s="27" t="s">
        <v>89</v>
      </c>
      <c s="28">
        <v>15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215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211</v>
      </c>
    </row>
    <row r="26" spans="5:5" ht="12.75" customHeight="1">
      <c r="E26" s="31" t="s">
        <v>60</v>
      </c>
    </row>
    <row r="27" spans="1:16" ht="12.75" customHeight="1">
      <c r="A27" t="s">
        <v>51</v>
      </c>
      <c s="6" t="s">
        <v>66</v>
      </c>
      <c s="6" t="s">
        <v>504</v>
      </c>
      <c t="s">
        <v>5</v>
      </c>
      <c s="26" t="s">
        <v>505</v>
      </c>
      <c s="27" t="s">
        <v>236</v>
      </c>
      <c s="28">
        <v>15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215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211</v>
      </c>
    </row>
    <row r="30" spans="5:5" ht="12.75" customHeight="1">
      <c r="E30" s="31" t="s">
        <v>60</v>
      </c>
    </row>
    <row r="31" spans="1:16" ht="12.75" customHeight="1">
      <c r="A31" t="s">
        <v>51</v>
      </c>
      <c s="6" t="s">
        <v>71</v>
      </c>
      <c s="6" t="s">
        <v>506</v>
      </c>
      <c t="s">
        <v>5</v>
      </c>
      <c s="26" t="s">
        <v>507</v>
      </c>
      <c s="27" t="s">
        <v>65</v>
      </c>
      <c s="28">
        <v>15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215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</v>
      </c>
    </row>
    <row r="33" spans="1:5" ht="12.75" customHeight="1">
      <c r="A33" s="30" t="s">
        <v>58</v>
      </c>
      <c r="E33" s="32" t="s">
        <v>211</v>
      </c>
    </row>
    <row r="34" spans="5:5" ht="12.75" customHeight="1">
      <c r="E34" s="31" t="s">
        <v>60</v>
      </c>
    </row>
    <row r="35" spans="1:16" ht="12.75" customHeight="1">
      <c r="A35" t="s">
        <v>51</v>
      </c>
      <c s="6" t="s">
        <v>74</v>
      </c>
      <c s="6" t="s">
        <v>247</v>
      </c>
      <c t="s">
        <v>5</v>
      </c>
      <c s="26" t="s">
        <v>248</v>
      </c>
      <c s="27" t="s">
        <v>89</v>
      </c>
      <c s="28">
        <v>250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215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</v>
      </c>
    </row>
    <row r="37" spans="1:5" ht="12.75" customHeight="1">
      <c r="A37" s="30" t="s">
        <v>58</v>
      </c>
      <c r="E37" s="32" t="s">
        <v>211</v>
      </c>
    </row>
    <row r="38" spans="5:5" ht="12.75" customHeight="1">
      <c r="E38" s="31" t="s">
        <v>60</v>
      </c>
    </row>
    <row r="39" spans="1:16" ht="12.75" customHeight="1">
      <c r="A39" t="s">
        <v>51</v>
      </c>
      <c s="6" t="s">
        <v>77</v>
      </c>
      <c s="6" t="s">
        <v>508</v>
      </c>
      <c t="s">
        <v>5</v>
      </c>
      <c s="26" t="s">
        <v>509</v>
      </c>
      <c s="27" t="s">
        <v>89</v>
      </c>
      <c s="28">
        <v>4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215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12.75" customHeight="1">
      <c r="A41" s="30" t="s">
        <v>58</v>
      </c>
      <c r="E41" s="32" t="s">
        <v>211</v>
      </c>
    </row>
    <row r="42" spans="5:5" ht="12.75" customHeight="1">
      <c r="E42" s="31" t="s">
        <v>60</v>
      </c>
    </row>
    <row r="43" spans="1:16" ht="12.75" customHeight="1">
      <c r="A43" t="s">
        <v>51</v>
      </c>
      <c s="6" t="s">
        <v>80</v>
      </c>
      <c s="6" t="s">
        <v>510</v>
      </c>
      <c t="s">
        <v>5</v>
      </c>
      <c s="26" t="s">
        <v>511</v>
      </c>
      <c s="27" t="s">
        <v>89</v>
      </c>
      <c s="28">
        <v>5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215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</v>
      </c>
    </row>
    <row r="45" spans="1:5" ht="12.75" customHeight="1">
      <c r="A45" s="30" t="s">
        <v>58</v>
      </c>
      <c r="E45" s="32" t="s">
        <v>211</v>
      </c>
    </row>
    <row r="46" spans="5:5" ht="12.75" customHeight="1">
      <c r="E46" s="31" t="s">
        <v>60</v>
      </c>
    </row>
    <row r="47" spans="1:16" ht="12.75" customHeight="1">
      <c r="A47" t="s">
        <v>51</v>
      </c>
      <c s="6" t="s">
        <v>83</v>
      </c>
      <c s="6" t="s">
        <v>228</v>
      </c>
      <c t="s">
        <v>5</v>
      </c>
      <c s="26" t="s">
        <v>229</v>
      </c>
      <c s="27" t="s">
        <v>65</v>
      </c>
      <c s="28">
        <v>30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215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12.75" customHeight="1">
      <c r="A49" s="30" t="s">
        <v>58</v>
      </c>
      <c r="E49" s="32" t="s">
        <v>211</v>
      </c>
    </row>
    <row r="50" spans="5:5" ht="12.75" customHeight="1">
      <c r="E50" s="31" t="s">
        <v>60</v>
      </c>
    </row>
    <row r="51" spans="1:16" ht="12.75" customHeight="1">
      <c r="A51" t="s">
        <v>51</v>
      </c>
      <c s="6" t="s">
        <v>86</v>
      </c>
      <c s="6" t="s">
        <v>249</v>
      </c>
      <c t="s">
        <v>5</v>
      </c>
      <c s="26" t="s">
        <v>250</v>
      </c>
      <c s="27" t="s">
        <v>209</v>
      </c>
      <c s="28">
        <v>0.85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210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</v>
      </c>
    </row>
    <row r="53" spans="1:5" ht="12.75" customHeight="1">
      <c r="A53" s="30" t="s">
        <v>58</v>
      </c>
      <c r="E53" s="32" t="s">
        <v>211</v>
      </c>
    </row>
    <row r="54" spans="5:5" ht="76.5" customHeight="1">
      <c r="E54" s="31" t="s">
        <v>251</v>
      </c>
    </row>
    <row r="55" spans="1:13" ht="12.75" customHeight="1">
      <c r="A55" t="s">
        <v>48</v>
      </c>
      <c r="C55" s="7" t="s">
        <v>45</v>
      </c>
      <c r="E55" s="25" t="s">
        <v>252</v>
      </c>
      <c r="J55" s="24">
        <f>0</f>
      </c>
      <c s="24">
        <f>0</f>
      </c>
      <c s="24">
        <f>0+L56+L60+L64+L68+L72+L76+L80+L84+L88+L92+L96+L100+L104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</f>
      </c>
      <c s="24">
        <f>0+M56+M60+M64+M68+M72+M76+M80+M84+M88+M92+M96+M100+M104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</f>
      </c>
    </row>
    <row r="56" spans="1:16" ht="12.75" customHeight="1">
      <c r="A56" t="s">
        <v>51</v>
      </c>
      <c s="6" t="s">
        <v>90</v>
      </c>
      <c s="6" t="s">
        <v>253</v>
      </c>
      <c t="s">
        <v>5</v>
      </c>
      <c s="26" t="s">
        <v>254</v>
      </c>
      <c s="27" t="s">
        <v>69</v>
      </c>
      <c s="28">
        <v>0.06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215</v>
      </c>
      <c>
        <f>(M56*21)/100</f>
      </c>
      <c t="s">
        <v>27</v>
      </c>
    </row>
    <row r="57" spans="1:5" ht="12.75" customHeight="1">
      <c r="A57" s="30" t="s">
        <v>56</v>
      </c>
      <c r="E57" s="31" t="s">
        <v>5</v>
      </c>
    </row>
    <row r="58" spans="1:5" ht="12.75" customHeight="1">
      <c r="A58" s="30" t="s">
        <v>58</v>
      </c>
      <c r="E58" s="32" t="s">
        <v>211</v>
      </c>
    </row>
    <row r="59" spans="5:5" ht="12.75" customHeight="1">
      <c r="E59" s="31" t="s">
        <v>60</v>
      </c>
    </row>
    <row r="60" spans="1:16" ht="12.75" customHeight="1">
      <c r="A60" t="s">
        <v>51</v>
      </c>
      <c s="6" t="s">
        <v>93</v>
      </c>
      <c s="6" t="s">
        <v>512</v>
      </c>
      <c t="s">
        <v>5</v>
      </c>
      <c s="26" t="s">
        <v>513</v>
      </c>
      <c s="27" t="s">
        <v>65</v>
      </c>
      <c s="28">
        <v>30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215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12.75" customHeight="1">
      <c r="A62" s="30" t="s">
        <v>58</v>
      </c>
      <c r="E62" s="32" t="s">
        <v>211</v>
      </c>
    </row>
    <row r="63" spans="5:5" ht="12.75" customHeight="1">
      <c r="E63" s="31" t="s">
        <v>60</v>
      </c>
    </row>
    <row r="64" spans="1:16" ht="12.75" customHeight="1">
      <c r="A64" t="s">
        <v>51</v>
      </c>
      <c s="6" t="s">
        <v>96</v>
      </c>
      <c s="6" t="s">
        <v>182</v>
      </c>
      <c t="s">
        <v>5</v>
      </c>
      <c s="26" t="s">
        <v>183</v>
      </c>
      <c s="27" t="s">
        <v>184</v>
      </c>
      <c s="28">
        <v>0.9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215</v>
      </c>
      <c>
        <f>(M64*21)/100</f>
      </c>
      <c t="s">
        <v>27</v>
      </c>
    </row>
    <row r="65" spans="1:5" ht="12.75" customHeight="1">
      <c r="A65" s="30" t="s">
        <v>56</v>
      </c>
      <c r="E65" s="31" t="s">
        <v>5</v>
      </c>
    </row>
    <row r="66" spans="1:5" ht="12.75" customHeight="1">
      <c r="A66" s="30" t="s">
        <v>58</v>
      </c>
      <c r="E66" s="32" t="s">
        <v>211</v>
      </c>
    </row>
    <row r="67" spans="5:5" ht="12.75" customHeight="1">
      <c r="E67" s="31" t="s">
        <v>60</v>
      </c>
    </row>
    <row r="68" spans="1:16" ht="12.75" customHeight="1">
      <c r="A68" t="s">
        <v>51</v>
      </c>
      <c s="6" t="s">
        <v>99</v>
      </c>
      <c s="6" t="s">
        <v>514</v>
      </c>
      <c t="s">
        <v>5</v>
      </c>
      <c s="26" t="s">
        <v>515</v>
      </c>
      <c s="27" t="s">
        <v>184</v>
      </c>
      <c s="28">
        <v>11</v>
      </c>
      <c s="27">
        <v>0</v>
      </c>
      <c s="27">
        <f>ROUND(G68*H68,6)</f>
      </c>
      <c r="L68" s="29">
        <v>0</v>
      </c>
      <c s="24">
        <f>ROUND(ROUND(L68,2)*ROUND(G68,3),2)</f>
      </c>
      <c s="27" t="s">
        <v>215</v>
      </c>
      <c>
        <f>(M68*21)/100</f>
      </c>
      <c t="s">
        <v>27</v>
      </c>
    </row>
    <row r="69" spans="1:5" ht="12.75" customHeight="1">
      <c r="A69" s="30" t="s">
        <v>56</v>
      </c>
      <c r="E69" s="31" t="s">
        <v>5</v>
      </c>
    </row>
    <row r="70" spans="1:5" ht="12.75" customHeight="1">
      <c r="A70" s="30" t="s">
        <v>58</v>
      </c>
      <c r="E70" s="32" t="s">
        <v>211</v>
      </c>
    </row>
    <row r="71" spans="5:5" ht="12.75" customHeight="1">
      <c r="E71" s="31" t="s">
        <v>60</v>
      </c>
    </row>
    <row r="72" spans="1:16" ht="12.75" customHeight="1">
      <c r="A72" t="s">
        <v>51</v>
      </c>
      <c s="6" t="s">
        <v>103</v>
      </c>
      <c s="6" t="s">
        <v>516</v>
      </c>
      <c t="s">
        <v>5</v>
      </c>
      <c s="26" t="s">
        <v>517</v>
      </c>
      <c s="27" t="s">
        <v>184</v>
      </c>
      <c s="28">
        <v>9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215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5</v>
      </c>
    </row>
    <row r="74" spans="1:5" ht="12.75" customHeight="1">
      <c r="A74" s="30" t="s">
        <v>58</v>
      </c>
      <c r="E74" s="32" t="s">
        <v>211</v>
      </c>
    </row>
    <row r="75" spans="5:5" ht="12.75" customHeight="1">
      <c r="E75" s="31" t="s">
        <v>60</v>
      </c>
    </row>
    <row r="76" spans="1:16" ht="12.75" customHeight="1">
      <c r="A76" t="s">
        <v>51</v>
      </c>
      <c s="6" t="s">
        <v>106</v>
      </c>
      <c s="6" t="s">
        <v>518</v>
      </c>
      <c t="s">
        <v>5</v>
      </c>
      <c s="26" t="s">
        <v>519</v>
      </c>
      <c s="27" t="s">
        <v>184</v>
      </c>
      <c s="28">
        <v>22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215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5</v>
      </c>
    </row>
    <row r="78" spans="1:5" ht="12.75" customHeight="1">
      <c r="A78" s="30" t="s">
        <v>58</v>
      </c>
      <c r="E78" s="32" t="s">
        <v>211</v>
      </c>
    </row>
    <row r="79" spans="5:5" ht="12.75" customHeight="1">
      <c r="E79" s="31" t="s">
        <v>60</v>
      </c>
    </row>
    <row r="80" spans="1:16" ht="12.75" customHeight="1">
      <c r="A80" t="s">
        <v>51</v>
      </c>
      <c s="6" t="s">
        <v>109</v>
      </c>
      <c s="6" t="s">
        <v>186</v>
      </c>
      <c t="s">
        <v>5</v>
      </c>
      <c s="26" t="s">
        <v>187</v>
      </c>
      <c s="27" t="s">
        <v>65</v>
      </c>
      <c s="28">
        <v>1440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215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5</v>
      </c>
    </row>
    <row r="82" spans="1:5" ht="12.75" customHeight="1">
      <c r="A82" s="30" t="s">
        <v>58</v>
      </c>
      <c r="E82" s="32" t="s">
        <v>211</v>
      </c>
    </row>
    <row r="83" spans="5:5" ht="12.75" customHeight="1">
      <c r="E83" s="31" t="s">
        <v>60</v>
      </c>
    </row>
    <row r="84" spans="1:16" ht="12.75" customHeight="1">
      <c r="A84" t="s">
        <v>51</v>
      </c>
      <c s="6" t="s">
        <v>112</v>
      </c>
      <c s="6" t="s">
        <v>189</v>
      </c>
      <c t="s">
        <v>5</v>
      </c>
      <c s="26" t="s">
        <v>190</v>
      </c>
      <c s="27" t="s">
        <v>65</v>
      </c>
      <c s="28">
        <v>800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215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5</v>
      </c>
    </row>
    <row r="86" spans="1:5" ht="12.75" customHeight="1">
      <c r="A86" s="30" t="s">
        <v>58</v>
      </c>
      <c r="E86" s="32" t="s">
        <v>211</v>
      </c>
    </row>
    <row r="87" spans="5:5" ht="12.75" customHeight="1">
      <c r="E87" s="31" t="s">
        <v>60</v>
      </c>
    </row>
    <row r="88" spans="1:16" ht="12.75" customHeight="1">
      <c r="A88" t="s">
        <v>51</v>
      </c>
      <c s="6" t="s">
        <v>115</v>
      </c>
      <c s="6" t="s">
        <v>520</v>
      </c>
      <c t="s">
        <v>5</v>
      </c>
      <c s="26" t="s">
        <v>521</v>
      </c>
      <c s="27" t="s">
        <v>69</v>
      </c>
      <c s="28">
        <v>4.32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215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5</v>
      </c>
    </row>
    <row r="90" spans="1:5" ht="12.75" customHeight="1">
      <c r="A90" s="30" t="s">
        <v>58</v>
      </c>
      <c r="E90" s="32" t="s">
        <v>211</v>
      </c>
    </row>
    <row r="91" spans="5:5" ht="12.75" customHeight="1">
      <c r="E91" s="31" t="s">
        <v>60</v>
      </c>
    </row>
    <row r="92" spans="1:16" ht="12.75" customHeight="1">
      <c r="A92" t="s">
        <v>51</v>
      </c>
      <c s="6" t="s">
        <v>119</v>
      </c>
      <c s="6" t="s">
        <v>522</v>
      </c>
      <c t="s">
        <v>5</v>
      </c>
      <c s="26" t="s">
        <v>523</v>
      </c>
      <c s="27" t="s">
        <v>69</v>
      </c>
      <c s="28">
        <v>4.32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215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5</v>
      </c>
    </row>
    <row r="94" spans="1:5" ht="12.75" customHeight="1">
      <c r="A94" s="30" t="s">
        <v>58</v>
      </c>
      <c r="E94" s="32" t="s">
        <v>211</v>
      </c>
    </row>
    <row r="95" spans="5:5" ht="12.75" customHeight="1">
      <c r="E95" s="31" t="s">
        <v>60</v>
      </c>
    </row>
    <row r="96" spans="1:16" ht="12.75" customHeight="1">
      <c r="A96" t="s">
        <v>51</v>
      </c>
      <c s="6" t="s">
        <v>122</v>
      </c>
      <c s="6" t="s">
        <v>524</v>
      </c>
      <c t="s">
        <v>5</v>
      </c>
      <c s="26" t="s">
        <v>525</v>
      </c>
      <c s="27" t="s">
        <v>69</v>
      </c>
      <c s="28">
        <v>2.4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215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5</v>
      </c>
    </row>
    <row r="98" spans="1:5" ht="12.75" customHeight="1">
      <c r="A98" s="30" t="s">
        <v>58</v>
      </c>
      <c r="E98" s="32" t="s">
        <v>211</v>
      </c>
    </row>
    <row r="99" spans="5:5" ht="12.75" customHeight="1">
      <c r="E99" s="31" t="s">
        <v>60</v>
      </c>
    </row>
    <row r="100" spans="1:16" ht="12.75" customHeight="1">
      <c r="A100" t="s">
        <v>51</v>
      </c>
      <c s="6" t="s">
        <v>125</v>
      </c>
      <c s="6" t="s">
        <v>265</v>
      </c>
      <c t="s">
        <v>5</v>
      </c>
      <c s="26" t="s">
        <v>266</v>
      </c>
      <c s="27" t="s">
        <v>267</v>
      </c>
      <c s="28">
        <v>21.66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215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5</v>
      </c>
    </row>
    <row r="102" spans="1:5" ht="12.75" customHeight="1">
      <c r="A102" s="30" t="s">
        <v>58</v>
      </c>
      <c r="E102" s="32" t="s">
        <v>211</v>
      </c>
    </row>
    <row r="103" spans="5:5" ht="12.75" customHeight="1">
      <c r="E103" s="31" t="s">
        <v>60</v>
      </c>
    </row>
    <row r="104" spans="1:16" ht="12.75" customHeight="1">
      <c r="A104" t="s">
        <v>51</v>
      </c>
      <c s="6" t="s">
        <v>128</v>
      </c>
      <c s="6" t="s">
        <v>268</v>
      </c>
      <c t="s">
        <v>5</v>
      </c>
      <c s="26" t="s">
        <v>269</v>
      </c>
      <c s="27" t="s">
        <v>267</v>
      </c>
      <c s="28">
        <v>62.76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215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5</v>
      </c>
    </row>
    <row r="106" spans="1:5" ht="12.75" customHeight="1">
      <c r="A106" s="30" t="s">
        <v>58</v>
      </c>
      <c r="E106" s="32" t="s">
        <v>211</v>
      </c>
    </row>
    <row r="107" spans="5:5" ht="12.75" customHeight="1">
      <c r="E107" s="31" t="s">
        <v>60</v>
      </c>
    </row>
    <row r="108" spans="1:16" ht="12.75" customHeight="1">
      <c r="A108" t="s">
        <v>51</v>
      </c>
      <c s="6" t="s">
        <v>131</v>
      </c>
      <c s="6" t="s">
        <v>526</v>
      </c>
      <c t="s">
        <v>5</v>
      </c>
      <c s="26" t="s">
        <v>527</v>
      </c>
      <c s="27" t="s">
        <v>267</v>
      </c>
      <c s="28">
        <v>9.36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215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5</v>
      </c>
    </row>
    <row r="110" spans="1:5" ht="12.75" customHeight="1">
      <c r="A110" s="30" t="s">
        <v>58</v>
      </c>
      <c r="E110" s="32" t="s">
        <v>211</v>
      </c>
    </row>
    <row r="111" spans="5:5" ht="12.75" customHeight="1">
      <c r="E111" s="31" t="s">
        <v>60</v>
      </c>
    </row>
    <row r="112" spans="1:16" ht="12.75" customHeight="1">
      <c r="A112" t="s">
        <v>51</v>
      </c>
      <c s="6" t="s">
        <v>134</v>
      </c>
      <c s="6" t="s">
        <v>528</v>
      </c>
      <c t="s">
        <v>5</v>
      </c>
      <c s="26" t="s">
        <v>529</v>
      </c>
      <c s="27" t="s">
        <v>267</v>
      </c>
      <c s="28">
        <v>273.6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215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5</v>
      </c>
    </row>
    <row r="114" spans="1:5" ht="12.75" customHeight="1">
      <c r="A114" s="30" t="s">
        <v>58</v>
      </c>
      <c r="E114" s="32" t="s">
        <v>211</v>
      </c>
    </row>
    <row r="115" spans="5:5" ht="12.75" customHeight="1">
      <c r="E115" s="31" t="s">
        <v>60</v>
      </c>
    </row>
    <row r="116" spans="1:16" ht="12.75" customHeight="1">
      <c r="A116" t="s">
        <v>51</v>
      </c>
      <c s="6" t="s">
        <v>137</v>
      </c>
      <c s="6" t="s">
        <v>530</v>
      </c>
      <c t="s">
        <v>5</v>
      </c>
      <c s="26" t="s">
        <v>531</v>
      </c>
      <c s="27" t="s">
        <v>65</v>
      </c>
      <c s="28">
        <v>5610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215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5</v>
      </c>
    </row>
    <row r="118" spans="1:5" ht="12.75" customHeight="1">
      <c r="A118" s="30" t="s">
        <v>58</v>
      </c>
      <c r="E118" s="32" t="s">
        <v>211</v>
      </c>
    </row>
    <row r="119" spans="5:5" ht="12.75" customHeight="1">
      <c r="E119" s="31" t="s">
        <v>60</v>
      </c>
    </row>
    <row r="120" spans="1:16" ht="12.75" customHeight="1">
      <c r="A120" t="s">
        <v>51</v>
      </c>
      <c s="6" t="s">
        <v>140</v>
      </c>
      <c s="6" t="s">
        <v>270</v>
      </c>
      <c t="s">
        <v>5</v>
      </c>
      <c s="26" t="s">
        <v>271</v>
      </c>
      <c s="27" t="s">
        <v>65</v>
      </c>
      <c s="28">
        <v>1040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215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5</v>
      </c>
    </row>
    <row r="122" spans="1:5" ht="12.75" customHeight="1">
      <c r="A122" s="30" t="s">
        <v>58</v>
      </c>
      <c r="E122" s="32" t="s">
        <v>211</v>
      </c>
    </row>
    <row r="123" spans="5:5" ht="12.75" customHeight="1">
      <c r="E123" s="31" t="s">
        <v>60</v>
      </c>
    </row>
    <row r="124" spans="1:16" ht="12.75" customHeight="1">
      <c r="A124" t="s">
        <v>51</v>
      </c>
      <c s="6" t="s">
        <v>143</v>
      </c>
      <c s="6" t="s">
        <v>532</v>
      </c>
      <c t="s">
        <v>5</v>
      </c>
      <c s="26" t="s">
        <v>533</v>
      </c>
      <c s="27" t="s">
        <v>65</v>
      </c>
      <c s="28">
        <v>6460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215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5</v>
      </c>
    </row>
    <row r="126" spans="1:5" ht="12.75" customHeight="1">
      <c r="A126" s="30" t="s">
        <v>58</v>
      </c>
      <c r="E126" s="32" t="s">
        <v>211</v>
      </c>
    </row>
    <row r="127" spans="5:5" ht="12.75" customHeight="1">
      <c r="E127" s="31" t="s">
        <v>60</v>
      </c>
    </row>
    <row r="128" spans="1:16" ht="12.75" customHeight="1">
      <c r="A128" t="s">
        <v>51</v>
      </c>
      <c s="6" t="s">
        <v>146</v>
      </c>
      <c s="6" t="s">
        <v>276</v>
      </c>
      <c t="s">
        <v>5</v>
      </c>
      <c s="26" t="s">
        <v>277</v>
      </c>
      <c s="27" t="s">
        <v>65</v>
      </c>
      <c s="28">
        <v>420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215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5</v>
      </c>
    </row>
    <row r="130" spans="1:5" ht="12.75" customHeight="1">
      <c r="A130" s="30" t="s">
        <v>58</v>
      </c>
      <c r="E130" s="32" t="s">
        <v>211</v>
      </c>
    </row>
    <row r="131" spans="5:5" ht="12.75" customHeight="1">
      <c r="E131" s="31" t="s">
        <v>60</v>
      </c>
    </row>
    <row r="132" spans="1:16" ht="12.75" customHeight="1">
      <c r="A132" t="s">
        <v>51</v>
      </c>
      <c s="6" t="s">
        <v>149</v>
      </c>
      <c s="6" t="s">
        <v>272</v>
      </c>
      <c t="s">
        <v>5</v>
      </c>
      <c s="26" t="s">
        <v>273</v>
      </c>
      <c s="27" t="s">
        <v>89</v>
      </c>
      <c s="28">
        <v>7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215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5</v>
      </c>
    </row>
    <row r="134" spans="1:5" ht="12.75" customHeight="1">
      <c r="A134" s="30" t="s">
        <v>58</v>
      </c>
      <c r="E134" s="32" t="s">
        <v>211</v>
      </c>
    </row>
    <row r="135" spans="5:5" ht="12.75" customHeight="1">
      <c r="E135" s="31" t="s">
        <v>60</v>
      </c>
    </row>
    <row r="136" spans="1:16" ht="12.75" customHeight="1">
      <c r="A136" t="s">
        <v>51</v>
      </c>
      <c s="6" t="s">
        <v>152</v>
      </c>
      <c s="6" t="s">
        <v>274</v>
      </c>
      <c t="s">
        <v>5</v>
      </c>
      <c s="26" t="s">
        <v>275</v>
      </c>
      <c s="27" t="s">
        <v>89</v>
      </c>
      <c s="28">
        <v>7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215</v>
      </c>
      <c>
        <f>(M136*21)/100</f>
      </c>
      <c t="s">
        <v>27</v>
      </c>
    </row>
    <row r="137" spans="1:5" ht="12.75" customHeight="1">
      <c r="A137" s="30" t="s">
        <v>56</v>
      </c>
      <c r="E137" s="31" t="s">
        <v>5</v>
      </c>
    </row>
    <row r="138" spans="1:5" ht="12.75" customHeight="1">
      <c r="A138" s="30" t="s">
        <v>58</v>
      </c>
      <c r="E138" s="32" t="s">
        <v>211</v>
      </c>
    </row>
    <row r="139" spans="5:5" ht="12.75" customHeight="1">
      <c r="E139" s="31" t="s">
        <v>60</v>
      </c>
    </row>
    <row r="140" spans="1:16" ht="12.75" customHeight="1">
      <c r="A140" t="s">
        <v>51</v>
      </c>
      <c s="6" t="s">
        <v>155</v>
      </c>
      <c s="6" t="s">
        <v>534</v>
      </c>
      <c t="s">
        <v>5</v>
      </c>
      <c s="26" t="s">
        <v>535</v>
      </c>
      <c s="27" t="s">
        <v>89</v>
      </c>
      <c s="28">
        <v>7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215</v>
      </c>
      <c>
        <f>(M140*21)/100</f>
      </c>
      <c t="s">
        <v>27</v>
      </c>
    </row>
    <row r="141" spans="1:5" ht="12.75" customHeight="1">
      <c r="A141" s="30" t="s">
        <v>56</v>
      </c>
      <c r="E141" s="31" t="s">
        <v>5</v>
      </c>
    </row>
    <row r="142" spans="1:5" ht="12.75" customHeight="1">
      <c r="A142" s="30" t="s">
        <v>58</v>
      </c>
      <c r="E142" s="32" t="s">
        <v>211</v>
      </c>
    </row>
    <row r="143" spans="5:5" ht="12.75" customHeight="1">
      <c r="E143" s="31" t="s">
        <v>60</v>
      </c>
    </row>
    <row r="144" spans="1:16" ht="12.75" customHeight="1">
      <c r="A144" t="s">
        <v>51</v>
      </c>
      <c s="6" t="s">
        <v>158</v>
      </c>
      <c s="6" t="s">
        <v>278</v>
      </c>
      <c t="s">
        <v>5</v>
      </c>
      <c s="26" t="s">
        <v>279</v>
      </c>
      <c s="27" t="s">
        <v>65</v>
      </c>
      <c s="28">
        <v>1600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215</v>
      </c>
      <c>
        <f>(M144*21)/100</f>
      </c>
      <c t="s">
        <v>27</v>
      </c>
    </row>
    <row r="145" spans="1:5" ht="12.75" customHeight="1">
      <c r="A145" s="30" t="s">
        <v>56</v>
      </c>
      <c r="E145" s="31" t="s">
        <v>5</v>
      </c>
    </row>
    <row r="146" spans="1:5" ht="12.75" customHeight="1">
      <c r="A146" s="30" t="s">
        <v>58</v>
      </c>
      <c r="E146" s="32" t="s">
        <v>211</v>
      </c>
    </row>
    <row r="147" spans="5:5" ht="12.75" customHeight="1">
      <c r="E147" s="31" t="s">
        <v>60</v>
      </c>
    </row>
    <row r="148" spans="1:16" ht="12.75" customHeight="1">
      <c r="A148" t="s">
        <v>51</v>
      </c>
      <c s="6" t="s">
        <v>163</v>
      </c>
      <c s="6" t="s">
        <v>280</v>
      </c>
      <c t="s">
        <v>5</v>
      </c>
      <c s="26" t="s">
        <v>281</v>
      </c>
      <c s="27" t="s">
        <v>65</v>
      </c>
      <c s="28">
        <v>1600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215</v>
      </c>
      <c>
        <f>(M148*21)/100</f>
      </c>
      <c t="s">
        <v>27</v>
      </c>
    </row>
    <row r="149" spans="1:5" ht="12.75" customHeight="1">
      <c r="A149" s="30" t="s">
        <v>56</v>
      </c>
      <c r="E149" s="31" t="s">
        <v>5</v>
      </c>
    </row>
    <row r="150" spans="1:5" ht="12.75" customHeight="1">
      <c r="A150" s="30" t="s">
        <v>58</v>
      </c>
      <c r="E150" s="32" t="s">
        <v>211</v>
      </c>
    </row>
    <row r="151" spans="5:5" ht="12.75" customHeight="1">
      <c r="E151" s="31" t="s">
        <v>60</v>
      </c>
    </row>
    <row r="152" spans="1:16" ht="12.75" customHeight="1">
      <c r="A152" t="s">
        <v>51</v>
      </c>
      <c s="6" t="s">
        <v>166</v>
      </c>
      <c s="6" t="s">
        <v>536</v>
      </c>
      <c t="s">
        <v>5</v>
      </c>
      <c s="26" t="s">
        <v>537</v>
      </c>
      <c s="27" t="s">
        <v>65</v>
      </c>
      <c s="28">
        <v>800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215</v>
      </c>
      <c>
        <f>(M152*21)/100</f>
      </c>
      <c t="s">
        <v>27</v>
      </c>
    </row>
    <row r="153" spans="1:5" ht="12.75" customHeight="1">
      <c r="A153" s="30" t="s">
        <v>56</v>
      </c>
      <c r="E153" s="31" t="s">
        <v>5</v>
      </c>
    </row>
    <row r="154" spans="1:5" ht="12.75" customHeight="1">
      <c r="A154" s="30" t="s">
        <v>58</v>
      </c>
      <c r="E154" s="32" t="s">
        <v>211</v>
      </c>
    </row>
    <row r="155" spans="5:5" ht="12.75" customHeight="1">
      <c r="E155" s="31" t="s">
        <v>60</v>
      </c>
    </row>
    <row r="156" spans="1:16" ht="12.75" customHeight="1">
      <c r="A156" t="s">
        <v>51</v>
      </c>
      <c s="6" t="s">
        <v>169</v>
      </c>
      <c s="6" t="s">
        <v>282</v>
      </c>
      <c t="s">
        <v>5</v>
      </c>
      <c s="26" t="s">
        <v>283</v>
      </c>
      <c s="27" t="s">
        <v>284</v>
      </c>
      <c s="28">
        <v>17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215</v>
      </c>
      <c>
        <f>(M156*21)/100</f>
      </c>
      <c t="s">
        <v>27</v>
      </c>
    </row>
    <row r="157" spans="1:5" ht="12.75" customHeight="1">
      <c r="A157" s="30" t="s">
        <v>56</v>
      </c>
      <c r="E157" s="31" t="s">
        <v>5</v>
      </c>
    </row>
    <row r="158" spans="1:5" ht="12.75" customHeight="1">
      <c r="A158" s="30" t="s">
        <v>58</v>
      </c>
      <c r="E158" s="32" t="s">
        <v>211</v>
      </c>
    </row>
    <row r="159" spans="5:5" ht="12.75" customHeight="1">
      <c r="E159" s="31" t="s">
        <v>60</v>
      </c>
    </row>
    <row r="160" spans="1:16" ht="12.75" customHeight="1">
      <c r="A160" t="s">
        <v>51</v>
      </c>
      <c s="6" t="s">
        <v>172</v>
      </c>
      <c s="6" t="s">
        <v>285</v>
      </c>
      <c t="s">
        <v>5</v>
      </c>
      <c s="26" t="s">
        <v>286</v>
      </c>
      <c s="27" t="s">
        <v>65</v>
      </c>
      <c s="28">
        <v>1600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215</v>
      </c>
      <c>
        <f>(M160*21)/100</f>
      </c>
      <c t="s">
        <v>27</v>
      </c>
    </row>
    <row r="161" spans="1:5" ht="12.75" customHeight="1">
      <c r="A161" s="30" t="s">
        <v>56</v>
      </c>
      <c r="E161" s="31" t="s">
        <v>5</v>
      </c>
    </row>
    <row r="162" spans="1:5" ht="12.75" customHeight="1">
      <c r="A162" s="30" t="s">
        <v>58</v>
      </c>
      <c r="E162" s="32" t="s">
        <v>211</v>
      </c>
    </row>
    <row r="163" spans="5:5" ht="12.75" customHeight="1">
      <c r="E163" s="31" t="s">
        <v>60</v>
      </c>
    </row>
    <row r="164" spans="1:16" ht="12.75" customHeight="1">
      <c r="A164" t="s">
        <v>51</v>
      </c>
      <c s="6" t="s">
        <v>175</v>
      </c>
      <c s="6" t="s">
        <v>287</v>
      </c>
      <c t="s">
        <v>5</v>
      </c>
      <c s="26" t="s">
        <v>288</v>
      </c>
      <c s="27" t="s">
        <v>89</v>
      </c>
      <c s="28">
        <v>34</v>
      </c>
      <c s="27">
        <v>0</v>
      </c>
      <c s="27">
        <f>ROUND(G164*H164,6)</f>
      </c>
      <c r="L164" s="29">
        <v>0</v>
      </c>
      <c s="24">
        <f>ROUND(ROUND(L164,2)*ROUND(G164,3),2)</f>
      </c>
      <c s="27" t="s">
        <v>215</v>
      </c>
      <c>
        <f>(M164*21)/100</f>
      </c>
      <c t="s">
        <v>27</v>
      </c>
    </row>
    <row r="165" spans="1:5" ht="12.75" customHeight="1">
      <c r="A165" s="30" t="s">
        <v>56</v>
      </c>
      <c r="E165" s="31" t="s">
        <v>5</v>
      </c>
    </row>
    <row r="166" spans="1:5" ht="12.75" customHeight="1">
      <c r="A166" s="30" t="s">
        <v>58</v>
      </c>
      <c r="E166" s="32" t="s">
        <v>211</v>
      </c>
    </row>
    <row r="167" spans="5:5" ht="12.75" customHeight="1">
      <c r="E167" s="31" t="s">
        <v>60</v>
      </c>
    </row>
    <row r="168" spans="1:16" ht="12.75" customHeight="1">
      <c r="A168" t="s">
        <v>51</v>
      </c>
      <c s="6" t="s">
        <v>178</v>
      </c>
      <c s="6" t="s">
        <v>289</v>
      </c>
      <c t="s">
        <v>5</v>
      </c>
      <c s="26" t="s">
        <v>290</v>
      </c>
      <c s="27" t="s">
        <v>89</v>
      </c>
      <c s="28">
        <v>34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215</v>
      </c>
      <c>
        <f>(M168*21)/100</f>
      </c>
      <c t="s">
        <v>27</v>
      </c>
    </row>
    <row r="169" spans="1:5" ht="12.75" customHeight="1">
      <c r="A169" s="30" t="s">
        <v>56</v>
      </c>
      <c r="E169" s="31" t="s">
        <v>5</v>
      </c>
    </row>
    <row r="170" spans="1:5" ht="12.75" customHeight="1">
      <c r="A170" s="30" t="s">
        <v>58</v>
      </c>
      <c r="E170" s="32" t="s">
        <v>211</v>
      </c>
    </row>
    <row r="171" spans="5:5" ht="12.75" customHeight="1">
      <c r="E171" s="31" t="s">
        <v>60</v>
      </c>
    </row>
    <row r="172" spans="1:16" ht="12.75" customHeight="1">
      <c r="A172" t="s">
        <v>51</v>
      </c>
      <c s="6" t="s">
        <v>181</v>
      </c>
      <c s="6" t="s">
        <v>538</v>
      </c>
      <c t="s">
        <v>5</v>
      </c>
      <c s="26" t="s">
        <v>539</v>
      </c>
      <c s="27" t="s">
        <v>89</v>
      </c>
      <c s="28">
        <v>16</v>
      </c>
      <c s="27">
        <v>0</v>
      </c>
      <c s="27">
        <f>ROUND(G172*H172,6)</f>
      </c>
      <c r="L172" s="29">
        <v>0</v>
      </c>
      <c s="24">
        <f>ROUND(ROUND(L172,2)*ROUND(G172,3),2)</f>
      </c>
      <c s="27" t="s">
        <v>215</v>
      </c>
      <c>
        <f>(M172*21)/100</f>
      </c>
      <c t="s">
        <v>27</v>
      </c>
    </row>
    <row r="173" spans="1:5" ht="12.75" customHeight="1">
      <c r="A173" s="30" t="s">
        <v>56</v>
      </c>
      <c r="E173" s="31" t="s">
        <v>5</v>
      </c>
    </row>
    <row r="174" spans="1:5" ht="12.75" customHeight="1">
      <c r="A174" s="30" t="s">
        <v>58</v>
      </c>
      <c r="E174" s="32" t="s">
        <v>211</v>
      </c>
    </row>
    <row r="175" spans="5:5" ht="12.75" customHeight="1">
      <c r="E175" s="31" t="s">
        <v>60</v>
      </c>
    </row>
    <row r="176" spans="1:16" ht="12.75" customHeight="1">
      <c r="A176" t="s">
        <v>51</v>
      </c>
      <c s="6" t="s">
        <v>185</v>
      </c>
      <c s="6" t="s">
        <v>291</v>
      </c>
      <c t="s">
        <v>5</v>
      </c>
      <c s="26" t="s">
        <v>292</v>
      </c>
      <c s="27" t="s">
        <v>89</v>
      </c>
      <c s="28">
        <v>34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215</v>
      </c>
      <c>
        <f>(M176*21)/100</f>
      </c>
      <c t="s">
        <v>27</v>
      </c>
    </row>
    <row r="177" spans="1:5" ht="12.75" customHeight="1">
      <c r="A177" s="30" t="s">
        <v>56</v>
      </c>
      <c r="E177" s="31" t="s">
        <v>5</v>
      </c>
    </row>
    <row r="178" spans="1:5" ht="12.75" customHeight="1">
      <c r="A178" s="30" t="s">
        <v>58</v>
      </c>
      <c r="E178" s="32" t="s">
        <v>211</v>
      </c>
    </row>
    <row r="179" spans="5:5" ht="12.75" customHeight="1">
      <c r="E179" s="31" t="s">
        <v>60</v>
      </c>
    </row>
    <row r="180" spans="1:16" ht="12.75" customHeight="1">
      <c r="A180" t="s">
        <v>51</v>
      </c>
      <c s="6" t="s">
        <v>188</v>
      </c>
      <c s="6" t="s">
        <v>293</v>
      </c>
      <c t="s">
        <v>5</v>
      </c>
      <c s="26" t="s">
        <v>294</v>
      </c>
      <c s="27" t="s">
        <v>89</v>
      </c>
      <c s="28">
        <v>34</v>
      </c>
      <c s="27">
        <v>0</v>
      </c>
      <c s="27">
        <f>ROUND(G180*H180,6)</f>
      </c>
      <c r="L180" s="29">
        <v>0</v>
      </c>
      <c s="24">
        <f>ROUND(ROUND(L180,2)*ROUND(G180,3),2)</f>
      </c>
      <c s="27" t="s">
        <v>215</v>
      </c>
      <c>
        <f>(M180*21)/100</f>
      </c>
      <c t="s">
        <v>27</v>
      </c>
    </row>
    <row r="181" spans="1:5" ht="12.75" customHeight="1">
      <c r="A181" s="30" t="s">
        <v>56</v>
      </c>
      <c r="E181" s="31" t="s">
        <v>5</v>
      </c>
    </row>
    <row r="182" spans="1:5" ht="12.75" customHeight="1">
      <c r="A182" s="30" t="s">
        <v>58</v>
      </c>
      <c r="E182" s="32" t="s">
        <v>211</v>
      </c>
    </row>
    <row r="183" spans="5:5" ht="12.75" customHeight="1">
      <c r="E183" s="31" t="s">
        <v>60</v>
      </c>
    </row>
    <row r="184" spans="1:16" ht="12.75" customHeight="1">
      <c r="A184" t="s">
        <v>51</v>
      </c>
      <c s="6" t="s">
        <v>191</v>
      </c>
      <c s="6" t="s">
        <v>310</v>
      </c>
      <c t="s">
        <v>5</v>
      </c>
      <c s="26" t="s">
        <v>311</v>
      </c>
      <c s="27" t="s">
        <v>89</v>
      </c>
      <c s="28">
        <v>1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215</v>
      </c>
      <c>
        <f>(M184*21)/100</f>
      </c>
      <c t="s">
        <v>27</v>
      </c>
    </row>
    <row r="185" spans="1:5" ht="12.75" customHeight="1">
      <c r="A185" s="30" t="s">
        <v>56</v>
      </c>
      <c r="E185" s="31" t="s">
        <v>5</v>
      </c>
    </row>
    <row r="186" spans="1:5" ht="12.75" customHeight="1">
      <c r="A186" s="30" t="s">
        <v>58</v>
      </c>
      <c r="E186" s="32" t="s">
        <v>211</v>
      </c>
    </row>
    <row r="187" spans="5:5" ht="12.75" customHeight="1">
      <c r="E187" s="31" t="s">
        <v>60</v>
      </c>
    </row>
    <row r="188" spans="1:16" ht="12.75" customHeight="1">
      <c r="A188" t="s">
        <v>51</v>
      </c>
      <c s="6" t="s">
        <v>194</v>
      </c>
      <c s="6" t="s">
        <v>313</v>
      </c>
      <c t="s">
        <v>5</v>
      </c>
      <c s="26" t="s">
        <v>314</v>
      </c>
      <c s="27" t="s">
        <v>89</v>
      </c>
      <c s="28">
        <v>1</v>
      </c>
      <c s="27">
        <v>0</v>
      </c>
      <c s="27">
        <f>ROUND(G188*H188,6)</f>
      </c>
      <c r="L188" s="29">
        <v>0</v>
      </c>
      <c s="24">
        <f>ROUND(ROUND(L188,2)*ROUND(G188,3),2)</f>
      </c>
      <c s="27" t="s">
        <v>215</v>
      </c>
      <c>
        <f>(M188*21)/100</f>
      </c>
      <c t="s">
        <v>27</v>
      </c>
    </row>
    <row r="189" spans="1:5" ht="12.75" customHeight="1">
      <c r="A189" s="30" t="s">
        <v>56</v>
      </c>
      <c r="E189" s="31" t="s">
        <v>5</v>
      </c>
    </row>
    <row r="190" spans="1:5" ht="12.75" customHeight="1">
      <c r="A190" s="30" t="s">
        <v>58</v>
      </c>
      <c r="E190" s="32" t="s">
        <v>211</v>
      </c>
    </row>
    <row r="191" spans="5:5" ht="12.75" customHeight="1">
      <c r="E191" s="31" t="s">
        <v>60</v>
      </c>
    </row>
    <row r="192" spans="1:16" ht="12.75" customHeight="1">
      <c r="A192" t="s">
        <v>51</v>
      </c>
      <c s="6" t="s">
        <v>197</v>
      </c>
      <c s="6" t="s">
        <v>540</v>
      </c>
      <c t="s">
        <v>5</v>
      </c>
      <c s="26" t="s">
        <v>541</v>
      </c>
      <c s="27" t="s">
        <v>89</v>
      </c>
      <c s="28">
        <v>2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215</v>
      </c>
      <c>
        <f>(M192*21)/100</f>
      </c>
      <c t="s">
        <v>27</v>
      </c>
    </row>
    <row r="193" spans="1:5" ht="12.75" customHeight="1">
      <c r="A193" s="30" t="s">
        <v>56</v>
      </c>
      <c r="E193" s="31" t="s">
        <v>5</v>
      </c>
    </row>
    <row r="194" spans="1:5" ht="12.75" customHeight="1">
      <c r="A194" s="30" t="s">
        <v>58</v>
      </c>
      <c r="E194" s="32" t="s">
        <v>211</v>
      </c>
    </row>
    <row r="195" spans="5:5" ht="12.75" customHeight="1">
      <c r="E195" s="31" t="s">
        <v>60</v>
      </c>
    </row>
    <row r="196" spans="1:16" ht="12.75" customHeight="1">
      <c r="A196" t="s">
        <v>51</v>
      </c>
      <c s="6" t="s">
        <v>303</v>
      </c>
      <c s="6" t="s">
        <v>316</v>
      </c>
      <c t="s">
        <v>5</v>
      </c>
      <c s="26" t="s">
        <v>317</v>
      </c>
      <c s="27" t="s">
        <v>89</v>
      </c>
      <c s="28">
        <v>1</v>
      </c>
      <c s="27">
        <v>0</v>
      </c>
      <c s="27">
        <f>ROUND(G196*H196,6)</f>
      </c>
      <c r="L196" s="29">
        <v>0</v>
      </c>
      <c s="24">
        <f>ROUND(ROUND(L196,2)*ROUND(G196,3),2)</f>
      </c>
      <c s="27" t="s">
        <v>215</v>
      </c>
      <c>
        <f>(M196*21)/100</f>
      </c>
      <c t="s">
        <v>27</v>
      </c>
    </row>
    <row r="197" spans="1:5" ht="12.75" customHeight="1">
      <c r="A197" s="30" t="s">
        <v>56</v>
      </c>
      <c r="E197" s="31" t="s">
        <v>5</v>
      </c>
    </row>
    <row r="198" spans="1:5" ht="12.75" customHeight="1">
      <c r="A198" s="30" t="s">
        <v>58</v>
      </c>
      <c r="E198" s="32" t="s">
        <v>211</v>
      </c>
    </row>
    <row r="199" spans="5:5" ht="12.75" customHeight="1">
      <c r="E199" s="31" t="s">
        <v>60</v>
      </c>
    </row>
    <row r="200" spans="1:16" ht="12.75" customHeight="1">
      <c r="A200" t="s">
        <v>51</v>
      </c>
      <c s="6" t="s">
        <v>306</v>
      </c>
      <c s="6" t="s">
        <v>319</v>
      </c>
      <c t="s">
        <v>5</v>
      </c>
      <c s="26" t="s">
        <v>320</v>
      </c>
      <c s="27" t="s">
        <v>89</v>
      </c>
      <c s="28">
        <v>3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215</v>
      </c>
      <c>
        <f>(M200*21)/100</f>
      </c>
      <c t="s">
        <v>27</v>
      </c>
    </row>
    <row r="201" spans="1:5" ht="12.75" customHeight="1">
      <c r="A201" s="30" t="s">
        <v>56</v>
      </c>
      <c r="E201" s="31" t="s">
        <v>5</v>
      </c>
    </row>
    <row r="202" spans="1:5" ht="12.75" customHeight="1">
      <c r="A202" s="30" t="s">
        <v>58</v>
      </c>
      <c r="E202" s="32" t="s">
        <v>211</v>
      </c>
    </row>
    <row r="203" spans="5:5" ht="12.75" customHeight="1">
      <c r="E203" s="31" t="s">
        <v>60</v>
      </c>
    </row>
    <row r="204" spans="1:16" ht="12.75" customHeight="1">
      <c r="A204" t="s">
        <v>51</v>
      </c>
      <c s="6" t="s">
        <v>309</v>
      </c>
      <c s="6" t="s">
        <v>322</v>
      </c>
      <c t="s">
        <v>5</v>
      </c>
      <c s="26" t="s">
        <v>323</v>
      </c>
      <c s="27" t="s">
        <v>89</v>
      </c>
      <c s="28">
        <v>6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215</v>
      </c>
      <c>
        <f>(M204*21)/100</f>
      </c>
      <c t="s">
        <v>27</v>
      </c>
    </row>
    <row r="205" spans="1:5" ht="12.75" customHeight="1">
      <c r="A205" s="30" t="s">
        <v>56</v>
      </c>
      <c r="E205" s="31" t="s">
        <v>5</v>
      </c>
    </row>
    <row r="206" spans="1:5" ht="12.75" customHeight="1">
      <c r="A206" s="30" t="s">
        <v>58</v>
      </c>
      <c r="E206" s="32" t="s">
        <v>211</v>
      </c>
    </row>
    <row r="207" spans="5:5" ht="12.75" customHeight="1">
      <c r="E207" s="31" t="s">
        <v>60</v>
      </c>
    </row>
    <row r="208" spans="1:16" ht="12.75" customHeight="1">
      <c r="A208" t="s">
        <v>51</v>
      </c>
      <c s="6" t="s">
        <v>312</v>
      </c>
      <c s="6" t="s">
        <v>542</v>
      </c>
      <c t="s">
        <v>5</v>
      </c>
      <c s="26" t="s">
        <v>543</v>
      </c>
      <c s="27" t="s">
        <v>89</v>
      </c>
      <c s="28">
        <v>7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215</v>
      </c>
      <c>
        <f>(M208*21)/100</f>
      </c>
      <c t="s">
        <v>27</v>
      </c>
    </row>
    <row r="209" spans="1:5" ht="12.75" customHeight="1">
      <c r="A209" s="30" t="s">
        <v>56</v>
      </c>
      <c r="E209" s="31" t="s">
        <v>5</v>
      </c>
    </row>
    <row r="210" spans="1:5" ht="12.75" customHeight="1">
      <c r="A210" s="30" t="s">
        <v>58</v>
      </c>
      <c r="E210" s="32" t="s">
        <v>211</v>
      </c>
    </row>
    <row r="211" spans="5:5" ht="12.75" customHeight="1">
      <c r="E211" s="31" t="s">
        <v>60</v>
      </c>
    </row>
    <row r="212" spans="1:16" ht="12.75" customHeight="1">
      <c r="A212" t="s">
        <v>51</v>
      </c>
      <c s="6" t="s">
        <v>315</v>
      </c>
      <c s="6" t="s">
        <v>331</v>
      </c>
      <c t="s">
        <v>5</v>
      </c>
      <c s="26" t="s">
        <v>332</v>
      </c>
      <c s="27" t="s">
        <v>89</v>
      </c>
      <c s="28">
        <v>12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215</v>
      </c>
      <c>
        <f>(M212*21)/100</f>
      </c>
      <c t="s">
        <v>27</v>
      </c>
    </row>
    <row r="213" spans="1:5" ht="12.75" customHeight="1">
      <c r="A213" s="30" t="s">
        <v>56</v>
      </c>
      <c r="E213" s="31" t="s">
        <v>5</v>
      </c>
    </row>
    <row r="214" spans="1:5" ht="12.75" customHeight="1">
      <c r="A214" s="30" t="s">
        <v>58</v>
      </c>
      <c r="E214" s="32" t="s">
        <v>211</v>
      </c>
    </row>
    <row r="215" spans="5:5" ht="12.75" customHeight="1">
      <c r="E215" s="31" t="s">
        <v>60</v>
      </c>
    </row>
    <row r="216" spans="1:16" ht="12.75" customHeight="1">
      <c r="A216" t="s">
        <v>51</v>
      </c>
      <c s="6" t="s">
        <v>318</v>
      </c>
      <c s="6" t="s">
        <v>334</v>
      </c>
      <c t="s">
        <v>5</v>
      </c>
      <c s="26" t="s">
        <v>335</v>
      </c>
      <c s="27" t="s">
        <v>89</v>
      </c>
      <c s="28">
        <v>12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215</v>
      </c>
      <c>
        <f>(M216*21)/100</f>
      </c>
      <c t="s">
        <v>27</v>
      </c>
    </row>
    <row r="217" spans="1:5" ht="12.75" customHeight="1">
      <c r="A217" s="30" t="s">
        <v>56</v>
      </c>
      <c r="E217" s="31" t="s">
        <v>5</v>
      </c>
    </row>
    <row r="218" spans="1:5" ht="12.75" customHeight="1">
      <c r="A218" s="30" t="s">
        <v>58</v>
      </c>
      <c r="E218" s="32" t="s">
        <v>211</v>
      </c>
    </row>
    <row r="219" spans="5:5" ht="12.75" customHeight="1">
      <c r="E219" s="31" t="s">
        <v>60</v>
      </c>
    </row>
    <row r="220" spans="1:16" ht="12.75" customHeight="1">
      <c r="A220" t="s">
        <v>51</v>
      </c>
      <c s="6" t="s">
        <v>321</v>
      </c>
      <c s="6" t="s">
        <v>337</v>
      </c>
      <c t="s">
        <v>5</v>
      </c>
      <c s="26" t="s">
        <v>338</v>
      </c>
      <c s="27" t="s">
        <v>89</v>
      </c>
      <c s="28">
        <v>36</v>
      </c>
      <c s="27">
        <v>0</v>
      </c>
      <c s="27">
        <f>ROUND(G220*H220,6)</f>
      </c>
      <c r="L220" s="29">
        <v>0</v>
      </c>
      <c s="24">
        <f>ROUND(ROUND(L220,2)*ROUND(G220,3),2)</f>
      </c>
      <c s="27" t="s">
        <v>215</v>
      </c>
      <c>
        <f>(M220*21)/100</f>
      </c>
      <c t="s">
        <v>27</v>
      </c>
    </row>
    <row r="221" spans="1:5" ht="12.75" customHeight="1">
      <c r="A221" s="30" t="s">
        <v>56</v>
      </c>
      <c r="E221" s="31" t="s">
        <v>5</v>
      </c>
    </row>
    <row r="222" spans="1:5" ht="12.75" customHeight="1">
      <c r="A222" s="30" t="s">
        <v>58</v>
      </c>
      <c r="E222" s="32" t="s">
        <v>211</v>
      </c>
    </row>
    <row r="223" spans="5:5" ht="12.75" customHeight="1">
      <c r="E223" s="31" t="s">
        <v>60</v>
      </c>
    </row>
    <row r="224" spans="1:16" ht="12.75" customHeight="1">
      <c r="A224" t="s">
        <v>51</v>
      </c>
      <c s="6" t="s">
        <v>324</v>
      </c>
      <c s="6" t="s">
        <v>340</v>
      </c>
      <c t="s">
        <v>5</v>
      </c>
      <c s="26" t="s">
        <v>341</v>
      </c>
      <c s="27" t="s">
        <v>89</v>
      </c>
      <c s="28">
        <v>36</v>
      </c>
      <c s="27">
        <v>0</v>
      </c>
      <c s="27">
        <f>ROUND(G224*H224,6)</f>
      </c>
      <c r="L224" s="29">
        <v>0</v>
      </c>
      <c s="24">
        <f>ROUND(ROUND(L224,2)*ROUND(G224,3),2)</f>
      </c>
      <c s="27" t="s">
        <v>215</v>
      </c>
      <c>
        <f>(M224*21)/100</f>
      </c>
      <c t="s">
        <v>27</v>
      </c>
    </row>
    <row r="225" spans="1:5" ht="12.75" customHeight="1">
      <c r="A225" s="30" t="s">
        <v>56</v>
      </c>
      <c r="E225" s="31" t="s">
        <v>5</v>
      </c>
    </row>
    <row r="226" spans="1:5" ht="12.75" customHeight="1">
      <c r="A226" s="30" t="s">
        <v>58</v>
      </c>
      <c r="E226" s="32" t="s">
        <v>211</v>
      </c>
    </row>
    <row r="227" spans="5:5" ht="12.75" customHeight="1">
      <c r="E227" s="31" t="s">
        <v>60</v>
      </c>
    </row>
    <row r="228" spans="1:16" ht="12.75" customHeight="1">
      <c r="A228" t="s">
        <v>51</v>
      </c>
      <c s="6" t="s">
        <v>327</v>
      </c>
      <c s="6" t="s">
        <v>544</v>
      </c>
      <c t="s">
        <v>5</v>
      </c>
      <c s="26" t="s">
        <v>545</v>
      </c>
      <c s="27" t="s">
        <v>89</v>
      </c>
      <c s="28">
        <v>36</v>
      </c>
      <c s="27">
        <v>0</v>
      </c>
      <c s="27">
        <f>ROUND(G228*H228,6)</f>
      </c>
      <c r="L228" s="29">
        <v>0</v>
      </c>
      <c s="24">
        <f>ROUND(ROUND(L228,2)*ROUND(G228,3),2)</f>
      </c>
      <c s="27" t="s">
        <v>215</v>
      </c>
      <c>
        <f>(M228*21)/100</f>
      </c>
      <c t="s">
        <v>27</v>
      </c>
    </row>
    <row r="229" spans="1:5" ht="12.75" customHeight="1">
      <c r="A229" s="30" t="s">
        <v>56</v>
      </c>
      <c r="E229" s="31" t="s">
        <v>5</v>
      </c>
    </row>
    <row r="230" spans="1:5" ht="12.75" customHeight="1">
      <c r="A230" s="30" t="s">
        <v>58</v>
      </c>
      <c r="E230" s="32" t="s">
        <v>211</v>
      </c>
    </row>
    <row r="231" spans="5:5" ht="12.75" customHeight="1">
      <c r="E231" s="31" t="s">
        <v>60</v>
      </c>
    </row>
    <row r="232" spans="1:16" ht="12.75" customHeight="1">
      <c r="A232" t="s">
        <v>51</v>
      </c>
      <c s="6" t="s">
        <v>330</v>
      </c>
      <c s="6" t="s">
        <v>343</v>
      </c>
      <c t="s">
        <v>5</v>
      </c>
      <c s="26" t="s">
        <v>344</v>
      </c>
      <c s="27" t="s">
        <v>89</v>
      </c>
      <c s="28">
        <v>10</v>
      </c>
      <c s="27">
        <v>0</v>
      </c>
      <c s="27">
        <f>ROUND(G232*H232,6)</f>
      </c>
      <c r="L232" s="29">
        <v>0</v>
      </c>
      <c s="24">
        <f>ROUND(ROUND(L232,2)*ROUND(G232,3),2)</f>
      </c>
      <c s="27" t="s">
        <v>215</v>
      </c>
      <c>
        <f>(M232*21)/100</f>
      </c>
      <c t="s">
        <v>27</v>
      </c>
    </row>
    <row r="233" spans="1:5" ht="12.75" customHeight="1">
      <c r="A233" s="30" t="s">
        <v>56</v>
      </c>
      <c r="E233" s="31" t="s">
        <v>5</v>
      </c>
    </row>
    <row r="234" spans="1:5" ht="12.75" customHeight="1">
      <c r="A234" s="30" t="s">
        <v>58</v>
      </c>
      <c r="E234" s="32" t="s">
        <v>211</v>
      </c>
    </row>
    <row r="235" spans="5:5" ht="12.75" customHeight="1">
      <c r="E235" s="31" t="s">
        <v>60</v>
      </c>
    </row>
    <row r="236" spans="1:16" ht="12.75" customHeight="1">
      <c r="A236" t="s">
        <v>51</v>
      </c>
      <c s="6" t="s">
        <v>333</v>
      </c>
      <c s="6" t="s">
        <v>346</v>
      </c>
      <c t="s">
        <v>5</v>
      </c>
      <c s="26" t="s">
        <v>347</v>
      </c>
      <c s="27" t="s">
        <v>89</v>
      </c>
      <c s="28">
        <v>10</v>
      </c>
      <c s="27">
        <v>0</v>
      </c>
      <c s="27">
        <f>ROUND(G236*H236,6)</f>
      </c>
      <c r="L236" s="29">
        <v>0</v>
      </c>
      <c s="24">
        <f>ROUND(ROUND(L236,2)*ROUND(G236,3),2)</f>
      </c>
      <c s="27" t="s">
        <v>215</v>
      </c>
      <c>
        <f>(M236*21)/100</f>
      </c>
      <c t="s">
        <v>27</v>
      </c>
    </row>
    <row r="237" spans="1:5" ht="12.75" customHeight="1">
      <c r="A237" s="30" t="s">
        <v>56</v>
      </c>
      <c r="E237" s="31" t="s">
        <v>5</v>
      </c>
    </row>
    <row r="238" spans="1:5" ht="12.75" customHeight="1">
      <c r="A238" s="30" t="s">
        <v>58</v>
      </c>
      <c r="E238" s="32" t="s">
        <v>211</v>
      </c>
    </row>
    <row r="239" spans="5:5" ht="12.75" customHeight="1">
      <c r="E239" s="31" t="s">
        <v>60</v>
      </c>
    </row>
    <row r="240" spans="1:16" ht="12.75" customHeight="1">
      <c r="A240" t="s">
        <v>51</v>
      </c>
      <c s="6" t="s">
        <v>336</v>
      </c>
      <c s="6" t="s">
        <v>415</v>
      </c>
      <c t="s">
        <v>5</v>
      </c>
      <c s="26" t="s">
        <v>416</v>
      </c>
      <c s="27" t="s">
        <v>89</v>
      </c>
      <c s="28">
        <v>6</v>
      </c>
      <c s="27">
        <v>0</v>
      </c>
      <c s="27">
        <f>ROUND(G240*H240,6)</f>
      </c>
      <c r="L240" s="29">
        <v>0</v>
      </c>
      <c s="24">
        <f>ROUND(ROUND(L240,2)*ROUND(G240,3),2)</f>
      </c>
      <c s="27" t="s">
        <v>215</v>
      </c>
      <c>
        <f>(M240*21)/100</f>
      </c>
      <c t="s">
        <v>27</v>
      </c>
    </row>
    <row r="241" spans="1:5" ht="12.75" customHeight="1">
      <c r="A241" s="30" t="s">
        <v>56</v>
      </c>
      <c r="E241" s="31" t="s">
        <v>5</v>
      </c>
    </row>
    <row r="242" spans="1:5" ht="12.75" customHeight="1">
      <c r="A242" s="30" t="s">
        <v>58</v>
      </c>
      <c r="E242" s="32" t="s">
        <v>211</v>
      </c>
    </row>
    <row r="243" spans="5:5" ht="12.75" customHeight="1">
      <c r="E243" s="31" t="s">
        <v>60</v>
      </c>
    </row>
    <row r="244" spans="1:16" ht="12.75" customHeight="1">
      <c r="A244" t="s">
        <v>51</v>
      </c>
      <c s="6" t="s">
        <v>339</v>
      </c>
      <c s="6" t="s">
        <v>418</v>
      </c>
      <c t="s">
        <v>5</v>
      </c>
      <c s="26" t="s">
        <v>419</v>
      </c>
      <c s="27" t="s">
        <v>89</v>
      </c>
      <c s="28">
        <v>2</v>
      </c>
      <c s="27">
        <v>0</v>
      </c>
      <c s="27">
        <f>ROUND(G244*H244,6)</f>
      </c>
      <c r="L244" s="29">
        <v>0</v>
      </c>
      <c s="24">
        <f>ROUND(ROUND(L244,2)*ROUND(G244,3),2)</f>
      </c>
      <c s="27" t="s">
        <v>215</v>
      </c>
      <c>
        <f>(M244*21)/100</f>
      </c>
      <c t="s">
        <v>27</v>
      </c>
    </row>
    <row r="245" spans="1:5" ht="12.75" customHeight="1">
      <c r="A245" s="30" t="s">
        <v>56</v>
      </c>
      <c r="E245" s="31" t="s">
        <v>5</v>
      </c>
    </row>
    <row r="246" spans="1:5" ht="12.75" customHeight="1">
      <c r="A246" s="30" t="s">
        <v>58</v>
      </c>
      <c r="E246" s="32" t="s">
        <v>211</v>
      </c>
    </row>
    <row r="247" spans="5:5" ht="12.75" customHeight="1">
      <c r="E247" s="31" t="s">
        <v>60</v>
      </c>
    </row>
    <row r="248" spans="1:16" ht="12.75" customHeight="1">
      <c r="A248" t="s">
        <v>51</v>
      </c>
      <c s="6" t="s">
        <v>342</v>
      </c>
      <c s="6" t="s">
        <v>546</v>
      </c>
      <c t="s">
        <v>5</v>
      </c>
      <c s="26" t="s">
        <v>547</v>
      </c>
      <c s="27" t="s">
        <v>89</v>
      </c>
      <c s="28">
        <v>3</v>
      </c>
      <c s="27">
        <v>0</v>
      </c>
      <c s="27">
        <f>ROUND(G248*H248,6)</f>
      </c>
      <c r="L248" s="29">
        <v>0</v>
      </c>
      <c s="24">
        <f>ROUND(ROUND(L248,2)*ROUND(G248,3),2)</f>
      </c>
      <c s="27" t="s">
        <v>215</v>
      </c>
      <c>
        <f>(M248*21)/100</f>
      </c>
      <c t="s">
        <v>27</v>
      </c>
    </row>
    <row r="249" spans="1:5" ht="12.75" customHeight="1">
      <c r="A249" s="30" t="s">
        <v>56</v>
      </c>
      <c r="E249" s="31" t="s">
        <v>5</v>
      </c>
    </row>
    <row r="250" spans="1:5" ht="12.75" customHeight="1">
      <c r="A250" s="30" t="s">
        <v>58</v>
      </c>
      <c r="E250" s="32" t="s">
        <v>211</v>
      </c>
    </row>
    <row r="251" spans="5:5" ht="12.75" customHeight="1">
      <c r="E251" s="31" t="s">
        <v>60</v>
      </c>
    </row>
    <row r="252" spans="1:16" ht="12.75" customHeight="1">
      <c r="A252" t="s">
        <v>51</v>
      </c>
      <c s="6" t="s">
        <v>345</v>
      </c>
      <c s="6" t="s">
        <v>548</v>
      </c>
      <c t="s">
        <v>5</v>
      </c>
      <c s="26" t="s">
        <v>549</v>
      </c>
      <c s="27" t="s">
        <v>89</v>
      </c>
      <c s="28">
        <v>15</v>
      </c>
      <c s="27">
        <v>0</v>
      </c>
      <c s="27">
        <f>ROUND(G252*H252,6)</f>
      </c>
      <c r="L252" s="29">
        <v>0</v>
      </c>
      <c s="24">
        <f>ROUND(ROUND(L252,2)*ROUND(G252,3),2)</f>
      </c>
      <c s="27" t="s">
        <v>215</v>
      </c>
      <c>
        <f>(M252*21)/100</f>
      </c>
      <c t="s">
        <v>27</v>
      </c>
    </row>
    <row r="253" spans="1:5" ht="12.75" customHeight="1">
      <c r="A253" s="30" t="s">
        <v>56</v>
      </c>
      <c r="E253" s="31" t="s">
        <v>5</v>
      </c>
    </row>
    <row r="254" spans="1:5" ht="12.75" customHeight="1">
      <c r="A254" s="30" t="s">
        <v>58</v>
      </c>
      <c r="E254" s="32" t="s">
        <v>211</v>
      </c>
    </row>
    <row r="255" spans="5:5" ht="12.75" customHeight="1">
      <c r="E255" s="31" t="s">
        <v>60</v>
      </c>
    </row>
    <row r="256" spans="1:16" ht="12.75" customHeight="1">
      <c r="A256" t="s">
        <v>51</v>
      </c>
      <c s="6" t="s">
        <v>348</v>
      </c>
      <c s="6" t="s">
        <v>550</v>
      </c>
      <c t="s">
        <v>5</v>
      </c>
      <c s="26" t="s">
        <v>551</v>
      </c>
      <c s="27" t="s">
        <v>89</v>
      </c>
      <c s="28">
        <v>28</v>
      </c>
      <c s="27">
        <v>0</v>
      </c>
      <c s="27">
        <f>ROUND(G256*H256,6)</f>
      </c>
      <c r="L256" s="29">
        <v>0</v>
      </c>
      <c s="24">
        <f>ROUND(ROUND(L256,2)*ROUND(G256,3),2)</f>
      </c>
      <c s="27" t="s">
        <v>215</v>
      </c>
      <c>
        <f>(M256*21)/100</f>
      </c>
      <c t="s">
        <v>27</v>
      </c>
    </row>
    <row r="257" spans="1:5" ht="12.75" customHeight="1">
      <c r="A257" s="30" t="s">
        <v>56</v>
      </c>
      <c r="E257" s="31" t="s">
        <v>5</v>
      </c>
    </row>
    <row r="258" spans="1:5" ht="12.75" customHeight="1">
      <c r="A258" s="30" t="s">
        <v>58</v>
      </c>
      <c r="E258" s="32" t="s">
        <v>211</v>
      </c>
    </row>
    <row r="259" spans="5:5" ht="12.75" customHeight="1">
      <c r="E259" s="31" t="s">
        <v>60</v>
      </c>
    </row>
    <row r="260" spans="1:16" ht="12.75" customHeight="1">
      <c r="A260" t="s">
        <v>51</v>
      </c>
      <c s="6" t="s">
        <v>351</v>
      </c>
      <c s="6" t="s">
        <v>552</v>
      </c>
      <c t="s">
        <v>5</v>
      </c>
      <c s="26" t="s">
        <v>553</v>
      </c>
      <c s="27" t="s">
        <v>89</v>
      </c>
      <c s="28">
        <v>28</v>
      </c>
      <c s="27">
        <v>0</v>
      </c>
      <c s="27">
        <f>ROUND(G260*H260,6)</f>
      </c>
      <c r="L260" s="29">
        <v>0</v>
      </c>
      <c s="24">
        <f>ROUND(ROUND(L260,2)*ROUND(G260,3),2)</f>
      </c>
      <c s="27" t="s">
        <v>215</v>
      </c>
      <c>
        <f>(M260*21)/100</f>
      </c>
      <c t="s">
        <v>27</v>
      </c>
    </row>
    <row r="261" spans="1:5" ht="12.75" customHeight="1">
      <c r="A261" s="30" t="s">
        <v>56</v>
      </c>
      <c r="E261" s="31" t="s">
        <v>5</v>
      </c>
    </row>
    <row r="262" spans="1:5" ht="12.75" customHeight="1">
      <c r="A262" s="30" t="s">
        <v>58</v>
      </c>
      <c r="E262" s="32" t="s">
        <v>211</v>
      </c>
    </row>
    <row r="263" spans="5:5" ht="12.75" customHeight="1">
      <c r="E263" s="31" t="s">
        <v>60</v>
      </c>
    </row>
    <row r="264" spans="1:16" ht="12.75" customHeight="1">
      <c r="A264" t="s">
        <v>51</v>
      </c>
      <c s="6" t="s">
        <v>354</v>
      </c>
      <c s="6" t="s">
        <v>421</v>
      </c>
      <c t="s">
        <v>5</v>
      </c>
      <c s="26" t="s">
        <v>422</v>
      </c>
      <c s="27" t="s">
        <v>89</v>
      </c>
      <c s="28">
        <v>250</v>
      </c>
      <c s="27">
        <v>0</v>
      </c>
      <c s="27">
        <f>ROUND(G264*H264,6)</f>
      </c>
      <c r="L264" s="29">
        <v>0</v>
      </c>
      <c s="24">
        <f>ROUND(ROUND(L264,2)*ROUND(G264,3),2)</f>
      </c>
      <c s="27" t="s">
        <v>215</v>
      </c>
      <c>
        <f>(M264*21)/100</f>
      </c>
      <c t="s">
        <v>27</v>
      </c>
    </row>
    <row r="265" spans="1:5" ht="12.75" customHeight="1">
      <c r="A265" s="30" t="s">
        <v>56</v>
      </c>
      <c r="E265" s="31" t="s">
        <v>5</v>
      </c>
    </row>
    <row r="266" spans="1:5" ht="12.75" customHeight="1">
      <c r="A266" s="30" t="s">
        <v>58</v>
      </c>
      <c r="E266" s="32" t="s">
        <v>211</v>
      </c>
    </row>
    <row r="267" spans="5:5" ht="12.75" customHeight="1">
      <c r="E267" s="31" t="s">
        <v>60</v>
      </c>
    </row>
    <row r="268" spans="1:16" ht="12.75" customHeight="1">
      <c r="A268" t="s">
        <v>51</v>
      </c>
      <c s="6" t="s">
        <v>357</v>
      </c>
      <c s="6" t="s">
        <v>424</v>
      </c>
      <c t="s">
        <v>5</v>
      </c>
      <c s="26" t="s">
        <v>425</v>
      </c>
      <c s="27" t="s">
        <v>89</v>
      </c>
      <c s="28">
        <v>250</v>
      </c>
      <c s="27">
        <v>0</v>
      </c>
      <c s="27">
        <f>ROUND(G268*H268,6)</f>
      </c>
      <c r="L268" s="29">
        <v>0</v>
      </c>
      <c s="24">
        <f>ROUND(ROUND(L268,2)*ROUND(G268,3),2)</f>
      </c>
      <c s="27" t="s">
        <v>215</v>
      </c>
      <c>
        <f>(M268*21)/100</f>
      </c>
      <c t="s">
        <v>27</v>
      </c>
    </row>
    <row r="269" spans="1:5" ht="12.75" customHeight="1">
      <c r="A269" s="30" t="s">
        <v>56</v>
      </c>
      <c r="E269" s="31" t="s">
        <v>5</v>
      </c>
    </row>
    <row r="270" spans="1:5" ht="12.75" customHeight="1">
      <c r="A270" s="30" t="s">
        <v>58</v>
      </c>
      <c r="E270" s="32" t="s">
        <v>211</v>
      </c>
    </row>
    <row r="271" spans="5:5" ht="12.75" customHeight="1">
      <c r="E271" s="31" t="s">
        <v>60</v>
      </c>
    </row>
    <row r="272" spans="1:16" ht="12.75" customHeight="1">
      <c r="A272" t="s">
        <v>51</v>
      </c>
      <c s="6" t="s">
        <v>360</v>
      </c>
      <c s="6" t="s">
        <v>427</v>
      </c>
      <c t="s">
        <v>5</v>
      </c>
      <c s="26" t="s">
        <v>428</v>
      </c>
      <c s="27" t="s">
        <v>89</v>
      </c>
      <c s="28">
        <v>250</v>
      </c>
      <c s="27">
        <v>0</v>
      </c>
      <c s="27">
        <f>ROUND(G272*H272,6)</f>
      </c>
      <c r="L272" s="29">
        <v>0</v>
      </c>
      <c s="24">
        <f>ROUND(ROUND(L272,2)*ROUND(G272,3),2)</f>
      </c>
      <c s="27" t="s">
        <v>215</v>
      </c>
      <c>
        <f>(M272*21)/100</f>
      </c>
      <c t="s">
        <v>27</v>
      </c>
    </row>
    <row r="273" spans="1:5" ht="12.75" customHeight="1">
      <c r="A273" s="30" t="s">
        <v>56</v>
      </c>
      <c r="E273" s="31" t="s">
        <v>5</v>
      </c>
    </row>
    <row r="274" spans="1:5" ht="12.75" customHeight="1">
      <c r="A274" s="30" t="s">
        <v>58</v>
      </c>
      <c r="E274" s="32" t="s">
        <v>211</v>
      </c>
    </row>
    <row r="275" spans="5:5" ht="12.75" customHeight="1">
      <c r="E275" s="31" t="s">
        <v>60</v>
      </c>
    </row>
    <row r="276" spans="1:16" ht="12.75" customHeight="1">
      <c r="A276" t="s">
        <v>51</v>
      </c>
      <c s="6" t="s">
        <v>363</v>
      </c>
      <c s="6" t="s">
        <v>430</v>
      </c>
      <c t="s">
        <v>5</v>
      </c>
      <c s="26" t="s">
        <v>431</v>
      </c>
      <c s="27" t="s">
        <v>89</v>
      </c>
      <c s="28">
        <v>250</v>
      </c>
      <c s="27">
        <v>0</v>
      </c>
      <c s="27">
        <f>ROUND(G276*H276,6)</f>
      </c>
      <c r="L276" s="29">
        <v>0</v>
      </c>
      <c s="24">
        <f>ROUND(ROUND(L276,2)*ROUND(G276,3),2)</f>
      </c>
      <c s="27" t="s">
        <v>215</v>
      </c>
      <c>
        <f>(M276*21)/100</f>
      </c>
      <c t="s">
        <v>27</v>
      </c>
    </row>
    <row r="277" spans="1:5" ht="12.75" customHeight="1">
      <c r="A277" s="30" t="s">
        <v>56</v>
      </c>
      <c r="E277" s="31" t="s">
        <v>5</v>
      </c>
    </row>
    <row r="278" spans="1:5" ht="12.75" customHeight="1">
      <c r="A278" s="30" t="s">
        <v>58</v>
      </c>
      <c r="E278" s="32" t="s">
        <v>211</v>
      </c>
    </row>
    <row r="279" spans="5:5" ht="12.75" customHeight="1">
      <c r="E279" s="31" t="s">
        <v>60</v>
      </c>
    </row>
    <row r="280" spans="1:16" ht="12.75" customHeight="1">
      <c r="A280" t="s">
        <v>51</v>
      </c>
      <c s="6" t="s">
        <v>366</v>
      </c>
      <c s="6" t="s">
        <v>379</v>
      </c>
      <c t="s">
        <v>5</v>
      </c>
      <c s="26" t="s">
        <v>380</v>
      </c>
      <c s="27" t="s">
        <v>89</v>
      </c>
      <c s="28">
        <v>6</v>
      </c>
      <c s="27">
        <v>0</v>
      </c>
      <c s="27">
        <f>ROUND(G280*H280,6)</f>
      </c>
      <c r="L280" s="29">
        <v>0</v>
      </c>
      <c s="24">
        <f>ROUND(ROUND(L280,2)*ROUND(G280,3),2)</f>
      </c>
      <c s="27" t="s">
        <v>215</v>
      </c>
      <c>
        <f>(M280*21)/100</f>
      </c>
      <c t="s">
        <v>27</v>
      </c>
    </row>
    <row r="281" spans="1:5" ht="12.75" customHeight="1">
      <c r="A281" s="30" t="s">
        <v>56</v>
      </c>
      <c r="E281" s="31" t="s">
        <v>5</v>
      </c>
    </row>
    <row r="282" spans="1:5" ht="12.75" customHeight="1">
      <c r="A282" s="30" t="s">
        <v>58</v>
      </c>
      <c r="E282" s="32" t="s">
        <v>211</v>
      </c>
    </row>
    <row r="283" spans="5:5" ht="12.75" customHeight="1">
      <c r="E283" s="31" t="s">
        <v>60</v>
      </c>
    </row>
    <row r="284" spans="1:16" ht="12.75" customHeight="1">
      <c r="A284" t="s">
        <v>51</v>
      </c>
      <c s="6" t="s">
        <v>369</v>
      </c>
      <c s="6" t="s">
        <v>382</v>
      </c>
      <c t="s">
        <v>5</v>
      </c>
      <c s="26" t="s">
        <v>383</v>
      </c>
      <c s="27" t="s">
        <v>89</v>
      </c>
      <c s="28">
        <v>6</v>
      </c>
      <c s="27">
        <v>0</v>
      </c>
      <c s="27">
        <f>ROUND(G284*H284,6)</f>
      </c>
      <c r="L284" s="29">
        <v>0</v>
      </c>
      <c s="24">
        <f>ROUND(ROUND(L284,2)*ROUND(G284,3),2)</f>
      </c>
      <c s="27" t="s">
        <v>215</v>
      </c>
      <c>
        <f>(M284*21)/100</f>
      </c>
      <c t="s">
        <v>27</v>
      </c>
    </row>
    <row r="285" spans="1:5" ht="12.75" customHeight="1">
      <c r="A285" s="30" t="s">
        <v>56</v>
      </c>
      <c r="E285" s="31" t="s">
        <v>5</v>
      </c>
    </row>
    <row r="286" spans="1:5" ht="12.75" customHeight="1">
      <c r="A286" s="30" t="s">
        <v>58</v>
      </c>
      <c r="E286" s="32" t="s">
        <v>211</v>
      </c>
    </row>
    <row r="287" spans="5:5" ht="12.75" customHeight="1">
      <c r="E287" s="31" t="s">
        <v>60</v>
      </c>
    </row>
    <row r="288" spans="1:16" ht="12.75" customHeight="1">
      <c r="A288" t="s">
        <v>51</v>
      </c>
      <c s="6" t="s">
        <v>372</v>
      </c>
      <c s="6" t="s">
        <v>554</v>
      </c>
      <c t="s">
        <v>5</v>
      </c>
      <c s="26" t="s">
        <v>555</v>
      </c>
      <c s="27" t="s">
        <v>89</v>
      </c>
      <c s="28">
        <v>4</v>
      </c>
      <c s="27">
        <v>0</v>
      </c>
      <c s="27">
        <f>ROUND(G288*H288,6)</f>
      </c>
      <c r="L288" s="29">
        <v>0</v>
      </c>
      <c s="24">
        <f>ROUND(ROUND(L288,2)*ROUND(G288,3),2)</f>
      </c>
      <c s="27" t="s">
        <v>215</v>
      </c>
      <c>
        <f>(M288*21)/100</f>
      </c>
      <c t="s">
        <v>27</v>
      </c>
    </row>
    <row r="289" spans="1:5" ht="12.75" customHeight="1">
      <c r="A289" s="30" t="s">
        <v>56</v>
      </c>
      <c r="E289" s="31" t="s">
        <v>5</v>
      </c>
    </row>
    <row r="290" spans="1:5" ht="12.75" customHeight="1">
      <c r="A290" s="30" t="s">
        <v>58</v>
      </c>
      <c r="E290" s="32" t="s">
        <v>211</v>
      </c>
    </row>
    <row r="291" spans="5:5" ht="12.75" customHeight="1">
      <c r="E291" s="31" t="s">
        <v>60</v>
      </c>
    </row>
    <row r="292" spans="1:16" ht="12.75" customHeight="1">
      <c r="A292" t="s">
        <v>51</v>
      </c>
      <c s="6" t="s">
        <v>375</v>
      </c>
      <c s="6" t="s">
        <v>192</v>
      </c>
      <c t="s">
        <v>5</v>
      </c>
      <c s="26" t="s">
        <v>193</v>
      </c>
      <c s="27" t="s">
        <v>89</v>
      </c>
      <c s="28">
        <v>18</v>
      </c>
      <c s="27">
        <v>0</v>
      </c>
      <c s="27">
        <f>ROUND(G292*H292,6)</f>
      </c>
      <c r="L292" s="29">
        <v>0</v>
      </c>
      <c s="24">
        <f>ROUND(ROUND(L292,2)*ROUND(G292,3),2)</f>
      </c>
      <c s="27" t="s">
        <v>215</v>
      </c>
      <c>
        <f>(M292*21)/100</f>
      </c>
      <c t="s">
        <v>27</v>
      </c>
    </row>
    <row r="293" spans="1:5" ht="12.75" customHeight="1">
      <c r="A293" s="30" t="s">
        <v>56</v>
      </c>
      <c r="E293" s="31" t="s">
        <v>5</v>
      </c>
    </row>
    <row r="294" spans="1:5" ht="12.75" customHeight="1">
      <c r="A294" s="30" t="s">
        <v>58</v>
      </c>
      <c r="E294" s="32" t="s">
        <v>211</v>
      </c>
    </row>
    <row r="295" spans="5:5" ht="12.75" customHeight="1">
      <c r="E295" s="31" t="s">
        <v>60</v>
      </c>
    </row>
    <row r="296" spans="1:16" ht="12.75" customHeight="1">
      <c r="A296" t="s">
        <v>51</v>
      </c>
      <c s="6" t="s">
        <v>378</v>
      </c>
      <c s="6" t="s">
        <v>556</v>
      </c>
      <c t="s">
        <v>5</v>
      </c>
      <c s="26" t="s">
        <v>557</v>
      </c>
      <c s="27" t="s">
        <v>89</v>
      </c>
      <c s="28">
        <v>10</v>
      </c>
      <c s="27">
        <v>0</v>
      </c>
      <c s="27">
        <f>ROUND(G296*H296,6)</f>
      </c>
      <c r="L296" s="29">
        <v>0</v>
      </c>
      <c s="24">
        <f>ROUND(ROUND(L296,2)*ROUND(G296,3),2)</f>
      </c>
      <c s="27" t="s">
        <v>215</v>
      </c>
      <c>
        <f>(M296*21)/100</f>
      </c>
      <c t="s">
        <v>27</v>
      </c>
    </row>
    <row r="297" spans="1:5" ht="12.75" customHeight="1">
      <c r="A297" s="30" t="s">
        <v>56</v>
      </c>
      <c r="E297" s="31" t="s">
        <v>5</v>
      </c>
    </row>
    <row r="298" spans="1:5" ht="12.75" customHeight="1">
      <c r="A298" s="30" t="s">
        <v>58</v>
      </c>
      <c r="E298" s="32" t="s">
        <v>211</v>
      </c>
    </row>
    <row r="299" spans="5:5" ht="12.75" customHeight="1">
      <c r="E299" s="31" t="s">
        <v>60</v>
      </c>
    </row>
    <row r="300" spans="1:16" ht="12.75" customHeight="1">
      <c r="A300" t="s">
        <v>51</v>
      </c>
      <c s="6" t="s">
        <v>381</v>
      </c>
      <c s="6" t="s">
        <v>558</v>
      </c>
      <c t="s">
        <v>5</v>
      </c>
      <c s="26" t="s">
        <v>559</v>
      </c>
      <c s="27" t="s">
        <v>89</v>
      </c>
      <c s="28">
        <v>4</v>
      </c>
      <c s="27">
        <v>0</v>
      </c>
      <c s="27">
        <f>ROUND(G300*H300,6)</f>
      </c>
      <c r="L300" s="29">
        <v>0</v>
      </c>
      <c s="24">
        <f>ROUND(ROUND(L300,2)*ROUND(G300,3),2)</f>
      </c>
      <c s="27" t="s">
        <v>215</v>
      </c>
      <c>
        <f>(M300*21)/100</f>
      </c>
      <c t="s">
        <v>27</v>
      </c>
    </row>
    <row r="301" spans="1:5" ht="12.75" customHeight="1">
      <c r="A301" s="30" t="s">
        <v>56</v>
      </c>
      <c r="E301" s="31" t="s">
        <v>5</v>
      </c>
    </row>
    <row r="302" spans="1:5" ht="12.75" customHeight="1">
      <c r="A302" s="30" t="s">
        <v>58</v>
      </c>
      <c r="E302" s="32" t="s">
        <v>211</v>
      </c>
    </row>
    <row r="303" spans="5:5" ht="12.75" customHeight="1">
      <c r="E303" s="31" t="s">
        <v>60</v>
      </c>
    </row>
    <row r="304" spans="1:16" ht="12.75" customHeight="1">
      <c r="A304" t="s">
        <v>51</v>
      </c>
      <c s="6" t="s">
        <v>384</v>
      </c>
      <c s="6" t="s">
        <v>195</v>
      </c>
      <c t="s">
        <v>5</v>
      </c>
      <c s="26" t="s">
        <v>196</v>
      </c>
      <c s="27" t="s">
        <v>89</v>
      </c>
      <c s="28">
        <v>32</v>
      </c>
      <c s="27">
        <v>0</v>
      </c>
      <c s="27">
        <f>ROUND(G304*H304,6)</f>
      </c>
      <c r="L304" s="29">
        <v>0</v>
      </c>
      <c s="24">
        <f>ROUND(ROUND(L304,2)*ROUND(G304,3),2)</f>
      </c>
      <c s="27" t="s">
        <v>215</v>
      </c>
      <c>
        <f>(M304*21)/100</f>
      </c>
      <c t="s">
        <v>27</v>
      </c>
    </row>
    <row r="305" spans="1:5" ht="12.75" customHeight="1">
      <c r="A305" s="30" t="s">
        <v>56</v>
      </c>
      <c r="E305" s="31" t="s">
        <v>5</v>
      </c>
    </row>
    <row r="306" spans="1:5" ht="12.75" customHeight="1">
      <c r="A306" s="30" t="s">
        <v>58</v>
      </c>
      <c r="E306" s="32" t="s">
        <v>211</v>
      </c>
    </row>
    <row r="307" spans="5:5" ht="12.75" customHeight="1">
      <c r="E307" s="31" t="s">
        <v>60</v>
      </c>
    </row>
    <row r="308" spans="1:16" ht="12.75" customHeight="1">
      <c r="A308" t="s">
        <v>51</v>
      </c>
      <c s="6" t="s">
        <v>387</v>
      </c>
      <c s="6" t="s">
        <v>198</v>
      </c>
      <c t="s">
        <v>5</v>
      </c>
      <c s="26" t="s">
        <v>199</v>
      </c>
      <c s="27" t="s">
        <v>89</v>
      </c>
      <c s="28">
        <v>16</v>
      </c>
      <c s="27">
        <v>0</v>
      </c>
      <c s="27">
        <f>ROUND(G308*H308,6)</f>
      </c>
      <c r="L308" s="29">
        <v>0</v>
      </c>
      <c s="24">
        <f>ROUND(ROUND(L308,2)*ROUND(G308,3),2)</f>
      </c>
      <c s="27" t="s">
        <v>215</v>
      </c>
      <c>
        <f>(M308*21)/100</f>
      </c>
      <c t="s">
        <v>27</v>
      </c>
    </row>
    <row r="309" spans="1:5" ht="12.75" customHeight="1">
      <c r="A309" s="30" t="s">
        <v>56</v>
      </c>
      <c r="E309" s="31" t="s">
        <v>5</v>
      </c>
    </row>
    <row r="310" spans="1:5" ht="12.75" customHeight="1">
      <c r="A310" s="30" t="s">
        <v>58</v>
      </c>
      <c r="E310" s="32" t="s">
        <v>211</v>
      </c>
    </row>
    <row r="311" spans="5:5" ht="12.75" customHeight="1">
      <c r="E311" s="31" t="s">
        <v>60</v>
      </c>
    </row>
    <row r="312" spans="1:16" ht="12.75" customHeight="1">
      <c r="A312" t="s">
        <v>51</v>
      </c>
      <c s="6" t="s">
        <v>390</v>
      </c>
      <c s="6" t="s">
        <v>560</v>
      </c>
      <c t="s">
        <v>5</v>
      </c>
      <c s="26" t="s">
        <v>561</v>
      </c>
      <c s="27" t="s">
        <v>89</v>
      </c>
      <c s="28">
        <v>16</v>
      </c>
      <c s="27">
        <v>0</v>
      </c>
      <c s="27">
        <f>ROUND(G312*H312,6)</f>
      </c>
      <c r="L312" s="29">
        <v>0</v>
      </c>
      <c s="24">
        <f>ROUND(ROUND(L312,2)*ROUND(G312,3),2)</f>
      </c>
      <c s="27" t="s">
        <v>215</v>
      </c>
      <c>
        <f>(M312*21)/100</f>
      </c>
      <c t="s">
        <v>27</v>
      </c>
    </row>
    <row r="313" spans="1:5" ht="12.75" customHeight="1">
      <c r="A313" s="30" t="s">
        <v>56</v>
      </c>
      <c r="E313" s="31" t="s">
        <v>5</v>
      </c>
    </row>
    <row r="314" spans="1:5" ht="12.75" customHeight="1">
      <c r="A314" s="30" t="s">
        <v>58</v>
      </c>
      <c r="E314" s="32" t="s">
        <v>211</v>
      </c>
    </row>
    <row r="315" spans="5:5" ht="12.75" customHeight="1">
      <c r="E315" s="31" t="s">
        <v>60</v>
      </c>
    </row>
    <row r="316" spans="1:16" ht="12.75" customHeight="1">
      <c r="A316" t="s">
        <v>51</v>
      </c>
      <c s="6" t="s">
        <v>393</v>
      </c>
      <c s="6" t="s">
        <v>562</v>
      </c>
      <c t="s">
        <v>5</v>
      </c>
      <c s="26" t="s">
        <v>563</v>
      </c>
      <c s="27" t="s">
        <v>89</v>
      </c>
      <c s="28">
        <v>3</v>
      </c>
      <c s="27">
        <v>0</v>
      </c>
      <c s="27">
        <f>ROUND(G316*H316,6)</f>
      </c>
      <c r="L316" s="29">
        <v>0</v>
      </c>
      <c s="24">
        <f>ROUND(ROUND(L316,2)*ROUND(G316,3),2)</f>
      </c>
      <c s="27" t="s">
        <v>215</v>
      </c>
      <c>
        <f>(M316*21)/100</f>
      </c>
      <c t="s">
        <v>27</v>
      </c>
    </row>
    <row r="317" spans="1:5" ht="12.75" customHeight="1">
      <c r="A317" s="30" t="s">
        <v>56</v>
      </c>
      <c r="E317" s="31" t="s">
        <v>5</v>
      </c>
    </row>
    <row r="318" spans="1:5" ht="12.75" customHeight="1">
      <c r="A318" s="30" t="s">
        <v>58</v>
      </c>
      <c r="E318" s="32" t="s">
        <v>211</v>
      </c>
    </row>
    <row r="319" spans="5:5" ht="12.75" customHeight="1">
      <c r="E319" s="31" t="s">
        <v>60</v>
      </c>
    </row>
    <row r="320" spans="1:16" ht="12.75" customHeight="1">
      <c r="A320" t="s">
        <v>51</v>
      </c>
      <c s="6" t="s">
        <v>396</v>
      </c>
      <c s="6" t="s">
        <v>564</v>
      </c>
      <c t="s">
        <v>5</v>
      </c>
      <c s="26" t="s">
        <v>565</v>
      </c>
      <c s="27" t="s">
        <v>89</v>
      </c>
      <c s="28">
        <v>19</v>
      </c>
      <c s="27">
        <v>0</v>
      </c>
      <c s="27">
        <f>ROUND(G320*H320,6)</f>
      </c>
      <c r="L320" s="29">
        <v>0</v>
      </c>
      <c s="24">
        <f>ROUND(ROUND(L320,2)*ROUND(G320,3),2)</f>
      </c>
      <c s="27" t="s">
        <v>215</v>
      </c>
      <c>
        <f>(M320*21)/100</f>
      </c>
      <c t="s">
        <v>27</v>
      </c>
    </row>
    <row r="321" spans="1:5" ht="12.75" customHeight="1">
      <c r="A321" s="30" t="s">
        <v>56</v>
      </c>
      <c r="E321" s="31" t="s">
        <v>5</v>
      </c>
    </row>
    <row r="322" spans="1:5" ht="12.75" customHeight="1">
      <c r="A322" s="30" t="s">
        <v>58</v>
      </c>
      <c r="E322" s="32" t="s">
        <v>211</v>
      </c>
    </row>
    <row r="323" spans="5:5" ht="12.75" customHeight="1">
      <c r="E323" s="31" t="s">
        <v>60</v>
      </c>
    </row>
    <row r="324" spans="1:16" ht="12.75" customHeight="1">
      <c r="A324" t="s">
        <v>51</v>
      </c>
      <c s="6" t="s">
        <v>399</v>
      </c>
      <c s="6" t="s">
        <v>566</v>
      </c>
      <c t="s">
        <v>5</v>
      </c>
      <c s="26" t="s">
        <v>567</v>
      </c>
      <c s="27" t="s">
        <v>89</v>
      </c>
      <c s="28">
        <v>17</v>
      </c>
      <c s="27">
        <v>0</v>
      </c>
      <c s="27">
        <f>ROUND(G324*H324,6)</f>
      </c>
      <c r="L324" s="29">
        <v>0</v>
      </c>
      <c s="24">
        <f>ROUND(ROUND(L324,2)*ROUND(G324,3),2)</f>
      </c>
      <c s="27" t="s">
        <v>215</v>
      </c>
      <c>
        <f>(M324*21)/100</f>
      </c>
      <c t="s">
        <v>27</v>
      </c>
    </row>
    <row r="325" spans="1:5" ht="12.75" customHeight="1">
      <c r="A325" s="30" t="s">
        <v>56</v>
      </c>
      <c r="E325" s="31" t="s">
        <v>5</v>
      </c>
    </row>
    <row r="326" spans="1:5" ht="12.75" customHeight="1">
      <c r="A326" s="30" t="s">
        <v>58</v>
      </c>
      <c r="E326" s="32" t="s">
        <v>211</v>
      </c>
    </row>
    <row r="327" spans="5:5" ht="12.75" customHeight="1">
      <c r="E327" s="31" t="s">
        <v>60</v>
      </c>
    </row>
    <row r="328" spans="1:16" ht="12.75" customHeight="1">
      <c r="A328" t="s">
        <v>51</v>
      </c>
      <c s="6" t="s">
        <v>402</v>
      </c>
      <c s="6" t="s">
        <v>442</v>
      </c>
      <c t="s">
        <v>5</v>
      </c>
      <c s="26" t="s">
        <v>443</v>
      </c>
      <c s="27" t="s">
        <v>89</v>
      </c>
      <c s="28">
        <v>8</v>
      </c>
      <c s="27">
        <v>0</v>
      </c>
      <c s="27">
        <f>ROUND(G328*H328,6)</f>
      </c>
      <c r="L328" s="29">
        <v>0</v>
      </c>
      <c s="24">
        <f>ROUND(ROUND(L328,2)*ROUND(G328,3),2)</f>
      </c>
      <c s="27" t="s">
        <v>215</v>
      </c>
      <c>
        <f>(M328*21)/100</f>
      </c>
      <c t="s">
        <v>27</v>
      </c>
    </row>
    <row r="329" spans="1:5" ht="12.75" customHeight="1">
      <c r="A329" s="30" t="s">
        <v>56</v>
      </c>
      <c r="E329" s="31" t="s">
        <v>5</v>
      </c>
    </row>
    <row r="330" spans="1:5" ht="12.75" customHeight="1">
      <c r="A330" s="30" t="s">
        <v>58</v>
      </c>
      <c r="E330" s="32" t="s">
        <v>211</v>
      </c>
    </row>
    <row r="331" spans="5:5" ht="12.75" customHeight="1">
      <c r="E331" s="31" t="s">
        <v>60</v>
      </c>
    </row>
    <row r="332" spans="1:16" ht="12.75" customHeight="1">
      <c r="A332" t="s">
        <v>51</v>
      </c>
      <c s="6" t="s">
        <v>405</v>
      </c>
      <c s="6" t="s">
        <v>445</v>
      </c>
      <c t="s">
        <v>5</v>
      </c>
      <c s="26" t="s">
        <v>446</v>
      </c>
      <c s="27" t="s">
        <v>89</v>
      </c>
      <c s="28">
        <v>3336</v>
      </c>
      <c s="27">
        <v>0</v>
      </c>
      <c s="27">
        <f>ROUND(G332*H332,6)</f>
      </c>
      <c r="L332" s="29">
        <v>0</v>
      </c>
      <c s="24">
        <f>ROUND(ROUND(L332,2)*ROUND(G332,3),2)</f>
      </c>
      <c s="27" t="s">
        <v>215</v>
      </c>
      <c>
        <f>(M332*21)/100</f>
      </c>
      <c t="s">
        <v>27</v>
      </c>
    </row>
    <row r="333" spans="1:5" ht="12.75" customHeight="1">
      <c r="A333" s="30" t="s">
        <v>56</v>
      </c>
      <c r="E333" s="31" t="s">
        <v>5</v>
      </c>
    </row>
    <row r="334" spans="1:5" ht="12.75" customHeight="1">
      <c r="A334" s="30" t="s">
        <v>58</v>
      </c>
      <c r="E334" s="32" t="s">
        <v>211</v>
      </c>
    </row>
    <row r="335" spans="5:5" ht="12.75" customHeight="1">
      <c r="E335" s="31" t="s">
        <v>60</v>
      </c>
    </row>
    <row r="336" spans="1:16" ht="12.75" customHeight="1">
      <c r="A336" t="s">
        <v>51</v>
      </c>
      <c s="6" t="s">
        <v>408</v>
      </c>
      <c s="6" t="s">
        <v>448</v>
      </c>
      <c t="s">
        <v>5</v>
      </c>
      <c s="26" t="s">
        <v>449</v>
      </c>
      <c s="27" t="s">
        <v>89</v>
      </c>
      <c s="28">
        <v>1668</v>
      </c>
      <c s="27">
        <v>0</v>
      </c>
      <c s="27">
        <f>ROUND(G336*H336,6)</f>
      </c>
      <c r="L336" s="29">
        <v>0</v>
      </c>
      <c s="24">
        <f>ROUND(ROUND(L336,2)*ROUND(G336,3),2)</f>
      </c>
      <c s="27" t="s">
        <v>215</v>
      </c>
      <c>
        <f>(M336*21)/100</f>
      </c>
      <c t="s">
        <v>27</v>
      </c>
    </row>
    <row r="337" spans="1:5" ht="12.75" customHeight="1">
      <c r="A337" s="30" t="s">
        <v>56</v>
      </c>
      <c r="E337" s="31" t="s">
        <v>5</v>
      </c>
    </row>
    <row r="338" spans="1:5" ht="12.75" customHeight="1">
      <c r="A338" s="30" t="s">
        <v>58</v>
      </c>
      <c r="E338" s="32" t="s">
        <v>211</v>
      </c>
    </row>
    <row r="339" spans="5:5" ht="12.75" customHeight="1">
      <c r="E339" s="31" t="s">
        <v>60</v>
      </c>
    </row>
    <row r="340" spans="1:16" ht="12.75" customHeight="1">
      <c r="A340" t="s">
        <v>51</v>
      </c>
      <c s="6" t="s">
        <v>411</v>
      </c>
      <c s="6" t="s">
        <v>451</v>
      </c>
      <c t="s">
        <v>5</v>
      </c>
      <c s="26" t="s">
        <v>452</v>
      </c>
      <c s="27" t="s">
        <v>284</v>
      </c>
      <c s="28">
        <v>1668</v>
      </c>
      <c s="27">
        <v>0</v>
      </c>
      <c s="27">
        <f>ROUND(G340*H340,6)</f>
      </c>
      <c r="L340" s="29">
        <v>0</v>
      </c>
      <c s="24">
        <f>ROUND(ROUND(L340,2)*ROUND(G340,3),2)</f>
      </c>
      <c s="27" t="s">
        <v>215</v>
      </c>
      <c>
        <f>(M340*21)/100</f>
      </c>
      <c t="s">
        <v>27</v>
      </c>
    </row>
    <row r="341" spans="1:5" ht="12.75" customHeight="1">
      <c r="A341" s="30" t="s">
        <v>56</v>
      </c>
      <c r="E341" s="31" t="s">
        <v>5</v>
      </c>
    </row>
    <row r="342" spans="1:5" ht="12.75" customHeight="1">
      <c r="A342" s="30" t="s">
        <v>58</v>
      </c>
      <c r="E342" s="32" t="s">
        <v>211</v>
      </c>
    </row>
    <row r="343" spans="5:5" ht="12.75" customHeight="1">
      <c r="E343" s="31" t="s">
        <v>60</v>
      </c>
    </row>
    <row r="344" spans="1:16" ht="12.75" customHeight="1">
      <c r="A344" t="s">
        <v>51</v>
      </c>
      <c s="6" t="s">
        <v>414</v>
      </c>
      <c s="6" t="s">
        <v>568</v>
      </c>
      <c t="s">
        <v>5</v>
      </c>
      <c s="26" t="s">
        <v>569</v>
      </c>
      <c s="27" t="s">
        <v>456</v>
      </c>
      <c s="28">
        <v>708</v>
      </c>
      <c s="27">
        <v>0</v>
      </c>
      <c s="27">
        <f>ROUND(G344*H344,6)</f>
      </c>
      <c r="L344" s="29">
        <v>0</v>
      </c>
      <c s="24">
        <f>ROUND(ROUND(L344,2)*ROUND(G344,3),2)</f>
      </c>
      <c s="27" t="s">
        <v>215</v>
      </c>
      <c>
        <f>(M344*21)/100</f>
      </c>
      <c t="s">
        <v>27</v>
      </c>
    </row>
    <row r="345" spans="1:5" ht="12.75" customHeight="1">
      <c r="A345" s="30" t="s">
        <v>56</v>
      </c>
      <c r="E345" s="31" t="s">
        <v>5</v>
      </c>
    </row>
    <row r="346" spans="1:5" ht="12.75" customHeight="1">
      <c r="A346" s="30" t="s">
        <v>58</v>
      </c>
      <c r="E346" s="32" t="s">
        <v>211</v>
      </c>
    </row>
    <row r="347" spans="5:5" ht="12.75" customHeight="1">
      <c r="E347" s="31" t="s">
        <v>60</v>
      </c>
    </row>
    <row r="348" spans="1:16" ht="12.75" customHeight="1">
      <c r="A348" t="s">
        <v>51</v>
      </c>
      <c s="6" t="s">
        <v>417</v>
      </c>
      <c s="6" t="s">
        <v>454</v>
      </c>
      <c t="s">
        <v>5</v>
      </c>
      <c s="26" t="s">
        <v>455</v>
      </c>
      <c s="27" t="s">
        <v>456</v>
      </c>
      <c s="28">
        <v>708</v>
      </c>
      <c s="27">
        <v>0</v>
      </c>
      <c s="27">
        <f>ROUND(G348*H348,6)</f>
      </c>
      <c r="L348" s="29">
        <v>0</v>
      </c>
      <c s="24">
        <f>ROUND(ROUND(L348,2)*ROUND(G348,3),2)</f>
      </c>
      <c s="27" t="s">
        <v>215</v>
      </c>
      <c>
        <f>(M348*21)/100</f>
      </c>
      <c t="s">
        <v>27</v>
      </c>
    </row>
    <row r="349" spans="1:5" ht="12.75" customHeight="1">
      <c r="A349" s="30" t="s">
        <v>56</v>
      </c>
      <c r="E349" s="31" t="s">
        <v>5</v>
      </c>
    </row>
    <row r="350" spans="1:5" ht="12.75" customHeight="1">
      <c r="A350" s="30" t="s">
        <v>58</v>
      </c>
      <c r="E350" s="32" t="s">
        <v>211</v>
      </c>
    </row>
    <row r="351" spans="5:5" ht="12.75" customHeight="1">
      <c r="E351" s="31" t="s">
        <v>60</v>
      </c>
    </row>
    <row r="352" spans="1:16" ht="12.75" customHeight="1">
      <c r="A352" t="s">
        <v>51</v>
      </c>
      <c s="6" t="s">
        <v>420</v>
      </c>
      <c s="6" t="s">
        <v>458</v>
      </c>
      <c t="s">
        <v>5</v>
      </c>
      <c s="26" t="s">
        <v>459</v>
      </c>
      <c s="27" t="s">
        <v>65</v>
      </c>
      <c s="28">
        <v>30</v>
      </c>
      <c s="27">
        <v>0</v>
      </c>
      <c s="27">
        <f>ROUND(G352*H352,6)</f>
      </c>
      <c r="L352" s="29">
        <v>0</v>
      </c>
      <c s="24">
        <f>ROUND(ROUND(L352,2)*ROUND(G352,3),2)</f>
      </c>
      <c s="27" t="s">
        <v>215</v>
      </c>
      <c>
        <f>(M352*21)/100</f>
      </c>
      <c t="s">
        <v>27</v>
      </c>
    </row>
    <row r="353" spans="1:5" ht="12.75" customHeight="1">
      <c r="A353" s="30" t="s">
        <v>56</v>
      </c>
      <c r="E353" s="31" t="s">
        <v>5</v>
      </c>
    </row>
    <row r="354" spans="1:5" ht="12.75" customHeight="1">
      <c r="A354" s="30" t="s">
        <v>58</v>
      </c>
      <c r="E354" s="32" t="s">
        <v>211</v>
      </c>
    </row>
    <row r="355" spans="5:5" ht="12.75" customHeight="1">
      <c r="E355" s="31" t="s">
        <v>60</v>
      </c>
    </row>
    <row r="356" spans="1:16" ht="12.75" customHeight="1">
      <c r="A356" t="s">
        <v>51</v>
      </c>
      <c s="6" t="s">
        <v>423</v>
      </c>
      <c s="6" t="s">
        <v>461</v>
      </c>
      <c t="s">
        <v>5</v>
      </c>
      <c s="26" t="s">
        <v>462</v>
      </c>
      <c s="27" t="s">
        <v>65</v>
      </c>
      <c s="28">
        <v>30</v>
      </c>
      <c s="27">
        <v>0</v>
      </c>
      <c s="27">
        <f>ROUND(G356*H356,6)</f>
      </c>
      <c r="L356" s="29">
        <v>0</v>
      </c>
      <c s="24">
        <f>ROUND(ROUND(L356,2)*ROUND(G356,3),2)</f>
      </c>
      <c s="27" t="s">
        <v>215</v>
      </c>
      <c>
        <f>(M356*21)/100</f>
      </c>
      <c t="s">
        <v>27</v>
      </c>
    </row>
    <row r="357" spans="1:5" ht="12.75" customHeight="1">
      <c r="A357" s="30" t="s">
        <v>56</v>
      </c>
      <c r="E357" s="31" t="s">
        <v>5</v>
      </c>
    </row>
    <row r="358" spans="1:5" ht="12.75" customHeight="1">
      <c r="A358" s="30" t="s">
        <v>58</v>
      </c>
      <c r="E358" s="32" t="s">
        <v>211</v>
      </c>
    </row>
    <row r="359" spans="5:5" ht="12.75" customHeight="1">
      <c r="E359" s="31" t="s">
        <v>60</v>
      </c>
    </row>
    <row r="360" spans="1:16" ht="12.75" customHeight="1">
      <c r="A360" t="s">
        <v>51</v>
      </c>
      <c s="6" t="s">
        <v>426</v>
      </c>
      <c s="6" t="s">
        <v>464</v>
      </c>
      <c t="s">
        <v>5</v>
      </c>
      <c s="26" t="s">
        <v>465</v>
      </c>
      <c s="27" t="s">
        <v>89</v>
      </c>
      <c s="28">
        <v>540</v>
      </c>
      <c s="27">
        <v>0</v>
      </c>
      <c s="27">
        <f>ROUND(G360*H360,6)</f>
      </c>
      <c r="L360" s="29">
        <v>0</v>
      </c>
      <c s="24">
        <f>ROUND(ROUND(L360,2)*ROUND(G360,3),2)</f>
      </c>
      <c s="27" t="s">
        <v>215</v>
      </c>
      <c>
        <f>(M360*21)/100</f>
      </c>
      <c t="s">
        <v>27</v>
      </c>
    </row>
    <row r="361" spans="1:5" ht="12.75" customHeight="1">
      <c r="A361" s="30" t="s">
        <v>56</v>
      </c>
      <c r="E361" s="31" t="s">
        <v>5</v>
      </c>
    </row>
    <row r="362" spans="1:5" ht="12.75" customHeight="1">
      <c r="A362" s="30" t="s">
        <v>58</v>
      </c>
      <c r="E362" s="32" t="s">
        <v>211</v>
      </c>
    </row>
    <row r="363" spans="5:5" ht="12.75" customHeight="1">
      <c r="E363" s="31" t="s">
        <v>60</v>
      </c>
    </row>
    <row r="364" spans="1:16" ht="12.75" customHeight="1">
      <c r="A364" t="s">
        <v>51</v>
      </c>
      <c s="6" t="s">
        <v>429</v>
      </c>
      <c s="6" t="s">
        <v>467</v>
      </c>
      <c t="s">
        <v>5</v>
      </c>
      <c s="26" t="s">
        <v>468</v>
      </c>
      <c s="27" t="s">
        <v>89</v>
      </c>
      <c s="28">
        <v>540</v>
      </c>
      <c s="27">
        <v>0</v>
      </c>
      <c s="27">
        <f>ROUND(G364*H364,6)</f>
      </c>
      <c r="L364" s="29">
        <v>0</v>
      </c>
      <c s="24">
        <f>ROUND(ROUND(L364,2)*ROUND(G364,3),2)</f>
      </c>
      <c s="27" t="s">
        <v>215</v>
      </c>
      <c>
        <f>(M364*21)/100</f>
      </c>
      <c t="s">
        <v>27</v>
      </c>
    </row>
    <row r="365" spans="1:5" ht="12.75" customHeight="1">
      <c r="A365" s="30" t="s">
        <v>56</v>
      </c>
      <c r="E365" s="31" t="s">
        <v>5</v>
      </c>
    </row>
    <row r="366" spans="1:5" ht="12.75" customHeight="1">
      <c r="A366" s="30" t="s">
        <v>58</v>
      </c>
      <c r="E366" s="32" t="s">
        <v>211</v>
      </c>
    </row>
    <row r="367" spans="5:5" ht="12.75" customHeight="1">
      <c r="E367" s="31" t="s">
        <v>60</v>
      </c>
    </row>
    <row r="368" spans="1:16" ht="12.75" customHeight="1">
      <c r="A368" t="s">
        <v>51</v>
      </c>
      <c s="6" t="s">
        <v>432</v>
      </c>
      <c s="6" t="s">
        <v>470</v>
      </c>
      <c t="s">
        <v>5</v>
      </c>
      <c s="26" t="s">
        <v>471</v>
      </c>
      <c s="27" t="s">
        <v>89</v>
      </c>
      <c s="28">
        <v>40</v>
      </c>
      <c s="27">
        <v>0</v>
      </c>
      <c s="27">
        <f>ROUND(G368*H368,6)</f>
      </c>
      <c r="L368" s="29">
        <v>0</v>
      </c>
      <c s="24">
        <f>ROUND(ROUND(L368,2)*ROUND(G368,3),2)</f>
      </c>
      <c s="27" t="s">
        <v>215</v>
      </c>
      <c>
        <f>(M368*21)/100</f>
      </c>
      <c t="s">
        <v>27</v>
      </c>
    </row>
    <row r="369" spans="1:5" ht="12.75" customHeight="1">
      <c r="A369" s="30" t="s">
        <v>56</v>
      </c>
      <c r="E369" s="31" t="s">
        <v>5</v>
      </c>
    </row>
    <row r="370" spans="1:5" ht="12.75" customHeight="1">
      <c r="A370" s="30" t="s">
        <v>58</v>
      </c>
      <c r="E370" s="32" t="s">
        <v>211</v>
      </c>
    </row>
    <row r="371" spans="5:5" ht="12.75" customHeight="1">
      <c r="E371" s="31" t="s">
        <v>60</v>
      </c>
    </row>
    <row r="372" spans="1:16" ht="12.75" customHeight="1">
      <c r="A372" t="s">
        <v>51</v>
      </c>
      <c s="6" t="s">
        <v>435</v>
      </c>
      <c s="6" t="s">
        <v>473</v>
      </c>
      <c t="s">
        <v>5</v>
      </c>
      <c s="26" t="s">
        <v>474</v>
      </c>
      <c s="27" t="s">
        <v>89</v>
      </c>
      <c s="28">
        <v>40</v>
      </c>
      <c s="27">
        <v>0</v>
      </c>
      <c s="27">
        <f>ROUND(G372*H372,6)</f>
      </c>
      <c r="L372" s="29">
        <v>0</v>
      </c>
      <c s="24">
        <f>ROUND(ROUND(L372,2)*ROUND(G372,3),2)</f>
      </c>
      <c s="27" t="s">
        <v>215</v>
      </c>
      <c>
        <f>(M372*21)/100</f>
      </c>
      <c t="s">
        <v>27</v>
      </c>
    </row>
    <row r="373" spans="1:5" ht="12.75" customHeight="1">
      <c r="A373" s="30" t="s">
        <v>56</v>
      </c>
      <c r="E373" s="31" t="s">
        <v>5</v>
      </c>
    </row>
    <row r="374" spans="1:5" ht="12.75" customHeight="1">
      <c r="A374" s="30" t="s">
        <v>58</v>
      </c>
      <c r="E374" s="32" t="s">
        <v>211</v>
      </c>
    </row>
    <row r="375" spans="5:5" ht="12.75" customHeight="1">
      <c r="E375" s="31" t="s">
        <v>60</v>
      </c>
    </row>
    <row r="376" spans="1:16" ht="12.75" customHeight="1">
      <c r="A376" t="s">
        <v>51</v>
      </c>
      <c s="6" t="s">
        <v>438</v>
      </c>
      <c s="6" t="s">
        <v>570</v>
      </c>
      <c t="s">
        <v>5</v>
      </c>
      <c s="26" t="s">
        <v>571</v>
      </c>
      <c s="27" t="s">
        <v>456</v>
      </c>
      <c s="28">
        <v>372</v>
      </c>
      <c s="27">
        <v>0</v>
      </c>
      <c s="27">
        <f>ROUND(G376*H376,6)</f>
      </c>
      <c r="L376" s="29">
        <v>0</v>
      </c>
      <c s="24">
        <f>ROUND(ROUND(L376,2)*ROUND(G376,3),2)</f>
      </c>
      <c s="27" t="s">
        <v>210</v>
      </c>
      <c>
        <f>(M376*21)/100</f>
      </c>
      <c t="s">
        <v>27</v>
      </c>
    </row>
    <row r="377" spans="1:5" ht="12.75" customHeight="1">
      <c r="A377" s="30" t="s">
        <v>56</v>
      </c>
      <c r="E377" s="31" t="s">
        <v>5</v>
      </c>
    </row>
    <row r="378" spans="1:5" ht="12.75" customHeight="1">
      <c r="A378" s="30" t="s">
        <v>58</v>
      </c>
      <c r="E378" s="32" t="s">
        <v>211</v>
      </c>
    </row>
    <row r="379" spans="5:5" ht="165.75" customHeight="1">
      <c r="E379" s="31" t="s">
        <v>572</v>
      </c>
    </row>
    <row r="380" spans="1:16" ht="12.75" customHeight="1">
      <c r="A380" t="s">
        <v>51</v>
      </c>
      <c s="6" t="s">
        <v>441</v>
      </c>
      <c s="6" t="s">
        <v>573</v>
      </c>
      <c t="s">
        <v>5</v>
      </c>
      <c s="26" t="s">
        <v>574</v>
      </c>
      <c s="27" t="s">
        <v>65</v>
      </c>
      <c s="28">
        <v>1500</v>
      </c>
      <c s="27">
        <v>0</v>
      </c>
      <c s="27">
        <f>ROUND(G380*H380,6)</f>
      </c>
      <c r="L380" s="29">
        <v>0</v>
      </c>
      <c s="24">
        <f>ROUND(ROUND(L380,2)*ROUND(G380,3),2)</f>
      </c>
      <c s="27" t="s">
        <v>210</v>
      </c>
      <c>
        <f>(M380*21)/100</f>
      </c>
      <c t="s">
        <v>27</v>
      </c>
    </row>
    <row r="381" spans="1:5" ht="12.75" customHeight="1">
      <c r="A381" s="30" t="s">
        <v>56</v>
      </c>
      <c r="E381" s="31" t="s">
        <v>5</v>
      </c>
    </row>
    <row r="382" spans="1:5" ht="12.75" customHeight="1">
      <c r="A382" s="30" t="s">
        <v>58</v>
      </c>
      <c r="E382" s="32" t="s">
        <v>211</v>
      </c>
    </row>
    <row r="383" spans="5:5" ht="191.25" customHeight="1">
      <c r="E383" s="31" t="s">
        <v>575</v>
      </c>
    </row>
    <row r="384" spans="1:16" ht="12.75" customHeight="1">
      <c r="A384" t="s">
        <v>51</v>
      </c>
      <c s="6" t="s">
        <v>444</v>
      </c>
      <c s="6" t="s">
        <v>159</v>
      </c>
      <c t="s">
        <v>5</v>
      </c>
      <c s="26" t="s">
        <v>576</v>
      </c>
      <c s="27" t="s">
        <v>161</v>
      </c>
      <c s="28">
        <v>80</v>
      </c>
      <c s="27">
        <v>0</v>
      </c>
      <c s="27">
        <f>ROUND(G384*H384,6)</f>
      </c>
      <c r="L384" s="29">
        <v>0</v>
      </c>
      <c s="24">
        <f>ROUND(ROUND(L384,2)*ROUND(G384,3),2)</f>
      </c>
      <c s="27" t="s">
        <v>215</v>
      </c>
      <c>
        <f>(M384*21)/100</f>
      </c>
      <c t="s">
        <v>27</v>
      </c>
    </row>
    <row r="385" spans="1:5" ht="12.75" customHeight="1">
      <c r="A385" s="30" t="s">
        <v>56</v>
      </c>
      <c r="E385" s="31" t="s">
        <v>5</v>
      </c>
    </row>
    <row r="386" spans="1:5" ht="12.75" customHeight="1">
      <c r="A386" s="30" t="s">
        <v>58</v>
      </c>
      <c r="E386" s="32" t="s">
        <v>211</v>
      </c>
    </row>
    <row r="387" spans="5:5" ht="12.75" customHeight="1">
      <c r="E387" s="31" t="s">
        <v>60</v>
      </c>
    </row>
    <row r="388" spans="1:16" ht="12.75" customHeight="1">
      <c r="A388" t="s">
        <v>51</v>
      </c>
      <c s="6" t="s">
        <v>447</v>
      </c>
      <c s="6" t="s">
        <v>164</v>
      </c>
      <c t="s">
        <v>5</v>
      </c>
      <c s="26" t="s">
        <v>577</v>
      </c>
      <c s="27" t="s">
        <v>161</v>
      </c>
      <c s="28">
        <v>40</v>
      </c>
      <c s="27">
        <v>0</v>
      </c>
      <c s="27">
        <f>ROUND(G388*H388,6)</f>
      </c>
      <c r="L388" s="29">
        <v>0</v>
      </c>
      <c s="24">
        <f>ROUND(ROUND(L388,2)*ROUND(G388,3),2)</f>
      </c>
      <c s="27" t="s">
        <v>215</v>
      </c>
      <c>
        <f>(M388*21)/100</f>
      </c>
      <c t="s">
        <v>27</v>
      </c>
    </row>
    <row r="389" spans="1:5" ht="12.75" customHeight="1">
      <c r="A389" s="30" t="s">
        <v>56</v>
      </c>
      <c r="E389" s="31" t="s">
        <v>5</v>
      </c>
    </row>
    <row r="390" spans="1:5" ht="12.75" customHeight="1">
      <c r="A390" s="30" t="s">
        <v>58</v>
      </c>
      <c r="E390" s="32" t="s">
        <v>211</v>
      </c>
    </row>
    <row r="391" spans="5:5" ht="12.75" customHeight="1">
      <c r="E391" s="31" t="s">
        <v>60</v>
      </c>
    </row>
    <row r="392" spans="1:16" ht="12.75" customHeight="1">
      <c r="A392" t="s">
        <v>51</v>
      </c>
      <c s="6" t="s">
        <v>450</v>
      </c>
      <c s="6" t="s">
        <v>482</v>
      </c>
      <c t="s">
        <v>5</v>
      </c>
      <c s="26" t="s">
        <v>483</v>
      </c>
      <c s="27" t="s">
        <v>65</v>
      </c>
      <c s="28">
        <v>11250</v>
      </c>
      <c s="27">
        <v>0</v>
      </c>
      <c s="27">
        <f>ROUND(G392*H392,6)</f>
      </c>
      <c r="L392" s="29">
        <v>0</v>
      </c>
      <c s="24">
        <f>ROUND(ROUND(L392,2)*ROUND(G392,3),2)</f>
      </c>
      <c s="27" t="s">
        <v>210</v>
      </c>
      <c>
        <f>(M392*21)/100</f>
      </c>
      <c t="s">
        <v>27</v>
      </c>
    </row>
    <row r="393" spans="1:5" ht="12.75" customHeight="1">
      <c r="A393" s="30" t="s">
        <v>56</v>
      </c>
      <c r="E393" s="31" t="s">
        <v>5</v>
      </c>
    </row>
    <row r="394" spans="1:5" ht="12.75" customHeight="1">
      <c r="A394" s="30" t="s">
        <v>58</v>
      </c>
      <c r="E394" s="32" t="s">
        <v>211</v>
      </c>
    </row>
    <row r="395" spans="5:5" ht="76.5" customHeight="1">
      <c r="E395" s="31" t="s">
        <v>484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200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200</v>
      </c>
      <c r="E4" s="19" t="s">
        <v>201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COUNTIFS(L8:L252,"=0",A8:A252,"P")+COUNTIFS(L8:L252,"",A8:A252,"P")+SUM(Q8:Q252)</f>
      </c>
    </row>
    <row r="8" spans="1:13" ht="12.75" customHeight="1">
      <c r="A8" t="s">
        <v>45</v>
      </c>
      <c r="C8" s="21" t="s">
        <v>580</v>
      </c>
      <c r="E8" s="23" t="s">
        <v>581</v>
      </c>
      <c r="J8" s="22">
        <f>0+J9+J18+J59</f>
      </c>
      <c s="22">
        <f>0+K9+K18+K59</f>
      </c>
      <c s="22">
        <f>0+L9+L18+L59</f>
      </c>
      <c s="22">
        <f>0+M9+M18+M59</f>
      </c>
    </row>
    <row r="9" spans="1:13" ht="12.75" customHeight="1">
      <c r="A9" t="s">
        <v>48</v>
      </c>
      <c r="C9" s="7" t="s">
        <v>503</v>
      </c>
      <c r="E9" s="25" t="s">
        <v>485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51</v>
      </c>
      <c s="6" t="s">
        <v>345</v>
      </c>
      <c s="6" t="s">
        <v>491</v>
      </c>
      <c t="s">
        <v>5</v>
      </c>
      <c s="26" t="s">
        <v>492</v>
      </c>
      <c s="27" t="s">
        <v>489</v>
      </c>
      <c s="28">
        <v>0.1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215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211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348</v>
      </c>
      <c s="6" t="s">
        <v>497</v>
      </c>
      <c t="s">
        <v>5</v>
      </c>
      <c s="26" t="s">
        <v>498</v>
      </c>
      <c s="27" t="s">
        <v>489</v>
      </c>
      <c s="28">
        <v>0.1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215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211</v>
      </c>
    </row>
    <row r="17" spans="5:5" ht="12.75" customHeight="1">
      <c r="E17" s="31" t="s">
        <v>60</v>
      </c>
    </row>
    <row r="18" spans="1:13" ht="12.75" customHeight="1">
      <c r="A18" t="s">
        <v>48</v>
      </c>
      <c r="C18" s="7" t="s">
        <v>49</v>
      </c>
      <c r="E18" s="25" t="s">
        <v>206</v>
      </c>
      <c r="J18" s="24">
        <f>0</f>
      </c>
      <c s="24">
        <f>0</f>
      </c>
      <c s="24">
        <f>0+L19+L23+L27+L31+L35+L39+L43+L47+L51+L55</f>
      </c>
      <c s="24">
        <f>0+M19+M23+M27+M31+M35+M39+M43+M47+M51+M55</f>
      </c>
    </row>
    <row r="19" spans="1:16" ht="12.75" customHeight="1">
      <c r="A19" t="s">
        <v>51</v>
      </c>
      <c s="6" t="s">
        <v>49</v>
      </c>
      <c s="6" t="s">
        <v>207</v>
      </c>
      <c t="s">
        <v>5</v>
      </c>
      <c s="26" t="s">
        <v>208</v>
      </c>
      <c s="27" t="s">
        <v>209</v>
      </c>
      <c s="28">
        <v>1.2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210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211</v>
      </c>
    </row>
    <row r="22" spans="5:5" ht="63.75" customHeight="1">
      <c r="E22" s="31" t="s">
        <v>212</v>
      </c>
    </row>
    <row r="23" spans="1:16" ht="12.75" customHeight="1">
      <c r="A23" t="s">
        <v>51</v>
      </c>
      <c s="6" t="s">
        <v>27</v>
      </c>
      <c s="6" t="s">
        <v>226</v>
      </c>
      <c t="s">
        <v>5</v>
      </c>
      <c s="26" t="s">
        <v>227</v>
      </c>
      <c s="27" t="s">
        <v>65</v>
      </c>
      <c s="28">
        <v>100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215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211</v>
      </c>
    </row>
    <row r="26" spans="5:5" ht="12.75" customHeight="1">
      <c r="E26" s="31" t="s">
        <v>60</v>
      </c>
    </row>
    <row r="27" spans="1:16" ht="12.75" customHeight="1">
      <c r="A27" t="s">
        <v>51</v>
      </c>
      <c s="6" t="s">
        <v>26</v>
      </c>
      <c s="6" t="s">
        <v>230</v>
      </c>
      <c t="s">
        <v>5</v>
      </c>
      <c s="26" t="s">
        <v>231</v>
      </c>
      <c s="27" t="s">
        <v>89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215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211</v>
      </c>
    </row>
    <row r="30" spans="5:5" ht="12.75" customHeight="1">
      <c r="E30" s="31" t="s">
        <v>60</v>
      </c>
    </row>
    <row r="31" spans="1:16" ht="12.75" customHeight="1">
      <c r="A31" t="s">
        <v>51</v>
      </c>
      <c s="6" t="s">
        <v>66</v>
      </c>
      <c s="6" t="s">
        <v>232</v>
      </c>
      <c t="s">
        <v>5</v>
      </c>
      <c s="26" t="s">
        <v>233</v>
      </c>
      <c s="27" t="s">
        <v>89</v>
      </c>
      <c s="28">
        <v>2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215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</v>
      </c>
    </row>
    <row r="33" spans="1:5" ht="12.75" customHeight="1">
      <c r="A33" s="30" t="s">
        <v>58</v>
      </c>
      <c r="E33" s="32" t="s">
        <v>211</v>
      </c>
    </row>
    <row r="34" spans="5:5" ht="12.75" customHeight="1">
      <c r="E34" s="31" t="s">
        <v>60</v>
      </c>
    </row>
    <row r="35" spans="1:16" ht="12.75" customHeight="1">
      <c r="A35" t="s">
        <v>51</v>
      </c>
      <c s="6" t="s">
        <v>71</v>
      </c>
      <c s="6" t="s">
        <v>239</v>
      </c>
      <c t="s">
        <v>5</v>
      </c>
      <c s="26" t="s">
        <v>240</v>
      </c>
      <c s="27" t="s">
        <v>89</v>
      </c>
      <c s="28">
        <v>4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215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</v>
      </c>
    </row>
    <row r="37" spans="1:5" ht="12.75" customHeight="1">
      <c r="A37" s="30" t="s">
        <v>58</v>
      </c>
      <c r="E37" s="32" t="s">
        <v>211</v>
      </c>
    </row>
    <row r="38" spans="5:5" ht="12.75" customHeight="1">
      <c r="E38" s="31" t="s">
        <v>60</v>
      </c>
    </row>
    <row r="39" spans="1:16" ht="12.75" customHeight="1">
      <c r="A39" t="s">
        <v>51</v>
      </c>
      <c s="6" t="s">
        <v>74</v>
      </c>
      <c s="6" t="s">
        <v>241</v>
      </c>
      <c t="s">
        <v>5</v>
      </c>
      <c s="26" t="s">
        <v>242</v>
      </c>
      <c s="27" t="s">
        <v>89</v>
      </c>
      <c s="28">
        <v>4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215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12.75" customHeight="1">
      <c r="A41" s="30" t="s">
        <v>58</v>
      </c>
      <c r="E41" s="32" t="s">
        <v>211</v>
      </c>
    </row>
    <row r="42" spans="5:5" ht="12.75" customHeight="1">
      <c r="E42" s="31" t="s">
        <v>60</v>
      </c>
    </row>
    <row r="43" spans="1:16" ht="12.75" customHeight="1">
      <c r="A43" t="s">
        <v>51</v>
      </c>
      <c s="6" t="s">
        <v>77</v>
      </c>
      <c s="6" t="s">
        <v>243</v>
      </c>
      <c t="s">
        <v>5</v>
      </c>
      <c s="26" t="s">
        <v>244</v>
      </c>
      <c s="27" t="s">
        <v>89</v>
      </c>
      <c s="28">
        <v>4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215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</v>
      </c>
    </row>
    <row r="45" spans="1:5" ht="12.75" customHeight="1">
      <c r="A45" s="30" t="s">
        <v>58</v>
      </c>
      <c r="E45" s="32" t="s">
        <v>211</v>
      </c>
    </row>
    <row r="46" spans="5:5" ht="12.75" customHeight="1">
      <c r="E46" s="31" t="s">
        <v>60</v>
      </c>
    </row>
    <row r="47" spans="1:16" ht="12.75" customHeight="1">
      <c r="A47" t="s">
        <v>51</v>
      </c>
      <c s="6" t="s">
        <v>80</v>
      </c>
      <c s="6" t="s">
        <v>245</v>
      </c>
      <c t="s">
        <v>5</v>
      </c>
      <c s="26" t="s">
        <v>246</v>
      </c>
      <c s="27" t="s">
        <v>65</v>
      </c>
      <c s="28">
        <v>100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215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12.75" customHeight="1">
      <c r="A49" s="30" t="s">
        <v>58</v>
      </c>
      <c r="E49" s="32" t="s">
        <v>211</v>
      </c>
    </row>
    <row r="50" spans="5:5" ht="12.75" customHeight="1">
      <c r="E50" s="31" t="s">
        <v>60</v>
      </c>
    </row>
    <row r="51" spans="1:16" ht="12.75" customHeight="1">
      <c r="A51" t="s">
        <v>51</v>
      </c>
      <c s="6" t="s">
        <v>83</v>
      </c>
      <c s="6" t="s">
        <v>247</v>
      </c>
      <c t="s">
        <v>5</v>
      </c>
      <c s="26" t="s">
        <v>248</v>
      </c>
      <c s="27" t="s">
        <v>89</v>
      </c>
      <c s="28">
        <v>40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215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</v>
      </c>
    </row>
    <row r="53" spans="1:5" ht="12.75" customHeight="1">
      <c r="A53" s="30" t="s">
        <v>58</v>
      </c>
      <c r="E53" s="32" t="s">
        <v>211</v>
      </c>
    </row>
    <row r="54" spans="5:5" ht="12.75" customHeight="1">
      <c r="E54" s="31" t="s">
        <v>60</v>
      </c>
    </row>
    <row r="55" spans="1:16" ht="12.75" customHeight="1">
      <c r="A55" t="s">
        <v>51</v>
      </c>
      <c s="6" t="s">
        <v>86</v>
      </c>
      <c s="6" t="s">
        <v>249</v>
      </c>
      <c t="s">
        <v>5</v>
      </c>
      <c s="26" t="s">
        <v>250</v>
      </c>
      <c s="27" t="s">
        <v>209</v>
      </c>
      <c s="28">
        <v>1.2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210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</v>
      </c>
    </row>
    <row r="57" spans="1:5" ht="12.75" customHeight="1">
      <c r="A57" s="30" t="s">
        <v>58</v>
      </c>
      <c r="E57" s="32" t="s">
        <v>211</v>
      </c>
    </row>
    <row r="58" spans="5:5" ht="76.5" customHeight="1">
      <c r="E58" s="31" t="s">
        <v>251</v>
      </c>
    </row>
    <row r="59" spans="1:13" ht="12.75" customHeight="1">
      <c r="A59" t="s">
        <v>48</v>
      </c>
      <c r="C59" s="7" t="s">
        <v>582</v>
      </c>
      <c r="E59" s="25" t="s">
        <v>252</v>
      </c>
      <c r="J59" s="24">
        <f>0</f>
      </c>
      <c s="24">
        <f>0</f>
      </c>
      <c s="24">
        <f>0+L60+L64+L68+L72+L76+L80+L84+L88+L92+L96+L100+L104+L108+L112+L116+L120+L124+L128+L132+L136+L140+L144+L148+L152+L156+L160+L164+L168+L172+L176+L180+L184+L188+L192+L196+L200+L204+L208+L212+L216+L220+L224+L228+L232+L236+L240+L244+L248+L252</f>
      </c>
      <c s="24">
        <f>0+M60+M64+M68+M72+M76+M80+M84+M88+M92+M96+M100+M104+M108+M112+M116+M120+M124+M128+M132+M136+M140+M144+M148+M152+M156+M160+M164+M168+M172+M176+M180+M184+M188+M192+M196+M200+M204+M208+M212+M216+M220+M224+M228+M232+M236+M240+M244+M248+M252</f>
      </c>
    </row>
    <row r="60" spans="1:16" ht="12.75" customHeight="1">
      <c r="A60" t="s">
        <v>51</v>
      </c>
      <c s="6" t="s">
        <v>90</v>
      </c>
      <c s="6" t="s">
        <v>583</v>
      </c>
      <c t="s">
        <v>5</v>
      </c>
      <c s="26" t="s">
        <v>584</v>
      </c>
      <c s="27" t="s">
        <v>69</v>
      </c>
      <c s="28">
        <v>1.52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215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12.75" customHeight="1">
      <c r="A62" s="30" t="s">
        <v>58</v>
      </c>
      <c r="E62" s="32" t="s">
        <v>211</v>
      </c>
    </row>
    <row r="63" spans="5:5" ht="12.75" customHeight="1">
      <c r="E63" s="31" t="s">
        <v>60</v>
      </c>
    </row>
    <row r="64" spans="1:16" ht="12.75" customHeight="1">
      <c r="A64" t="s">
        <v>51</v>
      </c>
      <c s="6" t="s">
        <v>93</v>
      </c>
      <c s="6" t="s">
        <v>585</v>
      </c>
      <c t="s">
        <v>5</v>
      </c>
      <c s="26" t="s">
        <v>586</v>
      </c>
      <c s="27" t="s">
        <v>69</v>
      </c>
      <c s="28">
        <v>1.52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215</v>
      </c>
      <c>
        <f>(M64*21)/100</f>
      </c>
      <c t="s">
        <v>27</v>
      </c>
    </row>
    <row r="65" spans="1:5" ht="12.75" customHeight="1">
      <c r="A65" s="30" t="s">
        <v>56</v>
      </c>
      <c r="E65" s="31" t="s">
        <v>5</v>
      </c>
    </row>
    <row r="66" spans="1:5" ht="12.75" customHeight="1">
      <c r="A66" s="30" t="s">
        <v>58</v>
      </c>
      <c r="E66" s="32" t="s">
        <v>211</v>
      </c>
    </row>
    <row r="67" spans="5:5" ht="12.75" customHeight="1">
      <c r="E67" s="31" t="s">
        <v>60</v>
      </c>
    </row>
    <row r="68" spans="1:16" ht="12.75" customHeight="1">
      <c r="A68" t="s">
        <v>51</v>
      </c>
      <c s="6" t="s">
        <v>96</v>
      </c>
      <c s="6" t="s">
        <v>587</v>
      </c>
      <c t="s">
        <v>5</v>
      </c>
      <c s="26" t="s">
        <v>588</v>
      </c>
      <c s="27" t="s">
        <v>69</v>
      </c>
      <c s="28">
        <v>0.84</v>
      </c>
      <c s="27">
        <v>0</v>
      </c>
      <c s="27">
        <f>ROUND(G68*H68,6)</f>
      </c>
      <c r="L68" s="29">
        <v>0</v>
      </c>
      <c s="24">
        <f>ROUND(ROUND(L68,2)*ROUND(G68,3),2)</f>
      </c>
      <c s="27" t="s">
        <v>215</v>
      </c>
      <c>
        <f>(M68*21)/100</f>
      </c>
      <c t="s">
        <v>27</v>
      </c>
    </row>
    <row r="69" spans="1:5" ht="12.75" customHeight="1">
      <c r="A69" s="30" t="s">
        <v>56</v>
      </c>
      <c r="E69" s="31" t="s">
        <v>5</v>
      </c>
    </row>
    <row r="70" spans="1:5" ht="12.75" customHeight="1">
      <c r="A70" s="30" t="s">
        <v>58</v>
      </c>
      <c r="E70" s="32" t="s">
        <v>211</v>
      </c>
    </row>
    <row r="71" spans="5:5" ht="12.75" customHeight="1">
      <c r="E71" s="31" t="s">
        <v>60</v>
      </c>
    </row>
    <row r="72" spans="1:16" ht="12.75" customHeight="1">
      <c r="A72" t="s">
        <v>51</v>
      </c>
      <c s="6" t="s">
        <v>99</v>
      </c>
      <c s="6" t="s">
        <v>589</v>
      </c>
      <c t="s">
        <v>5</v>
      </c>
      <c s="26" t="s">
        <v>590</v>
      </c>
      <c s="27" t="s">
        <v>69</v>
      </c>
      <c s="28">
        <v>0.32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210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5</v>
      </c>
    </row>
    <row r="74" spans="1:5" ht="12.75" customHeight="1">
      <c r="A74" s="30" t="s">
        <v>58</v>
      </c>
      <c r="E74" s="32" t="s">
        <v>211</v>
      </c>
    </row>
    <row r="75" spans="5:5" ht="165.75" customHeight="1">
      <c r="E75" s="31" t="s">
        <v>591</v>
      </c>
    </row>
    <row r="76" spans="1:16" ht="12.75" customHeight="1">
      <c r="A76" t="s">
        <v>51</v>
      </c>
      <c s="6" t="s">
        <v>103</v>
      </c>
      <c s="6" t="s">
        <v>592</v>
      </c>
      <c t="s">
        <v>5</v>
      </c>
      <c s="26" t="s">
        <v>593</v>
      </c>
      <c s="27" t="s">
        <v>69</v>
      </c>
      <c s="28">
        <v>0.32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210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5</v>
      </c>
    </row>
    <row r="78" spans="1:5" ht="12.75" customHeight="1">
      <c r="A78" s="30" t="s">
        <v>58</v>
      </c>
      <c r="E78" s="32" t="s">
        <v>211</v>
      </c>
    </row>
    <row r="79" spans="5:5" ht="165.75" customHeight="1">
      <c r="E79" s="31" t="s">
        <v>594</v>
      </c>
    </row>
    <row r="80" spans="1:16" ht="12.75" customHeight="1">
      <c r="A80" t="s">
        <v>51</v>
      </c>
      <c s="6" t="s">
        <v>106</v>
      </c>
      <c s="6" t="s">
        <v>595</v>
      </c>
      <c t="s">
        <v>5</v>
      </c>
      <c s="26" t="s">
        <v>596</v>
      </c>
      <c s="27" t="s">
        <v>69</v>
      </c>
      <c s="28">
        <v>0.2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210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5</v>
      </c>
    </row>
    <row r="82" spans="1:5" ht="12.75" customHeight="1">
      <c r="A82" s="30" t="s">
        <v>58</v>
      </c>
      <c r="E82" s="32" t="s">
        <v>211</v>
      </c>
    </row>
    <row r="83" spans="5:5" ht="191.25" customHeight="1">
      <c r="E83" s="31" t="s">
        <v>597</v>
      </c>
    </row>
    <row r="84" spans="1:16" ht="12.75" customHeight="1">
      <c r="A84" t="s">
        <v>51</v>
      </c>
      <c s="6" t="s">
        <v>109</v>
      </c>
      <c s="6" t="s">
        <v>598</v>
      </c>
      <c t="s">
        <v>5</v>
      </c>
      <c s="26" t="s">
        <v>599</v>
      </c>
      <c s="27" t="s">
        <v>89</v>
      </c>
      <c s="28">
        <v>480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215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5</v>
      </c>
    </row>
    <row r="86" spans="1:5" ht="12.75" customHeight="1">
      <c r="A86" s="30" t="s">
        <v>58</v>
      </c>
      <c r="E86" s="32" t="s">
        <v>211</v>
      </c>
    </row>
    <row r="87" spans="5:5" ht="12.75" customHeight="1">
      <c r="E87" s="31" t="s">
        <v>60</v>
      </c>
    </row>
    <row r="88" spans="1:16" ht="12.75" customHeight="1">
      <c r="A88" t="s">
        <v>51</v>
      </c>
      <c s="6" t="s">
        <v>112</v>
      </c>
      <c s="6" t="s">
        <v>276</v>
      </c>
      <c t="s">
        <v>5</v>
      </c>
      <c s="26" t="s">
        <v>277</v>
      </c>
      <c s="27" t="s">
        <v>65</v>
      </c>
      <c s="28">
        <v>400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215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5</v>
      </c>
    </row>
    <row r="90" spans="1:5" ht="12.75" customHeight="1">
      <c r="A90" s="30" t="s">
        <v>58</v>
      </c>
      <c r="E90" s="32" t="s">
        <v>211</v>
      </c>
    </row>
    <row r="91" spans="5:5" ht="12.75" customHeight="1">
      <c r="E91" s="31" t="s">
        <v>60</v>
      </c>
    </row>
    <row r="92" spans="1:16" ht="12.75" customHeight="1">
      <c r="A92" t="s">
        <v>51</v>
      </c>
      <c s="6" t="s">
        <v>115</v>
      </c>
      <c s="6" t="s">
        <v>265</v>
      </c>
      <c t="s">
        <v>5</v>
      </c>
      <c s="26" t="s">
        <v>266</v>
      </c>
      <c s="27" t="s">
        <v>267</v>
      </c>
      <c s="28">
        <v>12.84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215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5</v>
      </c>
    </row>
    <row r="94" spans="1:5" ht="12.75" customHeight="1">
      <c r="A94" s="30" t="s">
        <v>58</v>
      </c>
      <c r="E94" s="32" t="s">
        <v>211</v>
      </c>
    </row>
    <row r="95" spans="5:5" ht="12.75" customHeight="1">
      <c r="E95" s="31" t="s">
        <v>60</v>
      </c>
    </row>
    <row r="96" spans="1:16" ht="12.75" customHeight="1">
      <c r="A96" t="s">
        <v>51</v>
      </c>
      <c s="6" t="s">
        <v>119</v>
      </c>
      <c s="6" t="s">
        <v>530</v>
      </c>
      <c t="s">
        <v>5</v>
      </c>
      <c s="26" t="s">
        <v>531</v>
      </c>
      <c s="27" t="s">
        <v>65</v>
      </c>
      <c s="28">
        <v>950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215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5</v>
      </c>
    </row>
    <row r="98" spans="1:5" ht="12.75" customHeight="1">
      <c r="A98" s="30" t="s">
        <v>58</v>
      </c>
      <c r="E98" s="32" t="s">
        <v>211</v>
      </c>
    </row>
    <row r="99" spans="5:5" ht="12.75" customHeight="1">
      <c r="E99" s="31" t="s">
        <v>60</v>
      </c>
    </row>
    <row r="100" spans="1:16" ht="12.75" customHeight="1">
      <c r="A100" t="s">
        <v>51</v>
      </c>
      <c s="6" t="s">
        <v>122</v>
      </c>
      <c s="6" t="s">
        <v>270</v>
      </c>
      <c t="s">
        <v>5</v>
      </c>
      <c s="26" t="s">
        <v>271</v>
      </c>
      <c s="27" t="s">
        <v>65</v>
      </c>
      <c s="28">
        <v>120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215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5</v>
      </c>
    </row>
    <row r="102" spans="1:5" ht="12.75" customHeight="1">
      <c r="A102" s="30" t="s">
        <v>58</v>
      </c>
      <c r="E102" s="32" t="s">
        <v>211</v>
      </c>
    </row>
    <row r="103" spans="5:5" ht="12.75" customHeight="1">
      <c r="E103" s="31" t="s">
        <v>60</v>
      </c>
    </row>
    <row r="104" spans="1:16" ht="12.75" customHeight="1">
      <c r="A104" t="s">
        <v>51</v>
      </c>
      <c s="6" t="s">
        <v>125</v>
      </c>
      <c s="6" t="s">
        <v>532</v>
      </c>
      <c t="s">
        <v>5</v>
      </c>
      <c s="26" t="s">
        <v>533</v>
      </c>
      <c s="27" t="s">
        <v>65</v>
      </c>
      <c s="28">
        <v>950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215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5</v>
      </c>
    </row>
    <row r="106" spans="1:5" ht="12.75" customHeight="1">
      <c r="A106" s="30" t="s">
        <v>58</v>
      </c>
      <c r="E106" s="32" t="s">
        <v>211</v>
      </c>
    </row>
    <row r="107" spans="5:5" ht="12.75" customHeight="1">
      <c r="E107" s="31" t="s">
        <v>60</v>
      </c>
    </row>
    <row r="108" spans="1:16" ht="12.75" customHeight="1">
      <c r="A108" t="s">
        <v>51</v>
      </c>
      <c s="6" t="s">
        <v>128</v>
      </c>
      <c s="6" t="s">
        <v>278</v>
      </c>
      <c t="s">
        <v>5</v>
      </c>
      <c s="26" t="s">
        <v>279</v>
      </c>
      <c s="27" t="s">
        <v>65</v>
      </c>
      <c s="28">
        <v>160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215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5</v>
      </c>
    </row>
    <row r="110" spans="1:5" ht="12.75" customHeight="1">
      <c r="A110" s="30" t="s">
        <v>58</v>
      </c>
      <c r="E110" s="32" t="s">
        <v>211</v>
      </c>
    </row>
    <row r="111" spans="5:5" ht="12.75" customHeight="1">
      <c r="E111" s="31" t="s">
        <v>60</v>
      </c>
    </row>
    <row r="112" spans="1:16" ht="12.75" customHeight="1">
      <c r="A112" t="s">
        <v>51</v>
      </c>
      <c s="6" t="s">
        <v>131</v>
      </c>
      <c s="6" t="s">
        <v>280</v>
      </c>
      <c t="s">
        <v>5</v>
      </c>
      <c s="26" t="s">
        <v>281</v>
      </c>
      <c s="27" t="s">
        <v>65</v>
      </c>
      <c s="28">
        <v>160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215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5</v>
      </c>
    </row>
    <row r="114" spans="1:5" ht="12.75" customHeight="1">
      <c r="A114" s="30" t="s">
        <v>58</v>
      </c>
      <c r="E114" s="32" t="s">
        <v>211</v>
      </c>
    </row>
    <row r="115" spans="5:5" ht="12.75" customHeight="1">
      <c r="E115" s="31" t="s">
        <v>60</v>
      </c>
    </row>
    <row r="116" spans="1:16" ht="12.75" customHeight="1">
      <c r="A116" t="s">
        <v>51</v>
      </c>
      <c s="6" t="s">
        <v>134</v>
      </c>
      <c s="6" t="s">
        <v>536</v>
      </c>
      <c t="s">
        <v>5</v>
      </c>
      <c s="26" t="s">
        <v>537</v>
      </c>
      <c s="27" t="s">
        <v>65</v>
      </c>
      <c s="28">
        <v>100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215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5</v>
      </c>
    </row>
    <row r="118" spans="1:5" ht="12.75" customHeight="1">
      <c r="A118" s="30" t="s">
        <v>58</v>
      </c>
      <c r="E118" s="32" t="s">
        <v>211</v>
      </c>
    </row>
    <row r="119" spans="5:5" ht="12.75" customHeight="1">
      <c r="E119" s="31" t="s">
        <v>60</v>
      </c>
    </row>
    <row r="120" spans="1:16" ht="12.75" customHeight="1">
      <c r="A120" t="s">
        <v>51</v>
      </c>
      <c s="6" t="s">
        <v>137</v>
      </c>
      <c s="6" t="s">
        <v>282</v>
      </c>
      <c t="s">
        <v>5</v>
      </c>
      <c s="26" t="s">
        <v>283</v>
      </c>
      <c s="27" t="s">
        <v>284</v>
      </c>
      <c s="28">
        <v>1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215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5</v>
      </c>
    </row>
    <row r="122" spans="1:5" ht="12.75" customHeight="1">
      <c r="A122" s="30" t="s">
        <v>58</v>
      </c>
      <c r="E122" s="32" t="s">
        <v>211</v>
      </c>
    </row>
    <row r="123" spans="5:5" ht="12.75" customHeight="1">
      <c r="E123" s="31" t="s">
        <v>60</v>
      </c>
    </row>
    <row r="124" spans="1:16" ht="12.75" customHeight="1">
      <c r="A124" t="s">
        <v>51</v>
      </c>
      <c s="6" t="s">
        <v>140</v>
      </c>
      <c s="6" t="s">
        <v>285</v>
      </c>
      <c t="s">
        <v>5</v>
      </c>
      <c s="26" t="s">
        <v>286</v>
      </c>
      <c s="27" t="s">
        <v>65</v>
      </c>
      <c s="28">
        <v>160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215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5</v>
      </c>
    </row>
    <row r="126" spans="1:5" ht="12.75" customHeight="1">
      <c r="A126" s="30" t="s">
        <v>58</v>
      </c>
      <c r="E126" s="32" t="s">
        <v>211</v>
      </c>
    </row>
    <row r="127" spans="5:5" ht="12.75" customHeight="1">
      <c r="E127" s="31" t="s">
        <v>60</v>
      </c>
    </row>
    <row r="128" spans="1:16" ht="12.75" customHeight="1">
      <c r="A128" t="s">
        <v>51</v>
      </c>
      <c s="6" t="s">
        <v>143</v>
      </c>
      <c s="6" t="s">
        <v>287</v>
      </c>
      <c t="s">
        <v>5</v>
      </c>
      <c s="26" t="s">
        <v>288</v>
      </c>
      <c s="27" t="s">
        <v>89</v>
      </c>
      <c s="28">
        <v>4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215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5</v>
      </c>
    </row>
    <row r="130" spans="1:5" ht="12.75" customHeight="1">
      <c r="A130" s="30" t="s">
        <v>58</v>
      </c>
      <c r="E130" s="32" t="s">
        <v>211</v>
      </c>
    </row>
    <row r="131" spans="5:5" ht="12.75" customHeight="1">
      <c r="E131" s="31" t="s">
        <v>60</v>
      </c>
    </row>
    <row r="132" spans="1:16" ht="12.75" customHeight="1">
      <c r="A132" t="s">
        <v>51</v>
      </c>
      <c s="6" t="s">
        <v>146</v>
      </c>
      <c s="6" t="s">
        <v>289</v>
      </c>
      <c t="s">
        <v>5</v>
      </c>
      <c s="26" t="s">
        <v>290</v>
      </c>
      <c s="27" t="s">
        <v>89</v>
      </c>
      <c s="28">
        <v>4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215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5</v>
      </c>
    </row>
    <row r="134" spans="1:5" ht="12.75" customHeight="1">
      <c r="A134" s="30" t="s">
        <v>58</v>
      </c>
      <c r="E134" s="32" t="s">
        <v>211</v>
      </c>
    </row>
    <row r="135" spans="5:5" ht="12.75" customHeight="1">
      <c r="E135" s="31" t="s">
        <v>60</v>
      </c>
    </row>
    <row r="136" spans="1:16" ht="12.75" customHeight="1">
      <c r="A136" t="s">
        <v>51</v>
      </c>
      <c s="6" t="s">
        <v>149</v>
      </c>
      <c s="6" t="s">
        <v>538</v>
      </c>
      <c t="s">
        <v>5</v>
      </c>
      <c s="26" t="s">
        <v>539</v>
      </c>
      <c s="27" t="s">
        <v>89</v>
      </c>
      <c s="28">
        <v>2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215</v>
      </c>
      <c>
        <f>(M136*21)/100</f>
      </c>
      <c t="s">
        <v>27</v>
      </c>
    </row>
    <row r="137" spans="1:5" ht="12.75" customHeight="1">
      <c r="A137" s="30" t="s">
        <v>56</v>
      </c>
      <c r="E137" s="31" t="s">
        <v>5</v>
      </c>
    </row>
    <row r="138" spans="1:5" ht="12.75" customHeight="1">
      <c r="A138" s="30" t="s">
        <v>58</v>
      </c>
      <c r="E138" s="32" t="s">
        <v>211</v>
      </c>
    </row>
    <row r="139" spans="5:5" ht="12.75" customHeight="1">
      <c r="E139" s="31" t="s">
        <v>60</v>
      </c>
    </row>
    <row r="140" spans="1:16" ht="12.75" customHeight="1">
      <c r="A140" t="s">
        <v>51</v>
      </c>
      <c s="6" t="s">
        <v>152</v>
      </c>
      <c s="6" t="s">
        <v>291</v>
      </c>
      <c t="s">
        <v>5</v>
      </c>
      <c s="26" t="s">
        <v>292</v>
      </c>
      <c s="27" t="s">
        <v>89</v>
      </c>
      <c s="28">
        <v>4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215</v>
      </c>
      <c>
        <f>(M140*21)/100</f>
      </c>
      <c t="s">
        <v>27</v>
      </c>
    </row>
    <row r="141" spans="1:5" ht="12.75" customHeight="1">
      <c r="A141" s="30" t="s">
        <v>56</v>
      </c>
      <c r="E141" s="31" t="s">
        <v>5</v>
      </c>
    </row>
    <row r="142" spans="1:5" ht="12.75" customHeight="1">
      <c r="A142" s="30" t="s">
        <v>58</v>
      </c>
      <c r="E142" s="32" t="s">
        <v>211</v>
      </c>
    </row>
    <row r="143" spans="5:5" ht="12.75" customHeight="1">
      <c r="E143" s="31" t="s">
        <v>60</v>
      </c>
    </row>
    <row r="144" spans="1:16" ht="12.75" customHeight="1">
      <c r="A144" t="s">
        <v>51</v>
      </c>
      <c s="6" t="s">
        <v>155</v>
      </c>
      <c s="6" t="s">
        <v>293</v>
      </c>
      <c t="s">
        <v>5</v>
      </c>
      <c s="26" t="s">
        <v>294</v>
      </c>
      <c s="27" t="s">
        <v>89</v>
      </c>
      <c s="28">
        <v>4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215</v>
      </c>
      <c>
        <f>(M144*21)/100</f>
      </c>
      <c t="s">
        <v>27</v>
      </c>
    </row>
    <row r="145" spans="1:5" ht="12.75" customHeight="1">
      <c r="A145" s="30" t="s">
        <v>56</v>
      </c>
      <c r="E145" s="31" t="s">
        <v>5</v>
      </c>
    </row>
    <row r="146" spans="1:5" ht="12.75" customHeight="1">
      <c r="A146" s="30" t="s">
        <v>58</v>
      </c>
      <c r="E146" s="32" t="s">
        <v>211</v>
      </c>
    </row>
    <row r="147" spans="5:5" ht="12.75" customHeight="1">
      <c r="E147" s="31" t="s">
        <v>60</v>
      </c>
    </row>
    <row r="148" spans="1:16" ht="12.75" customHeight="1">
      <c r="A148" t="s">
        <v>51</v>
      </c>
      <c s="6" t="s">
        <v>158</v>
      </c>
      <c s="6" t="s">
        <v>560</v>
      </c>
      <c t="s">
        <v>5</v>
      </c>
      <c s="26" t="s">
        <v>561</v>
      </c>
      <c s="27" t="s">
        <v>89</v>
      </c>
      <c s="28">
        <v>2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215</v>
      </c>
      <c>
        <f>(M148*21)/100</f>
      </c>
      <c t="s">
        <v>27</v>
      </c>
    </row>
    <row r="149" spans="1:5" ht="12.75" customHeight="1">
      <c r="A149" s="30" t="s">
        <v>56</v>
      </c>
      <c r="E149" s="31" t="s">
        <v>5</v>
      </c>
    </row>
    <row r="150" spans="1:5" ht="12.75" customHeight="1">
      <c r="A150" s="30" t="s">
        <v>58</v>
      </c>
      <c r="E150" s="32" t="s">
        <v>211</v>
      </c>
    </row>
    <row r="151" spans="5:5" ht="12.75" customHeight="1">
      <c r="E151" s="31" t="s">
        <v>60</v>
      </c>
    </row>
    <row r="152" spans="1:16" ht="12.75" customHeight="1">
      <c r="A152" t="s">
        <v>51</v>
      </c>
      <c s="6" t="s">
        <v>163</v>
      </c>
      <c s="6" t="s">
        <v>564</v>
      </c>
      <c t="s">
        <v>5</v>
      </c>
      <c s="26" t="s">
        <v>565</v>
      </c>
      <c s="27" t="s">
        <v>89</v>
      </c>
      <c s="28">
        <v>2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215</v>
      </c>
      <c>
        <f>(M152*21)/100</f>
      </c>
      <c t="s">
        <v>27</v>
      </c>
    </row>
    <row r="153" spans="1:5" ht="12.75" customHeight="1">
      <c r="A153" s="30" t="s">
        <v>56</v>
      </c>
      <c r="E153" s="31" t="s">
        <v>5</v>
      </c>
    </row>
    <row r="154" spans="1:5" ht="12.75" customHeight="1">
      <c r="A154" s="30" t="s">
        <v>58</v>
      </c>
      <c r="E154" s="32" t="s">
        <v>211</v>
      </c>
    </row>
    <row r="155" spans="5:5" ht="12.75" customHeight="1">
      <c r="E155" s="31" t="s">
        <v>60</v>
      </c>
    </row>
    <row r="156" spans="1:16" ht="12.75" customHeight="1">
      <c r="A156" t="s">
        <v>51</v>
      </c>
      <c s="6" t="s">
        <v>166</v>
      </c>
      <c s="6" t="s">
        <v>566</v>
      </c>
      <c t="s">
        <v>5</v>
      </c>
      <c s="26" t="s">
        <v>567</v>
      </c>
      <c s="27" t="s">
        <v>89</v>
      </c>
      <c s="28">
        <v>2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215</v>
      </c>
      <c>
        <f>(M156*21)/100</f>
      </c>
      <c t="s">
        <v>27</v>
      </c>
    </row>
    <row r="157" spans="1:5" ht="12.75" customHeight="1">
      <c r="A157" s="30" t="s">
        <v>56</v>
      </c>
      <c r="E157" s="31" t="s">
        <v>5</v>
      </c>
    </row>
    <row r="158" spans="1:5" ht="12.75" customHeight="1">
      <c r="A158" s="30" t="s">
        <v>58</v>
      </c>
      <c r="E158" s="32" t="s">
        <v>211</v>
      </c>
    </row>
    <row r="159" spans="5:5" ht="12.75" customHeight="1">
      <c r="E159" s="31" t="s">
        <v>60</v>
      </c>
    </row>
    <row r="160" spans="1:16" ht="12.75" customHeight="1">
      <c r="A160" t="s">
        <v>51</v>
      </c>
      <c s="6" t="s">
        <v>169</v>
      </c>
      <c s="6" t="s">
        <v>295</v>
      </c>
      <c t="s">
        <v>5</v>
      </c>
      <c s="26" t="s">
        <v>296</v>
      </c>
      <c s="27" t="s">
        <v>89</v>
      </c>
      <c s="28">
        <v>2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215</v>
      </c>
      <c>
        <f>(M160*21)/100</f>
      </c>
      <c t="s">
        <v>27</v>
      </c>
    </row>
    <row r="161" spans="1:5" ht="12.75" customHeight="1">
      <c r="A161" s="30" t="s">
        <v>56</v>
      </c>
      <c r="E161" s="31" t="s">
        <v>5</v>
      </c>
    </row>
    <row r="162" spans="1:5" ht="12.75" customHeight="1">
      <c r="A162" s="30" t="s">
        <v>58</v>
      </c>
      <c r="E162" s="32" t="s">
        <v>211</v>
      </c>
    </row>
    <row r="163" spans="5:5" ht="12.75" customHeight="1">
      <c r="E163" s="31" t="s">
        <v>60</v>
      </c>
    </row>
    <row r="164" spans="1:16" ht="12.75" customHeight="1">
      <c r="A164" t="s">
        <v>51</v>
      </c>
      <c s="6" t="s">
        <v>172</v>
      </c>
      <c s="6" t="s">
        <v>297</v>
      </c>
      <c t="s">
        <v>5</v>
      </c>
      <c s="26" t="s">
        <v>298</v>
      </c>
      <c s="27" t="s">
        <v>89</v>
      </c>
      <c s="28">
        <v>2</v>
      </c>
      <c s="27">
        <v>0</v>
      </c>
      <c s="27">
        <f>ROUND(G164*H164,6)</f>
      </c>
      <c r="L164" s="29">
        <v>0</v>
      </c>
      <c s="24">
        <f>ROUND(ROUND(L164,2)*ROUND(G164,3),2)</f>
      </c>
      <c s="27" t="s">
        <v>215</v>
      </c>
      <c>
        <f>(M164*21)/100</f>
      </c>
      <c t="s">
        <v>27</v>
      </c>
    </row>
    <row r="165" spans="1:5" ht="12.75" customHeight="1">
      <c r="A165" s="30" t="s">
        <v>56</v>
      </c>
      <c r="E165" s="31" t="s">
        <v>5</v>
      </c>
    </row>
    <row r="166" spans="1:5" ht="12.75" customHeight="1">
      <c r="A166" s="30" t="s">
        <v>58</v>
      </c>
      <c r="E166" s="32" t="s">
        <v>211</v>
      </c>
    </row>
    <row r="167" spans="5:5" ht="12.75" customHeight="1">
      <c r="E167" s="31" t="s">
        <v>60</v>
      </c>
    </row>
    <row r="168" spans="1:16" ht="12.75" customHeight="1">
      <c r="A168" t="s">
        <v>51</v>
      </c>
      <c s="6" t="s">
        <v>175</v>
      </c>
      <c s="6" t="s">
        <v>600</v>
      </c>
      <c t="s">
        <v>5</v>
      </c>
      <c s="26" t="s">
        <v>601</v>
      </c>
      <c s="27" t="s">
        <v>89</v>
      </c>
      <c s="28">
        <v>4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215</v>
      </c>
      <c>
        <f>(M168*21)/100</f>
      </c>
      <c t="s">
        <v>27</v>
      </c>
    </row>
    <row r="169" spans="1:5" ht="12.75" customHeight="1">
      <c r="A169" s="30" t="s">
        <v>56</v>
      </c>
      <c r="E169" s="31" t="s">
        <v>5</v>
      </c>
    </row>
    <row r="170" spans="1:5" ht="12.75" customHeight="1">
      <c r="A170" s="30" t="s">
        <v>58</v>
      </c>
      <c r="E170" s="32" t="s">
        <v>211</v>
      </c>
    </row>
    <row r="171" spans="5:5" ht="12.75" customHeight="1">
      <c r="E171" s="31" t="s">
        <v>60</v>
      </c>
    </row>
    <row r="172" spans="1:16" ht="12.75" customHeight="1">
      <c r="A172" t="s">
        <v>51</v>
      </c>
      <c s="6" t="s">
        <v>178</v>
      </c>
      <c s="6" t="s">
        <v>602</v>
      </c>
      <c t="s">
        <v>5</v>
      </c>
      <c s="26" t="s">
        <v>603</v>
      </c>
      <c s="27" t="s">
        <v>89</v>
      </c>
      <c s="28">
        <v>2</v>
      </c>
      <c s="27">
        <v>0</v>
      </c>
      <c s="27">
        <f>ROUND(G172*H172,6)</f>
      </c>
      <c r="L172" s="29">
        <v>0</v>
      </c>
      <c s="24">
        <f>ROUND(ROUND(L172,2)*ROUND(G172,3),2)</f>
      </c>
      <c s="27" t="s">
        <v>215</v>
      </c>
      <c>
        <f>(M172*21)/100</f>
      </c>
      <c t="s">
        <v>27</v>
      </c>
    </row>
    <row r="173" spans="1:5" ht="12.75" customHeight="1">
      <c r="A173" s="30" t="s">
        <v>56</v>
      </c>
      <c r="E173" s="31" t="s">
        <v>5</v>
      </c>
    </row>
    <row r="174" spans="1:5" ht="12.75" customHeight="1">
      <c r="A174" s="30" t="s">
        <v>58</v>
      </c>
      <c r="E174" s="32" t="s">
        <v>211</v>
      </c>
    </row>
    <row r="175" spans="5:5" ht="12.75" customHeight="1">
      <c r="E175" s="31" t="s">
        <v>60</v>
      </c>
    </row>
    <row r="176" spans="1:16" ht="12.75" customHeight="1">
      <c r="A176" t="s">
        <v>51</v>
      </c>
      <c s="6" t="s">
        <v>181</v>
      </c>
      <c s="6" t="s">
        <v>406</v>
      </c>
      <c t="s">
        <v>5</v>
      </c>
      <c s="26" t="s">
        <v>407</v>
      </c>
      <c s="27" t="s">
        <v>89</v>
      </c>
      <c s="28">
        <v>2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215</v>
      </c>
      <c>
        <f>(M176*21)/100</f>
      </c>
      <c t="s">
        <v>27</v>
      </c>
    </row>
    <row r="177" spans="1:5" ht="12.75" customHeight="1">
      <c r="A177" s="30" t="s">
        <v>56</v>
      </c>
      <c r="E177" s="31" t="s">
        <v>5</v>
      </c>
    </row>
    <row r="178" spans="1:5" ht="12.75" customHeight="1">
      <c r="A178" s="30" t="s">
        <v>58</v>
      </c>
      <c r="E178" s="32" t="s">
        <v>211</v>
      </c>
    </row>
    <row r="179" spans="5:5" ht="12.75" customHeight="1">
      <c r="E179" s="31" t="s">
        <v>60</v>
      </c>
    </row>
    <row r="180" spans="1:16" ht="12.75" customHeight="1">
      <c r="A180" t="s">
        <v>51</v>
      </c>
      <c s="6" t="s">
        <v>185</v>
      </c>
      <c s="6" t="s">
        <v>415</v>
      </c>
      <c t="s">
        <v>5</v>
      </c>
      <c s="26" t="s">
        <v>416</v>
      </c>
      <c s="27" t="s">
        <v>89</v>
      </c>
      <c s="28">
        <v>2</v>
      </c>
      <c s="27">
        <v>0</v>
      </c>
      <c s="27">
        <f>ROUND(G180*H180,6)</f>
      </c>
      <c r="L180" s="29">
        <v>0</v>
      </c>
      <c s="24">
        <f>ROUND(ROUND(L180,2)*ROUND(G180,3),2)</f>
      </c>
      <c s="27" t="s">
        <v>215</v>
      </c>
      <c>
        <f>(M180*21)/100</f>
      </c>
      <c t="s">
        <v>27</v>
      </c>
    </row>
    <row r="181" spans="1:5" ht="12.75" customHeight="1">
      <c r="A181" s="30" t="s">
        <v>56</v>
      </c>
      <c r="E181" s="31" t="s">
        <v>5</v>
      </c>
    </row>
    <row r="182" spans="1:5" ht="12.75" customHeight="1">
      <c r="A182" s="30" t="s">
        <v>58</v>
      </c>
      <c r="E182" s="32" t="s">
        <v>211</v>
      </c>
    </row>
    <row r="183" spans="5:5" ht="12.75" customHeight="1">
      <c r="E183" s="31" t="s">
        <v>60</v>
      </c>
    </row>
    <row r="184" spans="1:16" ht="12.75" customHeight="1">
      <c r="A184" t="s">
        <v>51</v>
      </c>
      <c s="6" t="s">
        <v>188</v>
      </c>
      <c s="6" t="s">
        <v>548</v>
      </c>
      <c t="s">
        <v>5</v>
      </c>
      <c s="26" t="s">
        <v>549</v>
      </c>
      <c s="27" t="s">
        <v>89</v>
      </c>
      <c s="28">
        <v>2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215</v>
      </c>
      <c>
        <f>(M184*21)/100</f>
      </c>
      <c t="s">
        <v>27</v>
      </c>
    </row>
    <row r="185" spans="1:5" ht="12.75" customHeight="1">
      <c r="A185" s="30" t="s">
        <v>56</v>
      </c>
      <c r="E185" s="31" t="s">
        <v>5</v>
      </c>
    </row>
    <row r="186" spans="1:5" ht="12.75" customHeight="1">
      <c r="A186" s="30" t="s">
        <v>58</v>
      </c>
      <c r="E186" s="32" t="s">
        <v>211</v>
      </c>
    </row>
    <row r="187" spans="5:5" ht="12.75" customHeight="1">
      <c r="E187" s="31" t="s">
        <v>60</v>
      </c>
    </row>
    <row r="188" spans="1:16" ht="12.75" customHeight="1">
      <c r="A188" t="s">
        <v>51</v>
      </c>
      <c s="6" t="s">
        <v>191</v>
      </c>
      <c s="6" t="s">
        <v>421</v>
      </c>
      <c t="s">
        <v>5</v>
      </c>
      <c s="26" t="s">
        <v>422</v>
      </c>
      <c s="27" t="s">
        <v>89</v>
      </c>
      <c s="28">
        <v>30</v>
      </c>
      <c s="27">
        <v>0</v>
      </c>
      <c s="27">
        <f>ROUND(G188*H188,6)</f>
      </c>
      <c r="L188" s="29">
        <v>0</v>
      </c>
      <c s="24">
        <f>ROUND(ROUND(L188,2)*ROUND(G188,3),2)</f>
      </c>
      <c s="27" t="s">
        <v>215</v>
      </c>
      <c>
        <f>(M188*21)/100</f>
      </c>
      <c t="s">
        <v>27</v>
      </c>
    </row>
    <row r="189" spans="1:5" ht="12.75" customHeight="1">
      <c r="A189" s="30" t="s">
        <v>56</v>
      </c>
      <c r="E189" s="31" t="s">
        <v>5</v>
      </c>
    </row>
    <row r="190" spans="1:5" ht="12.75" customHeight="1">
      <c r="A190" s="30" t="s">
        <v>58</v>
      </c>
      <c r="E190" s="32" t="s">
        <v>211</v>
      </c>
    </row>
    <row r="191" spans="5:5" ht="12.75" customHeight="1">
      <c r="E191" s="31" t="s">
        <v>60</v>
      </c>
    </row>
    <row r="192" spans="1:16" ht="12.75" customHeight="1">
      <c r="A192" t="s">
        <v>51</v>
      </c>
      <c s="6" t="s">
        <v>194</v>
      </c>
      <c s="6" t="s">
        <v>424</v>
      </c>
      <c t="s">
        <v>5</v>
      </c>
      <c s="26" t="s">
        <v>425</v>
      </c>
      <c s="27" t="s">
        <v>89</v>
      </c>
      <c s="28">
        <v>30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215</v>
      </c>
      <c>
        <f>(M192*21)/100</f>
      </c>
      <c t="s">
        <v>27</v>
      </c>
    </row>
    <row r="193" spans="1:5" ht="12.75" customHeight="1">
      <c r="A193" s="30" t="s">
        <v>56</v>
      </c>
      <c r="E193" s="31" t="s">
        <v>5</v>
      </c>
    </row>
    <row r="194" spans="1:5" ht="12.75" customHeight="1">
      <c r="A194" s="30" t="s">
        <v>58</v>
      </c>
      <c r="E194" s="32" t="s">
        <v>211</v>
      </c>
    </row>
    <row r="195" spans="5:5" ht="12.75" customHeight="1">
      <c r="E195" s="31" t="s">
        <v>60</v>
      </c>
    </row>
    <row r="196" spans="1:16" ht="12.75" customHeight="1">
      <c r="A196" t="s">
        <v>51</v>
      </c>
      <c s="6" t="s">
        <v>197</v>
      </c>
      <c s="6" t="s">
        <v>427</v>
      </c>
      <c t="s">
        <v>5</v>
      </c>
      <c s="26" t="s">
        <v>428</v>
      </c>
      <c s="27" t="s">
        <v>89</v>
      </c>
      <c s="28">
        <v>30</v>
      </c>
      <c s="27">
        <v>0</v>
      </c>
      <c s="27">
        <f>ROUND(G196*H196,6)</f>
      </c>
      <c r="L196" s="29">
        <v>0</v>
      </c>
      <c s="24">
        <f>ROUND(ROUND(L196,2)*ROUND(G196,3),2)</f>
      </c>
      <c s="27" t="s">
        <v>215</v>
      </c>
      <c>
        <f>(M196*21)/100</f>
      </c>
      <c t="s">
        <v>27</v>
      </c>
    </row>
    <row r="197" spans="1:5" ht="12.75" customHeight="1">
      <c r="A197" s="30" t="s">
        <v>56</v>
      </c>
      <c r="E197" s="31" t="s">
        <v>5</v>
      </c>
    </row>
    <row r="198" spans="1:5" ht="12.75" customHeight="1">
      <c r="A198" s="30" t="s">
        <v>58</v>
      </c>
      <c r="E198" s="32" t="s">
        <v>211</v>
      </c>
    </row>
    <row r="199" spans="5:5" ht="12.75" customHeight="1">
      <c r="E199" s="31" t="s">
        <v>60</v>
      </c>
    </row>
    <row r="200" spans="1:16" ht="12.75" customHeight="1">
      <c r="A200" t="s">
        <v>51</v>
      </c>
      <c s="6" t="s">
        <v>303</v>
      </c>
      <c s="6" t="s">
        <v>430</v>
      </c>
      <c t="s">
        <v>5</v>
      </c>
      <c s="26" t="s">
        <v>431</v>
      </c>
      <c s="27" t="s">
        <v>89</v>
      </c>
      <c s="28">
        <v>30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215</v>
      </c>
      <c>
        <f>(M200*21)/100</f>
      </c>
      <c t="s">
        <v>27</v>
      </c>
    </row>
    <row r="201" spans="1:5" ht="12.75" customHeight="1">
      <c r="A201" s="30" t="s">
        <v>56</v>
      </c>
      <c r="E201" s="31" t="s">
        <v>5</v>
      </c>
    </row>
    <row r="202" spans="1:5" ht="12.75" customHeight="1">
      <c r="A202" s="30" t="s">
        <v>58</v>
      </c>
      <c r="E202" s="32" t="s">
        <v>211</v>
      </c>
    </row>
    <row r="203" spans="5:5" ht="12.75" customHeight="1">
      <c r="E203" s="31" t="s">
        <v>60</v>
      </c>
    </row>
    <row r="204" spans="1:16" ht="12.75" customHeight="1">
      <c r="A204" t="s">
        <v>51</v>
      </c>
      <c s="6" t="s">
        <v>306</v>
      </c>
      <c s="6" t="s">
        <v>192</v>
      </c>
      <c t="s">
        <v>5</v>
      </c>
      <c s="26" t="s">
        <v>193</v>
      </c>
      <c s="27" t="s">
        <v>89</v>
      </c>
      <c s="28">
        <v>18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215</v>
      </c>
      <c>
        <f>(M204*21)/100</f>
      </c>
      <c t="s">
        <v>27</v>
      </c>
    </row>
    <row r="205" spans="1:5" ht="12.75" customHeight="1">
      <c r="A205" s="30" t="s">
        <v>56</v>
      </c>
      <c r="E205" s="31" t="s">
        <v>5</v>
      </c>
    </row>
    <row r="206" spans="1:5" ht="12.75" customHeight="1">
      <c r="A206" s="30" t="s">
        <v>58</v>
      </c>
      <c r="E206" s="32" t="s">
        <v>211</v>
      </c>
    </row>
    <row r="207" spans="5:5" ht="12.75" customHeight="1">
      <c r="E207" s="31" t="s">
        <v>60</v>
      </c>
    </row>
    <row r="208" spans="1:16" ht="12.75" customHeight="1">
      <c r="A208" t="s">
        <v>51</v>
      </c>
      <c s="6" t="s">
        <v>309</v>
      </c>
      <c s="6" t="s">
        <v>195</v>
      </c>
      <c t="s">
        <v>5</v>
      </c>
      <c s="26" t="s">
        <v>196</v>
      </c>
      <c s="27" t="s">
        <v>89</v>
      </c>
      <c s="28">
        <v>18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215</v>
      </c>
      <c>
        <f>(M208*21)/100</f>
      </c>
      <c t="s">
        <v>27</v>
      </c>
    </row>
    <row r="209" spans="1:5" ht="12.75" customHeight="1">
      <c r="A209" s="30" t="s">
        <v>56</v>
      </c>
      <c r="E209" s="31" t="s">
        <v>5</v>
      </c>
    </row>
    <row r="210" spans="1:5" ht="12.75" customHeight="1">
      <c r="A210" s="30" t="s">
        <v>58</v>
      </c>
      <c r="E210" s="32" t="s">
        <v>211</v>
      </c>
    </row>
    <row r="211" spans="5:5" ht="12.75" customHeight="1">
      <c r="E211" s="31" t="s">
        <v>60</v>
      </c>
    </row>
    <row r="212" spans="1:16" ht="12.75" customHeight="1">
      <c r="A212" t="s">
        <v>51</v>
      </c>
      <c s="6" t="s">
        <v>312</v>
      </c>
      <c s="6" t="s">
        <v>198</v>
      </c>
      <c t="s">
        <v>5</v>
      </c>
      <c s="26" t="s">
        <v>199</v>
      </c>
      <c s="27" t="s">
        <v>89</v>
      </c>
      <c s="28">
        <v>6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215</v>
      </c>
      <c>
        <f>(M212*21)/100</f>
      </c>
      <c t="s">
        <v>27</v>
      </c>
    </row>
    <row r="213" spans="1:5" ht="12.75" customHeight="1">
      <c r="A213" s="30" t="s">
        <v>56</v>
      </c>
      <c r="E213" s="31" t="s">
        <v>5</v>
      </c>
    </row>
    <row r="214" spans="1:5" ht="12.75" customHeight="1">
      <c r="A214" s="30" t="s">
        <v>58</v>
      </c>
      <c r="E214" s="32" t="s">
        <v>211</v>
      </c>
    </row>
    <row r="215" spans="5:5" ht="12.75" customHeight="1">
      <c r="E215" s="31" t="s">
        <v>60</v>
      </c>
    </row>
    <row r="216" spans="1:16" ht="12.75" customHeight="1">
      <c r="A216" t="s">
        <v>51</v>
      </c>
      <c s="6" t="s">
        <v>315</v>
      </c>
      <c s="6" t="s">
        <v>445</v>
      </c>
      <c t="s">
        <v>5</v>
      </c>
      <c s="26" t="s">
        <v>446</v>
      </c>
      <c s="27" t="s">
        <v>89</v>
      </c>
      <c s="28">
        <v>8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215</v>
      </c>
      <c>
        <f>(M216*21)/100</f>
      </c>
      <c t="s">
        <v>27</v>
      </c>
    </row>
    <row r="217" spans="1:5" ht="12.75" customHeight="1">
      <c r="A217" s="30" t="s">
        <v>56</v>
      </c>
      <c r="E217" s="31" t="s">
        <v>5</v>
      </c>
    </row>
    <row r="218" spans="1:5" ht="12.75" customHeight="1">
      <c r="A218" s="30" t="s">
        <v>58</v>
      </c>
      <c r="E218" s="32" t="s">
        <v>211</v>
      </c>
    </row>
    <row r="219" spans="5:5" ht="12.75" customHeight="1">
      <c r="E219" s="31" t="s">
        <v>60</v>
      </c>
    </row>
    <row r="220" spans="1:16" ht="12.75" customHeight="1">
      <c r="A220" t="s">
        <v>51</v>
      </c>
      <c s="6" t="s">
        <v>318</v>
      </c>
      <c s="6" t="s">
        <v>568</v>
      </c>
      <c t="s">
        <v>5</v>
      </c>
      <c s="26" t="s">
        <v>569</v>
      </c>
      <c s="27" t="s">
        <v>456</v>
      </c>
      <c s="28">
        <v>12</v>
      </c>
      <c s="27">
        <v>0</v>
      </c>
      <c s="27">
        <f>ROUND(G220*H220,6)</f>
      </c>
      <c r="L220" s="29">
        <v>0</v>
      </c>
      <c s="24">
        <f>ROUND(ROUND(L220,2)*ROUND(G220,3),2)</f>
      </c>
      <c s="27" t="s">
        <v>215</v>
      </c>
      <c>
        <f>(M220*21)/100</f>
      </c>
      <c t="s">
        <v>27</v>
      </c>
    </row>
    <row r="221" spans="1:5" ht="12.75" customHeight="1">
      <c r="A221" s="30" t="s">
        <v>56</v>
      </c>
      <c r="E221" s="31" t="s">
        <v>5</v>
      </c>
    </row>
    <row r="222" spans="1:5" ht="12.75" customHeight="1">
      <c r="A222" s="30" t="s">
        <v>58</v>
      </c>
      <c r="E222" s="32" t="s">
        <v>211</v>
      </c>
    </row>
    <row r="223" spans="5:5" ht="12.75" customHeight="1">
      <c r="E223" s="31" t="s">
        <v>60</v>
      </c>
    </row>
    <row r="224" spans="1:16" ht="12.75" customHeight="1">
      <c r="A224" t="s">
        <v>51</v>
      </c>
      <c s="6" t="s">
        <v>321</v>
      </c>
      <c s="6" t="s">
        <v>454</v>
      </c>
      <c t="s">
        <v>5</v>
      </c>
      <c s="26" t="s">
        <v>455</v>
      </c>
      <c s="27" t="s">
        <v>456</v>
      </c>
      <c s="28">
        <v>12</v>
      </c>
      <c s="27">
        <v>0</v>
      </c>
      <c s="27">
        <f>ROUND(G224*H224,6)</f>
      </c>
      <c r="L224" s="29">
        <v>0</v>
      </c>
      <c s="24">
        <f>ROUND(ROUND(L224,2)*ROUND(G224,3),2)</f>
      </c>
      <c s="27" t="s">
        <v>215</v>
      </c>
      <c>
        <f>(M224*21)/100</f>
      </c>
      <c t="s">
        <v>27</v>
      </c>
    </row>
    <row r="225" spans="1:5" ht="12.75" customHeight="1">
      <c r="A225" s="30" t="s">
        <v>56</v>
      </c>
      <c r="E225" s="31" t="s">
        <v>5</v>
      </c>
    </row>
    <row r="226" spans="1:5" ht="12.75" customHeight="1">
      <c r="A226" s="30" t="s">
        <v>58</v>
      </c>
      <c r="E226" s="32" t="s">
        <v>211</v>
      </c>
    </row>
    <row r="227" spans="5:5" ht="12.75" customHeight="1">
      <c r="E227" s="31" t="s">
        <v>60</v>
      </c>
    </row>
    <row r="228" spans="1:16" ht="12.75" customHeight="1">
      <c r="A228" t="s">
        <v>51</v>
      </c>
      <c s="6" t="s">
        <v>324</v>
      </c>
      <c s="6" t="s">
        <v>464</v>
      </c>
      <c t="s">
        <v>5</v>
      </c>
      <c s="26" t="s">
        <v>465</v>
      </c>
      <c s="27" t="s">
        <v>89</v>
      </c>
      <c s="28">
        <v>24</v>
      </c>
      <c s="27">
        <v>0</v>
      </c>
      <c s="27">
        <f>ROUND(G228*H228,6)</f>
      </c>
      <c r="L228" s="29">
        <v>0</v>
      </c>
      <c s="24">
        <f>ROUND(ROUND(L228,2)*ROUND(G228,3),2)</f>
      </c>
      <c s="27" t="s">
        <v>215</v>
      </c>
      <c>
        <f>(M228*21)/100</f>
      </c>
      <c t="s">
        <v>27</v>
      </c>
    </row>
    <row r="229" spans="1:5" ht="12.75" customHeight="1">
      <c r="A229" s="30" t="s">
        <v>56</v>
      </c>
      <c r="E229" s="31" t="s">
        <v>5</v>
      </c>
    </row>
    <row r="230" spans="1:5" ht="12.75" customHeight="1">
      <c r="A230" s="30" t="s">
        <v>58</v>
      </c>
      <c r="E230" s="32" t="s">
        <v>211</v>
      </c>
    </row>
    <row r="231" spans="5:5" ht="12.75" customHeight="1">
      <c r="E231" s="31" t="s">
        <v>60</v>
      </c>
    </row>
    <row r="232" spans="1:16" ht="12.75" customHeight="1">
      <c r="A232" t="s">
        <v>51</v>
      </c>
      <c s="6" t="s">
        <v>327</v>
      </c>
      <c s="6" t="s">
        <v>467</v>
      </c>
      <c t="s">
        <v>5</v>
      </c>
      <c s="26" t="s">
        <v>468</v>
      </c>
      <c s="27" t="s">
        <v>89</v>
      </c>
      <c s="28">
        <v>24</v>
      </c>
      <c s="27">
        <v>0</v>
      </c>
      <c s="27">
        <f>ROUND(G232*H232,6)</f>
      </c>
      <c r="L232" s="29">
        <v>0</v>
      </c>
      <c s="24">
        <f>ROUND(ROUND(L232,2)*ROUND(G232,3),2)</f>
      </c>
      <c s="27" t="s">
        <v>215</v>
      </c>
      <c>
        <f>(M232*21)/100</f>
      </c>
      <c t="s">
        <v>27</v>
      </c>
    </row>
    <row r="233" spans="1:5" ht="12.75" customHeight="1">
      <c r="A233" s="30" t="s">
        <v>56</v>
      </c>
      <c r="E233" s="31" t="s">
        <v>5</v>
      </c>
    </row>
    <row r="234" spans="1:5" ht="12.75" customHeight="1">
      <c r="A234" s="30" t="s">
        <v>58</v>
      </c>
      <c r="E234" s="32" t="s">
        <v>211</v>
      </c>
    </row>
    <row r="235" spans="5:5" ht="12.75" customHeight="1">
      <c r="E235" s="31" t="s">
        <v>60</v>
      </c>
    </row>
    <row r="236" spans="1:16" ht="12.75" customHeight="1">
      <c r="A236" t="s">
        <v>51</v>
      </c>
      <c s="6" t="s">
        <v>330</v>
      </c>
      <c s="6" t="s">
        <v>604</v>
      </c>
      <c t="s">
        <v>5</v>
      </c>
      <c s="26" t="s">
        <v>605</v>
      </c>
      <c s="27" t="s">
        <v>89</v>
      </c>
      <c s="28">
        <v>3</v>
      </c>
      <c s="27">
        <v>0</v>
      </c>
      <c s="27">
        <f>ROUND(G236*H236,6)</f>
      </c>
      <c r="L236" s="29">
        <v>0</v>
      </c>
      <c s="24">
        <f>ROUND(ROUND(L236,2)*ROUND(G236,3),2)</f>
      </c>
      <c s="27" t="s">
        <v>215</v>
      </c>
      <c>
        <f>(M236*21)/100</f>
      </c>
      <c t="s">
        <v>27</v>
      </c>
    </row>
    <row r="237" spans="1:5" ht="12.75" customHeight="1">
      <c r="A237" s="30" t="s">
        <v>56</v>
      </c>
      <c r="E237" s="31" t="s">
        <v>5</v>
      </c>
    </row>
    <row r="238" spans="1:5" ht="12.75" customHeight="1">
      <c r="A238" s="30" t="s">
        <v>58</v>
      </c>
      <c r="E238" s="32" t="s">
        <v>211</v>
      </c>
    </row>
    <row r="239" spans="5:5" ht="12.75" customHeight="1">
      <c r="E239" s="31" t="s">
        <v>60</v>
      </c>
    </row>
    <row r="240" spans="1:16" ht="12.75" customHeight="1">
      <c r="A240" t="s">
        <v>51</v>
      </c>
      <c s="6" t="s">
        <v>333</v>
      </c>
      <c s="6" t="s">
        <v>606</v>
      </c>
      <c t="s">
        <v>5</v>
      </c>
      <c s="26" t="s">
        <v>607</v>
      </c>
      <c s="27" t="s">
        <v>89</v>
      </c>
      <c s="28">
        <v>1</v>
      </c>
      <c s="27">
        <v>0</v>
      </c>
      <c s="27">
        <f>ROUND(G240*H240,6)</f>
      </c>
      <c r="L240" s="29">
        <v>0</v>
      </c>
      <c s="24">
        <f>ROUND(ROUND(L240,2)*ROUND(G240,3),2)</f>
      </c>
      <c s="27" t="s">
        <v>215</v>
      </c>
      <c>
        <f>(M240*21)/100</f>
      </c>
      <c t="s">
        <v>27</v>
      </c>
    </row>
    <row r="241" spans="1:5" ht="12.75" customHeight="1">
      <c r="A241" s="30" t="s">
        <v>56</v>
      </c>
      <c r="E241" s="31" t="s">
        <v>5</v>
      </c>
    </row>
    <row r="242" spans="1:5" ht="12.75" customHeight="1">
      <c r="A242" s="30" t="s">
        <v>58</v>
      </c>
      <c r="E242" s="32" t="s">
        <v>211</v>
      </c>
    </row>
    <row r="243" spans="5:5" ht="12.75" customHeight="1">
      <c r="E243" s="31" t="s">
        <v>60</v>
      </c>
    </row>
    <row r="244" spans="1:16" ht="12.75" customHeight="1">
      <c r="A244" t="s">
        <v>51</v>
      </c>
      <c s="6" t="s">
        <v>336</v>
      </c>
      <c s="6" t="s">
        <v>608</v>
      </c>
      <c t="s">
        <v>5</v>
      </c>
      <c s="26" t="s">
        <v>609</v>
      </c>
      <c s="27" t="s">
        <v>89</v>
      </c>
      <c s="28">
        <v>1</v>
      </c>
      <c s="27">
        <v>0</v>
      </c>
      <c s="27">
        <f>ROUND(G244*H244,6)</f>
      </c>
      <c r="L244" s="29">
        <v>0</v>
      </c>
      <c s="24">
        <f>ROUND(ROUND(L244,2)*ROUND(G244,3),2)</f>
      </c>
      <c s="27" t="s">
        <v>215</v>
      </c>
      <c>
        <f>(M244*21)/100</f>
      </c>
      <c t="s">
        <v>27</v>
      </c>
    </row>
    <row r="245" spans="1:5" ht="12.75" customHeight="1">
      <c r="A245" s="30" t="s">
        <v>56</v>
      </c>
      <c r="E245" s="31" t="s">
        <v>5</v>
      </c>
    </row>
    <row r="246" spans="1:5" ht="12.75" customHeight="1">
      <c r="A246" s="30" t="s">
        <v>58</v>
      </c>
      <c r="E246" s="32" t="s">
        <v>211</v>
      </c>
    </row>
    <row r="247" spans="5:5" ht="12.75" customHeight="1">
      <c r="E247" s="31" t="s">
        <v>60</v>
      </c>
    </row>
    <row r="248" spans="1:16" ht="12.75" customHeight="1">
      <c r="A248" t="s">
        <v>51</v>
      </c>
      <c s="6" t="s">
        <v>339</v>
      </c>
      <c s="6" t="s">
        <v>610</v>
      </c>
      <c t="s">
        <v>5</v>
      </c>
      <c s="26" t="s">
        <v>611</v>
      </c>
      <c s="27" t="s">
        <v>89</v>
      </c>
      <c s="28">
        <v>1</v>
      </c>
      <c s="27">
        <v>0</v>
      </c>
      <c s="27">
        <f>ROUND(G248*H248,6)</f>
      </c>
      <c r="L248" s="29">
        <v>0</v>
      </c>
      <c s="24">
        <f>ROUND(ROUND(L248,2)*ROUND(G248,3),2)</f>
      </c>
      <c s="27" t="s">
        <v>215</v>
      </c>
      <c>
        <f>(M248*21)/100</f>
      </c>
      <c t="s">
        <v>27</v>
      </c>
    </row>
    <row r="249" spans="1:5" ht="12.75" customHeight="1">
      <c r="A249" s="30" t="s">
        <v>56</v>
      </c>
      <c r="E249" s="31" t="s">
        <v>5</v>
      </c>
    </row>
    <row r="250" spans="1:5" ht="12.75" customHeight="1">
      <c r="A250" s="30" t="s">
        <v>58</v>
      </c>
      <c r="E250" s="32" t="s">
        <v>211</v>
      </c>
    </row>
    <row r="251" spans="5:5" ht="12.75" customHeight="1">
      <c r="E251" s="31" t="s">
        <v>60</v>
      </c>
    </row>
    <row r="252" spans="1:16" ht="12.75" customHeight="1">
      <c r="A252" t="s">
        <v>51</v>
      </c>
      <c s="6" t="s">
        <v>342</v>
      </c>
      <c s="6" t="s">
        <v>482</v>
      </c>
      <c t="s">
        <v>5</v>
      </c>
      <c s="26" t="s">
        <v>483</v>
      </c>
      <c s="27" t="s">
        <v>65</v>
      </c>
      <c s="28">
        <v>1200</v>
      </c>
      <c s="27">
        <v>0</v>
      </c>
      <c s="27">
        <f>ROUND(G252*H252,6)</f>
      </c>
      <c r="L252" s="29">
        <v>0</v>
      </c>
      <c s="24">
        <f>ROUND(ROUND(L252,2)*ROUND(G252,3),2)</f>
      </c>
      <c s="27" t="s">
        <v>210</v>
      </c>
      <c>
        <f>(M252*21)/100</f>
      </c>
      <c t="s">
        <v>27</v>
      </c>
    </row>
    <row r="253" spans="1:5" ht="12.75" customHeight="1">
      <c r="A253" s="30" t="s">
        <v>56</v>
      </c>
      <c r="E253" s="31" t="s">
        <v>5</v>
      </c>
    </row>
    <row r="254" spans="1:5" ht="12.75" customHeight="1">
      <c r="A254" s="30" t="s">
        <v>58</v>
      </c>
      <c r="E254" s="32" t="s">
        <v>211</v>
      </c>
    </row>
    <row r="255" spans="5:5" ht="12.75" customHeight="1">
      <c r="E255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200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200</v>
      </c>
      <c r="E4" s="19" t="s">
        <v>201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COUNTIFS(L8:L186,"=0",A8:A186,"P")+COUNTIFS(L8:L186,"",A8:A186,"P")+SUM(Q8:Q186)</f>
      </c>
    </row>
    <row r="8" spans="1:13" ht="12.75" customHeight="1">
      <c r="A8" t="s">
        <v>45</v>
      </c>
      <c r="C8" s="21" t="s">
        <v>614</v>
      </c>
      <c r="E8" s="23" t="s">
        <v>615</v>
      </c>
      <c r="J8" s="22">
        <f>0+J9</f>
      </c>
      <c s="22">
        <f>0+K9</f>
      </c>
      <c s="22">
        <f>0+L9</f>
      </c>
      <c s="22">
        <f>0+M9</f>
      </c>
    </row>
    <row r="9" spans="1:13" ht="12.75" customHeight="1">
      <c r="A9" t="s">
        <v>48</v>
      </c>
      <c r="C9" s="7" t="s">
        <v>49</v>
      </c>
      <c r="E9" s="25" t="s">
        <v>616</v>
      </c>
      <c r="J9" s="24">
        <f>0</f>
      </c>
      <c s="24">
        <f>0</f>
      </c>
      <c s="24">
        <f>0+L10+L14+L18+L22+L26+L30+L34+L38+L42+L46+L50+L54+L58+L62+L66+L70+L74+L78+L82+L86+L90+L94+L98+L102+L106+L110+L114+L118+L122+L126+L130+L134+L138+L142+L146+L150+L154+L158+L162+L166+L170+L174+L178+L182+L186</f>
      </c>
      <c s="24">
        <f>0+M10+M14+M18+M22+M26+M30+M34+M38+M42+M46+M50+M54+M58+M62+M66+M70+M74+M78+M82+M86+M90+M94+M98+M102+M106+M110+M114+M118+M122+M126+M130+M134+M138+M142+M146+M150+M154+M158+M162+M166+M170+M174+M178+M182+M186</f>
      </c>
    </row>
    <row r="10" spans="1:16" ht="12.75" customHeight="1">
      <c r="A10" t="s">
        <v>51</v>
      </c>
      <c s="6" t="s">
        <v>49</v>
      </c>
      <c s="6" t="s">
        <v>617</v>
      </c>
      <c t="s">
        <v>5</v>
      </c>
      <c s="26" t="s">
        <v>618</v>
      </c>
      <c s="27" t="s">
        <v>89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215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211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27</v>
      </c>
      <c s="6" t="s">
        <v>619</v>
      </c>
      <c t="s">
        <v>5</v>
      </c>
      <c s="26" t="s">
        <v>620</v>
      </c>
      <c s="27" t="s">
        <v>89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215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211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621</v>
      </c>
      <c t="s">
        <v>5</v>
      </c>
      <c s="26" t="s">
        <v>622</v>
      </c>
      <c s="27" t="s">
        <v>89</v>
      </c>
      <c s="28">
        <v>6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215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211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66</v>
      </c>
      <c s="6" t="s">
        <v>623</v>
      </c>
      <c t="s">
        <v>5</v>
      </c>
      <c s="26" t="s">
        <v>624</v>
      </c>
      <c s="27" t="s">
        <v>89</v>
      </c>
      <c s="28">
        <v>2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215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211</v>
      </c>
    </row>
    <row r="25" spans="5:5" ht="12.75" customHeight="1">
      <c r="E25" s="31" t="s">
        <v>60</v>
      </c>
    </row>
    <row r="26" spans="1:16" ht="12.75" customHeight="1">
      <c r="A26" t="s">
        <v>51</v>
      </c>
      <c s="6" t="s">
        <v>71</v>
      </c>
      <c s="6" t="s">
        <v>625</v>
      </c>
      <c t="s">
        <v>5</v>
      </c>
      <c s="26" t="s">
        <v>626</v>
      </c>
      <c s="27" t="s">
        <v>89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215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211</v>
      </c>
    </row>
    <row r="29" spans="5:5" ht="12.75" customHeight="1">
      <c r="E29" s="31" t="s">
        <v>60</v>
      </c>
    </row>
    <row r="30" spans="1:16" ht="12.75" customHeight="1">
      <c r="A30" t="s">
        <v>51</v>
      </c>
      <c s="6" t="s">
        <v>74</v>
      </c>
      <c s="6" t="s">
        <v>627</v>
      </c>
      <c t="s">
        <v>5</v>
      </c>
      <c s="26" t="s">
        <v>628</v>
      </c>
      <c s="27" t="s">
        <v>89</v>
      </c>
      <c s="28">
        <v>2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215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211</v>
      </c>
    </row>
    <row r="33" spans="5:5" ht="12.75" customHeight="1">
      <c r="E33" s="31" t="s">
        <v>60</v>
      </c>
    </row>
    <row r="34" spans="1:16" ht="12.75" customHeight="1">
      <c r="A34" t="s">
        <v>51</v>
      </c>
      <c s="6" t="s">
        <v>77</v>
      </c>
      <c s="6" t="s">
        <v>629</v>
      </c>
      <c t="s">
        <v>5</v>
      </c>
      <c s="26" t="s">
        <v>630</v>
      </c>
      <c s="27" t="s">
        <v>89</v>
      </c>
      <c s="28">
        <v>2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215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12.75" customHeight="1">
      <c r="A36" s="30" t="s">
        <v>58</v>
      </c>
      <c r="E36" s="32" t="s">
        <v>211</v>
      </c>
    </row>
    <row r="37" spans="5:5" ht="12.75" customHeight="1">
      <c r="E37" s="31" t="s">
        <v>60</v>
      </c>
    </row>
    <row r="38" spans="1:16" ht="12.75" customHeight="1">
      <c r="A38" t="s">
        <v>51</v>
      </c>
      <c s="6" t="s">
        <v>80</v>
      </c>
      <c s="6" t="s">
        <v>631</v>
      </c>
      <c t="s">
        <v>5</v>
      </c>
      <c s="26" t="s">
        <v>632</v>
      </c>
      <c s="27" t="s">
        <v>69</v>
      </c>
      <c s="28">
        <v>2.2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215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5</v>
      </c>
    </row>
    <row r="40" spans="1:5" ht="12.75" customHeight="1">
      <c r="A40" s="30" t="s">
        <v>58</v>
      </c>
      <c r="E40" s="32" t="s">
        <v>211</v>
      </c>
    </row>
    <row r="41" spans="5:5" ht="12.75" customHeight="1">
      <c r="E41" s="31" t="s">
        <v>60</v>
      </c>
    </row>
    <row r="42" spans="1:16" ht="12.75" customHeight="1">
      <c r="A42" t="s">
        <v>51</v>
      </c>
      <c s="6" t="s">
        <v>83</v>
      </c>
      <c s="6" t="s">
        <v>633</v>
      </c>
      <c t="s">
        <v>5</v>
      </c>
      <c s="26" t="s">
        <v>634</v>
      </c>
      <c s="27" t="s">
        <v>69</v>
      </c>
      <c s="28">
        <v>2.2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215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5</v>
      </c>
    </row>
    <row r="44" spans="1:5" ht="12.75" customHeight="1">
      <c r="A44" s="30" t="s">
        <v>58</v>
      </c>
      <c r="E44" s="32" t="s">
        <v>211</v>
      </c>
    </row>
    <row r="45" spans="5:5" ht="12.75" customHeight="1">
      <c r="E45" s="31" t="s">
        <v>60</v>
      </c>
    </row>
    <row r="46" spans="1:16" ht="12.75" customHeight="1">
      <c r="A46" t="s">
        <v>51</v>
      </c>
      <c s="6" t="s">
        <v>86</v>
      </c>
      <c s="6" t="s">
        <v>635</v>
      </c>
      <c t="s">
        <v>5</v>
      </c>
      <c s="26" t="s">
        <v>636</v>
      </c>
      <c s="27" t="s">
        <v>65</v>
      </c>
      <c s="28">
        <v>50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215</v>
      </c>
      <c>
        <f>(M46*21)/100</f>
      </c>
      <c t="s">
        <v>27</v>
      </c>
    </row>
    <row r="47" spans="1:5" ht="12.75" customHeight="1">
      <c r="A47" s="30" t="s">
        <v>56</v>
      </c>
      <c r="E47" s="31" t="s">
        <v>5</v>
      </c>
    </row>
    <row r="48" spans="1:5" ht="12.75" customHeight="1">
      <c r="A48" s="30" t="s">
        <v>58</v>
      </c>
      <c r="E48" s="32" t="s">
        <v>211</v>
      </c>
    </row>
    <row r="49" spans="5:5" ht="12.75" customHeight="1">
      <c r="E49" s="31" t="s">
        <v>60</v>
      </c>
    </row>
    <row r="50" spans="1:16" ht="12.75" customHeight="1">
      <c r="A50" t="s">
        <v>51</v>
      </c>
      <c s="6" t="s">
        <v>90</v>
      </c>
      <c s="6" t="s">
        <v>255</v>
      </c>
      <c t="s">
        <v>5</v>
      </c>
      <c s="26" t="s">
        <v>256</v>
      </c>
      <c s="27" t="s">
        <v>65</v>
      </c>
      <c s="28">
        <v>50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215</v>
      </c>
      <c>
        <f>(M50*21)/100</f>
      </c>
      <c t="s">
        <v>27</v>
      </c>
    </row>
    <row r="51" spans="1:5" ht="12.75" customHeight="1">
      <c r="A51" s="30" t="s">
        <v>56</v>
      </c>
      <c r="E51" s="31" t="s">
        <v>5</v>
      </c>
    </row>
    <row r="52" spans="1:5" ht="12.75" customHeight="1">
      <c r="A52" s="30" t="s">
        <v>58</v>
      </c>
      <c r="E52" s="32" t="s">
        <v>211</v>
      </c>
    </row>
    <row r="53" spans="5:5" ht="12.75" customHeight="1">
      <c r="E53" s="31" t="s">
        <v>60</v>
      </c>
    </row>
    <row r="54" spans="1:16" ht="12.75" customHeight="1">
      <c r="A54" t="s">
        <v>51</v>
      </c>
      <c s="6" t="s">
        <v>93</v>
      </c>
      <c s="6" t="s">
        <v>391</v>
      </c>
      <c t="s">
        <v>5</v>
      </c>
      <c s="26" t="s">
        <v>392</v>
      </c>
      <c s="27" t="s">
        <v>89</v>
      </c>
      <c s="28">
        <v>4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215</v>
      </c>
      <c>
        <f>(M54*21)/100</f>
      </c>
      <c t="s">
        <v>27</v>
      </c>
    </row>
    <row r="55" spans="1:5" ht="12.75" customHeight="1">
      <c r="A55" s="30" t="s">
        <v>56</v>
      </c>
      <c r="E55" s="31" t="s">
        <v>5</v>
      </c>
    </row>
    <row r="56" spans="1:5" ht="12.75" customHeight="1">
      <c r="A56" s="30" t="s">
        <v>58</v>
      </c>
      <c r="E56" s="32" t="s">
        <v>211</v>
      </c>
    </row>
    <row r="57" spans="5:5" ht="12.75" customHeight="1">
      <c r="E57" s="31" t="s">
        <v>60</v>
      </c>
    </row>
    <row r="58" spans="1:16" ht="12.75" customHeight="1">
      <c r="A58" t="s">
        <v>51</v>
      </c>
      <c s="6" t="s">
        <v>96</v>
      </c>
      <c s="6" t="s">
        <v>637</v>
      </c>
      <c t="s">
        <v>5</v>
      </c>
      <c s="26" t="s">
        <v>638</v>
      </c>
      <c s="27" t="s">
        <v>89</v>
      </c>
      <c s="28">
        <v>4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215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5</v>
      </c>
    </row>
    <row r="60" spans="1:5" ht="12.75" customHeight="1">
      <c r="A60" s="30" t="s">
        <v>58</v>
      </c>
      <c r="E60" s="32" t="s">
        <v>211</v>
      </c>
    </row>
    <row r="61" spans="5:5" ht="12.75" customHeight="1">
      <c r="E61" s="31" t="s">
        <v>60</v>
      </c>
    </row>
    <row r="62" spans="1:16" ht="12.75" customHeight="1">
      <c r="A62" t="s">
        <v>51</v>
      </c>
      <c s="6" t="s">
        <v>99</v>
      </c>
      <c s="6" t="s">
        <v>639</v>
      </c>
      <c t="s">
        <v>5</v>
      </c>
      <c s="26" t="s">
        <v>640</v>
      </c>
      <c s="27" t="s">
        <v>69</v>
      </c>
      <c s="28">
        <v>0.6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215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5</v>
      </c>
    </row>
    <row r="64" spans="1:5" ht="12.75" customHeight="1">
      <c r="A64" s="30" t="s">
        <v>58</v>
      </c>
      <c r="E64" s="32" t="s">
        <v>211</v>
      </c>
    </row>
    <row r="65" spans="5:5" ht="12.75" customHeight="1">
      <c r="E65" s="31" t="s">
        <v>60</v>
      </c>
    </row>
    <row r="66" spans="1:16" ht="12.75" customHeight="1">
      <c r="A66" t="s">
        <v>51</v>
      </c>
      <c s="6" t="s">
        <v>103</v>
      </c>
      <c s="6" t="s">
        <v>512</v>
      </c>
      <c t="s">
        <v>5</v>
      </c>
      <c s="26" t="s">
        <v>513</v>
      </c>
      <c s="27" t="s">
        <v>65</v>
      </c>
      <c s="28">
        <v>200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215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5</v>
      </c>
    </row>
    <row r="68" spans="1:5" ht="12.75" customHeight="1">
      <c r="A68" s="30" t="s">
        <v>58</v>
      </c>
      <c r="E68" s="32" t="s">
        <v>211</v>
      </c>
    </row>
    <row r="69" spans="5:5" ht="12.75" customHeight="1">
      <c r="E69" s="31" t="s">
        <v>60</v>
      </c>
    </row>
    <row r="70" spans="1:16" ht="12.75" customHeight="1">
      <c r="A70" t="s">
        <v>51</v>
      </c>
      <c s="6" t="s">
        <v>106</v>
      </c>
      <c s="6" t="s">
        <v>253</v>
      </c>
      <c t="s">
        <v>5</v>
      </c>
      <c s="26" t="s">
        <v>254</v>
      </c>
      <c s="27" t="s">
        <v>69</v>
      </c>
      <c s="28">
        <v>0.6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215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5</v>
      </c>
    </row>
    <row r="72" spans="1:5" ht="12.75" customHeight="1">
      <c r="A72" s="30" t="s">
        <v>58</v>
      </c>
      <c r="E72" s="32" t="s">
        <v>211</v>
      </c>
    </row>
    <row r="73" spans="5:5" ht="12.75" customHeight="1">
      <c r="E73" s="31" t="s">
        <v>60</v>
      </c>
    </row>
    <row r="74" spans="1:16" ht="12.75" customHeight="1">
      <c r="A74" t="s">
        <v>51</v>
      </c>
      <c s="6" t="s">
        <v>109</v>
      </c>
      <c s="6" t="s">
        <v>512</v>
      </c>
      <c t="s">
        <v>49</v>
      </c>
      <c s="26" t="s">
        <v>513</v>
      </c>
      <c s="27" t="s">
        <v>65</v>
      </c>
      <c s="28">
        <v>150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215</v>
      </c>
      <c>
        <f>(M74*21)/100</f>
      </c>
      <c t="s">
        <v>27</v>
      </c>
    </row>
    <row r="75" spans="1:5" ht="12.75" customHeight="1">
      <c r="A75" s="30" t="s">
        <v>56</v>
      </c>
      <c r="E75" s="31" t="s">
        <v>5</v>
      </c>
    </row>
    <row r="76" spans="1:5" ht="12.75" customHeight="1">
      <c r="A76" s="30" t="s">
        <v>58</v>
      </c>
      <c r="E76" s="32" t="s">
        <v>211</v>
      </c>
    </row>
    <row r="77" spans="5:5" ht="12.75" customHeight="1">
      <c r="E77" s="31" t="s">
        <v>60</v>
      </c>
    </row>
    <row r="78" spans="1:16" ht="12.75" customHeight="1">
      <c r="A78" t="s">
        <v>51</v>
      </c>
      <c s="6" t="s">
        <v>112</v>
      </c>
      <c s="6" t="s">
        <v>641</v>
      </c>
      <c t="s">
        <v>5</v>
      </c>
      <c s="26" t="s">
        <v>642</v>
      </c>
      <c s="27" t="s">
        <v>65</v>
      </c>
      <c s="28">
        <v>80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215</v>
      </c>
      <c>
        <f>(M78*21)/100</f>
      </c>
      <c t="s">
        <v>27</v>
      </c>
    </row>
    <row r="79" spans="1:5" ht="12.75" customHeight="1">
      <c r="A79" s="30" t="s">
        <v>56</v>
      </c>
      <c r="E79" s="31" t="s">
        <v>5</v>
      </c>
    </row>
    <row r="80" spans="1:5" ht="12.75" customHeight="1">
      <c r="A80" s="30" t="s">
        <v>58</v>
      </c>
      <c r="E80" s="32" t="s">
        <v>211</v>
      </c>
    </row>
    <row r="81" spans="5:5" ht="12.75" customHeight="1">
      <c r="E81" s="31" t="s">
        <v>60</v>
      </c>
    </row>
    <row r="82" spans="1:16" ht="12.75" customHeight="1">
      <c r="A82" t="s">
        <v>51</v>
      </c>
      <c s="6" t="s">
        <v>115</v>
      </c>
      <c s="6" t="s">
        <v>643</v>
      </c>
      <c t="s">
        <v>5</v>
      </c>
      <c s="26" t="s">
        <v>644</v>
      </c>
      <c s="27" t="s">
        <v>65</v>
      </c>
      <c s="28">
        <v>100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215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5</v>
      </c>
    </row>
    <row r="84" spans="1:5" ht="12.75" customHeight="1">
      <c r="A84" s="30" t="s">
        <v>58</v>
      </c>
      <c r="E84" s="32" t="s">
        <v>211</v>
      </c>
    </row>
    <row r="85" spans="5:5" ht="12.75" customHeight="1">
      <c r="E85" s="31" t="s">
        <v>60</v>
      </c>
    </row>
    <row r="86" spans="1:16" ht="12.75" customHeight="1">
      <c r="A86" t="s">
        <v>51</v>
      </c>
      <c s="6" t="s">
        <v>119</v>
      </c>
      <c s="6" t="s">
        <v>241</v>
      </c>
      <c t="s">
        <v>5</v>
      </c>
      <c s="26" t="s">
        <v>242</v>
      </c>
      <c s="27" t="s">
        <v>89</v>
      </c>
      <c s="28">
        <v>3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215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5</v>
      </c>
    </row>
    <row r="88" spans="1:5" ht="12.75" customHeight="1">
      <c r="A88" s="30" t="s">
        <v>58</v>
      </c>
      <c r="E88" s="32" t="s">
        <v>211</v>
      </c>
    </row>
    <row r="89" spans="5:5" ht="12.75" customHeight="1">
      <c r="E89" s="31" t="s">
        <v>60</v>
      </c>
    </row>
    <row r="90" spans="1:16" ht="12.75" customHeight="1">
      <c r="A90" t="s">
        <v>51</v>
      </c>
      <c s="6" t="s">
        <v>122</v>
      </c>
      <c s="6" t="s">
        <v>645</v>
      </c>
      <c t="s">
        <v>5</v>
      </c>
      <c s="26" t="s">
        <v>646</v>
      </c>
      <c s="27" t="s">
        <v>65</v>
      </c>
      <c s="28">
        <v>20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215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5</v>
      </c>
    </row>
    <row r="92" spans="1:5" ht="12.75" customHeight="1">
      <c r="A92" s="30" t="s">
        <v>58</v>
      </c>
      <c r="E92" s="32" t="s">
        <v>211</v>
      </c>
    </row>
    <row r="93" spans="5:5" ht="12.75" customHeight="1">
      <c r="E93" s="31" t="s">
        <v>60</v>
      </c>
    </row>
    <row r="94" spans="1:16" ht="12.75" customHeight="1">
      <c r="A94" t="s">
        <v>51</v>
      </c>
      <c s="6" t="s">
        <v>125</v>
      </c>
      <c s="6" t="s">
        <v>647</v>
      </c>
      <c t="s">
        <v>5</v>
      </c>
      <c s="26" t="s">
        <v>648</v>
      </c>
      <c s="27" t="s">
        <v>89</v>
      </c>
      <c s="28">
        <v>1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215</v>
      </c>
      <c>
        <f>(M94*21)/100</f>
      </c>
      <c t="s">
        <v>27</v>
      </c>
    </row>
    <row r="95" spans="1:5" ht="12.75" customHeight="1">
      <c r="A95" s="30" t="s">
        <v>56</v>
      </c>
      <c r="E95" s="31" t="s">
        <v>5</v>
      </c>
    </row>
    <row r="96" spans="1:5" ht="12.75" customHeight="1">
      <c r="A96" s="30" t="s">
        <v>58</v>
      </c>
      <c r="E96" s="32" t="s">
        <v>211</v>
      </c>
    </row>
    <row r="97" spans="5:5" ht="12.75" customHeight="1">
      <c r="E97" s="31" t="s">
        <v>60</v>
      </c>
    </row>
    <row r="98" spans="1:16" ht="12.75" customHeight="1">
      <c r="A98" t="s">
        <v>51</v>
      </c>
      <c s="6" t="s">
        <v>128</v>
      </c>
      <c s="6" t="s">
        <v>649</v>
      </c>
      <c t="s">
        <v>5</v>
      </c>
      <c s="26" t="s">
        <v>650</v>
      </c>
      <c s="27" t="s">
        <v>89</v>
      </c>
      <c s="28">
        <v>1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215</v>
      </c>
      <c>
        <f>(M98*21)/100</f>
      </c>
      <c t="s">
        <v>27</v>
      </c>
    </row>
    <row r="99" spans="1:5" ht="12.75" customHeight="1">
      <c r="A99" s="30" t="s">
        <v>56</v>
      </c>
      <c r="E99" s="31" t="s">
        <v>5</v>
      </c>
    </row>
    <row r="100" spans="1:5" ht="12.75" customHeight="1">
      <c r="A100" s="30" t="s">
        <v>58</v>
      </c>
      <c r="E100" s="32" t="s">
        <v>211</v>
      </c>
    </row>
    <row r="101" spans="5:5" ht="12.75" customHeight="1">
      <c r="E101" s="31" t="s">
        <v>60</v>
      </c>
    </row>
    <row r="102" spans="1:16" ht="12.75" customHeight="1">
      <c r="A102" t="s">
        <v>51</v>
      </c>
      <c s="6" t="s">
        <v>131</v>
      </c>
      <c s="6" t="s">
        <v>651</v>
      </c>
      <c t="s">
        <v>5</v>
      </c>
      <c s="26" t="s">
        <v>652</v>
      </c>
      <c s="27" t="s">
        <v>89</v>
      </c>
      <c s="28">
        <v>2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215</v>
      </c>
      <c>
        <f>(M102*21)/100</f>
      </c>
      <c t="s">
        <v>27</v>
      </c>
    </row>
    <row r="103" spans="1:5" ht="12.75" customHeight="1">
      <c r="A103" s="30" t="s">
        <v>56</v>
      </c>
      <c r="E103" s="31" t="s">
        <v>5</v>
      </c>
    </row>
    <row r="104" spans="1:5" ht="12.75" customHeight="1">
      <c r="A104" s="30" t="s">
        <v>58</v>
      </c>
      <c r="E104" s="32" t="s">
        <v>211</v>
      </c>
    </row>
    <row r="105" spans="5:5" ht="12.75" customHeight="1">
      <c r="E105" s="31" t="s">
        <v>60</v>
      </c>
    </row>
    <row r="106" spans="1:16" ht="12.75" customHeight="1">
      <c r="A106" t="s">
        <v>51</v>
      </c>
      <c s="6" t="s">
        <v>134</v>
      </c>
      <c s="6" t="s">
        <v>653</v>
      </c>
      <c t="s">
        <v>5</v>
      </c>
      <c s="26" t="s">
        <v>654</v>
      </c>
      <c s="27" t="s">
        <v>89</v>
      </c>
      <c s="28">
        <v>2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215</v>
      </c>
      <c>
        <f>(M106*21)/100</f>
      </c>
      <c t="s">
        <v>27</v>
      </c>
    </row>
    <row r="107" spans="1:5" ht="12.75" customHeight="1">
      <c r="A107" s="30" t="s">
        <v>56</v>
      </c>
      <c r="E107" s="31" t="s">
        <v>5</v>
      </c>
    </row>
    <row r="108" spans="1:5" ht="12.75" customHeight="1">
      <c r="A108" s="30" t="s">
        <v>58</v>
      </c>
      <c r="E108" s="32" t="s">
        <v>211</v>
      </c>
    </row>
    <row r="109" spans="5:5" ht="12.75" customHeight="1">
      <c r="E109" s="31" t="s">
        <v>60</v>
      </c>
    </row>
    <row r="110" spans="1:16" ht="12.75" customHeight="1">
      <c r="A110" t="s">
        <v>51</v>
      </c>
      <c s="6" t="s">
        <v>137</v>
      </c>
      <c s="6" t="s">
        <v>655</v>
      </c>
      <c t="s">
        <v>5</v>
      </c>
      <c s="26" t="s">
        <v>656</v>
      </c>
      <c s="27" t="s">
        <v>89</v>
      </c>
      <c s="28">
        <v>2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215</v>
      </c>
      <c>
        <f>(M110*21)/100</f>
      </c>
      <c t="s">
        <v>27</v>
      </c>
    </row>
    <row r="111" spans="1:5" ht="12.75" customHeight="1">
      <c r="A111" s="30" t="s">
        <v>56</v>
      </c>
      <c r="E111" s="31" t="s">
        <v>5</v>
      </c>
    </row>
    <row r="112" spans="1:5" ht="12.75" customHeight="1">
      <c r="A112" s="30" t="s">
        <v>58</v>
      </c>
      <c r="E112" s="32" t="s">
        <v>211</v>
      </c>
    </row>
    <row r="113" spans="5:5" ht="12.75" customHeight="1">
      <c r="E113" s="31" t="s">
        <v>60</v>
      </c>
    </row>
    <row r="114" spans="1:16" ht="12.75" customHeight="1">
      <c r="A114" t="s">
        <v>51</v>
      </c>
      <c s="6" t="s">
        <v>140</v>
      </c>
      <c s="6" t="s">
        <v>473</v>
      </c>
      <c t="s">
        <v>5</v>
      </c>
      <c s="26" t="s">
        <v>474</v>
      </c>
      <c s="27" t="s">
        <v>89</v>
      </c>
      <c s="28">
        <v>2</v>
      </c>
      <c s="27">
        <v>0</v>
      </c>
      <c s="27">
        <f>ROUND(G114*H114,6)</f>
      </c>
      <c r="L114" s="29">
        <v>0</v>
      </c>
      <c s="24">
        <f>ROUND(ROUND(L114,2)*ROUND(G114,3),2)</f>
      </c>
      <c s="27" t="s">
        <v>215</v>
      </c>
      <c>
        <f>(M114*21)/100</f>
      </c>
      <c t="s">
        <v>27</v>
      </c>
    </row>
    <row r="115" spans="1:5" ht="12.75" customHeight="1">
      <c r="A115" s="30" t="s">
        <v>56</v>
      </c>
      <c r="E115" s="31" t="s">
        <v>5</v>
      </c>
    </row>
    <row r="116" spans="1:5" ht="12.75" customHeight="1">
      <c r="A116" s="30" t="s">
        <v>58</v>
      </c>
      <c r="E116" s="32" t="s">
        <v>211</v>
      </c>
    </row>
    <row r="117" spans="5:5" ht="12.75" customHeight="1">
      <c r="E117" s="31" t="s">
        <v>60</v>
      </c>
    </row>
    <row r="118" spans="1:16" ht="12.75" customHeight="1">
      <c r="A118" t="s">
        <v>51</v>
      </c>
      <c s="6" t="s">
        <v>143</v>
      </c>
      <c s="6" t="s">
        <v>657</v>
      </c>
      <c t="s">
        <v>5</v>
      </c>
      <c s="26" t="s">
        <v>658</v>
      </c>
      <c s="27" t="s">
        <v>89</v>
      </c>
      <c s="28">
        <v>1</v>
      </c>
      <c s="27">
        <v>0</v>
      </c>
      <c s="27">
        <f>ROUND(G118*H118,6)</f>
      </c>
      <c r="L118" s="29">
        <v>0</v>
      </c>
      <c s="24">
        <f>ROUND(ROUND(L118,2)*ROUND(G118,3),2)</f>
      </c>
      <c s="27" t="s">
        <v>215</v>
      </c>
      <c>
        <f>(M118*21)/100</f>
      </c>
      <c t="s">
        <v>27</v>
      </c>
    </row>
    <row r="119" spans="1:5" ht="12.75" customHeight="1">
      <c r="A119" s="30" t="s">
        <v>56</v>
      </c>
      <c r="E119" s="31" t="s">
        <v>5</v>
      </c>
    </row>
    <row r="120" spans="1:5" ht="12.75" customHeight="1">
      <c r="A120" s="30" t="s">
        <v>58</v>
      </c>
      <c r="E120" s="32" t="s">
        <v>211</v>
      </c>
    </row>
    <row r="121" spans="5:5" ht="12.75" customHeight="1">
      <c r="E121" s="31" t="s">
        <v>60</v>
      </c>
    </row>
    <row r="122" spans="1:16" ht="12.75" customHeight="1">
      <c r="A122" t="s">
        <v>51</v>
      </c>
      <c s="6" t="s">
        <v>146</v>
      </c>
      <c s="6" t="s">
        <v>659</v>
      </c>
      <c t="s">
        <v>5</v>
      </c>
      <c s="26" t="s">
        <v>660</v>
      </c>
      <c s="27" t="s">
        <v>89</v>
      </c>
      <c s="28">
        <v>1</v>
      </c>
      <c s="27">
        <v>0</v>
      </c>
      <c s="27">
        <f>ROUND(G122*H122,6)</f>
      </c>
      <c r="L122" s="29">
        <v>0</v>
      </c>
      <c s="24">
        <f>ROUND(ROUND(L122,2)*ROUND(G122,3),2)</f>
      </c>
      <c s="27" t="s">
        <v>215</v>
      </c>
      <c>
        <f>(M122*21)/100</f>
      </c>
      <c t="s">
        <v>27</v>
      </c>
    </row>
    <row r="123" spans="1:5" ht="12.75" customHeight="1">
      <c r="A123" s="30" t="s">
        <v>56</v>
      </c>
      <c r="E123" s="31" t="s">
        <v>5</v>
      </c>
    </row>
    <row r="124" spans="1:5" ht="12.75" customHeight="1">
      <c r="A124" s="30" t="s">
        <v>58</v>
      </c>
      <c r="E124" s="32" t="s">
        <v>211</v>
      </c>
    </row>
    <row r="125" spans="5:5" ht="12.75" customHeight="1">
      <c r="E125" s="31" t="s">
        <v>60</v>
      </c>
    </row>
    <row r="126" spans="1:16" ht="12.75" customHeight="1">
      <c r="A126" t="s">
        <v>51</v>
      </c>
      <c s="6" t="s">
        <v>149</v>
      </c>
      <c s="6" t="s">
        <v>661</v>
      </c>
      <c t="s">
        <v>5</v>
      </c>
      <c s="26" t="s">
        <v>662</v>
      </c>
      <c s="27" t="s">
        <v>89</v>
      </c>
      <c s="28">
        <v>1</v>
      </c>
      <c s="27">
        <v>0</v>
      </c>
      <c s="27">
        <f>ROUND(G126*H126,6)</f>
      </c>
      <c r="L126" s="29">
        <v>0</v>
      </c>
      <c s="24">
        <f>ROUND(ROUND(L126,2)*ROUND(G126,3),2)</f>
      </c>
      <c s="27" t="s">
        <v>215</v>
      </c>
      <c>
        <f>(M126*21)/100</f>
      </c>
      <c t="s">
        <v>27</v>
      </c>
    </row>
    <row r="127" spans="1:5" ht="12.75" customHeight="1">
      <c r="A127" s="30" t="s">
        <v>56</v>
      </c>
      <c r="E127" s="31" t="s">
        <v>5</v>
      </c>
    </row>
    <row r="128" spans="1:5" ht="12.75" customHeight="1">
      <c r="A128" s="30" t="s">
        <v>58</v>
      </c>
      <c r="E128" s="32" t="s">
        <v>211</v>
      </c>
    </row>
    <row r="129" spans="5:5" ht="12.75" customHeight="1">
      <c r="E129" s="31" t="s">
        <v>60</v>
      </c>
    </row>
    <row r="130" spans="1:16" ht="12.75" customHeight="1">
      <c r="A130" t="s">
        <v>51</v>
      </c>
      <c s="6" t="s">
        <v>152</v>
      </c>
      <c s="6" t="s">
        <v>663</v>
      </c>
      <c t="s">
        <v>5</v>
      </c>
      <c s="26" t="s">
        <v>664</v>
      </c>
      <c s="27" t="s">
        <v>89</v>
      </c>
      <c s="28">
        <v>1</v>
      </c>
      <c s="27">
        <v>0</v>
      </c>
      <c s="27">
        <f>ROUND(G130*H130,6)</f>
      </c>
      <c r="L130" s="29">
        <v>0</v>
      </c>
      <c s="24">
        <f>ROUND(ROUND(L130,2)*ROUND(G130,3),2)</f>
      </c>
      <c s="27" t="s">
        <v>215</v>
      </c>
      <c>
        <f>(M130*21)/100</f>
      </c>
      <c t="s">
        <v>27</v>
      </c>
    </row>
    <row r="131" spans="1:5" ht="12.75" customHeight="1">
      <c r="A131" s="30" t="s">
        <v>56</v>
      </c>
      <c r="E131" s="31" t="s">
        <v>5</v>
      </c>
    </row>
    <row r="132" spans="1:5" ht="12.75" customHeight="1">
      <c r="A132" s="30" t="s">
        <v>58</v>
      </c>
      <c r="E132" s="32" t="s">
        <v>211</v>
      </c>
    </row>
    <row r="133" spans="5:5" ht="12.75" customHeight="1">
      <c r="E133" s="31" t="s">
        <v>60</v>
      </c>
    </row>
    <row r="134" spans="1:16" ht="12.75" customHeight="1">
      <c r="A134" t="s">
        <v>51</v>
      </c>
      <c s="6" t="s">
        <v>155</v>
      </c>
      <c s="6" t="s">
        <v>665</v>
      </c>
      <c t="s">
        <v>5</v>
      </c>
      <c s="26" t="s">
        <v>666</v>
      </c>
      <c s="27" t="s">
        <v>89</v>
      </c>
      <c s="28">
        <v>1</v>
      </c>
      <c s="27">
        <v>0</v>
      </c>
      <c s="27">
        <f>ROUND(G134*H134,6)</f>
      </c>
      <c r="L134" s="29">
        <v>0</v>
      </c>
      <c s="24">
        <f>ROUND(ROUND(L134,2)*ROUND(G134,3),2)</f>
      </c>
      <c s="27" t="s">
        <v>215</v>
      </c>
      <c>
        <f>(M134*21)/100</f>
      </c>
      <c t="s">
        <v>27</v>
      </c>
    </row>
    <row r="135" spans="1:5" ht="12.75" customHeight="1">
      <c r="A135" s="30" t="s">
        <v>56</v>
      </c>
      <c r="E135" s="31" t="s">
        <v>5</v>
      </c>
    </row>
    <row r="136" spans="1:5" ht="12.75" customHeight="1">
      <c r="A136" s="30" t="s">
        <v>58</v>
      </c>
      <c r="E136" s="32" t="s">
        <v>211</v>
      </c>
    </row>
    <row r="137" spans="5:5" ht="12.75" customHeight="1">
      <c r="E137" s="31" t="s">
        <v>60</v>
      </c>
    </row>
    <row r="138" spans="1:16" ht="12.75" customHeight="1">
      <c r="A138" t="s">
        <v>51</v>
      </c>
      <c s="6" t="s">
        <v>158</v>
      </c>
      <c s="6" t="s">
        <v>667</v>
      </c>
      <c t="s">
        <v>5</v>
      </c>
      <c s="26" t="s">
        <v>668</v>
      </c>
      <c s="27" t="s">
        <v>89</v>
      </c>
      <c s="28">
        <v>1</v>
      </c>
      <c s="27">
        <v>0</v>
      </c>
      <c s="27">
        <f>ROUND(G138*H138,6)</f>
      </c>
      <c r="L138" s="29">
        <v>0</v>
      </c>
      <c s="24">
        <f>ROUND(ROUND(L138,2)*ROUND(G138,3),2)</f>
      </c>
      <c s="27" t="s">
        <v>215</v>
      </c>
      <c>
        <f>(M138*21)/100</f>
      </c>
      <c t="s">
        <v>27</v>
      </c>
    </row>
    <row r="139" spans="1:5" ht="12.75" customHeight="1">
      <c r="A139" s="30" t="s">
        <v>56</v>
      </c>
      <c r="E139" s="31" t="s">
        <v>5</v>
      </c>
    </row>
    <row r="140" spans="1:5" ht="12.75" customHeight="1">
      <c r="A140" s="30" t="s">
        <v>58</v>
      </c>
      <c r="E140" s="32" t="s">
        <v>211</v>
      </c>
    </row>
    <row r="141" spans="5:5" ht="12.75" customHeight="1">
      <c r="E141" s="31" t="s">
        <v>60</v>
      </c>
    </row>
    <row r="142" spans="1:16" ht="12.75" customHeight="1">
      <c r="A142" t="s">
        <v>51</v>
      </c>
      <c s="6" t="s">
        <v>163</v>
      </c>
      <c s="6" t="s">
        <v>669</v>
      </c>
      <c t="s">
        <v>5</v>
      </c>
      <c s="26" t="s">
        <v>670</v>
      </c>
      <c s="27" t="s">
        <v>671</v>
      </c>
      <c s="28">
        <v>1</v>
      </c>
      <c s="27">
        <v>0</v>
      </c>
      <c s="27">
        <f>ROUND(G142*H142,6)</f>
      </c>
      <c r="L142" s="29">
        <v>0</v>
      </c>
      <c s="24">
        <f>ROUND(ROUND(L142,2)*ROUND(G142,3),2)</f>
      </c>
      <c s="27" t="s">
        <v>215</v>
      </c>
      <c>
        <f>(M142*21)/100</f>
      </c>
      <c t="s">
        <v>27</v>
      </c>
    </row>
    <row r="143" spans="1:5" ht="12.75" customHeight="1">
      <c r="A143" s="30" t="s">
        <v>56</v>
      </c>
      <c r="E143" s="31" t="s">
        <v>5</v>
      </c>
    </row>
    <row r="144" spans="1:5" ht="12.75" customHeight="1">
      <c r="A144" s="30" t="s">
        <v>58</v>
      </c>
      <c r="E144" s="32" t="s">
        <v>211</v>
      </c>
    </row>
    <row r="145" spans="5:5" ht="12.75" customHeight="1">
      <c r="E145" s="31" t="s">
        <v>60</v>
      </c>
    </row>
    <row r="146" spans="1:16" ht="12.75" customHeight="1">
      <c r="A146" t="s">
        <v>51</v>
      </c>
      <c s="6" t="s">
        <v>166</v>
      </c>
      <c s="6" t="s">
        <v>672</v>
      </c>
      <c t="s">
        <v>5</v>
      </c>
      <c s="26" t="s">
        <v>673</v>
      </c>
      <c s="27" t="s">
        <v>89</v>
      </c>
      <c s="28">
        <v>1</v>
      </c>
      <c s="27">
        <v>0</v>
      </c>
      <c s="27">
        <f>ROUND(G146*H146,6)</f>
      </c>
      <c r="L146" s="29">
        <v>0</v>
      </c>
      <c s="24">
        <f>ROUND(ROUND(L146,2)*ROUND(G146,3),2)</f>
      </c>
      <c s="27" t="s">
        <v>674</v>
      </c>
      <c>
        <f>(M146*21)/100</f>
      </c>
      <c t="s">
        <v>27</v>
      </c>
    </row>
    <row r="147" spans="1:5" ht="12.75" customHeight="1">
      <c r="A147" s="30" t="s">
        <v>56</v>
      </c>
      <c r="E147" s="31" t="s">
        <v>5</v>
      </c>
    </row>
    <row r="148" spans="1:5" ht="12.75" customHeight="1">
      <c r="A148" s="30" t="s">
        <v>58</v>
      </c>
      <c r="E148" s="32" t="s">
        <v>211</v>
      </c>
    </row>
    <row r="149" spans="5:5" ht="102" customHeight="1">
      <c r="E149" s="31" t="s">
        <v>675</v>
      </c>
    </row>
    <row r="150" spans="1:16" ht="12.75" customHeight="1">
      <c r="A150" t="s">
        <v>51</v>
      </c>
      <c s="6" t="s">
        <v>169</v>
      </c>
      <c s="6" t="s">
        <v>672</v>
      </c>
      <c t="s">
        <v>49</v>
      </c>
      <c s="26" t="s">
        <v>676</v>
      </c>
      <c s="27" t="s">
        <v>89</v>
      </c>
      <c s="28">
        <v>1</v>
      </c>
      <c s="27">
        <v>0</v>
      </c>
      <c s="27">
        <f>ROUND(G150*H150,6)</f>
      </c>
      <c r="L150" s="29">
        <v>0</v>
      </c>
      <c s="24">
        <f>ROUND(ROUND(L150,2)*ROUND(G150,3),2)</f>
      </c>
      <c s="27" t="s">
        <v>674</v>
      </c>
      <c>
        <f>(M150*21)/100</f>
      </c>
      <c t="s">
        <v>27</v>
      </c>
    </row>
    <row r="151" spans="1:5" ht="12.75" customHeight="1">
      <c r="A151" s="30" t="s">
        <v>56</v>
      </c>
      <c r="E151" s="31" t="s">
        <v>5</v>
      </c>
    </row>
    <row r="152" spans="1:5" ht="12.75" customHeight="1">
      <c r="A152" s="30" t="s">
        <v>58</v>
      </c>
      <c r="E152" s="32" t="s">
        <v>211</v>
      </c>
    </row>
    <row r="153" spans="5:5" ht="76.5" customHeight="1">
      <c r="E153" s="31" t="s">
        <v>677</v>
      </c>
    </row>
    <row r="154" spans="1:16" ht="12.75" customHeight="1">
      <c r="A154" t="s">
        <v>51</v>
      </c>
      <c s="6" t="s">
        <v>172</v>
      </c>
      <c s="6" t="s">
        <v>678</v>
      </c>
      <c t="s">
        <v>5</v>
      </c>
      <c s="26" t="s">
        <v>679</v>
      </c>
      <c s="27" t="s">
        <v>89</v>
      </c>
      <c s="28">
        <v>3</v>
      </c>
      <c s="27">
        <v>0</v>
      </c>
      <c s="27">
        <f>ROUND(G154*H154,6)</f>
      </c>
      <c r="L154" s="29">
        <v>0</v>
      </c>
      <c s="24">
        <f>ROUND(ROUND(L154,2)*ROUND(G154,3),2)</f>
      </c>
      <c s="27" t="s">
        <v>215</v>
      </c>
      <c>
        <f>(M154*21)/100</f>
      </c>
      <c t="s">
        <v>27</v>
      </c>
    </row>
    <row r="155" spans="1:5" ht="12.75" customHeight="1">
      <c r="A155" s="30" t="s">
        <v>56</v>
      </c>
      <c r="E155" s="31" t="s">
        <v>5</v>
      </c>
    </row>
    <row r="156" spans="1:5" ht="12.75" customHeight="1">
      <c r="A156" s="30" t="s">
        <v>58</v>
      </c>
      <c r="E156" s="32" t="s">
        <v>211</v>
      </c>
    </row>
    <row r="157" spans="5:5" ht="12.75" customHeight="1">
      <c r="E157" s="31" t="s">
        <v>60</v>
      </c>
    </row>
    <row r="158" spans="1:16" ht="12.75" customHeight="1">
      <c r="A158" t="s">
        <v>51</v>
      </c>
      <c s="6" t="s">
        <v>175</v>
      </c>
      <c s="6" t="s">
        <v>680</v>
      </c>
      <c t="s">
        <v>5</v>
      </c>
      <c s="26" t="s">
        <v>681</v>
      </c>
      <c s="27" t="s">
        <v>89</v>
      </c>
      <c s="28">
        <v>3</v>
      </c>
      <c s="27">
        <v>0</v>
      </c>
      <c s="27">
        <f>ROUND(G158*H158,6)</f>
      </c>
      <c r="L158" s="29">
        <v>0</v>
      </c>
      <c s="24">
        <f>ROUND(ROUND(L158,2)*ROUND(G158,3),2)</f>
      </c>
      <c s="27" t="s">
        <v>215</v>
      </c>
      <c>
        <f>(M158*21)/100</f>
      </c>
      <c t="s">
        <v>27</v>
      </c>
    </row>
    <row r="159" spans="1:5" ht="12.75" customHeight="1">
      <c r="A159" s="30" t="s">
        <v>56</v>
      </c>
      <c r="E159" s="31" t="s">
        <v>5</v>
      </c>
    </row>
    <row r="160" spans="1:5" ht="12.75" customHeight="1">
      <c r="A160" s="30" t="s">
        <v>58</v>
      </c>
      <c r="E160" s="32" t="s">
        <v>211</v>
      </c>
    </row>
    <row r="161" spans="5:5" ht="12.75" customHeight="1">
      <c r="E161" s="31" t="s">
        <v>60</v>
      </c>
    </row>
    <row r="162" spans="1:16" ht="12.75" customHeight="1">
      <c r="A162" t="s">
        <v>51</v>
      </c>
      <c s="6" t="s">
        <v>178</v>
      </c>
      <c s="6" t="s">
        <v>682</v>
      </c>
      <c t="s">
        <v>5</v>
      </c>
      <c s="26" t="s">
        <v>683</v>
      </c>
      <c s="27" t="s">
        <v>89</v>
      </c>
      <c s="28">
        <v>1</v>
      </c>
      <c s="27">
        <v>0</v>
      </c>
      <c s="27">
        <f>ROUND(G162*H162,6)</f>
      </c>
      <c r="L162" s="29">
        <v>0</v>
      </c>
      <c s="24">
        <f>ROUND(ROUND(L162,2)*ROUND(G162,3),2)</f>
      </c>
      <c s="27" t="s">
        <v>215</v>
      </c>
      <c>
        <f>(M162*21)/100</f>
      </c>
      <c t="s">
        <v>27</v>
      </c>
    </row>
    <row r="163" spans="1:5" ht="12.75" customHeight="1">
      <c r="A163" s="30" t="s">
        <v>56</v>
      </c>
      <c r="E163" s="31" t="s">
        <v>5</v>
      </c>
    </row>
    <row r="164" spans="1:5" ht="12.75" customHeight="1">
      <c r="A164" s="30" t="s">
        <v>58</v>
      </c>
      <c r="E164" s="32" t="s">
        <v>211</v>
      </c>
    </row>
    <row r="165" spans="5:5" ht="12.75" customHeight="1">
      <c r="E165" s="31" t="s">
        <v>60</v>
      </c>
    </row>
    <row r="166" spans="1:16" ht="12.75" customHeight="1">
      <c r="A166" t="s">
        <v>51</v>
      </c>
      <c s="6" t="s">
        <v>181</v>
      </c>
      <c s="6" t="s">
        <v>684</v>
      </c>
      <c t="s">
        <v>5</v>
      </c>
      <c s="26" t="s">
        <v>685</v>
      </c>
      <c s="27" t="s">
        <v>89</v>
      </c>
      <c s="28">
        <v>1</v>
      </c>
      <c s="27">
        <v>0</v>
      </c>
      <c s="27">
        <f>ROUND(G166*H166,6)</f>
      </c>
      <c r="L166" s="29">
        <v>0</v>
      </c>
      <c s="24">
        <f>ROUND(ROUND(L166,2)*ROUND(G166,3),2)</f>
      </c>
      <c s="27" t="s">
        <v>215</v>
      </c>
      <c>
        <f>(M166*21)/100</f>
      </c>
      <c t="s">
        <v>27</v>
      </c>
    </row>
    <row r="167" spans="1:5" ht="12.75" customHeight="1">
      <c r="A167" s="30" t="s">
        <v>56</v>
      </c>
      <c r="E167" s="31" t="s">
        <v>5</v>
      </c>
    </row>
    <row r="168" spans="1:5" ht="12.75" customHeight="1">
      <c r="A168" s="30" t="s">
        <v>58</v>
      </c>
      <c r="E168" s="32" t="s">
        <v>211</v>
      </c>
    </row>
    <row r="169" spans="5:5" ht="12.75" customHeight="1">
      <c r="E169" s="31" t="s">
        <v>60</v>
      </c>
    </row>
    <row r="170" spans="1:16" ht="12.75" customHeight="1">
      <c r="A170" t="s">
        <v>51</v>
      </c>
      <c s="6" t="s">
        <v>185</v>
      </c>
      <c s="6" t="s">
        <v>686</v>
      </c>
      <c t="s">
        <v>5</v>
      </c>
      <c s="26" t="s">
        <v>687</v>
      </c>
      <c s="27" t="s">
        <v>89</v>
      </c>
      <c s="28">
        <v>5</v>
      </c>
      <c s="27">
        <v>0</v>
      </c>
      <c s="27">
        <f>ROUND(G170*H170,6)</f>
      </c>
      <c r="L170" s="29">
        <v>0</v>
      </c>
      <c s="24">
        <f>ROUND(ROUND(L170,2)*ROUND(G170,3),2)</f>
      </c>
      <c s="27" t="s">
        <v>215</v>
      </c>
      <c>
        <f>(M170*21)/100</f>
      </c>
      <c t="s">
        <v>27</v>
      </c>
    </row>
    <row r="171" spans="1:5" ht="12.75" customHeight="1">
      <c r="A171" s="30" t="s">
        <v>56</v>
      </c>
      <c r="E171" s="31" t="s">
        <v>5</v>
      </c>
    </row>
    <row r="172" spans="1:5" ht="12.75" customHeight="1">
      <c r="A172" s="30" t="s">
        <v>58</v>
      </c>
      <c r="E172" s="32" t="s">
        <v>211</v>
      </c>
    </row>
    <row r="173" spans="5:5" ht="12.75" customHeight="1">
      <c r="E173" s="31" t="s">
        <v>60</v>
      </c>
    </row>
    <row r="174" spans="1:16" ht="12.75" customHeight="1">
      <c r="A174" t="s">
        <v>51</v>
      </c>
      <c s="6" t="s">
        <v>188</v>
      </c>
      <c s="6" t="s">
        <v>688</v>
      </c>
      <c t="s">
        <v>5</v>
      </c>
      <c s="26" t="s">
        <v>689</v>
      </c>
      <c s="27" t="s">
        <v>65</v>
      </c>
      <c s="28">
        <v>2</v>
      </c>
      <c s="27">
        <v>0</v>
      </c>
      <c s="27">
        <f>ROUND(G174*H174,6)</f>
      </c>
      <c r="L174" s="29">
        <v>0</v>
      </c>
      <c s="24">
        <f>ROUND(ROUND(L174,2)*ROUND(G174,3),2)</f>
      </c>
      <c s="27" t="s">
        <v>215</v>
      </c>
      <c>
        <f>(M174*21)/100</f>
      </c>
      <c t="s">
        <v>27</v>
      </c>
    </row>
    <row r="175" spans="1:5" ht="12.75" customHeight="1">
      <c r="A175" s="30" t="s">
        <v>56</v>
      </c>
      <c r="E175" s="31" t="s">
        <v>5</v>
      </c>
    </row>
    <row r="176" spans="1:5" ht="12.75" customHeight="1">
      <c r="A176" s="30" t="s">
        <v>58</v>
      </c>
      <c r="E176" s="32" t="s">
        <v>211</v>
      </c>
    </row>
    <row r="177" spans="5:5" ht="12.75" customHeight="1">
      <c r="E177" s="31" t="s">
        <v>60</v>
      </c>
    </row>
    <row r="178" spans="1:16" ht="12.75" customHeight="1">
      <c r="A178" t="s">
        <v>51</v>
      </c>
      <c s="6" t="s">
        <v>191</v>
      </c>
      <c s="6" t="s">
        <v>690</v>
      </c>
      <c t="s">
        <v>5</v>
      </c>
      <c s="26" t="s">
        <v>691</v>
      </c>
      <c s="27" t="s">
        <v>65</v>
      </c>
      <c s="28">
        <v>2</v>
      </c>
      <c s="27">
        <v>0</v>
      </c>
      <c s="27">
        <f>ROUND(G178*H178,6)</f>
      </c>
      <c r="L178" s="29">
        <v>0</v>
      </c>
      <c s="24">
        <f>ROUND(ROUND(L178,2)*ROUND(G178,3),2)</f>
      </c>
      <c s="27" t="s">
        <v>215</v>
      </c>
      <c>
        <f>(M178*21)/100</f>
      </c>
      <c t="s">
        <v>27</v>
      </c>
    </row>
    <row r="179" spans="1:5" ht="12.75" customHeight="1">
      <c r="A179" s="30" t="s">
        <v>56</v>
      </c>
      <c r="E179" s="31" t="s">
        <v>5</v>
      </c>
    </row>
    <row r="180" spans="1:5" ht="12.75" customHeight="1">
      <c r="A180" s="30" t="s">
        <v>58</v>
      </c>
      <c r="E180" s="32" t="s">
        <v>211</v>
      </c>
    </row>
    <row r="181" spans="5:5" ht="12.75" customHeight="1">
      <c r="E181" s="31" t="s">
        <v>60</v>
      </c>
    </row>
    <row r="182" spans="1:16" ht="12.75" customHeight="1">
      <c r="A182" t="s">
        <v>51</v>
      </c>
      <c s="6" t="s">
        <v>194</v>
      </c>
      <c s="6" t="s">
        <v>672</v>
      </c>
      <c t="s">
        <v>27</v>
      </c>
      <c s="26" t="s">
        <v>692</v>
      </c>
      <c s="27" t="s">
        <v>89</v>
      </c>
      <c s="28">
        <v>6</v>
      </c>
      <c s="27">
        <v>0</v>
      </c>
      <c s="27">
        <f>ROUND(G182*H182,6)</f>
      </c>
      <c r="L182" s="29">
        <v>0</v>
      </c>
      <c s="24">
        <f>ROUND(ROUND(L182,2)*ROUND(G182,3),2)</f>
      </c>
      <c s="27" t="s">
        <v>674</v>
      </c>
      <c>
        <f>(M182*21)/100</f>
      </c>
      <c t="s">
        <v>27</v>
      </c>
    </row>
    <row r="183" spans="1:5" ht="12.75" customHeight="1">
      <c r="A183" s="30" t="s">
        <v>56</v>
      </c>
      <c r="E183" s="31" t="s">
        <v>5</v>
      </c>
    </row>
    <row r="184" spans="1:5" ht="12.75" customHeight="1">
      <c r="A184" s="30" t="s">
        <v>58</v>
      </c>
      <c r="E184" s="32" t="s">
        <v>211</v>
      </c>
    </row>
    <row r="185" spans="5:5" ht="25.5" customHeight="1">
      <c r="E185" s="31" t="s">
        <v>693</v>
      </c>
    </row>
    <row r="186" spans="1:16" ht="12.75" customHeight="1">
      <c r="A186" t="s">
        <v>51</v>
      </c>
      <c s="6" t="s">
        <v>197</v>
      </c>
      <c s="6" t="s">
        <v>159</v>
      </c>
      <c t="s">
        <v>5</v>
      </c>
      <c s="26" t="s">
        <v>576</v>
      </c>
      <c s="27" t="s">
        <v>161</v>
      </c>
      <c s="28">
        <v>20</v>
      </c>
      <c s="27">
        <v>0</v>
      </c>
      <c s="27">
        <f>ROUND(G186*H186,6)</f>
      </c>
      <c r="L186" s="29">
        <v>0</v>
      </c>
      <c s="24">
        <f>ROUND(ROUND(L186,2)*ROUND(G186,3),2)</f>
      </c>
      <c s="27" t="s">
        <v>215</v>
      </c>
      <c>
        <f>(M186*21)/100</f>
      </c>
      <c t="s">
        <v>27</v>
      </c>
    </row>
    <row r="187" spans="1:5" ht="12.75" customHeight="1">
      <c r="A187" s="30" t="s">
        <v>56</v>
      </c>
      <c r="E187" s="31" t="s">
        <v>5</v>
      </c>
    </row>
    <row r="188" spans="1:5" ht="12.75" customHeight="1">
      <c r="A188" s="30" t="s">
        <v>58</v>
      </c>
      <c r="E188" s="32" t="s">
        <v>211</v>
      </c>
    </row>
    <row r="189" spans="5:5" ht="12.75" customHeight="1">
      <c r="E189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200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200</v>
      </c>
      <c r="E4" s="19" t="s">
        <v>201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COUNTIFS(L8:L256,"=0",A8:A256,"P")+COUNTIFS(L8:L256,"",A8:A256,"P")+SUM(Q8:Q256)</f>
      </c>
    </row>
    <row r="8" spans="1:13" ht="12.75" customHeight="1">
      <c r="A8" t="s">
        <v>45</v>
      </c>
      <c r="C8" s="21" t="s">
        <v>696</v>
      </c>
      <c r="E8" s="23" t="s">
        <v>697</v>
      </c>
      <c r="J8" s="22">
        <f>0+J9+J46+J255</f>
      </c>
      <c s="22">
        <f>0+K9+K46+K255</f>
      </c>
      <c s="22">
        <f>0+L9+L46+L255</f>
      </c>
      <c s="22">
        <f>0+M9+M46+M255</f>
      </c>
    </row>
    <row r="9" spans="1:13" ht="12.75" customHeight="1">
      <c r="A9" t="s">
        <v>48</v>
      </c>
      <c r="C9" s="7" t="s">
        <v>49</v>
      </c>
      <c r="E9" s="25" t="s">
        <v>206</v>
      </c>
      <c r="J9" s="24">
        <f>0</f>
      </c>
      <c s="24">
        <f>0</f>
      </c>
      <c s="24">
        <f>0+L10+L14+L18+L22+L26+L30+L34+L38+L42</f>
      </c>
      <c s="24">
        <f>0+M10+M14+M18+M22+M26+M30+M34+M38+M42</f>
      </c>
    </row>
    <row r="10" spans="1:16" ht="12.75" customHeight="1">
      <c r="A10" t="s">
        <v>51</v>
      </c>
      <c s="6" t="s">
        <v>49</v>
      </c>
      <c s="6" t="s">
        <v>207</v>
      </c>
      <c t="s">
        <v>5</v>
      </c>
      <c s="26" t="s">
        <v>208</v>
      </c>
      <c s="27" t="s">
        <v>209</v>
      </c>
      <c s="28">
        <v>0.3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210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211</v>
      </c>
    </row>
    <row r="13" spans="5:5" ht="63.75" customHeight="1">
      <c r="E13" s="31" t="s">
        <v>212</v>
      </c>
    </row>
    <row r="14" spans="1:16" ht="12.75" customHeight="1">
      <c r="A14" t="s">
        <v>51</v>
      </c>
      <c s="6" t="s">
        <v>27</v>
      </c>
      <c s="6" t="s">
        <v>228</v>
      </c>
      <c t="s">
        <v>5</v>
      </c>
      <c s="26" t="s">
        <v>229</v>
      </c>
      <c s="27" t="s">
        <v>65</v>
      </c>
      <c s="28">
        <v>5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215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211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232</v>
      </c>
      <c t="s">
        <v>5</v>
      </c>
      <c s="26" t="s">
        <v>233</v>
      </c>
      <c s="27" t="s">
        <v>89</v>
      </c>
      <c s="28">
        <v>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215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211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66</v>
      </c>
      <c s="6" t="s">
        <v>234</v>
      </c>
      <c t="s">
        <v>5</v>
      </c>
      <c s="26" t="s">
        <v>235</v>
      </c>
      <c s="27" t="s">
        <v>236</v>
      </c>
      <c s="28">
        <v>5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215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211</v>
      </c>
    </row>
    <row r="25" spans="5:5" ht="12.75" customHeight="1">
      <c r="E25" s="31" t="s">
        <v>60</v>
      </c>
    </row>
    <row r="26" spans="1:16" ht="12.75" customHeight="1">
      <c r="A26" t="s">
        <v>51</v>
      </c>
      <c s="6" t="s">
        <v>71</v>
      </c>
      <c s="6" t="s">
        <v>239</v>
      </c>
      <c t="s">
        <v>5</v>
      </c>
      <c s="26" t="s">
        <v>240</v>
      </c>
      <c s="27" t="s">
        <v>89</v>
      </c>
      <c s="28">
        <v>2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215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211</v>
      </c>
    </row>
    <row r="29" spans="5:5" ht="12.75" customHeight="1">
      <c r="E29" s="31" t="s">
        <v>60</v>
      </c>
    </row>
    <row r="30" spans="1:16" ht="12.75" customHeight="1">
      <c r="A30" t="s">
        <v>51</v>
      </c>
      <c s="6" t="s">
        <v>74</v>
      </c>
      <c s="6" t="s">
        <v>241</v>
      </c>
      <c t="s">
        <v>5</v>
      </c>
      <c s="26" t="s">
        <v>242</v>
      </c>
      <c s="27" t="s">
        <v>89</v>
      </c>
      <c s="28">
        <v>2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215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211</v>
      </c>
    </row>
    <row r="33" spans="5:5" ht="12.75" customHeight="1">
      <c r="E33" s="31" t="s">
        <v>60</v>
      </c>
    </row>
    <row r="34" spans="1:16" ht="12.75" customHeight="1">
      <c r="A34" t="s">
        <v>51</v>
      </c>
      <c s="6" t="s">
        <v>77</v>
      </c>
      <c s="6" t="s">
        <v>243</v>
      </c>
      <c t="s">
        <v>5</v>
      </c>
      <c s="26" t="s">
        <v>244</v>
      </c>
      <c s="27" t="s">
        <v>89</v>
      </c>
      <c s="28">
        <v>2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215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12.75" customHeight="1">
      <c r="A36" s="30" t="s">
        <v>58</v>
      </c>
      <c r="E36" s="32" t="s">
        <v>211</v>
      </c>
    </row>
    <row r="37" spans="5:5" ht="12.75" customHeight="1">
      <c r="E37" s="31" t="s">
        <v>60</v>
      </c>
    </row>
    <row r="38" spans="1:16" ht="12.75" customHeight="1">
      <c r="A38" t="s">
        <v>51</v>
      </c>
      <c s="6" t="s">
        <v>80</v>
      </c>
      <c s="6" t="s">
        <v>247</v>
      </c>
      <c t="s">
        <v>5</v>
      </c>
      <c s="26" t="s">
        <v>248</v>
      </c>
      <c s="27" t="s">
        <v>89</v>
      </c>
      <c s="28">
        <v>20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215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5</v>
      </c>
    </row>
    <row r="40" spans="1:5" ht="12.75" customHeight="1">
      <c r="A40" s="30" t="s">
        <v>58</v>
      </c>
      <c r="E40" s="32" t="s">
        <v>211</v>
      </c>
    </row>
    <row r="41" spans="5:5" ht="12.75" customHeight="1">
      <c r="E41" s="31" t="s">
        <v>60</v>
      </c>
    </row>
    <row r="42" spans="1:16" ht="12.75" customHeight="1">
      <c r="A42" t="s">
        <v>51</v>
      </c>
      <c s="6" t="s">
        <v>83</v>
      </c>
      <c s="6" t="s">
        <v>249</v>
      </c>
      <c t="s">
        <v>5</v>
      </c>
      <c s="26" t="s">
        <v>250</v>
      </c>
      <c s="27" t="s">
        <v>209</v>
      </c>
      <c s="28">
        <v>0.3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210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5</v>
      </c>
    </row>
    <row r="44" spans="1:5" ht="12.75" customHeight="1">
      <c r="A44" s="30" t="s">
        <v>58</v>
      </c>
      <c r="E44" s="32" t="s">
        <v>211</v>
      </c>
    </row>
    <row r="45" spans="5:5" ht="76.5" customHeight="1">
      <c r="E45" s="31" t="s">
        <v>251</v>
      </c>
    </row>
    <row r="46" spans="1:13" ht="12.75" customHeight="1">
      <c r="A46" t="s">
        <v>48</v>
      </c>
      <c r="C46" s="7" t="s">
        <v>27</v>
      </c>
      <c r="E46" s="25" t="s">
        <v>252</v>
      </c>
      <c r="J46" s="24">
        <f>0</f>
      </c>
      <c s="24">
        <f>0</f>
      </c>
      <c s="24">
        <f>0+L47+L51+L55+L59+L63+L67+L71+L75+L79+L83+L87+L91+L95+L99+L103+L107+L111+L115+L119+L123+L127+L131+L135+L139+L143+L147+L151+L155+L159+L163+L167+L171+L175+L179+L183+L187+L191+L195+L199+L203+L207+L211+L215+L219+L223+L227+L231+L235+L239+L243+L247+L251</f>
      </c>
      <c s="24">
        <f>0+M47+M51+M55+M59+M63+M67+M71+M75+M79+M83+M87+M91+M95+M99+M103+M107+M111+M115+M119+M123+M127+M131+M135+M139+M143+M147+M151+M155+M159+M163+M167+M171+M175+M179+M183+M187+M191+M195+M199+M203+M207+M211+M215+M219+M223+M227+M231+M235+M239+M243+M247+M251</f>
      </c>
    </row>
    <row r="47" spans="1:16" ht="12.75" customHeight="1">
      <c r="A47" t="s">
        <v>51</v>
      </c>
      <c s="6" t="s">
        <v>86</v>
      </c>
      <c s="6" t="s">
        <v>253</v>
      </c>
      <c t="s">
        <v>5</v>
      </c>
      <c s="26" t="s">
        <v>254</v>
      </c>
      <c s="27" t="s">
        <v>69</v>
      </c>
      <c s="28">
        <v>0.02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215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12.75" customHeight="1">
      <c r="A49" s="30" t="s">
        <v>58</v>
      </c>
      <c r="E49" s="32" t="s">
        <v>211</v>
      </c>
    </row>
    <row r="50" spans="5:5" ht="12.75" customHeight="1">
      <c r="E50" s="31" t="s">
        <v>60</v>
      </c>
    </row>
    <row r="51" spans="1:16" ht="12.75" customHeight="1">
      <c r="A51" t="s">
        <v>51</v>
      </c>
      <c s="6" t="s">
        <v>90</v>
      </c>
      <c s="6" t="s">
        <v>512</v>
      </c>
      <c t="s">
        <v>5</v>
      </c>
      <c s="26" t="s">
        <v>513</v>
      </c>
      <c s="27" t="s">
        <v>65</v>
      </c>
      <c s="28">
        <v>10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215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</v>
      </c>
    </row>
    <row r="53" spans="1:5" ht="12.75" customHeight="1">
      <c r="A53" s="30" t="s">
        <v>58</v>
      </c>
      <c r="E53" s="32" t="s">
        <v>211</v>
      </c>
    </row>
    <row r="54" spans="5:5" ht="12.75" customHeight="1">
      <c r="E54" s="31" t="s">
        <v>60</v>
      </c>
    </row>
    <row r="55" spans="1:16" ht="12.75" customHeight="1">
      <c r="A55" t="s">
        <v>51</v>
      </c>
      <c s="6" t="s">
        <v>93</v>
      </c>
      <c s="6" t="s">
        <v>698</v>
      </c>
      <c t="s">
        <v>5</v>
      </c>
      <c s="26" t="s">
        <v>699</v>
      </c>
      <c s="27" t="s">
        <v>69</v>
      </c>
      <c s="28">
        <v>1.4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215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</v>
      </c>
    </row>
    <row r="57" spans="1:5" ht="12.75" customHeight="1">
      <c r="A57" s="30" t="s">
        <v>58</v>
      </c>
      <c r="E57" s="32" t="s">
        <v>211</v>
      </c>
    </row>
    <row r="58" spans="5:5" ht="12.75" customHeight="1">
      <c r="E58" s="31" t="s">
        <v>60</v>
      </c>
    </row>
    <row r="59" spans="1:16" ht="12.75" customHeight="1">
      <c r="A59" t="s">
        <v>51</v>
      </c>
      <c s="6" t="s">
        <v>96</v>
      </c>
      <c s="6" t="s">
        <v>700</v>
      </c>
      <c t="s">
        <v>5</v>
      </c>
      <c s="26" t="s">
        <v>701</v>
      </c>
      <c s="27" t="s">
        <v>65</v>
      </c>
      <c s="28">
        <v>700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215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</v>
      </c>
    </row>
    <row r="61" spans="1:5" ht="12.75" customHeight="1">
      <c r="A61" s="30" t="s">
        <v>58</v>
      </c>
      <c r="E61" s="32" t="s">
        <v>211</v>
      </c>
    </row>
    <row r="62" spans="5:5" ht="12.75" customHeight="1">
      <c r="E62" s="31" t="s">
        <v>60</v>
      </c>
    </row>
    <row r="63" spans="1:16" ht="12.75" customHeight="1">
      <c r="A63" t="s">
        <v>51</v>
      </c>
      <c s="6" t="s">
        <v>99</v>
      </c>
      <c s="6" t="s">
        <v>600</v>
      </c>
      <c t="s">
        <v>5</v>
      </c>
      <c s="26" t="s">
        <v>601</v>
      </c>
      <c s="27" t="s">
        <v>89</v>
      </c>
      <c s="28">
        <v>16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215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</v>
      </c>
    </row>
    <row r="65" spans="1:5" ht="12.75" customHeight="1">
      <c r="A65" s="30" t="s">
        <v>58</v>
      </c>
      <c r="E65" s="32" t="s">
        <v>211</v>
      </c>
    </row>
    <row r="66" spans="5:5" ht="12.75" customHeight="1">
      <c r="E66" s="31" t="s">
        <v>60</v>
      </c>
    </row>
    <row r="67" spans="1:16" ht="12.75" customHeight="1">
      <c r="A67" t="s">
        <v>51</v>
      </c>
      <c s="6" t="s">
        <v>103</v>
      </c>
      <c s="6" t="s">
        <v>406</v>
      </c>
      <c t="s">
        <v>5</v>
      </c>
      <c s="26" t="s">
        <v>407</v>
      </c>
      <c s="27" t="s">
        <v>89</v>
      </c>
      <c s="28">
        <v>16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215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</v>
      </c>
    </row>
    <row r="69" spans="1:5" ht="12.75" customHeight="1">
      <c r="A69" s="30" t="s">
        <v>58</v>
      </c>
      <c r="E69" s="32" t="s">
        <v>211</v>
      </c>
    </row>
    <row r="70" spans="5:5" ht="12.75" customHeight="1">
      <c r="E70" s="31" t="s">
        <v>60</v>
      </c>
    </row>
    <row r="71" spans="1:16" ht="12.75" customHeight="1">
      <c r="A71" t="s">
        <v>51</v>
      </c>
      <c s="6" t="s">
        <v>106</v>
      </c>
      <c s="6" t="s">
        <v>702</v>
      </c>
      <c t="s">
        <v>5</v>
      </c>
      <c s="26" t="s">
        <v>703</v>
      </c>
      <c s="27" t="s">
        <v>65</v>
      </c>
      <c s="28">
        <v>700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215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</v>
      </c>
    </row>
    <row r="73" spans="1:5" ht="12.75" customHeight="1">
      <c r="A73" s="30" t="s">
        <v>58</v>
      </c>
      <c r="E73" s="32" t="s">
        <v>211</v>
      </c>
    </row>
    <row r="74" spans="5:5" ht="12.75" customHeight="1">
      <c r="E74" s="31" t="s">
        <v>60</v>
      </c>
    </row>
    <row r="75" spans="1:16" ht="12.75" customHeight="1">
      <c r="A75" t="s">
        <v>51</v>
      </c>
      <c s="6" t="s">
        <v>109</v>
      </c>
      <c s="6" t="s">
        <v>255</v>
      </c>
      <c t="s">
        <v>5</v>
      </c>
      <c s="26" t="s">
        <v>256</v>
      </c>
      <c s="27" t="s">
        <v>65</v>
      </c>
      <c s="28">
        <v>20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215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5</v>
      </c>
    </row>
    <row r="77" spans="1:5" ht="12.75" customHeight="1">
      <c r="A77" s="30" t="s">
        <v>58</v>
      </c>
      <c r="E77" s="32" t="s">
        <v>211</v>
      </c>
    </row>
    <row r="78" spans="5:5" ht="12.75" customHeight="1">
      <c r="E78" s="31" t="s">
        <v>60</v>
      </c>
    </row>
    <row r="79" spans="1:16" ht="12.75" customHeight="1">
      <c r="A79" t="s">
        <v>51</v>
      </c>
      <c s="6" t="s">
        <v>112</v>
      </c>
      <c s="6" t="s">
        <v>391</v>
      </c>
      <c t="s">
        <v>5</v>
      </c>
      <c s="26" t="s">
        <v>392</v>
      </c>
      <c s="27" t="s">
        <v>89</v>
      </c>
      <c s="28">
        <v>8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215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5</v>
      </c>
    </row>
    <row r="81" spans="1:5" ht="12.75" customHeight="1">
      <c r="A81" s="30" t="s">
        <v>58</v>
      </c>
      <c r="E81" s="32" t="s">
        <v>211</v>
      </c>
    </row>
    <row r="82" spans="5:5" ht="12.75" customHeight="1">
      <c r="E82" s="31" t="s">
        <v>60</v>
      </c>
    </row>
    <row r="83" spans="1:16" ht="12.75" customHeight="1">
      <c r="A83" t="s">
        <v>51</v>
      </c>
      <c s="6" t="s">
        <v>115</v>
      </c>
      <c s="6" t="s">
        <v>704</v>
      </c>
      <c t="s">
        <v>5</v>
      </c>
      <c s="26" t="s">
        <v>705</v>
      </c>
      <c s="27" t="s">
        <v>89</v>
      </c>
      <c s="28">
        <v>16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215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5</v>
      </c>
    </row>
    <row r="85" spans="1:5" ht="12.75" customHeight="1">
      <c r="A85" s="30" t="s">
        <v>58</v>
      </c>
      <c r="E85" s="32" t="s">
        <v>211</v>
      </c>
    </row>
    <row r="86" spans="5:5" ht="12.75" customHeight="1">
      <c r="E86" s="31" t="s">
        <v>60</v>
      </c>
    </row>
    <row r="87" spans="1:16" ht="12.75" customHeight="1">
      <c r="A87" t="s">
        <v>51</v>
      </c>
      <c s="6" t="s">
        <v>119</v>
      </c>
      <c s="6" t="s">
        <v>706</v>
      </c>
      <c t="s">
        <v>5</v>
      </c>
      <c s="26" t="s">
        <v>707</v>
      </c>
      <c s="27" t="s">
        <v>89</v>
      </c>
      <c s="28">
        <v>1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215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5</v>
      </c>
    </row>
    <row r="89" spans="1:5" ht="12.75" customHeight="1">
      <c r="A89" s="30" t="s">
        <v>58</v>
      </c>
      <c r="E89" s="32" t="s">
        <v>211</v>
      </c>
    </row>
    <row r="90" spans="5:5" ht="12.75" customHeight="1">
      <c r="E90" s="31" t="s">
        <v>60</v>
      </c>
    </row>
    <row r="91" spans="1:16" ht="12.75" customHeight="1">
      <c r="A91" t="s">
        <v>51</v>
      </c>
      <c s="6" t="s">
        <v>122</v>
      </c>
      <c s="6" t="s">
        <v>708</v>
      </c>
      <c t="s">
        <v>5</v>
      </c>
      <c s="26" t="s">
        <v>709</v>
      </c>
      <c s="27" t="s">
        <v>89</v>
      </c>
      <c s="28">
        <v>2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215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5</v>
      </c>
    </row>
    <row r="93" spans="1:5" ht="12.75" customHeight="1">
      <c r="A93" s="30" t="s">
        <v>58</v>
      </c>
      <c r="E93" s="32" t="s">
        <v>211</v>
      </c>
    </row>
    <row r="94" spans="5:5" ht="12.75" customHeight="1">
      <c r="E94" s="31" t="s">
        <v>60</v>
      </c>
    </row>
    <row r="95" spans="1:16" ht="12.75" customHeight="1">
      <c r="A95" t="s">
        <v>51</v>
      </c>
      <c s="6" t="s">
        <v>125</v>
      </c>
      <c s="6" t="s">
        <v>710</v>
      </c>
      <c t="s">
        <v>5</v>
      </c>
      <c s="26" t="s">
        <v>711</v>
      </c>
      <c s="27" t="s">
        <v>89</v>
      </c>
      <c s="28">
        <v>2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215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5</v>
      </c>
    </row>
    <row r="97" spans="1:5" ht="12.75" customHeight="1">
      <c r="A97" s="30" t="s">
        <v>58</v>
      </c>
      <c r="E97" s="32" t="s">
        <v>211</v>
      </c>
    </row>
    <row r="98" spans="5:5" ht="12.75" customHeight="1">
      <c r="E98" s="31" t="s">
        <v>60</v>
      </c>
    </row>
    <row r="99" spans="1:16" ht="12.75" customHeight="1">
      <c r="A99" t="s">
        <v>51</v>
      </c>
      <c s="6" t="s">
        <v>128</v>
      </c>
      <c s="6" t="s">
        <v>712</v>
      </c>
      <c t="s">
        <v>5</v>
      </c>
      <c s="26" t="s">
        <v>713</v>
      </c>
      <c s="27" t="s">
        <v>89</v>
      </c>
      <c s="28">
        <v>5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215</v>
      </c>
      <c>
        <f>(M99*21)/100</f>
      </c>
      <c t="s">
        <v>27</v>
      </c>
    </row>
    <row r="100" spans="1:5" ht="12.75" customHeight="1">
      <c r="A100" s="30" t="s">
        <v>56</v>
      </c>
      <c r="E100" s="31" t="s">
        <v>5</v>
      </c>
    </row>
    <row r="101" spans="1:5" ht="12.75" customHeight="1">
      <c r="A101" s="30" t="s">
        <v>58</v>
      </c>
      <c r="E101" s="32" t="s">
        <v>211</v>
      </c>
    </row>
    <row r="102" spans="5:5" ht="12.75" customHeight="1">
      <c r="E102" s="31" t="s">
        <v>60</v>
      </c>
    </row>
    <row r="103" spans="1:16" ht="12.75" customHeight="1">
      <c r="A103" t="s">
        <v>51</v>
      </c>
      <c s="6" t="s">
        <v>131</v>
      </c>
      <c s="6" t="s">
        <v>714</v>
      </c>
      <c t="s">
        <v>5</v>
      </c>
      <c s="26" t="s">
        <v>715</v>
      </c>
      <c s="27" t="s">
        <v>89</v>
      </c>
      <c s="28">
        <v>4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215</v>
      </c>
      <c>
        <f>(M103*21)/100</f>
      </c>
      <c t="s">
        <v>27</v>
      </c>
    </row>
    <row r="104" spans="1:5" ht="12.75" customHeight="1">
      <c r="A104" s="30" t="s">
        <v>56</v>
      </c>
      <c r="E104" s="31" t="s">
        <v>5</v>
      </c>
    </row>
    <row r="105" spans="1:5" ht="12.75" customHeight="1">
      <c r="A105" s="30" t="s">
        <v>58</v>
      </c>
      <c r="E105" s="32" t="s">
        <v>211</v>
      </c>
    </row>
    <row r="106" spans="5:5" ht="12.75" customHeight="1">
      <c r="E106" s="31" t="s">
        <v>60</v>
      </c>
    </row>
    <row r="107" spans="1:16" ht="12.75" customHeight="1">
      <c r="A107" t="s">
        <v>51</v>
      </c>
      <c s="6" t="s">
        <v>134</v>
      </c>
      <c s="6" t="s">
        <v>716</v>
      </c>
      <c t="s">
        <v>5</v>
      </c>
      <c s="26" t="s">
        <v>717</v>
      </c>
      <c s="27" t="s">
        <v>89</v>
      </c>
      <c s="28">
        <v>4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215</v>
      </c>
      <c>
        <f>(M107*21)/100</f>
      </c>
      <c t="s">
        <v>27</v>
      </c>
    </row>
    <row r="108" spans="1:5" ht="12.75" customHeight="1">
      <c r="A108" s="30" t="s">
        <v>56</v>
      </c>
      <c r="E108" s="31" t="s">
        <v>5</v>
      </c>
    </row>
    <row r="109" spans="1:5" ht="12.75" customHeight="1">
      <c r="A109" s="30" t="s">
        <v>58</v>
      </c>
      <c r="E109" s="32" t="s">
        <v>211</v>
      </c>
    </row>
    <row r="110" spans="5:5" ht="12.75" customHeight="1">
      <c r="E110" s="31" t="s">
        <v>60</v>
      </c>
    </row>
    <row r="111" spans="1:16" ht="12.75" customHeight="1">
      <c r="A111" t="s">
        <v>51</v>
      </c>
      <c s="6" t="s">
        <v>137</v>
      </c>
      <c s="6" t="s">
        <v>385</v>
      </c>
      <c t="s">
        <v>5</v>
      </c>
      <c s="26" t="s">
        <v>386</v>
      </c>
      <c s="27" t="s">
        <v>89</v>
      </c>
      <c s="28">
        <v>4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215</v>
      </c>
      <c>
        <f>(M111*21)/100</f>
      </c>
      <c t="s">
        <v>27</v>
      </c>
    </row>
    <row r="112" spans="1:5" ht="12.75" customHeight="1">
      <c r="A112" s="30" t="s">
        <v>56</v>
      </c>
      <c r="E112" s="31" t="s">
        <v>5</v>
      </c>
    </row>
    <row r="113" spans="1:5" ht="12.75" customHeight="1">
      <c r="A113" s="30" t="s">
        <v>58</v>
      </c>
      <c r="E113" s="32" t="s">
        <v>211</v>
      </c>
    </row>
    <row r="114" spans="5:5" ht="12.75" customHeight="1">
      <c r="E114" s="31" t="s">
        <v>60</v>
      </c>
    </row>
    <row r="115" spans="1:16" ht="12.75" customHeight="1">
      <c r="A115" t="s">
        <v>51</v>
      </c>
      <c s="6" t="s">
        <v>140</v>
      </c>
      <c s="6" t="s">
        <v>388</v>
      </c>
      <c t="s">
        <v>5</v>
      </c>
      <c s="26" t="s">
        <v>389</v>
      </c>
      <c s="27" t="s">
        <v>89</v>
      </c>
      <c s="28">
        <v>4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215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5</v>
      </c>
    </row>
    <row r="117" spans="1:5" ht="12.75" customHeight="1">
      <c r="A117" s="30" t="s">
        <v>58</v>
      </c>
      <c r="E117" s="32" t="s">
        <v>211</v>
      </c>
    </row>
    <row r="118" spans="5:5" ht="12.75" customHeight="1">
      <c r="E118" s="31" t="s">
        <v>60</v>
      </c>
    </row>
    <row r="119" spans="1:16" ht="12.75" customHeight="1">
      <c r="A119" t="s">
        <v>51</v>
      </c>
      <c s="6" t="s">
        <v>143</v>
      </c>
      <c s="6" t="s">
        <v>427</v>
      </c>
      <c t="s">
        <v>5</v>
      </c>
      <c s="26" t="s">
        <v>428</v>
      </c>
      <c s="27" t="s">
        <v>89</v>
      </c>
      <c s="28">
        <v>20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215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5</v>
      </c>
    </row>
    <row r="121" spans="1:5" ht="12.75" customHeight="1">
      <c r="A121" s="30" t="s">
        <v>58</v>
      </c>
      <c r="E121" s="32" t="s">
        <v>211</v>
      </c>
    </row>
    <row r="122" spans="5:5" ht="12.75" customHeight="1">
      <c r="E122" s="31" t="s">
        <v>60</v>
      </c>
    </row>
    <row r="123" spans="1:16" ht="12.75" customHeight="1">
      <c r="A123" t="s">
        <v>51</v>
      </c>
      <c s="6" t="s">
        <v>146</v>
      </c>
      <c s="6" t="s">
        <v>430</v>
      </c>
      <c t="s">
        <v>5</v>
      </c>
      <c s="26" t="s">
        <v>431</v>
      </c>
      <c s="27" t="s">
        <v>89</v>
      </c>
      <c s="28">
        <v>20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215</v>
      </c>
      <c>
        <f>(M123*21)/100</f>
      </c>
      <c t="s">
        <v>27</v>
      </c>
    </row>
    <row r="124" spans="1:5" ht="12.75" customHeight="1">
      <c r="A124" s="30" t="s">
        <v>56</v>
      </c>
      <c r="E124" s="31" t="s">
        <v>5</v>
      </c>
    </row>
    <row r="125" spans="1:5" ht="12.75" customHeight="1">
      <c r="A125" s="30" t="s">
        <v>58</v>
      </c>
      <c r="E125" s="32" t="s">
        <v>211</v>
      </c>
    </row>
    <row r="126" spans="5:5" ht="12.75" customHeight="1">
      <c r="E126" s="31" t="s">
        <v>60</v>
      </c>
    </row>
    <row r="127" spans="1:16" ht="12.75" customHeight="1">
      <c r="A127" t="s">
        <v>51</v>
      </c>
      <c s="6" t="s">
        <v>149</v>
      </c>
      <c s="6" t="s">
        <v>445</v>
      </c>
      <c t="s">
        <v>5</v>
      </c>
      <c s="26" t="s">
        <v>446</v>
      </c>
      <c s="27" t="s">
        <v>89</v>
      </c>
      <c s="28">
        <v>12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215</v>
      </c>
      <c>
        <f>(M127*21)/100</f>
      </c>
      <c t="s">
        <v>27</v>
      </c>
    </row>
    <row r="128" spans="1:5" ht="12.75" customHeight="1">
      <c r="A128" s="30" t="s">
        <v>56</v>
      </c>
      <c r="E128" s="31" t="s">
        <v>5</v>
      </c>
    </row>
    <row r="129" spans="1:5" ht="12.75" customHeight="1">
      <c r="A129" s="30" t="s">
        <v>58</v>
      </c>
      <c r="E129" s="32" t="s">
        <v>211</v>
      </c>
    </row>
    <row r="130" spans="5:5" ht="12.75" customHeight="1">
      <c r="E130" s="31" t="s">
        <v>60</v>
      </c>
    </row>
    <row r="131" spans="1:16" ht="12.75" customHeight="1">
      <c r="A131" t="s">
        <v>51</v>
      </c>
      <c s="6" t="s">
        <v>152</v>
      </c>
      <c s="6" t="s">
        <v>718</v>
      </c>
      <c t="s">
        <v>5</v>
      </c>
      <c s="26" t="s">
        <v>719</v>
      </c>
      <c s="27" t="s">
        <v>720</v>
      </c>
      <c s="28">
        <v>50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215</v>
      </c>
      <c>
        <f>(M131*21)/100</f>
      </c>
      <c t="s">
        <v>27</v>
      </c>
    </row>
    <row r="132" spans="1:5" ht="12.75" customHeight="1">
      <c r="A132" s="30" t="s">
        <v>56</v>
      </c>
      <c r="E132" s="31" t="s">
        <v>5</v>
      </c>
    </row>
    <row r="133" spans="1:5" ht="12.75" customHeight="1">
      <c r="A133" s="30" t="s">
        <v>58</v>
      </c>
      <c r="E133" s="32" t="s">
        <v>211</v>
      </c>
    </row>
    <row r="134" spans="5:5" ht="12.75" customHeight="1">
      <c r="E134" s="31" t="s">
        <v>60</v>
      </c>
    </row>
    <row r="135" spans="1:16" ht="12.75" customHeight="1">
      <c r="A135" t="s">
        <v>51</v>
      </c>
      <c s="6" t="s">
        <v>155</v>
      </c>
      <c s="6" t="s">
        <v>645</v>
      </c>
      <c t="s">
        <v>5</v>
      </c>
      <c s="26" t="s">
        <v>646</v>
      </c>
      <c s="27" t="s">
        <v>65</v>
      </c>
      <c s="28">
        <v>100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215</v>
      </c>
      <c>
        <f>(M135*21)/100</f>
      </c>
      <c t="s">
        <v>27</v>
      </c>
    </row>
    <row r="136" spans="1:5" ht="12.75" customHeight="1">
      <c r="A136" s="30" t="s">
        <v>56</v>
      </c>
      <c r="E136" s="31" t="s">
        <v>5</v>
      </c>
    </row>
    <row r="137" spans="1:5" ht="12.75" customHeight="1">
      <c r="A137" s="30" t="s">
        <v>58</v>
      </c>
      <c r="E137" s="32" t="s">
        <v>211</v>
      </c>
    </row>
    <row r="138" spans="5:5" ht="12.75" customHeight="1">
      <c r="E138" s="31" t="s">
        <v>60</v>
      </c>
    </row>
    <row r="139" spans="1:16" ht="12.75" customHeight="1">
      <c r="A139" t="s">
        <v>51</v>
      </c>
      <c s="6" t="s">
        <v>158</v>
      </c>
      <c s="6" t="s">
        <v>721</v>
      </c>
      <c t="s">
        <v>5</v>
      </c>
      <c s="26" t="s">
        <v>722</v>
      </c>
      <c s="27" t="s">
        <v>65</v>
      </c>
      <c s="28">
        <v>1400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215</v>
      </c>
      <c>
        <f>(M139*21)/100</f>
      </c>
      <c t="s">
        <v>27</v>
      </c>
    </row>
    <row r="140" spans="1:5" ht="12.75" customHeight="1">
      <c r="A140" s="30" t="s">
        <v>56</v>
      </c>
      <c r="E140" s="31" t="s">
        <v>5</v>
      </c>
    </row>
    <row r="141" spans="1:5" ht="12.75" customHeight="1">
      <c r="A141" s="30" t="s">
        <v>58</v>
      </c>
      <c r="E141" s="32" t="s">
        <v>211</v>
      </c>
    </row>
    <row r="142" spans="5:5" ht="12.75" customHeight="1">
      <c r="E142" s="31" t="s">
        <v>60</v>
      </c>
    </row>
    <row r="143" spans="1:16" ht="12.75" customHeight="1">
      <c r="A143" t="s">
        <v>51</v>
      </c>
      <c s="6" t="s">
        <v>163</v>
      </c>
      <c s="6" t="s">
        <v>723</v>
      </c>
      <c t="s">
        <v>5</v>
      </c>
      <c s="26" t="s">
        <v>724</v>
      </c>
      <c s="27" t="s">
        <v>65</v>
      </c>
      <c s="28">
        <v>10</v>
      </c>
      <c s="27">
        <v>0</v>
      </c>
      <c s="27">
        <f>ROUND(G143*H143,6)</f>
      </c>
      <c r="L143" s="29">
        <v>0</v>
      </c>
      <c s="24">
        <f>ROUND(ROUND(L143,2)*ROUND(G143,3),2)</f>
      </c>
      <c s="27" t="s">
        <v>215</v>
      </c>
      <c>
        <f>(M143*21)/100</f>
      </c>
      <c t="s">
        <v>27</v>
      </c>
    </row>
    <row r="144" spans="1:5" ht="12.75" customHeight="1">
      <c r="A144" s="30" t="s">
        <v>56</v>
      </c>
      <c r="E144" s="31" t="s">
        <v>5</v>
      </c>
    </row>
    <row r="145" spans="1:5" ht="12.75" customHeight="1">
      <c r="A145" s="30" t="s">
        <v>58</v>
      </c>
      <c r="E145" s="32" t="s">
        <v>211</v>
      </c>
    </row>
    <row r="146" spans="5:5" ht="12.75" customHeight="1">
      <c r="E146" s="31" t="s">
        <v>60</v>
      </c>
    </row>
    <row r="147" spans="1:16" ht="12.75" customHeight="1">
      <c r="A147" t="s">
        <v>51</v>
      </c>
      <c s="6" t="s">
        <v>166</v>
      </c>
      <c s="6" t="s">
        <v>725</v>
      </c>
      <c t="s">
        <v>5</v>
      </c>
      <c s="26" t="s">
        <v>726</v>
      </c>
      <c s="27" t="s">
        <v>89</v>
      </c>
      <c s="28">
        <v>80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215</v>
      </c>
      <c>
        <f>(M147*21)/100</f>
      </c>
      <c t="s">
        <v>27</v>
      </c>
    </row>
    <row r="148" spans="1:5" ht="12.75" customHeight="1">
      <c r="A148" s="30" t="s">
        <v>56</v>
      </c>
      <c r="E148" s="31" t="s">
        <v>5</v>
      </c>
    </row>
    <row r="149" spans="1:5" ht="12.75" customHeight="1">
      <c r="A149" s="30" t="s">
        <v>58</v>
      </c>
      <c r="E149" s="32" t="s">
        <v>211</v>
      </c>
    </row>
    <row r="150" spans="5:5" ht="12.75" customHeight="1">
      <c r="E150" s="31" t="s">
        <v>60</v>
      </c>
    </row>
    <row r="151" spans="1:16" ht="12.75" customHeight="1">
      <c r="A151" t="s">
        <v>51</v>
      </c>
      <c s="6" t="s">
        <v>169</v>
      </c>
      <c s="6" t="s">
        <v>727</v>
      </c>
      <c t="s">
        <v>5</v>
      </c>
      <c s="26" t="s">
        <v>728</v>
      </c>
      <c s="27" t="s">
        <v>65</v>
      </c>
      <c s="28">
        <v>10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215</v>
      </c>
      <c>
        <f>(M151*21)/100</f>
      </c>
      <c t="s">
        <v>27</v>
      </c>
    </row>
    <row r="152" spans="1:5" ht="12.75" customHeight="1">
      <c r="A152" s="30" t="s">
        <v>56</v>
      </c>
      <c r="E152" s="31" t="s">
        <v>5</v>
      </c>
    </row>
    <row r="153" spans="1:5" ht="12.75" customHeight="1">
      <c r="A153" s="30" t="s">
        <v>58</v>
      </c>
      <c r="E153" s="32" t="s">
        <v>211</v>
      </c>
    </row>
    <row r="154" spans="5:5" ht="12.75" customHeight="1">
      <c r="E154" s="31" t="s">
        <v>60</v>
      </c>
    </row>
    <row r="155" spans="1:16" ht="12.75" customHeight="1">
      <c r="A155" t="s">
        <v>51</v>
      </c>
      <c s="6" t="s">
        <v>172</v>
      </c>
      <c s="6" t="s">
        <v>729</v>
      </c>
      <c t="s">
        <v>5</v>
      </c>
      <c s="26" t="s">
        <v>730</v>
      </c>
      <c s="27" t="s">
        <v>89</v>
      </c>
      <c s="28">
        <v>4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215</v>
      </c>
      <c>
        <f>(M155*21)/100</f>
      </c>
      <c t="s">
        <v>27</v>
      </c>
    </row>
    <row r="156" spans="1:5" ht="12.75" customHeight="1">
      <c r="A156" s="30" t="s">
        <v>56</v>
      </c>
      <c r="E156" s="31" t="s">
        <v>5</v>
      </c>
    </row>
    <row r="157" spans="1:5" ht="12.75" customHeight="1">
      <c r="A157" s="30" t="s">
        <v>58</v>
      </c>
      <c r="E157" s="32" t="s">
        <v>211</v>
      </c>
    </row>
    <row r="158" spans="5:5" ht="12.75" customHeight="1">
      <c r="E158" s="31" t="s">
        <v>60</v>
      </c>
    </row>
    <row r="159" spans="1:16" ht="12.75" customHeight="1">
      <c r="A159" t="s">
        <v>51</v>
      </c>
      <c s="6" t="s">
        <v>175</v>
      </c>
      <c s="6" t="s">
        <v>731</v>
      </c>
      <c t="s">
        <v>5</v>
      </c>
      <c s="26" t="s">
        <v>732</v>
      </c>
      <c s="27" t="s">
        <v>89</v>
      </c>
      <c s="28">
        <v>2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215</v>
      </c>
      <c>
        <f>(M159*21)/100</f>
      </c>
      <c t="s">
        <v>27</v>
      </c>
    </row>
    <row r="160" spans="1:5" ht="12.75" customHeight="1">
      <c r="A160" s="30" t="s">
        <v>56</v>
      </c>
      <c r="E160" s="31" t="s">
        <v>5</v>
      </c>
    </row>
    <row r="161" spans="1:5" ht="12.75" customHeight="1">
      <c r="A161" s="30" t="s">
        <v>58</v>
      </c>
      <c r="E161" s="32" t="s">
        <v>211</v>
      </c>
    </row>
    <row r="162" spans="5:5" ht="12.75" customHeight="1">
      <c r="E162" s="31" t="s">
        <v>60</v>
      </c>
    </row>
    <row r="163" spans="1:16" ht="12.75" customHeight="1">
      <c r="A163" t="s">
        <v>51</v>
      </c>
      <c s="6" t="s">
        <v>178</v>
      </c>
      <c s="6" t="s">
        <v>733</v>
      </c>
      <c t="s">
        <v>5</v>
      </c>
      <c s="26" t="s">
        <v>734</v>
      </c>
      <c s="27" t="s">
        <v>89</v>
      </c>
      <c s="28">
        <v>2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215</v>
      </c>
      <c>
        <f>(M163*21)/100</f>
      </c>
      <c t="s">
        <v>27</v>
      </c>
    </row>
    <row r="164" spans="1:5" ht="12.75" customHeight="1">
      <c r="A164" s="30" t="s">
        <v>56</v>
      </c>
      <c r="E164" s="31" t="s">
        <v>5</v>
      </c>
    </row>
    <row r="165" spans="1:5" ht="12.75" customHeight="1">
      <c r="A165" s="30" t="s">
        <v>58</v>
      </c>
      <c r="E165" s="32" t="s">
        <v>211</v>
      </c>
    </row>
    <row r="166" spans="5:5" ht="12.75" customHeight="1">
      <c r="E166" s="31" t="s">
        <v>60</v>
      </c>
    </row>
    <row r="167" spans="1:16" ht="12.75" customHeight="1">
      <c r="A167" t="s">
        <v>51</v>
      </c>
      <c s="6" t="s">
        <v>181</v>
      </c>
      <c s="6" t="s">
        <v>735</v>
      </c>
      <c t="s">
        <v>5</v>
      </c>
      <c s="26" t="s">
        <v>736</v>
      </c>
      <c s="27" t="s">
        <v>89</v>
      </c>
      <c s="28">
        <v>2</v>
      </c>
      <c s="27">
        <v>0</v>
      </c>
      <c s="27">
        <f>ROUND(G167*H167,6)</f>
      </c>
      <c r="L167" s="29">
        <v>0</v>
      </c>
      <c s="24">
        <f>ROUND(ROUND(L167,2)*ROUND(G167,3),2)</f>
      </c>
      <c s="27" t="s">
        <v>215</v>
      </c>
      <c>
        <f>(M167*21)/100</f>
      </c>
      <c t="s">
        <v>27</v>
      </c>
    </row>
    <row r="168" spans="1:5" ht="12.75" customHeight="1">
      <c r="A168" s="30" t="s">
        <v>56</v>
      </c>
      <c r="E168" s="31" t="s">
        <v>5</v>
      </c>
    </row>
    <row r="169" spans="1:5" ht="12.75" customHeight="1">
      <c r="A169" s="30" t="s">
        <v>58</v>
      </c>
      <c r="E169" s="32" t="s">
        <v>211</v>
      </c>
    </row>
    <row r="170" spans="5:5" ht="12.75" customHeight="1">
      <c r="E170" s="31" t="s">
        <v>60</v>
      </c>
    </row>
    <row r="171" spans="1:16" ht="12.75" customHeight="1">
      <c r="A171" t="s">
        <v>51</v>
      </c>
      <c s="6" t="s">
        <v>185</v>
      </c>
      <c s="6" t="s">
        <v>737</v>
      </c>
      <c t="s">
        <v>5</v>
      </c>
      <c s="26" t="s">
        <v>738</v>
      </c>
      <c s="27" t="s">
        <v>89</v>
      </c>
      <c s="28">
        <v>2</v>
      </c>
      <c s="27">
        <v>0</v>
      </c>
      <c s="27">
        <f>ROUND(G171*H171,6)</f>
      </c>
      <c r="L171" s="29">
        <v>0</v>
      </c>
      <c s="24">
        <f>ROUND(ROUND(L171,2)*ROUND(G171,3),2)</f>
      </c>
      <c s="27" t="s">
        <v>215</v>
      </c>
      <c>
        <f>(M171*21)/100</f>
      </c>
      <c t="s">
        <v>27</v>
      </c>
    </row>
    <row r="172" spans="1:5" ht="12.75" customHeight="1">
      <c r="A172" s="30" t="s">
        <v>56</v>
      </c>
      <c r="E172" s="31" t="s">
        <v>5</v>
      </c>
    </row>
    <row r="173" spans="1:5" ht="12.75" customHeight="1">
      <c r="A173" s="30" t="s">
        <v>58</v>
      </c>
      <c r="E173" s="32" t="s">
        <v>211</v>
      </c>
    </row>
    <row r="174" spans="5:5" ht="12.75" customHeight="1">
      <c r="E174" s="31" t="s">
        <v>60</v>
      </c>
    </row>
    <row r="175" spans="1:16" ht="12.75" customHeight="1">
      <c r="A175" t="s">
        <v>51</v>
      </c>
      <c s="6" t="s">
        <v>188</v>
      </c>
      <c s="6" t="s">
        <v>739</v>
      </c>
      <c t="s">
        <v>5</v>
      </c>
      <c s="26" t="s">
        <v>740</v>
      </c>
      <c s="27" t="s">
        <v>89</v>
      </c>
      <c s="28">
        <v>3</v>
      </c>
      <c s="27">
        <v>0</v>
      </c>
      <c s="27">
        <f>ROUND(G175*H175,6)</f>
      </c>
      <c r="L175" s="29">
        <v>0</v>
      </c>
      <c s="24">
        <f>ROUND(ROUND(L175,2)*ROUND(G175,3),2)</f>
      </c>
      <c s="27" t="s">
        <v>215</v>
      </c>
      <c>
        <f>(M175*21)/100</f>
      </c>
      <c t="s">
        <v>27</v>
      </c>
    </row>
    <row r="176" spans="1:5" ht="12.75" customHeight="1">
      <c r="A176" s="30" t="s">
        <v>56</v>
      </c>
      <c r="E176" s="31" t="s">
        <v>5</v>
      </c>
    </row>
    <row r="177" spans="1:5" ht="12.75" customHeight="1">
      <c r="A177" s="30" t="s">
        <v>58</v>
      </c>
      <c r="E177" s="32" t="s">
        <v>211</v>
      </c>
    </row>
    <row r="178" spans="5:5" ht="12.75" customHeight="1">
      <c r="E178" s="31" t="s">
        <v>60</v>
      </c>
    </row>
    <row r="179" spans="1:16" ht="12.75" customHeight="1">
      <c r="A179" t="s">
        <v>51</v>
      </c>
      <c s="6" t="s">
        <v>191</v>
      </c>
      <c s="6" t="s">
        <v>741</v>
      </c>
      <c t="s">
        <v>5</v>
      </c>
      <c s="26" t="s">
        <v>742</v>
      </c>
      <c s="27" t="s">
        <v>89</v>
      </c>
      <c s="28">
        <v>1</v>
      </c>
      <c s="27">
        <v>0</v>
      </c>
      <c s="27">
        <f>ROUND(G179*H179,6)</f>
      </c>
      <c r="L179" s="29">
        <v>0</v>
      </c>
      <c s="24">
        <f>ROUND(ROUND(L179,2)*ROUND(G179,3),2)</f>
      </c>
      <c s="27" t="s">
        <v>215</v>
      </c>
      <c>
        <f>(M179*21)/100</f>
      </c>
      <c t="s">
        <v>27</v>
      </c>
    </row>
    <row r="180" spans="1:5" ht="12.75" customHeight="1">
      <c r="A180" s="30" t="s">
        <v>56</v>
      </c>
      <c r="E180" s="31" t="s">
        <v>5</v>
      </c>
    </row>
    <row r="181" spans="1:5" ht="12.75" customHeight="1">
      <c r="A181" s="30" t="s">
        <v>58</v>
      </c>
      <c r="E181" s="32" t="s">
        <v>211</v>
      </c>
    </row>
    <row r="182" spans="5:5" ht="12.75" customHeight="1">
      <c r="E182" s="31" t="s">
        <v>60</v>
      </c>
    </row>
    <row r="183" spans="1:16" ht="12.75" customHeight="1">
      <c r="A183" t="s">
        <v>51</v>
      </c>
      <c s="6" t="s">
        <v>194</v>
      </c>
      <c s="6" t="s">
        <v>743</v>
      </c>
      <c t="s">
        <v>5</v>
      </c>
      <c s="26" t="s">
        <v>744</v>
      </c>
      <c s="27" t="s">
        <v>89</v>
      </c>
      <c s="28">
        <v>2</v>
      </c>
      <c s="27">
        <v>0</v>
      </c>
      <c s="27">
        <f>ROUND(G183*H183,6)</f>
      </c>
      <c r="L183" s="29">
        <v>0</v>
      </c>
      <c s="24">
        <f>ROUND(ROUND(L183,2)*ROUND(G183,3),2)</f>
      </c>
      <c s="27" t="s">
        <v>215</v>
      </c>
      <c>
        <f>(M183*21)/100</f>
      </c>
      <c t="s">
        <v>27</v>
      </c>
    </row>
    <row r="184" spans="1:5" ht="12.75" customHeight="1">
      <c r="A184" s="30" t="s">
        <v>56</v>
      </c>
      <c r="E184" s="31" t="s">
        <v>5</v>
      </c>
    </row>
    <row r="185" spans="1:5" ht="12.75" customHeight="1">
      <c r="A185" s="30" t="s">
        <v>58</v>
      </c>
      <c r="E185" s="32" t="s">
        <v>211</v>
      </c>
    </row>
    <row r="186" spans="5:5" ht="12.75" customHeight="1">
      <c r="E186" s="31" t="s">
        <v>60</v>
      </c>
    </row>
    <row r="187" spans="1:16" ht="12.75" customHeight="1">
      <c r="A187" t="s">
        <v>51</v>
      </c>
      <c s="6" t="s">
        <v>197</v>
      </c>
      <c s="6" t="s">
        <v>745</v>
      </c>
      <c t="s">
        <v>5</v>
      </c>
      <c s="26" t="s">
        <v>746</v>
      </c>
      <c s="27" t="s">
        <v>89</v>
      </c>
      <c s="28">
        <v>4</v>
      </c>
      <c s="27">
        <v>0</v>
      </c>
      <c s="27">
        <f>ROUND(G187*H187,6)</f>
      </c>
      <c r="L187" s="29">
        <v>0</v>
      </c>
      <c s="24">
        <f>ROUND(ROUND(L187,2)*ROUND(G187,3),2)</f>
      </c>
      <c s="27" t="s">
        <v>215</v>
      </c>
      <c>
        <f>(M187*21)/100</f>
      </c>
      <c t="s">
        <v>27</v>
      </c>
    </row>
    <row r="188" spans="1:5" ht="12.75" customHeight="1">
      <c r="A188" s="30" t="s">
        <v>56</v>
      </c>
      <c r="E188" s="31" t="s">
        <v>5</v>
      </c>
    </row>
    <row r="189" spans="1:5" ht="12.75" customHeight="1">
      <c r="A189" s="30" t="s">
        <v>58</v>
      </c>
      <c r="E189" s="32" t="s">
        <v>211</v>
      </c>
    </row>
    <row r="190" spans="5:5" ht="12.75" customHeight="1">
      <c r="E190" s="31" t="s">
        <v>60</v>
      </c>
    </row>
    <row r="191" spans="1:16" ht="12.75" customHeight="1">
      <c r="A191" t="s">
        <v>51</v>
      </c>
      <c s="6" t="s">
        <v>303</v>
      </c>
      <c s="6" t="s">
        <v>747</v>
      </c>
      <c t="s">
        <v>5</v>
      </c>
      <c s="26" t="s">
        <v>748</v>
      </c>
      <c s="27" t="s">
        <v>89</v>
      </c>
      <c s="28">
        <v>6</v>
      </c>
      <c s="27">
        <v>0</v>
      </c>
      <c s="27">
        <f>ROUND(G191*H191,6)</f>
      </c>
      <c r="L191" s="29">
        <v>0</v>
      </c>
      <c s="24">
        <f>ROUND(ROUND(L191,2)*ROUND(G191,3),2)</f>
      </c>
      <c s="27" t="s">
        <v>215</v>
      </c>
      <c>
        <f>(M191*21)/100</f>
      </c>
      <c t="s">
        <v>27</v>
      </c>
    </row>
    <row r="192" spans="1:5" ht="12.75" customHeight="1">
      <c r="A192" s="30" t="s">
        <v>56</v>
      </c>
      <c r="E192" s="31" t="s">
        <v>5</v>
      </c>
    </row>
    <row r="193" spans="1:5" ht="12.75" customHeight="1">
      <c r="A193" s="30" t="s">
        <v>58</v>
      </c>
      <c r="E193" s="32" t="s">
        <v>211</v>
      </c>
    </row>
    <row r="194" spans="5:5" ht="12.75" customHeight="1">
      <c r="E194" s="31" t="s">
        <v>60</v>
      </c>
    </row>
    <row r="195" spans="1:16" ht="12.75" customHeight="1">
      <c r="A195" t="s">
        <v>51</v>
      </c>
      <c s="6" t="s">
        <v>306</v>
      </c>
      <c s="6" t="s">
        <v>749</v>
      </c>
      <c t="s">
        <v>5</v>
      </c>
      <c s="26" t="s">
        <v>750</v>
      </c>
      <c s="27" t="s">
        <v>89</v>
      </c>
      <c s="28">
        <v>2</v>
      </c>
      <c s="27">
        <v>0</v>
      </c>
      <c s="27">
        <f>ROUND(G195*H195,6)</f>
      </c>
      <c r="L195" s="29">
        <v>0</v>
      </c>
      <c s="24">
        <f>ROUND(ROUND(L195,2)*ROUND(G195,3),2)</f>
      </c>
      <c s="27" t="s">
        <v>215</v>
      </c>
      <c>
        <f>(M195*21)/100</f>
      </c>
      <c t="s">
        <v>27</v>
      </c>
    </row>
    <row r="196" spans="1:5" ht="12.75" customHeight="1">
      <c r="A196" s="30" t="s">
        <v>56</v>
      </c>
      <c r="E196" s="31" t="s">
        <v>5</v>
      </c>
    </row>
    <row r="197" spans="1:5" ht="12.75" customHeight="1">
      <c r="A197" s="30" t="s">
        <v>58</v>
      </c>
      <c r="E197" s="32" t="s">
        <v>211</v>
      </c>
    </row>
    <row r="198" spans="5:5" ht="12.75" customHeight="1">
      <c r="E198" s="31" t="s">
        <v>60</v>
      </c>
    </row>
    <row r="199" spans="1:16" ht="12.75" customHeight="1">
      <c r="A199" t="s">
        <v>51</v>
      </c>
      <c s="6" t="s">
        <v>309</v>
      </c>
      <c s="6" t="s">
        <v>751</v>
      </c>
      <c t="s">
        <v>5</v>
      </c>
      <c s="26" t="s">
        <v>752</v>
      </c>
      <c s="27" t="s">
        <v>89</v>
      </c>
      <c s="28">
        <v>2</v>
      </c>
      <c s="27">
        <v>0</v>
      </c>
      <c s="27">
        <f>ROUND(G199*H199,6)</f>
      </c>
      <c r="L199" s="29">
        <v>0</v>
      </c>
      <c s="24">
        <f>ROUND(ROUND(L199,2)*ROUND(G199,3),2)</f>
      </c>
      <c s="27" t="s">
        <v>215</v>
      </c>
      <c>
        <f>(M199*21)/100</f>
      </c>
      <c t="s">
        <v>27</v>
      </c>
    </row>
    <row r="200" spans="1:5" ht="12.75" customHeight="1">
      <c r="A200" s="30" t="s">
        <v>56</v>
      </c>
      <c r="E200" s="31" t="s">
        <v>5</v>
      </c>
    </row>
    <row r="201" spans="1:5" ht="12.75" customHeight="1">
      <c r="A201" s="30" t="s">
        <v>58</v>
      </c>
      <c r="E201" s="32" t="s">
        <v>211</v>
      </c>
    </row>
    <row r="202" spans="5:5" ht="12.75" customHeight="1">
      <c r="E202" s="31" t="s">
        <v>60</v>
      </c>
    </row>
    <row r="203" spans="1:16" ht="12.75" customHeight="1">
      <c r="A203" t="s">
        <v>51</v>
      </c>
      <c s="6" t="s">
        <v>312</v>
      </c>
      <c s="6" t="s">
        <v>753</v>
      </c>
      <c t="s">
        <v>5</v>
      </c>
      <c s="26" t="s">
        <v>754</v>
      </c>
      <c s="27" t="s">
        <v>89</v>
      </c>
      <c s="28">
        <v>2</v>
      </c>
      <c s="27">
        <v>0</v>
      </c>
      <c s="27">
        <f>ROUND(G203*H203,6)</f>
      </c>
      <c r="L203" s="29">
        <v>0</v>
      </c>
      <c s="24">
        <f>ROUND(ROUND(L203,2)*ROUND(G203,3),2)</f>
      </c>
      <c s="27" t="s">
        <v>215</v>
      </c>
      <c>
        <f>(M203*21)/100</f>
      </c>
      <c t="s">
        <v>27</v>
      </c>
    </row>
    <row r="204" spans="1:5" ht="12.75" customHeight="1">
      <c r="A204" s="30" t="s">
        <v>56</v>
      </c>
      <c r="E204" s="31" t="s">
        <v>5</v>
      </c>
    </row>
    <row r="205" spans="1:5" ht="12.75" customHeight="1">
      <c r="A205" s="30" t="s">
        <v>58</v>
      </c>
      <c r="E205" s="32" t="s">
        <v>211</v>
      </c>
    </row>
    <row r="206" spans="5:5" ht="12.75" customHeight="1">
      <c r="E206" s="31" t="s">
        <v>60</v>
      </c>
    </row>
    <row r="207" spans="1:16" ht="12.75" customHeight="1">
      <c r="A207" t="s">
        <v>51</v>
      </c>
      <c s="6" t="s">
        <v>315</v>
      </c>
      <c s="6" t="s">
        <v>755</v>
      </c>
      <c t="s">
        <v>5</v>
      </c>
      <c s="26" t="s">
        <v>756</v>
      </c>
      <c s="27" t="s">
        <v>89</v>
      </c>
      <c s="28">
        <v>1</v>
      </c>
      <c s="27">
        <v>0</v>
      </c>
      <c s="27">
        <f>ROUND(G207*H207,6)</f>
      </c>
      <c r="L207" s="29">
        <v>0</v>
      </c>
      <c s="24">
        <f>ROUND(ROUND(L207,2)*ROUND(G207,3),2)</f>
      </c>
      <c s="27" t="s">
        <v>215</v>
      </c>
      <c>
        <f>(M207*21)/100</f>
      </c>
      <c t="s">
        <v>27</v>
      </c>
    </row>
    <row r="208" spans="1:5" ht="12.75" customHeight="1">
      <c r="A208" s="30" t="s">
        <v>56</v>
      </c>
      <c r="E208" s="31" t="s">
        <v>5</v>
      </c>
    </row>
    <row r="209" spans="1:5" ht="12.75" customHeight="1">
      <c r="A209" s="30" t="s">
        <v>58</v>
      </c>
      <c r="E209" s="32" t="s">
        <v>211</v>
      </c>
    </row>
    <row r="210" spans="5:5" ht="12.75" customHeight="1">
      <c r="E210" s="31" t="s">
        <v>60</v>
      </c>
    </row>
    <row r="211" spans="1:16" ht="12.75" customHeight="1">
      <c r="A211" t="s">
        <v>51</v>
      </c>
      <c s="6" t="s">
        <v>318</v>
      </c>
      <c s="6" t="s">
        <v>757</v>
      </c>
      <c t="s">
        <v>5</v>
      </c>
      <c s="26" t="s">
        <v>654</v>
      </c>
      <c s="27" t="s">
        <v>89</v>
      </c>
      <c s="28">
        <v>1</v>
      </c>
      <c s="27">
        <v>0</v>
      </c>
      <c s="27">
        <f>ROUND(G211*H211,6)</f>
      </c>
      <c r="L211" s="29">
        <v>0</v>
      </c>
      <c s="24">
        <f>ROUND(ROUND(L211,2)*ROUND(G211,3),2)</f>
      </c>
      <c s="27" t="s">
        <v>215</v>
      </c>
      <c>
        <f>(M211*21)/100</f>
      </c>
      <c t="s">
        <v>27</v>
      </c>
    </row>
    <row r="212" spans="1:5" ht="12.75" customHeight="1">
      <c r="A212" s="30" t="s">
        <v>56</v>
      </c>
      <c r="E212" s="31" t="s">
        <v>5</v>
      </c>
    </row>
    <row r="213" spans="1:5" ht="12.75" customHeight="1">
      <c r="A213" s="30" t="s">
        <v>58</v>
      </c>
      <c r="E213" s="32" t="s">
        <v>211</v>
      </c>
    </row>
    <row r="214" spans="5:5" ht="12.75" customHeight="1">
      <c r="E214" s="31" t="s">
        <v>60</v>
      </c>
    </row>
    <row r="215" spans="1:16" ht="12.75" customHeight="1">
      <c r="A215" t="s">
        <v>51</v>
      </c>
      <c s="6" t="s">
        <v>321</v>
      </c>
      <c s="6" t="s">
        <v>758</v>
      </c>
      <c t="s">
        <v>5</v>
      </c>
      <c s="26" t="s">
        <v>759</v>
      </c>
      <c s="27" t="s">
        <v>89</v>
      </c>
      <c s="28">
        <v>4</v>
      </c>
      <c s="27">
        <v>0</v>
      </c>
      <c s="27">
        <f>ROUND(G215*H215,6)</f>
      </c>
      <c r="L215" s="29">
        <v>0</v>
      </c>
      <c s="24">
        <f>ROUND(ROUND(L215,2)*ROUND(G215,3),2)</f>
      </c>
      <c s="27" t="s">
        <v>215</v>
      </c>
      <c>
        <f>(M215*21)/100</f>
      </c>
      <c t="s">
        <v>27</v>
      </c>
    </row>
    <row r="216" spans="1:5" ht="12.75" customHeight="1">
      <c r="A216" s="30" t="s">
        <v>56</v>
      </c>
      <c r="E216" s="31" t="s">
        <v>5</v>
      </c>
    </row>
    <row r="217" spans="1:5" ht="12.75" customHeight="1">
      <c r="A217" s="30" t="s">
        <v>58</v>
      </c>
      <c r="E217" s="32" t="s">
        <v>211</v>
      </c>
    </row>
    <row r="218" spans="5:5" ht="12.75" customHeight="1">
      <c r="E218" s="31" t="s">
        <v>60</v>
      </c>
    </row>
    <row r="219" spans="1:16" ht="12.75" customHeight="1">
      <c r="A219" t="s">
        <v>51</v>
      </c>
      <c s="6" t="s">
        <v>324</v>
      </c>
      <c s="6" t="s">
        <v>760</v>
      </c>
      <c t="s">
        <v>5</v>
      </c>
      <c s="26" t="s">
        <v>761</v>
      </c>
      <c s="27" t="s">
        <v>89</v>
      </c>
      <c s="28">
        <v>1</v>
      </c>
      <c s="27">
        <v>0</v>
      </c>
      <c s="27">
        <f>ROUND(G219*H219,6)</f>
      </c>
      <c r="L219" s="29">
        <v>0</v>
      </c>
      <c s="24">
        <f>ROUND(ROUND(L219,2)*ROUND(G219,3),2)</f>
      </c>
      <c s="27" t="s">
        <v>215</v>
      </c>
      <c>
        <f>(M219*21)/100</f>
      </c>
      <c t="s">
        <v>27</v>
      </c>
    </row>
    <row r="220" spans="1:5" ht="12.75" customHeight="1">
      <c r="A220" s="30" t="s">
        <v>56</v>
      </c>
      <c r="E220" s="31" t="s">
        <v>5</v>
      </c>
    </row>
    <row r="221" spans="1:5" ht="12.75" customHeight="1">
      <c r="A221" s="30" t="s">
        <v>58</v>
      </c>
      <c r="E221" s="32" t="s">
        <v>211</v>
      </c>
    </row>
    <row r="222" spans="5:5" ht="12.75" customHeight="1">
      <c r="E222" s="31" t="s">
        <v>60</v>
      </c>
    </row>
    <row r="223" spans="1:16" ht="12.75" customHeight="1">
      <c r="A223" t="s">
        <v>51</v>
      </c>
      <c s="6" t="s">
        <v>327</v>
      </c>
      <c s="6" t="s">
        <v>762</v>
      </c>
      <c t="s">
        <v>5</v>
      </c>
      <c s="26" t="s">
        <v>763</v>
      </c>
      <c s="27" t="s">
        <v>89</v>
      </c>
      <c s="28">
        <v>5</v>
      </c>
      <c s="27">
        <v>0</v>
      </c>
      <c s="27">
        <f>ROUND(G223*H223,6)</f>
      </c>
      <c r="L223" s="29">
        <v>0</v>
      </c>
      <c s="24">
        <f>ROUND(ROUND(L223,2)*ROUND(G223,3),2)</f>
      </c>
      <c s="27" t="s">
        <v>215</v>
      </c>
      <c>
        <f>(M223*21)/100</f>
      </c>
      <c t="s">
        <v>27</v>
      </c>
    </row>
    <row r="224" spans="1:5" ht="12.75" customHeight="1">
      <c r="A224" s="30" t="s">
        <v>56</v>
      </c>
      <c r="E224" s="31" t="s">
        <v>5</v>
      </c>
    </row>
    <row r="225" spans="1:5" ht="12.75" customHeight="1">
      <c r="A225" s="30" t="s">
        <v>58</v>
      </c>
      <c r="E225" s="32" t="s">
        <v>211</v>
      </c>
    </row>
    <row r="226" spans="5:5" ht="12.75" customHeight="1">
      <c r="E226" s="31" t="s">
        <v>60</v>
      </c>
    </row>
    <row r="227" spans="1:16" ht="12.75" customHeight="1">
      <c r="A227" t="s">
        <v>51</v>
      </c>
      <c s="6" t="s">
        <v>330</v>
      </c>
      <c s="6" t="s">
        <v>764</v>
      </c>
      <c t="s">
        <v>5</v>
      </c>
      <c s="26" t="s">
        <v>765</v>
      </c>
      <c s="27" t="s">
        <v>89</v>
      </c>
      <c s="28">
        <v>2</v>
      </c>
      <c s="27">
        <v>0</v>
      </c>
      <c s="27">
        <f>ROUND(G227*H227,6)</f>
      </c>
      <c r="L227" s="29">
        <v>0</v>
      </c>
      <c s="24">
        <f>ROUND(ROUND(L227,2)*ROUND(G227,3),2)</f>
      </c>
      <c s="27" t="s">
        <v>215</v>
      </c>
      <c>
        <f>(M227*21)/100</f>
      </c>
      <c t="s">
        <v>27</v>
      </c>
    </row>
    <row r="228" spans="1:5" ht="12.75" customHeight="1">
      <c r="A228" s="30" t="s">
        <v>56</v>
      </c>
      <c r="E228" s="31" t="s">
        <v>5</v>
      </c>
    </row>
    <row r="229" spans="1:5" ht="12.75" customHeight="1">
      <c r="A229" s="30" t="s">
        <v>58</v>
      </c>
      <c r="E229" s="32" t="s">
        <v>211</v>
      </c>
    </row>
    <row r="230" spans="5:5" ht="12.75" customHeight="1">
      <c r="E230" s="31" t="s">
        <v>60</v>
      </c>
    </row>
    <row r="231" spans="1:16" ht="12.75" customHeight="1">
      <c r="A231" t="s">
        <v>51</v>
      </c>
      <c s="6" t="s">
        <v>333</v>
      </c>
      <c s="6" t="s">
        <v>766</v>
      </c>
      <c t="s">
        <v>5</v>
      </c>
      <c s="26" t="s">
        <v>767</v>
      </c>
      <c s="27" t="s">
        <v>89</v>
      </c>
      <c s="28">
        <v>1</v>
      </c>
      <c s="27">
        <v>0</v>
      </c>
      <c s="27">
        <f>ROUND(G231*H231,6)</f>
      </c>
      <c r="L231" s="29">
        <v>0</v>
      </c>
      <c s="24">
        <f>ROUND(ROUND(L231,2)*ROUND(G231,3),2)</f>
      </c>
      <c s="27" t="s">
        <v>215</v>
      </c>
      <c>
        <f>(M231*21)/100</f>
      </c>
      <c t="s">
        <v>27</v>
      </c>
    </row>
    <row r="232" spans="1:5" ht="12.75" customHeight="1">
      <c r="A232" s="30" t="s">
        <v>56</v>
      </c>
      <c r="E232" s="31" t="s">
        <v>5</v>
      </c>
    </row>
    <row r="233" spans="1:5" ht="12.75" customHeight="1">
      <c r="A233" s="30" t="s">
        <v>58</v>
      </c>
      <c r="E233" s="32" t="s">
        <v>211</v>
      </c>
    </row>
    <row r="234" spans="5:5" ht="12.75" customHeight="1">
      <c r="E234" s="31" t="s">
        <v>60</v>
      </c>
    </row>
    <row r="235" spans="1:16" ht="12.75" customHeight="1">
      <c r="A235" t="s">
        <v>51</v>
      </c>
      <c s="6" t="s">
        <v>336</v>
      </c>
      <c s="6" t="s">
        <v>768</v>
      </c>
      <c t="s">
        <v>5</v>
      </c>
      <c s="26" t="s">
        <v>769</v>
      </c>
      <c s="27" t="s">
        <v>89</v>
      </c>
      <c s="28">
        <v>1</v>
      </c>
      <c s="27">
        <v>0</v>
      </c>
      <c s="27">
        <f>ROUND(G235*H235,6)</f>
      </c>
      <c r="L235" s="29">
        <v>0</v>
      </c>
      <c s="24">
        <f>ROUND(ROUND(L235,2)*ROUND(G235,3),2)</f>
      </c>
      <c s="27" t="s">
        <v>215</v>
      </c>
      <c>
        <f>(M235*21)/100</f>
      </c>
      <c t="s">
        <v>27</v>
      </c>
    </row>
    <row r="236" spans="1:5" ht="12.75" customHeight="1">
      <c r="A236" s="30" t="s">
        <v>56</v>
      </c>
      <c r="E236" s="31" t="s">
        <v>5</v>
      </c>
    </row>
    <row r="237" spans="1:5" ht="12.75" customHeight="1">
      <c r="A237" s="30" t="s">
        <v>58</v>
      </c>
      <c r="E237" s="32" t="s">
        <v>211</v>
      </c>
    </row>
    <row r="238" spans="5:5" ht="12.75" customHeight="1">
      <c r="E238" s="31" t="s">
        <v>60</v>
      </c>
    </row>
    <row r="239" spans="1:16" ht="12.75" customHeight="1">
      <c r="A239" t="s">
        <v>51</v>
      </c>
      <c s="6" t="s">
        <v>339</v>
      </c>
      <c s="6" t="s">
        <v>770</v>
      </c>
      <c t="s">
        <v>5</v>
      </c>
      <c s="26" t="s">
        <v>771</v>
      </c>
      <c s="27" t="s">
        <v>89</v>
      </c>
      <c s="28">
        <v>1</v>
      </c>
      <c s="27">
        <v>0</v>
      </c>
      <c s="27">
        <f>ROUND(G239*H239,6)</f>
      </c>
      <c r="L239" s="29">
        <v>0</v>
      </c>
      <c s="24">
        <f>ROUND(ROUND(L239,2)*ROUND(G239,3),2)</f>
      </c>
      <c s="27" t="s">
        <v>215</v>
      </c>
      <c>
        <f>(M239*21)/100</f>
      </c>
      <c t="s">
        <v>27</v>
      </c>
    </row>
    <row r="240" spans="1:5" ht="12.75" customHeight="1">
      <c r="A240" s="30" t="s">
        <v>56</v>
      </c>
      <c r="E240" s="31" t="s">
        <v>5</v>
      </c>
    </row>
    <row r="241" spans="1:5" ht="12.75" customHeight="1">
      <c r="A241" s="30" t="s">
        <v>58</v>
      </c>
      <c r="E241" s="32" t="s">
        <v>211</v>
      </c>
    </row>
    <row r="242" spans="5:5" ht="12.75" customHeight="1">
      <c r="E242" s="31" t="s">
        <v>60</v>
      </c>
    </row>
    <row r="243" spans="1:16" ht="12.75" customHeight="1">
      <c r="A243" t="s">
        <v>51</v>
      </c>
      <c s="6" t="s">
        <v>342</v>
      </c>
      <c s="6" t="s">
        <v>772</v>
      </c>
      <c t="s">
        <v>5</v>
      </c>
      <c s="26" t="s">
        <v>773</v>
      </c>
      <c s="27" t="s">
        <v>89</v>
      </c>
      <c s="28">
        <v>1</v>
      </c>
      <c s="27">
        <v>0</v>
      </c>
      <c s="27">
        <f>ROUND(G243*H243,6)</f>
      </c>
      <c r="L243" s="29">
        <v>0</v>
      </c>
      <c s="24">
        <f>ROUND(ROUND(L243,2)*ROUND(G243,3),2)</f>
      </c>
      <c s="27" t="s">
        <v>210</v>
      </c>
      <c>
        <f>(M243*21)/100</f>
      </c>
      <c t="s">
        <v>27</v>
      </c>
    </row>
    <row r="244" spans="1:5" ht="12.75" customHeight="1">
      <c r="A244" s="30" t="s">
        <v>56</v>
      </c>
      <c r="E244" s="31" t="s">
        <v>5</v>
      </c>
    </row>
    <row r="245" spans="1:5" ht="12.75" customHeight="1">
      <c r="A245" s="30" t="s">
        <v>58</v>
      </c>
      <c r="E245" s="32" t="s">
        <v>211</v>
      </c>
    </row>
    <row r="246" spans="5:5" ht="165.75" customHeight="1">
      <c r="E246" s="31" t="s">
        <v>774</v>
      </c>
    </row>
    <row r="247" spans="1:16" ht="12.75" customHeight="1">
      <c r="A247" t="s">
        <v>51</v>
      </c>
      <c s="6" t="s">
        <v>345</v>
      </c>
      <c s="6" t="s">
        <v>775</v>
      </c>
      <c t="s">
        <v>5</v>
      </c>
      <c s="26" t="s">
        <v>776</v>
      </c>
      <c s="27" t="s">
        <v>89</v>
      </c>
      <c s="28">
        <v>1</v>
      </c>
      <c s="27">
        <v>0</v>
      </c>
      <c s="27">
        <f>ROUND(G247*H247,6)</f>
      </c>
      <c r="L247" s="29">
        <v>0</v>
      </c>
      <c s="24">
        <f>ROUND(ROUND(L247,2)*ROUND(G247,3),2)</f>
      </c>
      <c s="27" t="s">
        <v>215</v>
      </c>
      <c>
        <f>(M247*21)/100</f>
      </c>
      <c t="s">
        <v>27</v>
      </c>
    </row>
    <row r="248" spans="1:5" ht="12.75" customHeight="1">
      <c r="A248" s="30" t="s">
        <v>56</v>
      </c>
      <c r="E248" s="31" t="s">
        <v>5</v>
      </c>
    </row>
    <row r="249" spans="1:5" ht="12.75" customHeight="1">
      <c r="A249" s="30" t="s">
        <v>58</v>
      </c>
      <c r="E249" s="32" t="s">
        <v>211</v>
      </c>
    </row>
    <row r="250" spans="5:5" ht="12.75" customHeight="1">
      <c r="E250" s="31" t="s">
        <v>60</v>
      </c>
    </row>
    <row r="251" spans="1:16" ht="12.75" customHeight="1">
      <c r="A251" t="s">
        <v>51</v>
      </c>
      <c s="6" t="s">
        <v>348</v>
      </c>
      <c s="6" t="s">
        <v>482</v>
      </c>
      <c t="s">
        <v>5</v>
      </c>
      <c s="26" t="s">
        <v>483</v>
      </c>
      <c s="27" t="s">
        <v>65</v>
      </c>
      <c s="28">
        <v>300</v>
      </c>
      <c s="27">
        <v>0</v>
      </c>
      <c s="27">
        <f>ROUND(G251*H251,6)</f>
      </c>
      <c r="L251" s="29">
        <v>0</v>
      </c>
      <c s="24">
        <f>ROUND(ROUND(L251,2)*ROUND(G251,3),2)</f>
      </c>
      <c s="27" t="s">
        <v>210</v>
      </c>
      <c>
        <f>(M251*21)/100</f>
      </c>
      <c t="s">
        <v>27</v>
      </c>
    </row>
    <row r="252" spans="1:5" ht="12.75" customHeight="1">
      <c r="A252" s="30" t="s">
        <v>56</v>
      </c>
      <c r="E252" s="31" t="s">
        <v>5</v>
      </c>
    </row>
    <row r="253" spans="1:5" ht="12.75" customHeight="1">
      <c r="A253" s="30" t="s">
        <v>58</v>
      </c>
      <c r="E253" s="32" t="s">
        <v>211</v>
      </c>
    </row>
    <row r="254" spans="5:5" ht="76.5" customHeight="1">
      <c r="E254" s="31" t="s">
        <v>484</v>
      </c>
    </row>
    <row r="255" spans="1:13" ht="12.75" customHeight="1">
      <c r="A255" t="s">
        <v>48</v>
      </c>
      <c r="C255" s="7" t="s">
        <v>26</v>
      </c>
      <c r="E255" s="25" t="s">
        <v>485</v>
      </c>
      <c r="J255" s="24">
        <f>0</f>
      </c>
      <c s="24">
        <f>0</f>
      </c>
      <c s="24">
        <f>0+L256</f>
      </c>
      <c s="24">
        <f>0+M256</f>
      </c>
    </row>
    <row r="256" spans="1:16" ht="12.75" customHeight="1">
      <c r="A256" t="s">
        <v>51</v>
      </c>
      <c s="6" t="s">
        <v>351</v>
      </c>
      <c s="6" t="s">
        <v>497</v>
      </c>
      <c t="s">
        <v>5</v>
      </c>
      <c s="26" t="s">
        <v>498</v>
      </c>
      <c s="27" t="s">
        <v>489</v>
      </c>
      <c s="28">
        <v>0.01</v>
      </c>
      <c s="27">
        <v>0</v>
      </c>
      <c s="27">
        <f>ROUND(G256*H256,6)</f>
      </c>
      <c r="L256" s="29">
        <v>0</v>
      </c>
      <c s="24">
        <f>ROUND(ROUND(L256,2)*ROUND(G256,3),2)</f>
      </c>
      <c s="27" t="s">
        <v>215</v>
      </c>
      <c>
        <f>(M256*21)/100</f>
      </c>
      <c t="s">
        <v>27</v>
      </c>
    </row>
    <row r="257" spans="1:5" ht="12.75" customHeight="1">
      <c r="A257" s="30" t="s">
        <v>56</v>
      </c>
      <c r="E257" s="31" t="s">
        <v>5</v>
      </c>
    </row>
    <row r="258" spans="1:5" ht="12.75" customHeight="1">
      <c r="A258" s="30" t="s">
        <v>58</v>
      </c>
      <c r="E258" s="32" t="s">
        <v>211</v>
      </c>
    </row>
    <row r="259" spans="5:5" ht="12.75" customHeight="1">
      <c r="E259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200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200</v>
      </c>
      <c r="E4" s="19" t="s">
        <v>201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COUNTIFS(L8:L151,"=0",A8:A151,"P")+COUNTIFS(L8:L151,"",A8:A151,"P")+SUM(Q8:Q151)</f>
      </c>
    </row>
    <row r="8" spans="1:13" ht="12.75" customHeight="1">
      <c r="A8" t="s">
        <v>45</v>
      </c>
      <c r="C8" s="21" t="s">
        <v>779</v>
      </c>
      <c r="E8" s="23" t="s">
        <v>780</v>
      </c>
      <c r="J8" s="22">
        <f>0+J9+J38</f>
      </c>
      <c s="22">
        <f>0+K9+K38</f>
      </c>
      <c s="22">
        <f>0+L9+L38</f>
      </c>
      <c s="22">
        <f>0+M9+M38</f>
      </c>
    </row>
    <row r="9" spans="1:13" ht="12.75" customHeight="1">
      <c r="A9" t="s">
        <v>48</v>
      </c>
      <c r="C9" s="7" t="s">
        <v>49</v>
      </c>
      <c r="E9" s="25" t="s">
        <v>206</v>
      </c>
      <c r="J9" s="24">
        <f>0</f>
      </c>
      <c s="24">
        <f>0</f>
      </c>
      <c s="24">
        <f>0+L10+L14+L18+L22+L26+L30+L34</f>
      </c>
      <c s="24">
        <f>0+M10+M14+M18+M22+M26+M30+M34</f>
      </c>
    </row>
    <row r="10" spans="1:16" ht="12.75" customHeight="1">
      <c r="A10" t="s">
        <v>51</v>
      </c>
      <c s="6" t="s">
        <v>49</v>
      </c>
      <c s="6" t="s">
        <v>641</v>
      </c>
      <c t="s">
        <v>5</v>
      </c>
      <c s="26" t="s">
        <v>642</v>
      </c>
      <c s="27" t="s">
        <v>65</v>
      </c>
      <c s="28">
        <v>20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215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211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27</v>
      </c>
      <c s="6" t="s">
        <v>781</v>
      </c>
      <c t="s">
        <v>5</v>
      </c>
      <c s="26" t="s">
        <v>782</v>
      </c>
      <c s="27" t="s">
        <v>65</v>
      </c>
      <c s="28">
        <v>20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215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211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276</v>
      </c>
      <c t="s">
        <v>5</v>
      </c>
      <c s="26" t="s">
        <v>277</v>
      </c>
      <c s="27" t="s">
        <v>65</v>
      </c>
      <c s="28">
        <v>220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215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211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66</v>
      </c>
      <c s="6" t="s">
        <v>783</v>
      </c>
      <c t="s">
        <v>5</v>
      </c>
      <c s="26" t="s">
        <v>784</v>
      </c>
      <c s="27" t="s">
        <v>65</v>
      </c>
      <c s="28">
        <v>220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215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211</v>
      </c>
    </row>
    <row r="25" spans="5:5" ht="12.75" customHeight="1">
      <c r="E25" s="31" t="s">
        <v>60</v>
      </c>
    </row>
    <row r="26" spans="1:16" ht="12.75" customHeight="1">
      <c r="A26" t="s">
        <v>51</v>
      </c>
      <c s="6" t="s">
        <v>71</v>
      </c>
      <c s="6" t="s">
        <v>785</v>
      </c>
      <c t="s">
        <v>5</v>
      </c>
      <c s="26" t="s">
        <v>786</v>
      </c>
      <c s="27" t="s">
        <v>89</v>
      </c>
      <c s="28">
        <v>20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215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211</v>
      </c>
    </row>
    <row r="29" spans="5:5" ht="12.75" customHeight="1">
      <c r="E29" s="31" t="s">
        <v>60</v>
      </c>
    </row>
    <row r="30" spans="1:16" ht="12.75" customHeight="1">
      <c r="A30" t="s">
        <v>51</v>
      </c>
      <c s="6" t="s">
        <v>74</v>
      </c>
      <c s="6" t="s">
        <v>598</v>
      </c>
      <c t="s">
        <v>5</v>
      </c>
      <c s="26" t="s">
        <v>599</v>
      </c>
      <c s="27" t="s">
        <v>89</v>
      </c>
      <c s="28">
        <v>250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215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211</v>
      </c>
    </row>
    <row r="33" spans="5:5" ht="12.75" customHeight="1">
      <c r="E33" s="31" t="s">
        <v>60</v>
      </c>
    </row>
    <row r="34" spans="1:16" ht="12.75" customHeight="1">
      <c r="A34" t="s">
        <v>51</v>
      </c>
      <c s="6" t="s">
        <v>77</v>
      </c>
      <c s="6" t="s">
        <v>247</v>
      </c>
      <c t="s">
        <v>5</v>
      </c>
      <c s="26" t="s">
        <v>248</v>
      </c>
      <c s="27" t="s">
        <v>89</v>
      </c>
      <c s="28">
        <v>20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215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12.75" customHeight="1">
      <c r="A36" s="30" t="s">
        <v>58</v>
      </c>
      <c r="E36" s="32" t="s">
        <v>211</v>
      </c>
    </row>
    <row r="37" spans="5:5" ht="12.75" customHeight="1">
      <c r="E37" s="31" t="s">
        <v>60</v>
      </c>
    </row>
    <row r="38" spans="1:13" ht="12.75" customHeight="1">
      <c r="A38" t="s">
        <v>48</v>
      </c>
      <c r="C38" s="7" t="s">
        <v>27</v>
      </c>
      <c r="E38" s="25" t="s">
        <v>787</v>
      </c>
      <c r="J38" s="24">
        <f>0</f>
      </c>
      <c s="24">
        <f>0</f>
      </c>
      <c s="24">
        <f>0+L39+L43+L47+L51+L55+L59+L63+L67+L71+L75+L79+L83+L87+L91+L95+L99+L103+L107+L111+L115+L119+L123+L127+L131+L135+L139+L143+L147+L151</f>
      </c>
      <c s="24">
        <f>0+M39+M43+M47+M51+M55+M59+M63+M67+M71+M75+M79+M83+M87+M91+M95+M99+M103+M107+M111+M115+M119+M123+M127+M131+M135+M139+M143+M147+M151</f>
      </c>
    </row>
    <row r="39" spans="1:16" ht="12.75" customHeight="1">
      <c r="A39" t="s">
        <v>51</v>
      </c>
      <c s="6" t="s">
        <v>80</v>
      </c>
      <c s="6" t="s">
        <v>788</v>
      </c>
      <c t="s">
        <v>5</v>
      </c>
      <c s="26" t="s">
        <v>789</v>
      </c>
      <c s="27" t="s">
        <v>89</v>
      </c>
      <c s="28">
        <v>2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215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12.75" customHeight="1">
      <c r="A41" s="30" t="s">
        <v>58</v>
      </c>
      <c r="E41" s="32" t="s">
        <v>211</v>
      </c>
    </row>
    <row r="42" spans="5:5" ht="12.75" customHeight="1">
      <c r="E42" s="31" t="s">
        <v>60</v>
      </c>
    </row>
    <row r="43" spans="1:16" ht="12.75" customHeight="1">
      <c r="A43" t="s">
        <v>51</v>
      </c>
      <c s="6" t="s">
        <v>83</v>
      </c>
      <c s="6" t="s">
        <v>790</v>
      </c>
      <c t="s">
        <v>5</v>
      </c>
      <c s="26" t="s">
        <v>791</v>
      </c>
      <c s="27" t="s">
        <v>89</v>
      </c>
      <c s="28">
        <v>2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215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</v>
      </c>
    </row>
    <row r="45" spans="1:5" ht="12.75" customHeight="1">
      <c r="A45" s="30" t="s">
        <v>58</v>
      </c>
      <c r="E45" s="32" t="s">
        <v>211</v>
      </c>
    </row>
    <row r="46" spans="5:5" ht="12.75" customHeight="1">
      <c r="E46" s="31" t="s">
        <v>60</v>
      </c>
    </row>
    <row r="47" spans="1:16" ht="12.75" customHeight="1">
      <c r="A47" t="s">
        <v>51</v>
      </c>
      <c s="6" t="s">
        <v>86</v>
      </c>
      <c s="6" t="s">
        <v>792</v>
      </c>
      <c t="s">
        <v>5</v>
      </c>
      <c s="26" t="s">
        <v>793</v>
      </c>
      <c s="27" t="s">
        <v>89</v>
      </c>
      <c s="28">
        <v>1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215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12.75" customHeight="1">
      <c r="A49" s="30" t="s">
        <v>58</v>
      </c>
      <c r="E49" s="32" t="s">
        <v>211</v>
      </c>
    </row>
    <row r="50" spans="5:5" ht="12.75" customHeight="1">
      <c r="E50" s="31" t="s">
        <v>60</v>
      </c>
    </row>
    <row r="51" spans="1:16" ht="12.75" customHeight="1">
      <c r="A51" t="s">
        <v>51</v>
      </c>
      <c s="6" t="s">
        <v>90</v>
      </c>
      <c s="6" t="s">
        <v>794</v>
      </c>
      <c t="s">
        <v>5</v>
      </c>
      <c s="26" t="s">
        <v>795</v>
      </c>
      <c s="27" t="s">
        <v>89</v>
      </c>
      <c s="28">
        <v>1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215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</v>
      </c>
    </row>
    <row r="53" spans="1:5" ht="12.75" customHeight="1">
      <c r="A53" s="30" t="s">
        <v>58</v>
      </c>
      <c r="E53" s="32" t="s">
        <v>211</v>
      </c>
    </row>
    <row r="54" spans="5:5" ht="12.75" customHeight="1">
      <c r="E54" s="31" t="s">
        <v>60</v>
      </c>
    </row>
    <row r="55" spans="1:16" ht="12.75" customHeight="1">
      <c r="A55" t="s">
        <v>51</v>
      </c>
      <c s="6" t="s">
        <v>93</v>
      </c>
      <c s="6" t="s">
        <v>796</v>
      </c>
      <c t="s">
        <v>5</v>
      </c>
      <c s="26" t="s">
        <v>797</v>
      </c>
      <c s="27" t="s">
        <v>89</v>
      </c>
      <c s="28">
        <v>18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215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</v>
      </c>
    </row>
    <row r="57" spans="1:5" ht="12.75" customHeight="1">
      <c r="A57" s="30" t="s">
        <v>58</v>
      </c>
      <c r="E57" s="32" t="s">
        <v>211</v>
      </c>
    </row>
    <row r="58" spans="5:5" ht="12.75" customHeight="1">
      <c r="E58" s="31" t="s">
        <v>60</v>
      </c>
    </row>
    <row r="59" spans="1:16" ht="12.75" customHeight="1">
      <c r="A59" t="s">
        <v>51</v>
      </c>
      <c s="6" t="s">
        <v>96</v>
      </c>
      <c s="6" t="s">
        <v>798</v>
      </c>
      <c t="s">
        <v>5</v>
      </c>
      <c s="26" t="s">
        <v>799</v>
      </c>
      <c s="27" t="s">
        <v>89</v>
      </c>
      <c s="28">
        <v>18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215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</v>
      </c>
    </row>
    <row r="61" spans="1:5" ht="12.75" customHeight="1">
      <c r="A61" s="30" t="s">
        <v>58</v>
      </c>
      <c r="E61" s="32" t="s">
        <v>211</v>
      </c>
    </row>
    <row r="62" spans="5:5" ht="12.75" customHeight="1">
      <c r="E62" s="31" t="s">
        <v>60</v>
      </c>
    </row>
    <row r="63" spans="1:16" ht="12.75" customHeight="1">
      <c r="A63" t="s">
        <v>51</v>
      </c>
      <c s="6" t="s">
        <v>99</v>
      </c>
      <c s="6" t="s">
        <v>800</v>
      </c>
      <c t="s">
        <v>5</v>
      </c>
      <c s="26" t="s">
        <v>801</v>
      </c>
      <c s="27" t="s">
        <v>89</v>
      </c>
      <c s="28">
        <v>19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215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</v>
      </c>
    </row>
    <row r="65" spans="1:5" ht="12.75" customHeight="1">
      <c r="A65" s="30" t="s">
        <v>58</v>
      </c>
      <c r="E65" s="32" t="s">
        <v>211</v>
      </c>
    </row>
    <row r="66" spans="5:5" ht="12.75" customHeight="1">
      <c r="E66" s="31" t="s">
        <v>60</v>
      </c>
    </row>
    <row r="67" spans="1:16" ht="12.75" customHeight="1">
      <c r="A67" t="s">
        <v>51</v>
      </c>
      <c s="6" t="s">
        <v>103</v>
      </c>
      <c s="6" t="s">
        <v>718</v>
      </c>
      <c t="s">
        <v>5</v>
      </c>
      <c s="26" t="s">
        <v>719</v>
      </c>
      <c s="27" t="s">
        <v>720</v>
      </c>
      <c s="28">
        <v>18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215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</v>
      </c>
    </row>
    <row r="69" spans="1:5" ht="12.75" customHeight="1">
      <c r="A69" s="30" t="s">
        <v>58</v>
      </c>
      <c r="E69" s="32" t="s">
        <v>211</v>
      </c>
    </row>
    <row r="70" spans="5:5" ht="12.75" customHeight="1">
      <c r="E70" s="31" t="s">
        <v>60</v>
      </c>
    </row>
    <row r="71" spans="1:16" ht="12.75" customHeight="1">
      <c r="A71" t="s">
        <v>51</v>
      </c>
      <c s="6" t="s">
        <v>106</v>
      </c>
      <c s="6" t="s">
        <v>802</v>
      </c>
      <c t="s">
        <v>5</v>
      </c>
      <c s="26" t="s">
        <v>803</v>
      </c>
      <c s="27" t="s">
        <v>89</v>
      </c>
      <c s="28">
        <v>20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215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</v>
      </c>
    </row>
    <row r="73" spans="1:5" ht="12.75" customHeight="1">
      <c r="A73" s="30" t="s">
        <v>58</v>
      </c>
      <c r="E73" s="32" t="s">
        <v>211</v>
      </c>
    </row>
    <row r="74" spans="5:5" ht="12.75" customHeight="1">
      <c r="E74" s="31" t="s">
        <v>60</v>
      </c>
    </row>
    <row r="75" spans="1:16" ht="12.75" customHeight="1">
      <c r="A75" t="s">
        <v>51</v>
      </c>
      <c s="6" t="s">
        <v>109</v>
      </c>
      <c s="6" t="s">
        <v>804</v>
      </c>
      <c t="s">
        <v>5</v>
      </c>
      <c s="26" t="s">
        <v>805</v>
      </c>
      <c s="27" t="s">
        <v>89</v>
      </c>
      <c s="28">
        <v>20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215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5</v>
      </c>
    </row>
    <row r="77" spans="1:5" ht="12.75" customHeight="1">
      <c r="A77" s="30" t="s">
        <v>58</v>
      </c>
      <c r="E77" s="32" t="s">
        <v>211</v>
      </c>
    </row>
    <row r="78" spans="5:5" ht="12.75" customHeight="1">
      <c r="E78" s="31" t="s">
        <v>60</v>
      </c>
    </row>
    <row r="79" spans="1:16" ht="12.75" customHeight="1">
      <c r="A79" t="s">
        <v>51</v>
      </c>
      <c s="6" t="s">
        <v>112</v>
      </c>
      <c s="6" t="s">
        <v>806</v>
      </c>
      <c t="s">
        <v>5</v>
      </c>
      <c s="26" t="s">
        <v>807</v>
      </c>
      <c s="27" t="s">
        <v>89</v>
      </c>
      <c s="28">
        <v>59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215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5</v>
      </c>
    </row>
    <row r="81" spans="1:5" ht="12.75" customHeight="1">
      <c r="A81" s="30" t="s">
        <v>58</v>
      </c>
      <c r="E81" s="32" t="s">
        <v>211</v>
      </c>
    </row>
    <row r="82" spans="5:5" ht="12.75" customHeight="1">
      <c r="E82" s="31" t="s">
        <v>60</v>
      </c>
    </row>
    <row r="83" spans="1:16" ht="12.75" customHeight="1">
      <c r="A83" t="s">
        <v>51</v>
      </c>
      <c s="6" t="s">
        <v>115</v>
      </c>
      <c s="6" t="s">
        <v>688</v>
      </c>
      <c t="s">
        <v>5</v>
      </c>
      <c s="26" t="s">
        <v>689</v>
      </c>
      <c s="27" t="s">
        <v>65</v>
      </c>
      <c s="28">
        <v>2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215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5</v>
      </c>
    </row>
    <row r="85" spans="1:5" ht="12.75" customHeight="1">
      <c r="A85" s="30" t="s">
        <v>58</v>
      </c>
      <c r="E85" s="32" t="s">
        <v>211</v>
      </c>
    </row>
    <row r="86" spans="5:5" ht="12.75" customHeight="1">
      <c r="E86" s="31" t="s">
        <v>60</v>
      </c>
    </row>
    <row r="87" spans="1:16" ht="12.75" customHeight="1">
      <c r="A87" t="s">
        <v>51</v>
      </c>
      <c s="6" t="s">
        <v>119</v>
      </c>
      <c s="6" t="s">
        <v>690</v>
      </c>
      <c t="s">
        <v>5</v>
      </c>
      <c s="26" t="s">
        <v>691</v>
      </c>
      <c s="27" t="s">
        <v>65</v>
      </c>
      <c s="28">
        <v>2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215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5</v>
      </c>
    </row>
    <row r="89" spans="1:5" ht="12.75" customHeight="1">
      <c r="A89" s="30" t="s">
        <v>58</v>
      </c>
      <c r="E89" s="32" t="s">
        <v>211</v>
      </c>
    </row>
    <row r="90" spans="5:5" ht="12.75" customHeight="1">
      <c r="E90" s="31" t="s">
        <v>60</v>
      </c>
    </row>
    <row r="91" spans="1:16" ht="12.75" customHeight="1">
      <c r="A91" t="s">
        <v>51</v>
      </c>
      <c s="6" t="s">
        <v>122</v>
      </c>
      <c s="6" t="s">
        <v>808</v>
      </c>
      <c t="s">
        <v>5</v>
      </c>
      <c s="26" t="s">
        <v>809</v>
      </c>
      <c s="27" t="s">
        <v>89</v>
      </c>
      <c s="28">
        <v>1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215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5</v>
      </c>
    </row>
    <row r="93" spans="1:5" ht="12.75" customHeight="1">
      <c r="A93" s="30" t="s">
        <v>58</v>
      </c>
      <c r="E93" s="32" t="s">
        <v>211</v>
      </c>
    </row>
    <row r="94" spans="5:5" ht="12.75" customHeight="1">
      <c r="E94" s="31" t="s">
        <v>60</v>
      </c>
    </row>
    <row r="95" spans="1:16" ht="12.75" customHeight="1">
      <c r="A95" t="s">
        <v>51</v>
      </c>
      <c s="6" t="s">
        <v>125</v>
      </c>
      <c s="6" t="s">
        <v>810</v>
      </c>
      <c t="s">
        <v>5</v>
      </c>
      <c s="26" t="s">
        <v>811</v>
      </c>
      <c s="27" t="s">
        <v>89</v>
      </c>
      <c s="28">
        <v>20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215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5</v>
      </c>
    </row>
    <row r="97" spans="1:5" ht="12.75" customHeight="1">
      <c r="A97" s="30" t="s">
        <v>58</v>
      </c>
      <c r="E97" s="32" t="s">
        <v>211</v>
      </c>
    </row>
    <row r="98" spans="5:5" ht="12.75" customHeight="1">
      <c r="E98" s="31" t="s">
        <v>60</v>
      </c>
    </row>
    <row r="99" spans="1:16" ht="12.75" customHeight="1">
      <c r="A99" t="s">
        <v>51</v>
      </c>
      <c s="6" t="s">
        <v>128</v>
      </c>
      <c s="6" t="s">
        <v>635</v>
      </c>
      <c t="s">
        <v>5</v>
      </c>
      <c s="26" t="s">
        <v>636</v>
      </c>
      <c s="27" t="s">
        <v>65</v>
      </c>
      <c s="28">
        <v>20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215</v>
      </c>
      <c>
        <f>(M99*21)/100</f>
      </c>
      <c t="s">
        <v>27</v>
      </c>
    </row>
    <row r="100" spans="1:5" ht="12.75" customHeight="1">
      <c r="A100" s="30" t="s">
        <v>56</v>
      </c>
      <c r="E100" s="31" t="s">
        <v>5</v>
      </c>
    </row>
    <row r="101" spans="1:5" ht="12.75" customHeight="1">
      <c r="A101" s="30" t="s">
        <v>58</v>
      </c>
      <c r="E101" s="32" t="s">
        <v>211</v>
      </c>
    </row>
    <row r="102" spans="5:5" ht="12.75" customHeight="1">
      <c r="E102" s="31" t="s">
        <v>60</v>
      </c>
    </row>
    <row r="103" spans="1:16" ht="12.75" customHeight="1">
      <c r="A103" t="s">
        <v>51</v>
      </c>
      <c s="6" t="s">
        <v>131</v>
      </c>
      <c s="6" t="s">
        <v>702</v>
      </c>
      <c t="s">
        <v>5</v>
      </c>
      <c s="26" t="s">
        <v>703</v>
      </c>
      <c s="27" t="s">
        <v>65</v>
      </c>
      <c s="28">
        <v>20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215</v>
      </c>
      <c>
        <f>(M103*21)/100</f>
      </c>
      <c t="s">
        <v>27</v>
      </c>
    </row>
    <row r="104" spans="1:5" ht="12.75" customHeight="1">
      <c r="A104" s="30" t="s">
        <v>56</v>
      </c>
      <c r="E104" s="31" t="s">
        <v>5</v>
      </c>
    </row>
    <row r="105" spans="1:5" ht="12.75" customHeight="1">
      <c r="A105" s="30" t="s">
        <v>58</v>
      </c>
      <c r="E105" s="32" t="s">
        <v>211</v>
      </c>
    </row>
    <row r="106" spans="5:5" ht="12.75" customHeight="1">
      <c r="E106" s="31" t="s">
        <v>60</v>
      </c>
    </row>
    <row r="107" spans="1:16" ht="12.75" customHeight="1">
      <c r="A107" t="s">
        <v>51</v>
      </c>
      <c s="6" t="s">
        <v>134</v>
      </c>
      <c s="6" t="s">
        <v>812</v>
      </c>
      <c t="s">
        <v>5</v>
      </c>
      <c s="26" t="s">
        <v>813</v>
      </c>
      <c s="27" t="s">
        <v>65</v>
      </c>
      <c s="28">
        <v>250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215</v>
      </c>
      <c>
        <f>(M107*21)/100</f>
      </c>
      <c t="s">
        <v>27</v>
      </c>
    </row>
    <row r="108" spans="1:5" ht="12.75" customHeight="1">
      <c r="A108" s="30" t="s">
        <v>56</v>
      </c>
      <c r="E108" s="31" t="s">
        <v>5</v>
      </c>
    </row>
    <row r="109" spans="1:5" ht="12.75" customHeight="1">
      <c r="A109" s="30" t="s">
        <v>58</v>
      </c>
      <c r="E109" s="32" t="s">
        <v>211</v>
      </c>
    </row>
    <row r="110" spans="5:5" ht="12.75" customHeight="1">
      <c r="E110" s="31" t="s">
        <v>60</v>
      </c>
    </row>
    <row r="111" spans="1:16" ht="12.75" customHeight="1">
      <c r="A111" t="s">
        <v>51</v>
      </c>
      <c s="6" t="s">
        <v>137</v>
      </c>
      <c s="6" t="s">
        <v>814</v>
      </c>
      <c t="s">
        <v>5</v>
      </c>
      <c s="26" t="s">
        <v>815</v>
      </c>
      <c s="27" t="s">
        <v>89</v>
      </c>
      <c s="28">
        <v>20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215</v>
      </c>
      <c>
        <f>(M111*21)/100</f>
      </c>
      <c t="s">
        <v>27</v>
      </c>
    </row>
    <row r="112" spans="1:5" ht="12.75" customHeight="1">
      <c r="A112" s="30" t="s">
        <v>56</v>
      </c>
      <c r="E112" s="31" t="s">
        <v>5</v>
      </c>
    </row>
    <row r="113" spans="1:5" ht="12.75" customHeight="1">
      <c r="A113" s="30" t="s">
        <v>58</v>
      </c>
      <c r="E113" s="32" t="s">
        <v>211</v>
      </c>
    </row>
    <row r="114" spans="5:5" ht="12.75" customHeight="1">
      <c r="E114" s="31" t="s">
        <v>60</v>
      </c>
    </row>
    <row r="115" spans="1:16" ht="12.75" customHeight="1">
      <c r="A115" t="s">
        <v>51</v>
      </c>
      <c s="6" t="s">
        <v>140</v>
      </c>
      <c s="6" t="s">
        <v>75</v>
      </c>
      <c t="s">
        <v>5</v>
      </c>
      <c s="26" t="s">
        <v>816</v>
      </c>
      <c s="27" t="s">
        <v>69</v>
      </c>
      <c s="28">
        <v>0.25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215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5</v>
      </c>
    </row>
    <row r="117" spans="1:5" ht="12.75" customHeight="1">
      <c r="A117" s="30" t="s">
        <v>58</v>
      </c>
      <c r="E117" s="32" t="s">
        <v>211</v>
      </c>
    </row>
    <row r="118" spans="5:5" ht="12.75" customHeight="1">
      <c r="E118" s="31" t="s">
        <v>60</v>
      </c>
    </row>
    <row r="119" spans="1:16" ht="12.75" customHeight="1">
      <c r="A119" t="s">
        <v>51</v>
      </c>
      <c s="6" t="s">
        <v>143</v>
      </c>
      <c s="6" t="s">
        <v>631</v>
      </c>
      <c t="s">
        <v>5</v>
      </c>
      <c s="26" t="s">
        <v>632</v>
      </c>
      <c s="27" t="s">
        <v>69</v>
      </c>
      <c s="28">
        <v>0.03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215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5</v>
      </c>
    </row>
    <row r="121" spans="1:5" ht="12.75" customHeight="1">
      <c r="A121" s="30" t="s">
        <v>58</v>
      </c>
      <c r="E121" s="32" t="s">
        <v>211</v>
      </c>
    </row>
    <row r="122" spans="5:5" ht="12.75" customHeight="1">
      <c r="E122" s="31" t="s">
        <v>60</v>
      </c>
    </row>
    <row r="123" spans="1:16" ht="12.75" customHeight="1">
      <c r="A123" t="s">
        <v>51</v>
      </c>
      <c s="6" t="s">
        <v>146</v>
      </c>
      <c s="6" t="s">
        <v>633</v>
      </c>
      <c t="s">
        <v>5</v>
      </c>
      <c s="26" t="s">
        <v>634</v>
      </c>
      <c s="27" t="s">
        <v>69</v>
      </c>
      <c s="28">
        <v>0.03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215</v>
      </c>
      <c>
        <f>(M123*21)/100</f>
      </c>
      <c t="s">
        <v>27</v>
      </c>
    </row>
    <row r="124" spans="1:5" ht="12.75" customHeight="1">
      <c r="A124" s="30" t="s">
        <v>56</v>
      </c>
      <c r="E124" s="31" t="s">
        <v>5</v>
      </c>
    </row>
    <row r="125" spans="1:5" ht="12.75" customHeight="1">
      <c r="A125" s="30" t="s">
        <v>58</v>
      </c>
      <c r="E125" s="32" t="s">
        <v>211</v>
      </c>
    </row>
    <row r="126" spans="5:5" ht="12.75" customHeight="1">
      <c r="E126" s="31" t="s">
        <v>60</v>
      </c>
    </row>
    <row r="127" spans="1:16" ht="12.75" customHeight="1">
      <c r="A127" t="s">
        <v>51</v>
      </c>
      <c s="6" t="s">
        <v>149</v>
      </c>
      <c s="6" t="s">
        <v>427</v>
      </c>
      <c t="s">
        <v>5</v>
      </c>
      <c s="26" t="s">
        <v>428</v>
      </c>
      <c s="27" t="s">
        <v>89</v>
      </c>
      <c s="28">
        <v>20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215</v>
      </c>
      <c>
        <f>(M127*21)/100</f>
      </c>
      <c t="s">
        <v>27</v>
      </c>
    </row>
    <row r="128" spans="1:5" ht="12.75" customHeight="1">
      <c r="A128" s="30" t="s">
        <v>56</v>
      </c>
      <c r="E128" s="31" t="s">
        <v>5</v>
      </c>
    </row>
    <row r="129" spans="1:5" ht="12.75" customHeight="1">
      <c r="A129" s="30" t="s">
        <v>58</v>
      </c>
      <c r="E129" s="32" t="s">
        <v>211</v>
      </c>
    </row>
    <row r="130" spans="5:5" ht="12.75" customHeight="1">
      <c r="E130" s="31" t="s">
        <v>60</v>
      </c>
    </row>
    <row r="131" spans="1:16" ht="12.75" customHeight="1">
      <c r="A131" t="s">
        <v>51</v>
      </c>
      <c s="6" t="s">
        <v>152</v>
      </c>
      <c s="6" t="s">
        <v>430</v>
      </c>
      <c t="s">
        <v>5</v>
      </c>
      <c s="26" t="s">
        <v>431</v>
      </c>
      <c s="27" t="s">
        <v>89</v>
      </c>
      <c s="28">
        <v>20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215</v>
      </c>
      <c>
        <f>(M131*21)/100</f>
      </c>
      <c t="s">
        <v>27</v>
      </c>
    </row>
    <row r="132" spans="1:5" ht="12.75" customHeight="1">
      <c r="A132" s="30" t="s">
        <v>56</v>
      </c>
      <c r="E132" s="31" t="s">
        <v>5</v>
      </c>
    </row>
    <row r="133" spans="1:5" ht="12.75" customHeight="1">
      <c r="A133" s="30" t="s">
        <v>58</v>
      </c>
      <c r="E133" s="32" t="s">
        <v>211</v>
      </c>
    </row>
    <row r="134" spans="5:5" ht="12.75" customHeight="1">
      <c r="E134" s="31" t="s">
        <v>60</v>
      </c>
    </row>
    <row r="135" spans="1:16" ht="12.75" customHeight="1">
      <c r="A135" t="s">
        <v>51</v>
      </c>
      <c s="6" t="s">
        <v>155</v>
      </c>
      <c s="6" t="s">
        <v>247</v>
      </c>
      <c t="s">
        <v>5</v>
      </c>
      <c s="26" t="s">
        <v>248</v>
      </c>
      <c s="27" t="s">
        <v>89</v>
      </c>
      <c s="28">
        <v>20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215</v>
      </c>
      <c>
        <f>(M135*21)/100</f>
      </c>
      <c t="s">
        <v>27</v>
      </c>
    </row>
    <row r="136" spans="1:5" ht="12.75" customHeight="1">
      <c r="A136" s="30" t="s">
        <v>56</v>
      </c>
      <c r="E136" s="31" t="s">
        <v>5</v>
      </c>
    </row>
    <row r="137" spans="1:5" ht="12.75" customHeight="1">
      <c r="A137" s="30" t="s">
        <v>58</v>
      </c>
      <c r="E137" s="32" t="s">
        <v>211</v>
      </c>
    </row>
    <row r="138" spans="5:5" ht="12.75" customHeight="1">
      <c r="E138" s="31" t="s">
        <v>60</v>
      </c>
    </row>
    <row r="139" spans="1:16" ht="12.75" customHeight="1">
      <c r="A139" t="s">
        <v>51</v>
      </c>
      <c s="6" t="s">
        <v>158</v>
      </c>
      <c s="6" t="s">
        <v>817</v>
      </c>
      <c t="s">
        <v>5</v>
      </c>
      <c s="26" t="s">
        <v>818</v>
      </c>
      <c s="27" t="s">
        <v>819</v>
      </c>
      <c s="28">
        <v>1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674</v>
      </c>
      <c>
        <f>(M139*21)/100</f>
      </c>
      <c t="s">
        <v>27</v>
      </c>
    </row>
    <row r="140" spans="1:5" ht="12.75" customHeight="1">
      <c r="A140" s="30" t="s">
        <v>56</v>
      </c>
      <c r="E140" s="31" t="s">
        <v>5</v>
      </c>
    </row>
    <row r="141" spans="1:5" ht="12.75" customHeight="1">
      <c r="A141" s="30" t="s">
        <v>58</v>
      </c>
      <c r="E141" s="32" t="s">
        <v>211</v>
      </c>
    </row>
    <row r="142" spans="5:5" ht="12.75" customHeight="1">
      <c r="E142" s="31" t="s">
        <v>820</v>
      </c>
    </row>
    <row r="143" spans="1:16" ht="12.75" customHeight="1">
      <c r="A143" t="s">
        <v>51</v>
      </c>
      <c s="6" t="s">
        <v>163</v>
      </c>
      <c s="6" t="s">
        <v>821</v>
      </c>
      <c t="s">
        <v>5</v>
      </c>
      <c s="26" t="s">
        <v>822</v>
      </c>
      <c s="27" t="s">
        <v>671</v>
      </c>
      <c s="28">
        <v>1</v>
      </c>
      <c s="27">
        <v>0</v>
      </c>
      <c s="27">
        <f>ROUND(G143*H143,6)</f>
      </c>
      <c r="L143" s="29">
        <v>0</v>
      </c>
      <c s="24">
        <f>ROUND(ROUND(L143,2)*ROUND(G143,3),2)</f>
      </c>
      <c s="27" t="s">
        <v>215</v>
      </c>
      <c>
        <f>(M143*21)/100</f>
      </c>
      <c t="s">
        <v>27</v>
      </c>
    </row>
    <row r="144" spans="1:5" ht="12.75" customHeight="1">
      <c r="A144" s="30" t="s">
        <v>56</v>
      </c>
      <c r="E144" s="31" t="s">
        <v>5</v>
      </c>
    </row>
    <row r="145" spans="1:5" ht="12.75" customHeight="1">
      <c r="A145" s="30" t="s">
        <v>58</v>
      </c>
      <c r="E145" s="32" t="s">
        <v>211</v>
      </c>
    </row>
    <row r="146" spans="5:5" ht="12.75" customHeight="1">
      <c r="E146" s="31" t="s">
        <v>60</v>
      </c>
    </row>
    <row r="147" spans="1:16" ht="12.75" customHeight="1">
      <c r="A147" t="s">
        <v>51</v>
      </c>
      <c s="6" t="s">
        <v>166</v>
      </c>
      <c s="6" t="s">
        <v>823</v>
      </c>
      <c t="s">
        <v>5</v>
      </c>
      <c s="26" t="s">
        <v>824</v>
      </c>
      <c s="27" t="s">
        <v>671</v>
      </c>
      <c s="28">
        <v>1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215</v>
      </c>
      <c>
        <f>(M147*21)/100</f>
      </c>
      <c t="s">
        <v>27</v>
      </c>
    </row>
    <row r="148" spans="1:5" ht="12.75" customHeight="1">
      <c r="A148" s="30" t="s">
        <v>56</v>
      </c>
      <c r="E148" s="31" t="s">
        <v>5</v>
      </c>
    </row>
    <row r="149" spans="1:5" ht="12.75" customHeight="1">
      <c r="A149" s="30" t="s">
        <v>58</v>
      </c>
      <c r="E149" s="32" t="s">
        <v>211</v>
      </c>
    </row>
    <row r="150" spans="5:5" ht="12.75" customHeight="1">
      <c r="E150" s="31" t="s">
        <v>60</v>
      </c>
    </row>
    <row r="151" spans="1:16" ht="12.75" customHeight="1">
      <c r="A151" t="s">
        <v>51</v>
      </c>
      <c s="6" t="s">
        <v>169</v>
      </c>
      <c s="6" t="s">
        <v>825</v>
      </c>
      <c t="s">
        <v>5</v>
      </c>
      <c s="26" t="s">
        <v>826</v>
      </c>
      <c s="27" t="s">
        <v>671</v>
      </c>
      <c s="28">
        <v>1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215</v>
      </c>
      <c>
        <f>(M151*21)/100</f>
      </c>
      <c t="s">
        <v>27</v>
      </c>
    </row>
    <row r="152" spans="1:5" ht="12.75" customHeight="1">
      <c r="A152" s="30" t="s">
        <v>56</v>
      </c>
      <c r="E152" s="31" t="s">
        <v>5</v>
      </c>
    </row>
    <row r="153" spans="1:5" ht="12.75" customHeight="1">
      <c r="A153" s="30" t="s">
        <v>58</v>
      </c>
      <c r="E153" s="32" t="s">
        <v>211</v>
      </c>
    </row>
    <row r="154" spans="5:5" ht="12.75" customHeight="1">
      <c r="E154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200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200</v>
      </c>
      <c r="E4" s="19" t="s">
        <v>201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COUNTIFS(L8:L444,"=0",A8:A444,"P")+COUNTIFS(L8:L444,"",A8:A444,"P")+SUM(Q8:Q444)</f>
      </c>
    </row>
    <row r="8" spans="1:13" ht="12.75" customHeight="1">
      <c r="A8" t="s">
        <v>45</v>
      </c>
      <c r="C8" s="21" t="s">
        <v>829</v>
      </c>
      <c r="E8" s="23" t="s">
        <v>830</v>
      </c>
      <c r="J8" s="22">
        <f>0+J9+J50+J299</f>
      </c>
      <c s="22">
        <f>0+K9+K50+K299</f>
      </c>
      <c s="22">
        <f>0+L9+L50+L299</f>
      </c>
      <c s="22">
        <f>0+M9+M50+M299</f>
      </c>
    </row>
    <row r="9" spans="1:13" ht="12.75" customHeight="1">
      <c r="A9" t="s">
        <v>48</v>
      </c>
      <c r="C9" s="7" t="s">
        <v>49</v>
      </c>
      <c r="E9" s="25" t="s">
        <v>206</v>
      </c>
      <c r="J9" s="24">
        <f>0</f>
      </c>
      <c s="24">
        <f>0</f>
      </c>
      <c s="24">
        <f>0+L10+L14+L18+L22+L26+L30+L34+L38+L42+L46</f>
      </c>
      <c s="24">
        <f>0+M10+M14+M18+M22+M26+M30+M34+M38+M42+M46</f>
      </c>
    </row>
    <row r="10" spans="1:16" ht="12.75" customHeight="1">
      <c r="A10" t="s">
        <v>51</v>
      </c>
      <c s="6" t="s">
        <v>49</v>
      </c>
      <c s="6" t="s">
        <v>672</v>
      </c>
      <c t="s">
        <v>27</v>
      </c>
      <c s="26" t="s">
        <v>831</v>
      </c>
      <c s="27" t="s">
        <v>65</v>
      </c>
      <c s="28">
        <v>50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674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211</v>
      </c>
    </row>
    <row r="13" spans="5:5" ht="12.75" customHeight="1">
      <c r="E13" s="31" t="s">
        <v>832</v>
      </c>
    </row>
    <row r="14" spans="1:16" ht="12.75" customHeight="1">
      <c r="A14" t="s">
        <v>51</v>
      </c>
      <c s="6" t="s">
        <v>27</v>
      </c>
      <c s="6" t="s">
        <v>218</v>
      </c>
      <c t="s">
        <v>5</v>
      </c>
      <c s="26" t="s">
        <v>219</v>
      </c>
      <c s="27" t="s">
        <v>54</v>
      </c>
      <c s="28">
        <v>16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215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211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220</v>
      </c>
      <c t="s">
        <v>5</v>
      </c>
      <c s="26" t="s">
        <v>221</v>
      </c>
      <c s="27" t="s">
        <v>54</v>
      </c>
      <c s="28">
        <v>1.6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215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211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66</v>
      </c>
      <c s="6" t="s">
        <v>63</v>
      </c>
      <c t="s">
        <v>5</v>
      </c>
      <c s="26" t="s">
        <v>64</v>
      </c>
      <c s="27" t="s">
        <v>65</v>
      </c>
      <c s="28">
        <v>50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215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211</v>
      </c>
    </row>
    <row r="25" spans="5:5" ht="12.75" customHeight="1">
      <c r="E25" s="31" t="s">
        <v>60</v>
      </c>
    </row>
    <row r="26" spans="1:16" ht="12.75" customHeight="1">
      <c r="A26" t="s">
        <v>51</v>
      </c>
      <c s="6" t="s">
        <v>71</v>
      </c>
      <c s="6" t="s">
        <v>224</v>
      </c>
      <c t="s">
        <v>5</v>
      </c>
      <c s="26" t="s">
        <v>225</v>
      </c>
      <c s="27" t="s">
        <v>65</v>
      </c>
      <c s="28">
        <v>50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215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211</v>
      </c>
    </row>
    <row r="29" spans="5:5" ht="12.75" customHeight="1">
      <c r="E29" s="31" t="s">
        <v>60</v>
      </c>
    </row>
    <row r="30" spans="1:16" ht="12.75" customHeight="1">
      <c r="A30" t="s">
        <v>51</v>
      </c>
      <c s="6" t="s">
        <v>74</v>
      </c>
      <c s="6" t="s">
        <v>222</v>
      </c>
      <c t="s">
        <v>5</v>
      </c>
      <c s="26" t="s">
        <v>223</v>
      </c>
      <c s="27" t="s">
        <v>65</v>
      </c>
      <c s="28">
        <v>50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215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211</v>
      </c>
    </row>
    <row r="33" spans="5:5" ht="12.75" customHeight="1">
      <c r="E33" s="31" t="s">
        <v>60</v>
      </c>
    </row>
    <row r="34" spans="1:16" ht="12.75" customHeight="1">
      <c r="A34" t="s">
        <v>51</v>
      </c>
      <c s="6" t="s">
        <v>77</v>
      </c>
      <c s="6" t="s">
        <v>672</v>
      </c>
      <c t="s">
        <v>5</v>
      </c>
      <c s="26" t="s">
        <v>833</v>
      </c>
      <c s="27" t="s">
        <v>54</v>
      </c>
      <c s="28">
        <v>14.4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674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12.75" customHeight="1">
      <c r="A36" s="30" t="s">
        <v>58</v>
      </c>
      <c r="E36" s="32" t="s">
        <v>211</v>
      </c>
    </row>
    <row r="37" spans="5:5" ht="12.75" customHeight="1">
      <c r="E37" s="31" t="s">
        <v>832</v>
      </c>
    </row>
    <row r="38" spans="1:16" ht="12.75" customHeight="1">
      <c r="A38" t="s">
        <v>51</v>
      </c>
      <c s="6" t="s">
        <v>80</v>
      </c>
      <c s="6" t="s">
        <v>834</v>
      </c>
      <c t="s">
        <v>5</v>
      </c>
      <c s="26" t="s">
        <v>835</v>
      </c>
      <c s="27" t="s">
        <v>89</v>
      </c>
      <c s="28">
        <v>20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215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5</v>
      </c>
    </row>
    <row r="40" spans="1:5" ht="12.75" customHeight="1">
      <c r="A40" s="30" t="s">
        <v>58</v>
      </c>
      <c r="E40" s="32" t="s">
        <v>211</v>
      </c>
    </row>
    <row r="41" spans="5:5" ht="12.75" customHeight="1">
      <c r="E41" s="31" t="s">
        <v>60</v>
      </c>
    </row>
    <row r="42" spans="1:16" ht="12.75" customHeight="1">
      <c r="A42" t="s">
        <v>51</v>
      </c>
      <c s="6" t="s">
        <v>83</v>
      </c>
      <c s="6" t="s">
        <v>247</v>
      </c>
      <c t="s">
        <v>5</v>
      </c>
      <c s="26" t="s">
        <v>248</v>
      </c>
      <c s="27" t="s">
        <v>89</v>
      </c>
      <c s="28">
        <v>60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215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5</v>
      </c>
    </row>
    <row r="44" spans="1:5" ht="12.75" customHeight="1">
      <c r="A44" s="30" t="s">
        <v>58</v>
      </c>
      <c r="E44" s="32" t="s">
        <v>211</v>
      </c>
    </row>
    <row r="45" spans="5:5" ht="12.75" customHeight="1">
      <c r="E45" s="31" t="s">
        <v>60</v>
      </c>
    </row>
    <row r="46" spans="1:16" ht="12.75" customHeight="1">
      <c r="A46" t="s">
        <v>51</v>
      </c>
      <c s="6" t="s">
        <v>86</v>
      </c>
      <c s="6" t="s">
        <v>672</v>
      </c>
      <c t="s">
        <v>49</v>
      </c>
      <c s="26" t="s">
        <v>836</v>
      </c>
      <c s="27" t="s">
        <v>209</v>
      </c>
      <c s="28">
        <v>0.05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674</v>
      </c>
      <c>
        <f>(M46*21)/100</f>
      </c>
      <c t="s">
        <v>27</v>
      </c>
    </row>
    <row r="47" spans="1:5" ht="12.75" customHeight="1">
      <c r="A47" s="30" t="s">
        <v>56</v>
      </c>
      <c r="E47" s="31" t="s">
        <v>5</v>
      </c>
    </row>
    <row r="48" spans="1:5" ht="12.75" customHeight="1">
      <c r="A48" s="30" t="s">
        <v>58</v>
      </c>
      <c r="E48" s="32" t="s">
        <v>211</v>
      </c>
    </row>
    <row r="49" spans="5:5" ht="12.75" customHeight="1">
      <c r="E49" s="31" t="s">
        <v>832</v>
      </c>
    </row>
    <row r="50" spans="1:13" ht="12.75" customHeight="1">
      <c r="A50" t="s">
        <v>48</v>
      </c>
      <c r="C50" s="7" t="s">
        <v>27</v>
      </c>
      <c r="E50" s="25" t="s">
        <v>830</v>
      </c>
      <c r="J50" s="24">
        <f>0</f>
      </c>
      <c s="24">
        <f>0</f>
      </c>
      <c s="24">
        <f>0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</f>
      </c>
      <c s="24">
        <f>0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</f>
      </c>
    </row>
    <row r="51" spans="1:16" ht="12.75" customHeight="1">
      <c r="A51" t="s">
        <v>51</v>
      </c>
      <c s="6" t="s">
        <v>90</v>
      </c>
      <c s="6" t="s">
        <v>837</v>
      </c>
      <c t="s">
        <v>5</v>
      </c>
      <c s="26" t="s">
        <v>838</v>
      </c>
      <c s="27" t="s">
        <v>89</v>
      </c>
      <c s="28">
        <v>11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215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</v>
      </c>
    </row>
    <row r="53" spans="1:5" ht="12.75" customHeight="1">
      <c r="A53" s="30" t="s">
        <v>58</v>
      </c>
      <c r="E53" s="32" t="s">
        <v>211</v>
      </c>
    </row>
    <row r="54" spans="5:5" ht="12.75" customHeight="1">
      <c r="E54" s="31" t="s">
        <v>60</v>
      </c>
    </row>
    <row r="55" spans="1:16" ht="12.75" customHeight="1">
      <c r="A55" t="s">
        <v>51</v>
      </c>
      <c s="6" t="s">
        <v>93</v>
      </c>
      <c s="6" t="s">
        <v>839</v>
      </c>
      <c t="s">
        <v>5</v>
      </c>
      <c s="26" t="s">
        <v>840</v>
      </c>
      <c s="27" t="s">
        <v>89</v>
      </c>
      <c s="28">
        <v>11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215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</v>
      </c>
    </row>
    <row r="57" spans="1:5" ht="12.75" customHeight="1">
      <c r="A57" s="30" t="s">
        <v>58</v>
      </c>
      <c r="E57" s="32" t="s">
        <v>211</v>
      </c>
    </row>
    <row r="58" spans="5:5" ht="12.75" customHeight="1">
      <c r="E58" s="31" t="s">
        <v>60</v>
      </c>
    </row>
    <row r="59" spans="1:16" ht="12.75" customHeight="1">
      <c r="A59" t="s">
        <v>51</v>
      </c>
      <c s="6" t="s">
        <v>96</v>
      </c>
      <c s="6" t="s">
        <v>841</v>
      </c>
      <c t="s">
        <v>5</v>
      </c>
      <c s="26" t="s">
        <v>842</v>
      </c>
      <c s="27" t="s">
        <v>89</v>
      </c>
      <c s="28">
        <v>11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215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</v>
      </c>
    </row>
    <row r="61" spans="1:5" ht="12.75" customHeight="1">
      <c r="A61" s="30" t="s">
        <v>58</v>
      </c>
      <c r="E61" s="32" t="s">
        <v>211</v>
      </c>
    </row>
    <row r="62" spans="5:5" ht="12.75" customHeight="1">
      <c r="E62" s="31" t="s">
        <v>60</v>
      </c>
    </row>
    <row r="63" spans="1:16" ht="12.75" customHeight="1">
      <c r="A63" t="s">
        <v>51</v>
      </c>
      <c s="6" t="s">
        <v>99</v>
      </c>
      <c s="6" t="s">
        <v>843</v>
      </c>
      <c t="s">
        <v>5</v>
      </c>
      <c s="26" t="s">
        <v>844</v>
      </c>
      <c s="27" t="s">
        <v>89</v>
      </c>
      <c s="28">
        <v>3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215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</v>
      </c>
    </row>
    <row r="65" spans="1:5" ht="12.75" customHeight="1">
      <c r="A65" s="30" t="s">
        <v>58</v>
      </c>
      <c r="E65" s="32" t="s">
        <v>211</v>
      </c>
    </row>
    <row r="66" spans="5:5" ht="12.75" customHeight="1">
      <c r="E66" s="31" t="s">
        <v>60</v>
      </c>
    </row>
    <row r="67" spans="1:16" ht="12.75" customHeight="1">
      <c r="A67" t="s">
        <v>51</v>
      </c>
      <c s="6" t="s">
        <v>103</v>
      </c>
      <c s="6" t="s">
        <v>845</v>
      </c>
      <c t="s">
        <v>5</v>
      </c>
      <c s="26" t="s">
        <v>846</v>
      </c>
      <c s="27" t="s">
        <v>89</v>
      </c>
      <c s="28">
        <v>1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215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</v>
      </c>
    </row>
    <row r="69" spans="1:5" ht="12.75" customHeight="1">
      <c r="A69" s="30" t="s">
        <v>58</v>
      </c>
      <c r="E69" s="32" t="s">
        <v>211</v>
      </c>
    </row>
    <row r="70" spans="5:5" ht="12.75" customHeight="1">
      <c r="E70" s="31" t="s">
        <v>60</v>
      </c>
    </row>
    <row r="71" spans="1:16" ht="12.75" customHeight="1">
      <c r="A71" t="s">
        <v>51</v>
      </c>
      <c s="6" t="s">
        <v>106</v>
      </c>
      <c s="6" t="s">
        <v>847</v>
      </c>
      <c t="s">
        <v>5</v>
      </c>
      <c s="26" t="s">
        <v>848</v>
      </c>
      <c s="27" t="s">
        <v>89</v>
      </c>
      <c s="28">
        <v>2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215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</v>
      </c>
    </row>
    <row r="73" spans="1:5" ht="12.75" customHeight="1">
      <c r="A73" s="30" t="s">
        <v>58</v>
      </c>
      <c r="E73" s="32" t="s">
        <v>211</v>
      </c>
    </row>
    <row r="74" spans="5:5" ht="12.75" customHeight="1">
      <c r="E74" s="31" t="s">
        <v>60</v>
      </c>
    </row>
    <row r="75" spans="1:16" ht="12.75" customHeight="1">
      <c r="A75" t="s">
        <v>51</v>
      </c>
      <c s="6" t="s">
        <v>109</v>
      </c>
      <c s="6" t="s">
        <v>849</v>
      </c>
      <c t="s">
        <v>5</v>
      </c>
      <c s="26" t="s">
        <v>850</v>
      </c>
      <c s="27" t="s">
        <v>89</v>
      </c>
      <c s="28">
        <v>1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215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5</v>
      </c>
    </row>
    <row r="77" spans="1:5" ht="12.75" customHeight="1">
      <c r="A77" s="30" t="s">
        <v>58</v>
      </c>
      <c r="E77" s="32" t="s">
        <v>211</v>
      </c>
    </row>
    <row r="78" spans="5:5" ht="12.75" customHeight="1">
      <c r="E78" s="31" t="s">
        <v>60</v>
      </c>
    </row>
    <row r="79" spans="1:16" ht="12.75" customHeight="1">
      <c r="A79" t="s">
        <v>51</v>
      </c>
      <c s="6" t="s">
        <v>112</v>
      </c>
      <c s="6" t="s">
        <v>851</v>
      </c>
      <c t="s">
        <v>5</v>
      </c>
      <c s="26" t="s">
        <v>852</v>
      </c>
      <c s="27" t="s">
        <v>89</v>
      </c>
      <c s="28">
        <v>4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215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5</v>
      </c>
    </row>
    <row r="81" spans="1:5" ht="12.75" customHeight="1">
      <c r="A81" s="30" t="s">
        <v>58</v>
      </c>
      <c r="E81" s="32" t="s">
        <v>211</v>
      </c>
    </row>
    <row r="82" spans="5:5" ht="12.75" customHeight="1">
      <c r="E82" s="31" t="s">
        <v>60</v>
      </c>
    </row>
    <row r="83" spans="1:16" ht="12.75" customHeight="1">
      <c r="A83" t="s">
        <v>51</v>
      </c>
      <c s="6" t="s">
        <v>115</v>
      </c>
      <c s="6" t="s">
        <v>853</v>
      </c>
      <c t="s">
        <v>5</v>
      </c>
      <c s="26" t="s">
        <v>854</v>
      </c>
      <c s="27" t="s">
        <v>89</v>
      </c>
      <c s="28">
        <v>3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215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5</v>
      </c>
    </row>
    <row r="85" spans="1:5" ht="12.75" customHeight="1">
      <c r="A85" s="30" t="s">
        <v>58</v>
      </c>
      <c r="E85" s="32" t="s">
        <v>211</v>
      </c>
    </row>
    <row r="86" spans="5:5" ht="12.75" customHeight="1">
      <c r="E86" s="31" t="s">
        <v>60</v>
      </c>
    </row>
    <row r="87" spans="1:16" ht="12.75" customHeight="1">
      <c r="A87" t="s">
        <v>51</v>
      </c>
      <c s="6" t="s">
        <v>119</v>
      </c>
      <c s="6" t="s">
        <v>672</v>
      </c>
      <c t="s">
        <v>5</v>
      </c>
      <c s="26" t="s">
        <v>855</v>
      </c>
      <c s="27" t="s">
        <v>89</v>
      </c>
      <c s="28">
        <v>1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674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5</v>
      </c>
    </row>
    <row r="89" spans="1:5" ht="12.75" customHeight="1">
      <c r="A89" s="30" t="s">
        <v>58</v>
      </c>
      <c r="E89" s="32" t="s">
        <v>211</v>
      </c>
    </row>
    <row r="90" spans="5:5" ht="12.75" customHeight="1">
      <c r="E90" s="31" t="s">
        <v>832</v>
      </c>
    </row>
    <row r="91" spans="1:16" ht="12.75" customHeight="1">
      <c r="A91" t="s">
        <v>51</v>
      </c>
      <c s="6" t="s">
        <v>122</v>
      </c>
      <c s="6" t="s">
        <v>651</v>
      </c>
      <c t="s">
        <v>5</v>
      </c>
      <c s="26" t="s">
        <v>652</v>
      </c>
      <c s="27" t="s">
        <v>89</v>
      </c>
      <c s="28">
        <v>2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215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5</v>
      </c>
    </row>
    <row r="93" spans="1:5" ht="12.75" customHeight="1">
      <c r="A93" s="30" t="s">
        <v>58</v>
      </c>
      <c r="E93" s="32" t="s">
        <v>211</v>
      </c>
    </row>
    <row r="94" spans="5:5" ht="12.75" customHeight="1">
      <c r="E94" s="31" t="s">
        <v>60</v>
      </c>
    </row>
    <row r="95" spans="1:16" ht="12.75" customHeight="1">
      <c r="A95" t="s">
        <v>51</v>
      </c>
      <c s="6" t="s">
        <v>125</v>
      </c>
      <c s="6" t="s">
        <v>653</v>
      </c>
      <c t="s">
        <v>5</v>
      </c>
      <c s="26" t="s">
        <v>654</v>
      </c>
      <c s="27" t="s">
        <v>89</v>
      </c>
      <c s="28">
        <v>2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215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5</v>
      </c>
    </row>
    <row r="97" spans="1:5" ht="12.75" customHeight="1">
      <c r="A97" s="30" t="s">
        <v>58</v>
      </c>
      <c r="E97" s="32" t="s">
        <v>211</v>
      </c>
    </row>
    <row r="98" spans="5:5" ht="12.75" customHeight="1">
      <c r="E98" s="31" t="s">
        <v>60</v>
      </c>
    </row>
    <row r="99" spans="1:16" ht="12.75" customHeight="1">
      <c r="A99" t="s">
        <v>51</v>
      </c>
      <c s="6" t="s">
        <v>128</v>
      </c>
      <c s="6" t="s">
        <v>856</v>
      </c>
      <c t="s">
        <v>5</v>
      </c>
      <c s="26" t="s">
        <v>857</v>
      </c>
      <c s="27" t="s">
        <v>89</v>
      </c>
      <c s="28">
        <v>2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215</v>
      </c>
      <c>
        <f>(M99*21)/100</f>
      </c>
      <c t="s">
        <v>27</v>
      </c>
    </row>
    <row r="100" spans="1:5" ht="12.75" customHeight="1">
      <c r="A100" s="30" t="s">
        <v>56</v>
      </c>
      <c r="E100" s="31" t="s">
        <v>5</v>
      </c>
    </row>
    <row r="101" spans="1:5" ht="12.75" customHeight="1">
      <c r="A101" s="30" t="s">
        <v>58</v>
      </c>
      <c r="E101" s="32" t="s">
        <v>211</v>
      </c>
    </row>
    <row r="102" spans="5:5" ht="12.75" customHeight="1">
      <c r="E102" s="31" t="s">
        <v>60</v>
      </c>
    </row>
    <row r="103" spans="1:16" ht="12.75" customHeight="1">
      <c r="A103" t="s">
        <v>51</v>
      </c>
      <c s="6" t="s">
        <v>131</v>
      </c>
      <c s="6" t="s">
        <v>858</v>
      </c>
      <c t="s">
        <v>5</v>
      </c>
      <c s="26" t="s">
        <v>859</v>
      </c>
      <c s="27" t="s">
        <v>89</v>
      </c>
      <c s="28">
        <v>3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215</v>
      </c>
      <c>
        <f>(M103*21)/100</f>
      </c>
      <c t="s">
        <v>27</v>
      </c>
    </row>
    <row r="104" spans="1:5" ht="12.75" customHeight="1">
      <c r="A104" s="30" t="s">
        <v>56</v>
      </c>
      <c r="E104" s="31" t="s">
        <v>5</v>
      </c>
    </row>
    <row r="105" spans="1:5" ht="12.75" customHeight="1">
      <c r="A105" s="30" t="s">
        <v>58</v>
      </c>
      <c r="E105" s="32" t="s">
        <v>211</v>
      </c>
    </row>
    <row r="106" spans="5:5" ht="12.75" customHeight="1">
      <c r="E106" s="31" t="s">
        <v>60</v>
      </c>
    </row>
    <row r="107" spans="1:16" ht="12.75" customHeight="1">
      <c r="A107" t="s">
        <v>51</v>
      </c>
      <c s="6" t="s">
        <v>134</v>
      </c>
      <c s="6" t="s">
        <v>860</v>
      </c>
      <c t="s">
        <v>5</v>
      </c>
      <c s="26" t="s">
        <v>861</v>
      </c>
      <c s="27" t="s">
        <v>89</v>
      </c>
      <c s="28">
        <v>1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215</v>
      </c>
      <c>
        <f>(M107*21)/100</f>
      </c>
      <c t="s">
        <v>27</v>
      </c>
    </row>
    <row r="108" spans="1:5" ht="12.75" customHeight="1">
      <c r="A108" s="30" t="s">
        <v>56</v>
      </c>
      <c r="E108" s="31" t="s">
        <v>5</v>
      </c>
    </row>
    <row r="109" spans="1:5" ht="12.75" customHeight="1">
      <c r="A109" s="30" t="s">
        <v>58</v>
      </c>
      <c r="E109" s="32" t="s">
        <v>211</v>
      </c>
    </row>
    <row r="110" spans="5:5" ht="12.75" customHeight="1">
      <c r="E110" s="31" t="s">
        <v>60</v>
      </c>
    </row>
    <row r="111" spans="1:16" ht="12.75" customHeight="1">
      <c r="A111" t="s">
        <v>51</v>
      </c>
      <c s="6" t="s">
        <v>137</v>
      </c>
      <c s="6" t="s">
        <v>322</v>
      </c>
      <c t="s">
        <v>5</v>
      </c>
      <c s="26" t="s">
        <v>323</v>
      </c>
      <c s="27" t="s">
        <v>89</v>
      </c>
      <c s="28">
        <v>1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215</v>
      </c>
      <c>
        <f>(M111*21)/100</f>
      </c>
      <c t="s">
        <v>27</v>
      </c>
    </row>
    <row r="112" spans="1:5" ht="12.75" customHeight="1">
      <c r="A112" s="30" t="s">
        <v>56</v>
      </c>
      <c r="E112" s="31" t="s">
        <v>5</v>
      </c>
    </row>
    <row r="113" spans="1:5" ht="12.75" customHeight="1">
      <c r="A113" s="30" t="s">
        <v>58</v>
      </c>
      <c r="E113" s="32" t="s">
        <v>211</v>
      </c>
    </row>
    <row r="114" spans="5:5" ht="12.75" customHeight="1">
      <c r="E114" s="31" t="s">
        <v>60</v>
      </c>
    </row>
    <row r="115" spans="1:16" ht="12.75" customHeight="1">
      <c r="A115" t="s">
        <v>51</v>
      </c>
      <c s="6" t="s">
        <v>140</v>
      </c>
      <c s="6" t="s">
        <v>325</v>
      </c>
      <c t="s">
        <v>5</v>
      </c>
      <c s="26" t="s">
        <v>326</v>
      </c>
      <c s="27" t="s">
        <v>89</v>
      </c>
      <c s="28">
        <v>2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215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5</v>
      </c>
    </row>
    <row r="117" spans="1:5" ht="12.75" customHeight="1">
      <c r="A117" s="30" t="s">
        <v>58</v>
      </c>
      <c r="E117" s="32" t="s">
        <v>211</v>
      </c>
    </row>
    <row r="118" spans="5:5" ht="12.75" customHeight="1">
      <c r="E118" s="31" t="s">
        <v>60</v>
      </c>
    </row>
    <row r="119" spans="1:16" ht="12.75" customHeight="1">
      <c r="A119" t="s">
        <v>51</v>
      </c>
      <c s="6" t="s">
        <v>143</v>
      </c>
      <c s="6" t="s">
        <v>328</v>
      </c>
      <c t="s">
        <v>5</v>
      </c>
      <c s="26" t="s">
        <v>329</v>
      </c>
      <c s="27" t="s">
        <v>89</v>
      </c>
      <c s="28">
        <v>2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215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5</v>
      </c>
    </row>
    <row r="121" spans="1:5" ht="12.75" customHeight="1">
      <c r="A121" s="30" t="s">
        <v>58</v>
      </c>
      <c r="E121" s="32" t="s">
        <v>211</v>
      </c>
    </row>
    <row r="122" spans="5:5" ht="12.75" customHeight="1">
      <c r="E122" s="31" t="s">
        <v>60</v>
      </c>
    </row>
    <row r="123" spans="1:16" ht="12.75" customHeight="1">
      <c r="A123" t="s">
        <v>51</v>
      </c>
      <c s="6" t="s">
        <v>146</v>
      </c>
      <c s="6" t="s">
        <v>464</v>
      </c>
      <c t="s">
        <v>5</v>
      </c>
      <c s="26" t="s">
        <v>465</v>
      </c>
      <c s="27" t="s">
        <v>89</v>
      </c>
      <c s="28">
        <v>16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215</v>
      </c>
      <c>
        <f>(M123*21)/100</f>
      </c>
      <c t="s">
        <v>27</v>
      </c>
    </row>
    <row r="124" spans="1:5" ht="12.75" customHeight="1">
      <c r="A124" s="30" t="s">
        <v>56</v>
      </c>
      <c r="E124" s="31" t="s">
        <v>5</v>
      </c>
    </row>
    <row r="125" spans="1:5" ht="12.75" customHeight="1">
      <c r="A125" s="30" t="s">
        <v>58</v>
      </c>
      <c r="E125" s="32" t="s">
        <v>211</v>
      </c>
    </row>
    <row r="126" spans="5:5" ht="12.75" customHeight="1">
      <c r="E126" s="31" t="s">
        <v>60</v>
      </c>
    </row>
    <row r="127" spans="1:16" ht="12.75" customHeight="1">
      <c r="A127" t="s">
        <v>51</v>
      </c>
      <c s="6" t="s">
        <v>149</v>
      </c>
      <c s="6" t="s">
        <v>467</v>
      </c>
      <c t="s">
        <v>5</v>
      </c>
      <c s="26" t="s">
        <v>468</v>
      </c>
      <c s="27" t="s">
        <v>89</v>
      </c>
      <c s="28">
        <v>16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215</v>
      </c>
      <c>
        <f>(M127*21)/100</f>
      </c>
      <c t="s">
        <v>27</v>
      </c>
    </row>
    <row r="128" spans="1:5" ht="12.75" customHeight="1">
      <c r="A128" s="30" t="s">
        <v>56</v>
      </c>
      <c r="E128" s="31" t="s">
        <v>5</v>
      </c>
    </row>
    <row r="129" spans="1:5" ht="12.75" customHeight="1">
      <c r="A129" s="30" t="s">
        <v>58</v>
      </c>
      <c r="E129" s="32" t="s">
        <v>211</v>
      </c>
    </row>
    <row r="130" spans="5:5" ht="12.75" customHeight="1">
      <c r="E130" s="31" t="s">
        <v>60</v>
      </c>
    </row>
    <row r="131" spans="1:16" ht="12.75" customHeight="1">
      <c r="A131" t="s">
        <v>51</v>
      </c>
      <c s="6" t="s">
        <v>152</v>
      </c>
      <c s="6" t="s">
        <v>470</v>
      </c>
      <c t="s">
        <v>5</v>
      </c>
      <c s="26" t="s">
        <v>471</v>
      </c>
      <c s="27" t="s">
        <v>89</v>
      </c>
      <c s="28">
        <v>8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215</v>
      </c>
      <c>
        <f>(M131*21)/100</f>
      </c>
      <c t="s">
        <v>27</v>
      </c>
    </row>
    <row r="132" spans="1:5" ht="12.75" customHeight="1">
      <c r="A132" s="30" t="s">
        <v>56</v>
      </c>
      <c r="E132" s="31" t="s">
        <v>5</v>
      </c>
    </row>
    <row r="133" spans="1:5" ht="12.75" customHeight="1">
      <c r="A133" s="30" t="s">
        <v>58</v>
      </c>
      <c r="E133" s="32" t="s">
        <v>211</v>
      </c>
    </row>
    <row r="134" spans="5:5" ht="12.75" customHeight="1">
      <c r="E134" s="31" t="s">
        <v>60</v>
      </c>
    </row>
    <row r="135" spans="1:16" ht="12.75" customHeight="1">
      <c r="A135" t="s">
        <v>51</v>
      </c>
      <c s="6" t="s">
        <v>155</v>
      </c>
      <c s="6" t="s">
        <v>473</v>
      </c>
      <c t="s">
        <v>5</v>
      </c>
      <c s="26" t="s">
        <v>474</v>
      </c>
      <c s="27" t="s">
        <v>89</v>
      </c>
      <c s="28">
        <v>8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215</v>
      </c>
      <c>
        <f>(M135*21)/100</f>
      </c>
      <c t="s">
        <v>27</v>
      </c>
    </row>
    <row r="136" spans="1:5" ht="12.75" customHeight="1">
      <c r="A136" s="30" t="s">
        <v>56</v>
      </c>
      <c r="E136" s="31" t="s">
        <v>5</v>
      </c>
    </row>
    <row r="137" spans="1:5" ht="12.75" customHeight="1">
      <c r="A137" s="30" t="s">
        <v>58</v>
      </c>
      <c r="E137" s="32" t="s">
        <v>211</v>
      </c>
    </row>
    <row r="138" spans="5:5" ht="12.75" customHeight="1">
      <c r="E138" s="31" t="s">
        <v>60</v>
      </c>
    </row>
    <row r="139" spans="1:16" ht="12.75" customHeight="1">
      <c r="A139" t="s">
        <v>51</v>
      </c>
      <c s="6" t="s">
        <v>158</v>
      </c>
      <c s="6" t="s">
        <v>265</v>
      </c>
      <c t="s">
        <v>5</v>
      </c>
      <c s="26" t="s">
        <v>266</v>
      </c>
      <c s="27" t="s">
        <v>267</v>
      </c>
      <c s="28">
        <v>1.4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215</v>
      </c>
      <c>
        <f>(M139*21)/100</f>
      </c>
      <c t="s">
        <v>27</v>
      </c>
    </row>
    <row r="140" spans="1:5" ht="12.75" customHeight="1">
      <c r="A140" s="30" t="s">
        <v>56</v>
      </c>
      <c r="E140" s="31" t="s">
        <v>5</v>
      </c>
    </row>
    <row r="141" spans="1:5" ht="12.75" customHeight="1">
      <c r="A141" s="30" t="s">
        <v>58</v>
      </c>
      <c r="E141" s="32" t="s">
        <v>211</v>
      </c>
    </row>
    <row r="142" spans="5:5" ht="12.75" customHeight="1">
      <c r="E142" s="31" t="s">
        <v>60</v>
      </c>
    </row>
    <row r="143" spans="1:16" ht="12.75" customHeight="1">
      <c r="A143" t="s">
        <v>51</v>
      </c>
      <c s="6" t="s">
        <v>163</v>
      </c>
      <c s="6" t="s">
        <v>270</v>
      </c>
      <c t="s">
        <v>5</v>
      </c>
      <c s="26" t="s">
        <v>271</v>
      </c>
      <c s="27" t="s">
        <v>65</v>
      </c>
      <c s="28">
        <v>350</v>
      </c>
      <c s="27">
        <v>0</v>
      </c>
      <c s="27">
        <f>ROUND(G143*H143,6)</f>
      </c>
      <c r="L143" s="29">
        <v>0</v>
      </c>
      <c s="24">
        <f>ROUND(ROUND(L143,2)*ROUND(G143,3),2)</f>
      </c>
      <c s="27" t="s">
        <v>215</v>
      </c>
      <c>
        <f>(M143*21)/100</f>
      </c>
      <c t="s">
        <v>27</v>
      </c>
    </row>
    <row r="144" spans="1:5" ht="12.75" customHeight="1">
      <c r="A144" s="30" t="s">
        <v>56</v>
      </c>
      <c r="E144" s="31" t="s">
        <v>5</v>
      </c>
    </row>
    <row r="145" spans="1:5" ht="12.75" customHeight="1">
      <c r="A145" s="30" t="s">
        <v>58</v>
      </c>
      <c r="E145" s="32" t="s">
        <v>211</v>
      </c>
    </row>
    <row r="146" spans="5:5" ht="12.75" customHeight="1">
      <c r="E146" s="31" t="s">
        <v>60</v>
      </c>
    </row>
    <row r="147" spans="1:16" ht="12.75" customHeight="1">
      <c r="A147" t="s">
        <v>51</v>
      </c>
      <c s="6" t="s">
        <v>166</v>
      </c>
      <c s="6" t="s">
        <v>415</v>
      </c>
      <c t="s">
        <v>5</v>
      </c>
      <c s="26" t="s">
        <v>416</v>
      </c>
      <c s="27" t="s">
        <v>89</v>
      </c>
      <c s="28">
        <v>4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215</v>
      </c>
      <c>
        <f>(M147*21)/100</f>
      </c>
      <c t="s">
        <v>27</v>
      </c>
    </row>
    <row r="148" spans="1:5" ht="12.75" customHeight="1">
      <c r="A148" s="30" t="s">
        <v>56</v>
      </c>
      <c r="E148" s="31" t="s">
        <v>5</v>
      </c>
    </row>
    <row r="149" spans="1:5" ht="12.75" customHeight="1">
      <c r="A149" s="30" t="s">
        <v>58</v>
      </c>
      <c r="E149" s="32" t="s">
        <v>211</v>
      </c>
    </row>
    <row r="150" spans="5:5" ht="12.75" customHeight="1">
      <c r="E150" s="31" t="s">
        <v>60</v>
      </c>
    </row>
    <row r="151" spans="1:16" ht="12.75" customHeight="1">
      <c r="A151" t="s">
        <v>51</v>
      </c>
      <c s="6" t="s">
        <v>169</v>
      </c>
      <c s="6" t="s">
        <v>454</v>
      </c>
      <c t="s">
        <v>5</v>
      </c>
      <c s="26" t="s">
        <v>455</v>
      </c>
      <c s="27" t="s">
        <v>456</v>
      </c>
      <c s="28">
        <v>8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215</v>
      </c>
      <c>
        <f>(M151*21)/100</f>
      </c>
      <c t="s">
        <v>27</v>
      </c>
    </row>
    <row r="152" spans="1:5" ht="12.75" customHeight="1">
      <c r="A152" s="30" t="s">
        <v>56</v>
      </c>
      <c r="E152" s="31" t="s">
        <v>5</v>
      </c>
    </row>
    <row r="153" spans="1:5" ht="12.75" customHeight="1">
      <c r="A153" s="30" t="s">
        <v>58</v>
      </c>
      <c r="E153" s="32" t="s">
        <v>211</v>
      </c>
    </row>
    <row r="154" spans="5:5" ht="12.75" customHeight="1">
      <c r="E154" s="31" t="s">
        <v>60</v>
      </c>
    </row>
    <row r="155" spans="1:16" ht="12.75" customHeight="1">
      <c r="A155" t="s">
        <v>51</v>
      </c>
      <c s="6" t="s">
        <v>172</v>
      </c>
      <c s="6" t="s">
        <v>862</v>
      </c>
      <c t="s">
        <v>5</v>
      </c>
      <c s="26" t="s">
        <v>863</v>
      </c>
      <c s="27" t="s">
        <v>65</v>
      </c>
      <c s="28">
        <v>350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215</v>
      </c>
      <c>
        <f>(M155*21)/100</f>
      </c>
      <c t="s">
        <v>27</v>
      </c>
    </row>
    <row r="156" spans="1:5" ht="12.75" customHeight="1">
      <c r="A156" s="30" t="s">
        <v>56</v>
      </c>
      <c r="E156" s="31" t="s">
        <v>5</v>
      </c>
    </row>
    <row r="157" spans="1:5" ht="12.75" customHeight="1">
      <c r="A157" s="30" t="s">
        <v>58</v>
      </c>
      <c r="E157" s="32" t="s">
        <v>211</v>
      </c>
    </row>
    <row r="158" spans="5:5" ht="12.75" customHeight="1">
      <c r="E158" s="31" t="s">
        <v>60</v>
      </c>
    </row>
    <row r="159" spans="1:16" ht="12.75" customHeight="1">
      <c r="A159" t="s">
        <v>51</v>
      </c>
      <c s="6" t="s">
        <v>175</v>
      </c>
      <c s="6" t="s">
        <v>864</v>
      </c>
      <c t="s">
        <v>5</v>
      </c>
      <c s="26" t="s">
        <v>865</v>
      </c>
      <c s="27" t="s">
        <v>65</v>
      </c>
      <c s="28">
        <v>350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215</v>
      </c>
      <c>
        <f>(M159*21)/100</f>
      </c>
      <c t="s">
        <v>27</v>
      </c>
    </row>
    <row r="160" spans="1:5" ht="12.75" customHeight="1">
      <c r="A160" s="30" t="s">
        <v>56</v>
      </c>
      <c r="E160" s="31" t="s">
        <v>5</v>
      </c>
    </row>
    <row r="161" spans="1:5" ht="12.75" customHeight="1">
      <c r="A161" s="30" t="s">
        <v>58</v>
      </c>
      <c r="E161" s="32" t="s">
        <v>211</v>
      </c>
    </row>
    <row r="162" spans="5:5" ht="12.75" customHeight="1">
      <c r="E162" s="31" t="s">
        <v>60</v>
      </c>
    </row>
    <row r="163" spans="1:16" ht="12.75" customHeight="1">
      <c r="A163" t="s">
        <v>51</v>
      </c>
      <c s="6" t="s">
        <v>178</v>
      </c>
      <c s="6" t="s">
        <v>278</v>
      </c>
      <c t="s">
        <v>5</v>
      </c>
      <c s="26" t="s">
        <v>279</v>
      </c>
      <c s="27" t="s">
        <v>65</v>
      </c>
      <c s="28">
        <v>350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215</v>
      </c>
      <c>
        <f>(M163*21)/100</f>
      </c>
      <c t="s">
        <v>27</v>
      </c>
    </row>
    <row r="164" spans="1:5" ht="12.75" customHeight="1">
      <c r="A164" s="30" t="s">
        <v>56</v>
      </c>
      <c r="E164" s="31" t="s">
        <v>5</v>
      </c>
    </row>
    <row r="165" spans="1:5" ht="12.75" customHeight="1">
      <c r="A165" s="30" t="s">
        <v>58</v>
      </c>
      <c r="E165" s="32" t="s">
        <v>211</v>
      </c>
    </row>
    <row r="166" spans="5:5" ht="12.75" customHeight="1">
      <c r="E166" s="31" t="s">
        <v>60</v>
      </c>
    </row>
    <row r="167" spans="1:16" ht="12.75" customHeight="1">
      <c r="A167" t="s">
        <v>51</v>
      </c>
      <c s="6" t="s">
        <v>181</v>
      </c>
      <c s="6" t="s">
        <v>280</v>
      </c>
      <c t="s">
        <v>5</v>
      </c>
      <c s="26" t="s">
        <v>281</v>
      </c>
      <c s="27" t="s">
        <v>65</v>
      </c>
      <c s="28">
        <v>350</v>
      </c>
      <c s="27">
        <v>0</v>
      </c>
      <c s="27">
        <f>ROUND(G167*H167,6)</f>
      </c>
      <c r="L167" s="29">
        <v>0</v>
      </c>
      <c s="24">
        <f>ROUND(ROUND(L167,2)*ROUND(G167,3),2)</f>
      </c>
      <c s="27" t="s">
        <v>215</v>
      </c>
      <c>
        <f>(M167*21)/100</f>
      </c>
      <c t="s">
        <v>27</v>
      </c>
    </row>
    <row r="168" spans="1:5" ht="12.75" customHeight="1">
      <c r="A168" s="30" t="s">
        <v>56</v>
      </c>
      <c r="E168" s="31" t="s">
        <v>5</v>
      </c>
    </row>
    <row r="169" spans="1:5" ht="12.75" customHeight="1">
      <c r="A169" s="30" t="s">
        <v>58</v>
      </c>
      <c r="E169" s="32" t="s">
        <v>211</v>
      </c>
    </row>
    <row r="170" spans="5:5" ht="12.75" customHeight="1">
      <c r="E170" s="31" t="s">
        <v>60</v>
      </c>
    </row>
    <row r="171" spans="1:16" ht="12.75" customHeight="1">
      <c r="A171" t="s">
        <v>51</v>
      </c>
      <c s="6" t="s">
        <v>185</v>
      </c>
      <c s="6" t="s">
        <v>287</v>
      </c>
      <c t="s">
        <v>5</v>
      </c>
      <c s="26" t="s">
        <v>288</v>
      </c>
      <c s="27" t="s">
        <v>89</v>
      </c>
      <c s="28">
        <v>2</v>
      </c>
      <c s="27">
        <v>0</v>
      </c>
      <c s="27">
        <f>ROUND(G171*H171,6)</f>
      </c>
      <c r="L171" s="29">
        <v>0</v>
      </c>
      <c s="24">
        <f>ROUND(ROUND(L171,2)*ROUND(G171,3),2)</f>
      </c>
      <c s="27" t="s">
        <v>215</v>
      </c>
      <c>
        <f>(M171*21)/100</f>
      </c>
      <c t="s">
        <v>27</v>
      </c>
    </row>
    <row r="172" spans="1:5" ht="12.75" customHeight="1">
      <c r="A172" s="30" t="s">
        <v>56</v>
      </c>
      <c r="E172" s="31" t="s">
        <v>5</v>
      </c>
    </row>
    <row r="173" spans="1:5" ht="12.75" customHeight="1">
      <c r="A173" s="30" t="s">
        <v>58</v>
      </c>
      <c r="E173" s="32" t="s">
        <v>211</v>
      </c>
    </row>
    <row r="174" spans="5:5" ht="12.75" customHeight="1">
      <c r="E174" s="31" t="s">
        <v>60</v>
      </c>
    </row>
    <row r="175" spans="1:16" ht="12.75" customHeight="1">
      <c r="A175" t="s">
        <v>51</v>
      </c>
      <c s="6" t="s">
        <v>188</v>
      </c>
      <c s="6" t="s">
        <v>289</v>
      </c>
      <c t="s">
        <v>5</v>
      </c>
      <c s="26" t="s">
        <v>290</v>
      </c>
      <c s="27" t="s">
        <v>89</v>
      </c>
      <c s="28">
        <v>2</v>
      </c>
      <c s="27">
        <v>0</v>
      </c>
      <c s="27">
        <f>ROUND(G175*H175,6)</f>
      </c>
      <c r="L175" s="29">
        <v>0</v>
      </c>
      <c s="24">
        <f>ROUND(ROUND(L175,2)*ROUND(G175,3),2)</f>
      </c>
      <c s="27" t="s">
        <v>215</v>
      </c>
      <c>
        <f>(M175*21)/100</f>
      </c>
      <c t="s">
        <v>27</v>
      </c>
    </row>
    <row r="176" spans="1:5" ht="12.75" customHeight="1">
      <c r="A176" s="30" t="s">
        <v>56</v>
      </c>
      <c r="E176" s="31" t="s">
        <v>5</v>
      </c>
    </row>
    <row r="177" spans="1:5" ht="12.75" customHeight="1">
      <c r="A177" s="30" t="s">
        <v>58</v>
      </c>
      <c r="E177" s="32" t="s">
        <v>211</v>
      </c>
    </row>
    <row r="178" spans="5:5" ht="12.75" customHeight="1">
      <c r="E178" s="31" t="s">
        <v>60</v>
      </c>
    </row>
    <row r="179" spans="1:16" ht="12.75" customHeight="1">
      <c r="A179" t="s">
        <v>51</v>
      </c>
      <c s="6" t="s">
        <v>191</v>
      </c>
      <c s="6" t="s">
        <v>282</v>
      </c>
      <c t="s">
        <v>5</v>
      </c>
      <c s="26" t="s">
        <v>283</v>
      </c>
      <c s="27" t="s">
        <v>284</v>
      </c>
      <c s="28">
        <v>2</v>
      </c>
      <c s="27">
        <v>0</v>
      </c>
      <c s="27">
        <f>ROUND(G179*H179,6)</f>
      </c>
      <c r="L179" s="29">
        <v>0</v>
      </c>
      <c s="24">
        <f>ROUND(ROUND(L179,2)*ROUND(G179,3),2)</f>
      </c>
      <c s="27" t="s">
        <v>215</v>
      </c>
      <c>
        <f>(M179*21)/100</f>
      </c>
      <c t="s">
        <v>27</v>
      </c>
    </row>
    <row r="180" spans="1:5" ht="12.75" customHeight="1">
      <c r="A180" s="30" t="s">
        <v>56</v>
      </c>
      <c r="E180" s="31" t="s">
        <v>5</v>
      </c>
    </row>
    <row r="181" spans="1:5" ht="12.75" customHeight="1">
      <c r="A181" s="30" t="s">
        <v>58</v>
      </c>
      <c r="E181" s="32" t="s">
        <v>211</v>
      </c>
    </row>
    <row r="182" spans="5:5" ht="12.75" customHeight="1">
      <c r="E182" s="31" t="s">
        <v>60</v>
      </c>
    </row>
    <row r="183" spans="1:16" ht="12.75" customHeight="1">
      <c r="A183" t="s">
        <v>51</v>
      </c>
      <c s="6" t="s">
        <v>194</v>
      </c>
      <c s="6" t="s">
        <v>285</v>
      </c>
      <c t="s">
        <v>5</v>
      </c>
      <c s="26" t="s">
        <v>286</v>
      </c>
      <c s="27" t="s">
        <v>65</v>
      </c>
      <c s="28">
        <v>350</v>
      </c>
      <c s="27">
        <v>0</v>
      </c>
      <c s="27">
        <f>ROUND(G183*H183,6)</f>
      </c>
      <c r="L183" s="29">
        <v>0</v>
      </c>
      <c s="24">
        <f>ROUND(ROUND(L183,2)*ROUND(G183,3),2)</f>
      </c>
      <c s="27" t="s">
        <v>215</v>
      </c>
      <c>
        <f>(M183*21)/100</f>
      </c>
      <c t="s">
        <v>27</v>
      </c>
    </row>
    <row r="184" spans="1:5" ht="12.75" customHeight="1">
      <c r="A184" s="30" t="s">
        <v>56</v>
      </c>
      <c r="E184" s="31" t="s">
        <v>5</v>
      </c>
    </row>
    <row r="185" spans="1:5" ht="12.75" customHeight="1">
      <c r="A185" s="30" t="s">
        <v>58</v>
      </c>
      <c r="E185" s="32" t="s">
        <v>211</v>
      </c>
    </row>
    <row r="186" spans="5:5" ht="12.75" customHeight="1">
      <c r="E186" s="31" t="s">
        <v>60</v>
      </c>
    </row>
    <row r="187" spans="1:16" ht="12.75" customHeight="1">
      <c r="A187" t="s">
        <v>51</v>
      </c>
      <c s="6" t="s">
        <v>197</v>
      </c>
      <c s="6" t="s">
        <v>635</v>
      </c>
      <c t="s">
        <v>5</v>
      </c>
      <c s="26" t="s">
        <v>636</v>
      </c>
      <c s="27" t="s">
        <v>65</v>
      </c>
      <c s="28">
        <v>320</v>
      </c>
      <c s="27">
        <v>0</v>
      </c>
      <c s="27">
        <f>ROUND(G187*H187,6)</f>
      </c>
      <c r="L187" s="29">
        <v>0</v>
      </c>
      <c s="24">
        <f>ROUND(ROUND(L187,2)*ROUND(G187,3),2)</f>
      </c>
      <c s="27" t="s">
        <v>215</v>
      </c>
      <c>
        <f>(M187*21)/100</f>
      </c>
      <c t="s">
        <v>27</v>
      </c>
    </row>
    <row r="188" spans="1:5" ht="12.75" customHeight="1">
      <c r="A188" s="30" t="s">
        <v>56</v>
      </c>
      <c r="E188" s="31" t="s">
        <v>5</v>
      </c>
    </row>
    <row r="189" spans="1:5" ht="12.75" customHeight="1">
      <c r="A189" s="30" t="s">
        <v>58</v>
      </c>
      <c r="E189" s="32" t="s">
        <v>211</v>
      </c>
    </row>
    <row r="190" spans="5:5" ht="12.75" customHeight="1">
      <c r="E190" s="31" t="s">
        <v>60</v>
      </c>
    </row>
    <row r="191" spans="1:16" ht="12.75" customHeight="1">
      <c r="A191" t="s">
        <v>51</v>
      </c>
      <c s="6" t="s">
        <v>303</v>
      </c>
      <c s="6" t="s">
        <v>723</v>
      </c>
      <c t="s">
        <v>5</v>
      </c>
      <c s="26" t="s">
        <v>724</v>
      </c>
      <c s="27" t="s">
        <v>65</v>
      </c>
      <c s="28">
        <v>250</v>
      </c>
      <c s="27">
        <v>0</v>
      </c>
      <c s="27">
        <f>ROUND(G191*H191,6)</f>
      </c>
      <c r="L191" s="29">
        <v>0</v>
      </c>
      <c s="24">
        <f>ROUND(ROUND(L191,2)*ROUND(G191,3),2)</f>
      </c>
      <c s="27" t="s">
        <v>215</v>
      </c>
      <c>
        <f>(M191*21)/100</f>
      </c>
      <c t="s">
        <v>27</v>
      </c>
    </row>
    <row r="192" spans="1:5" ht="12.75" customHeight="1">
      <c r="A192" s="30" t="s">
        <v>56</v>
      </c>
      <c r="E192" s="31" t="s">
        <v>5</v>
      </c>
    </row>
    <row r="193" spans="1:5" ht="12.75" customHeight="1">
      <c r="A193" s="30" t="s">
        <v>58</v>
      </c>
      <c r="E193" s="32" t="s">
        <v>211</v>
      </c>
    </row>
    <row r="194" spans="5:5" ht="12.75" customHeight="1">
      <c r="E194" s="31" t="s">
        <v>60</v>
      </c>
    </row>
    <row r="195" spans="1:16" ht="12.75" customHeight="1">
      <c r="A195" t="s">
        <v>51</v>
      </c>
      <c s="6" t="s">
        <v>306</v>
      </c>
      <c s="6" t="s">
        <v>866</v>
      </c>
      <c t="s">
        <v>5</v>
      </c>
      <c s="26" t="s">
        <v>867</v>
      </c>
      <c s="27" t="s">
        <v>89</v>
      </c>
      <c s="28">
        <v>2</v>
      </c>
      <c s="27">
        <v>0</v>
      </c>
      <c s="27">
        <f>ROUND(G195*H195,6)</f>
      </c>
      <c r="L195" s="29">
        <v>0</v>
      </c>
      <c s="24">
        <f>ROUND(ROUND(L195,2)*ROUND(G195,3),2)</f>
      </c>
      <c s="27" t="s">
        <v>215</v>
      </c>
      <c>
        <f>(M195*21)/100</f>
      </c>
      <c t="s">
        <v>27</v>
      </c>
    </row>
    <row r="196" spans="1:5" ht="12.75" customHeight="1">
      <c r="A196" s="30" t="s">
        <v>56</v>
      </c>
      <c r="E196" s="31" t="s">
        <v>5</v>
      </c>
    </row>
    <row r="197" spans="1:5" ht="12.75" customHeight="1">
      <c r="A197" s="30" t="s">
        <v>58</v>
      </c>
      <c r="E197" s="32" t="s">
        <v>211</v>
      </c>
    </row>
    <row r="198" spans="5:5" ht="12.75" customHeight="1">
      <c r="E198" s="31" t="s">
        <v>60</v>
      </c>
    </row>
    <row r="199" spans="1:16" ht="12.75" customHeight="1">
      <c r="A199" t="s">
        <v>51</v>
      </c>
      <c s="6" t="s">
        <v>309</v>
      </c>
      <c s="6" t="s">
        <v>868</v>
      </c>
      <c t="s">
        <v>5</v>
      </c>
      <c s="26" t="s">
        <v>869</v>
      </c>
      <c s="27" t="s">
        <v>89</v>
      </c>
      <c s="28">
        <v>11</v>
      </c>
      <c s="27">
        <v>0</v>
      </c>
      <c s="27">
        <f>ROUND(G199*H199,6)</f>
      </c>
      <c r="L199" s="29">
        <v>0</v>
      </c>
      <c s="24">
        <f>ROUND(ROUND(L199,2)*ROUND(G199,3),2)</f>
      </c>
      <c s="27" t="s">
        <v>215</v>
      </c>
      <c>
        <f>(M199*21)/100</f>
      </c>
      <c t="s">
        <v>27</v>
      </c>
    </row>
    <row r="200" spans="1:5" ht="12.75" customHeight="1">
      <c r="A200" s="30" t="s">
        <v>56</v>
      </c>
      <c r="E200" s="31" t="s">
        <v>5</v>
      </c>
    </row>
    <row r="201" spans="1:5" ht="12.75" customHeight="1">
      <c r="A201" s="30" t="s">
        <v>58</v>
      </c>
      <c r="E201" s="32" t="s">
        <v>211</v>
      </c>
    </row>
    <row r="202" spans="5:5" ht="12.75" customHeight="1">
      <c r="E202" s="31" t="s">
        <v>60</v>
      </c>
    </row>
    <row r="203" spans="1:16" ht="12.75" customHeight="1">
      <c r="A203" t="s">
        <v>51</v>
      </c>
      <c s="6" t="s">
        <v>312</v>
      </c>
      <c s="6" t="s">
        <v>870</v>
      </c>
      <c t="s">
        <v>5</v>
      </c>
      <c s="26" t="s">
        <v>871</v>
      </c>
      <c s="27" t="s">
        <v>89</v>
      </c>
      <c s="28">
        <v>11</v>
      </c>
      <c s="27">
        <v>0</v>
      </c>
      <c s="27">
        <f>ROUND(G203*H203,6)</f>
      </c>
      <c r="L203" s="29">
        <v>0</v>
      </c>
      <c s="24">
        <f>ROUND(ROUND(L203,2)*ROUND(G203,3),2)</f>
      </c>
      <c s="27" t="s">
        <v>215</v>
      </c>
      <c>
        <f>(M203*21)/100</f>
      </c>
      <c t="s">
        <v>27</v>
      </c>
    </row>
    <row r="204" spans="1:5" ht="12.75" customHeight="1">
      <c r="A204" s="30" t="s">
        <v>56</v>
      </c>
      <c r="E204" s="31" t="s">
        <v>5</v>
      </c>
    </row>
    <row r="205" spans="1:5" ht="12.75" customHeight="1">
      <c r="A205" s="30" t="s">
        <v>58</v>
      </c>
      <c r="E205" s="32" t="s">
        <v>211</v>
      </c>
    </row>
    <row r="206" spans="5:5" ht="12.75" customHeight="1">
      <c r="E206" s="31" t="s">
        <v>60</v>
      </c>
    </row>
    <row r="207" spans="1:16" ht="12.75" customHeight="1">
      <c r="A207" t="s">
        <v>51</v>
      </c>
      <c s="6" t="s">
        <v>315</v>
      </c>
      <c s="6" t="s">
        <v>872</v>
      </c>
      <c t="s">
        <v>5</v>
      </c>
      <c s="26" t="s">
        <v>873</v>
      </c>
      <c s="27" t="s">
        <v>89</v>
      </c>
      <c s="28">
        <v>24</v>
      </c>
      <c s="27">
        <v>0</v>
      </c>
      <c s="27">
        <f>ROUND(G207*H207,6)</f>
      </c>
      <c r="L207" s="29">
        <v>0</v>
      </c>
      <c s="24">
        <f>ROUND(ROUND(L207,2)*ROUND(G207,3),2)</f>
      </c>
      <c s="27" t="s">
        <v>215</v>
      </c>
      <c>
        <f>(M207*21)/100</f>
      </c>
      <c t="s">
        <v>27</v>
      </c>
    </row>
    <row r="208" spans="1:5" ht="12.75" customHeight="1">
      <c r="A208" s="30" t="s">
        <v>56</v>
      </c>
      <c r="E208" s="31" t="s">
        <v>5</v>
      </c>
    </row>
    <row r="209" spans="1:5" ht="12.75" customHeight="1">
      <c r="A209" s="30" t="s">
        <v>58</v>
      </c>
      <c r="E209" s="32" t="s">
        <v>211</v>
      </c>
    </row>
    <row r="210" spans="5:5" ht="12.75" customHeight="1">
      <c r="E210" s="31" t="s">
        <v>60</v>
      </c>
    </row>
    <row r="211" spans="1:16" ht="12.75" customHeight="1">
      <c r="A211" t="s">
        <v>51</v>
      </c>
      <c s="6" t="s">
        <v>318</v>
      </c>
      <c s="6" t="s">
        <v>721</v>
      </c>
      <c t="s">
        <v>5</v>
      </c>
      <c s="26" t="s">
        <v>722</v>
      </c>
      <c s="27" t="s">
        <v>65</v>
      </c>
      <c s="28">
        <v>150</v>
      </c>
      <c s="27">
        <v>0</v>
      </c>
      <c s="27">
        <f>ROUND(G211*H211,6)</f>
      </c>
      <c r="L211" s="29">
        <v>0</v>
      </c>
      <c s="24">
        <f>ROUND(ROUND(L211,2)*ROUND(G211,3),2)</f>
      </c>
      <c s="27" t="s">
        <v>215</v>
      </c>
      <c>
        <f>(M211*21)/100</f>
      </c>
      <c t="s">
        <v>27</v>
      </c>
    </row>
    <row r="212" spans="1:5" ht="12.75" customHeight="1">
      <c r="A212" s="30" t="s">
        <v>56</v>
      </c>
      <c r="E212" s="31" t="s">
        <v>5</v>
      </c>
    </row>
    <row r="213" spans="1:5" ht="12.75" customHeight="1">
      <c r="A213" s="30" t="s">
        <v>58</v>
      </c>
      <c r="E213" s="32" t="s">
        <v>211</v>
      </c>
    </row>
    <row r="214" spans="5:5" ht="12.75" customHeight="1">
      <c r="E214" s="31" t="s">
        <v>60</v>
      </c>
    </row>
    <row r="215" spans="1:16" ht="12.75" customHeight="1">
      <c r="A215" t="s">
        <v>51</v>
      </c>
      <c s="6" t="s">
        <v>321</v>
      </c>
      <c s="6" t="s">
        <v>255</v>
      </c>
      <c t="s">
        <v>5</v>
      </c>
      <c s="26" t="s">
        <v>256</v>
      </c>
      <c s="27" t="s">
        <v>65</v>
      </c>
      <c s="28">
        <v>80</v>
      </c>
      <c s="27">
        <v>0</v>
      </c>
      <c s="27">
        <f>ROUND(G215*H215,6)</f>
      </c>
      <c r="L215" s="29">
        <v>0</v>
      </c>
      <c s="24">
        <f>ROUND(ROUND(L215,2)*ROUND(G215,3),2)</f>
      </c>
      <c s="27" t="s">
        <v>215</v>
      </c>
      <c>
        <f>(M215*21)/100</f>
      </c>
      <c t="s">
        <v>27</v>
      </c>
    </row>
    <row r="216" spans="1:5" ht="12.75" customHeight="1">
      <c r="A216" s="30" t="s">
        <v>56</v>
      </c>
      <c r="E216" s="31" t="s">
        <v>5</v>
      </c>
    </row>
    <row r="217" spans="1:5" ht="12.75" customHeight="1">
      <c r="A217" s="30" t="s">
        <v>58</v>
      </c>
      <c r="E217" s="32" t="s">
        <v>211</v>
      </c>
    </row>
    <row r="218" spans="5:5" ht="12.75" customHeight="1">
      <c r="E218" s="31" t="s">
        <v>60</v>
      </c>
    </row>
    <row r="219" spans="1:16" ht="12.75" customHeight="1">
      <c r="A219" t="s">
        <v>51</v>
      </c>
      <c s="6" t="s">
        <v>324</v>
      </c>
      <c s="6" t="s">
        <v>391</v>
      </c>
      <c t="s">
        <v>5</v>
      </c>
      <c s="26" t="s">
        <v>392</v>
      </c>
      <c s="27" t="s">
        <v>89</v>
      </c>
      <c s="28">
        <v>4</v>
      </c>
      <c s="27">
        <v>0</v>
      </c>
      <c s="27">
        <f>ROUND(G219*H219,6)</f>
      </c>
      <c r="L219" s="29">
        <v>0</v>
      </c>
      <c s="24">
        <f>ROUND(ROUND(L219,2)*ROUND(G219,3),2)</f>
      </c>
      <c s="27" t="s">
        <v>215</v>
      </c>
      <c>
        <f>(M219*21)/100</f>
      </c>
      <c t="s">
        <v>27</v>
      </c>
    </row>
    <row r="220" spans="1:5" ht="12.75" customHeight="1">
      <c r="A220" s="30" t="s">
        <v>56</v>
      </c>
      <c r="E220" s="31" t="s">
        <v>5</v>
      </c>
    </row>
    <row r="221" spans="1:5" ht="12.75" customHeight="1">
      <c r="A221" s="30" t="s">
        <v>58</v>
      </c>
      <c r="E221" s="32" t="s">
        <v>211</v>
      </c>
    </row>
    <row r="222" spans="5:5" ht="12.75" customHeight="1">
      <c r="E222" s="31" t="s">
        <v>60</v>
      </c>
    </row>
    <row r="223" spans="1:16" ht="12.75" customHeight="1">
      <c r="A223" t="s">
        <v>51</v>
      </c>
      <c s="6" t="s">
        <v>327</v>
      </c>
      <c s="6" t="s">
        <v>637</v>
      </c>
      <c t="s">
        <v>5</v>
      </c>
      <c s="26" t="s">
        <v>638</v>
      </c>
      <c s="27" t="s">
        <v>89</v>
      </c>
      <c s="28">
        <v>6</v>
      </c>
      <c s="27">
        <v>0</v>
      </c>
      <c s="27">
        <f>ROUND(G223*H223,6)</f>
      </c>
      <c r="L223" s="29">
        <v>0</v>
      </c>
      <c s="24">
        <f>ROUND(ROUND(L223,2)*ROUND(G223,3),2)</f>
      </c>
      <c s="27" t="s">
        <v>215</v>
      </c>
      <c>
        <f>(M223*21)/100</f>
      </c>
      <c t="s">
        <v>27</v>
      </c>
    </row>
    <row r="224" spans="1:5" ht="12.75" customHeight="1">
      <c r="A224" s="30" t="s">
        <v>56</v>
      </c>
      <c r="E224" s="31" t="s">
        <v>5</v>
      </c>
    </row>
    <row r="225" spans="1:5" ht="12.75" customHeight="1">
      <c r="A225" s="30" t="s">
        <v>58</v>
      </c>
      <c r="E225" s="32" t="s">
        <v>211</v>
      </c>
    </row>
    <row r="226" spans="5:5" ht="12.75" customHeight="1">
      <c r="E226" s="31" t="s">
        <v>60</v>
      </c>
    </row>
    <row r="227" spans="1:16" ht="12.75" customHeight="1">
      <c r="A227" t="s">
        <v>51</v>
      </c>
      <c s="6" t="s">
        <v>330</v>
      </c>
      <c s="6" t="s">
        <v>625</v>
      </c>
      <c t="s">
        <v>5</v>
      </c>
      <c s="26" t="s">
        <v>626</v>
      </c>
      <c s="27" t="s">
        <v>89</v>
      </c>
      <c s="28">
        <v>2</v>
      </c>
      <c s="27">
        <v>0</v>
      </c>
      <c s="27">
        <f>ROUND(G227*H227,6)</f>
      </c>
      <c r="L227" s="29">
        <v>0</v>
      </c>
      <c s="24">
        <f>ROUND(ROUND(L227,2)*ROUND(G227,3),2)</f>
      </c>
      <c s="27" t="s">
        <v>215</v>
      </c>
      <c>
        <f>(M227*21)/100</f>
      </c>
      <c t="s">
        <v>27</v>
      </c>
    </row>
    <row r="228" spans="1:5" ht="12.75" customHeight="1">
      <c r="A228" s="30" t="s">
        <v>56</v>
      </c>
      <c r="E228" s="31" t="s">
        <v>5</v>
      </c>
    </row>
    <row r="229" spans="1:5" ht="12.75" customHeight="1">
      <c r="A229" s="30" t="s">
        <v>58</v>
      </c>
      <c r="E229" s="32" t="s">
        <v>211</v>
      </c>
    </row>
    <row r="230" spans="5:5" ht="12.75" customHeight="1">
      <c r="E230" s="31" t="s">
        <v>60</v>
      </c>
    </row>
    <row r="231" spans="1:16" ht="12.75" customHeight="1">
      <c r="A231" t="s">
        <v>51</v>
      </c>
      <c s="6" t="s">
        <v>333</v>
      </c>
      <c s="6" t="s">
        <v>874</v>
      </c>
      <c t="s">
        <v>5</v>
      </c>
      <c s="26" t="s">
        <v>875</v>
      </c>
      <c s="27" t="s">
        <v>89</v>
      </c>
      <c s="28">
        <v>2</v>
      </c>
      <c s="27">
        <v>0</v>
      </c>
      <c s="27">
        <f>ROUND(G231*H231,6)</f>
      </c>
      <c r="L231" s="29">
        <v>0</v>
      </c>
      <c s="24">
        <f>ROUND(ROUND(L231,2)*ROUND(G231,3),2)</f>
      </c>
      <c s="27" t="s">
        <v>215</v>
      </c>
      <c>
        <f>(M231*21)/100</f>
      </c>
      <c t="s">
        <v>27</v>
      </c>
    </row>
    <row r="232" spans="1:5" ht="12.75" customHeight="1">
      <c r="A232" s="30" t="s">
        <v>56</v>
      </c>
      <c r="E232" s="31" t="s">
        <v>5</v>
      </c>
    </row>
    <row r="233" spans="1:5" ht="12.75" customHeight="1">
      <c r="A233" s="30" t="s">
        <v>58</v>
      </c>
      <c r="E233" s="32" t="s">
        <v>211</v>
      </c>
    </row>
    <row r="234" spans="5:5" ht="12.75" customHeight="1">
      <c r="E234" s="31" t="s">
        <v>60</v>
      </c>
    </row>
    <row r="235" spans="1:16" ht="12.75" customHeight="1">
      <c r="A235" t="s">
        <v>51</v>
      </c>
      <c s="6" t="s">
        <v>336</v>
      </c>
      <c s="6" t="s">
        <v>645</v>
      </c>
      <c t="s">
        <v>5</v>
      </c>
      <c s="26" t="s">
        <v>646</v>
      </c>
      <c s="27" t="s">
        <v>65</v>
      </c>
      <c s="28">
        <v>120</v>
      </c>
      <c s="27">
        <v>0</v>
      </c>
      <c s="27">
        <f>ROUND(G235*H235,6)</f>
      </c>
      <c r="L235" s="29">
        <v>0</v>
      </c>
      <c s="24">
        <f>ROUND(ROUND(L235,2)*ROUND(G235,3),2)</f>
      </c>
      <c s="27" t="s">
        <v>215</v>
      </c>
      <c>
        <f>(M235*21)/100</f>
      </c>
      <c t="s">
        <v>27</v>
      </c>
    </row>
    <row r="236" spans="1:5" ht="12.75" customHeight="1">
      <c r="A236" s="30" t="s">
        <v>56</v>
      </c>
      <c r="E236" s="31" t="s">
        <v>5</v>
      </c>
    </row>
    <row r="237" spans="1:5" ht="12.75" customHeight="1">
      <c r="A237" s="30" t="s">
        <v>58</v>
      </c>
      <c r="E237" s="32" t="s">
        <v>211</v>
      </c>
    </row>
    <row r="238" spans="5:5" ht="12.75" customHeight="1">
      <c r="E238" s="31" t="s">
        <v>60</v>
      </c>
    </row>
    <row r="239" spans="1:16" ht="12.75" customHeight="1">
      <c r="A239" t="s">
        <v>51</v>
      </c>
      <c s="6" t="s">
        <v>339</v>
      </c>
      <c s="6" t="s">
        <v>631</v>
      </c>
      <c t="s">
        <v>5</v>
      </c>
      <c s="26" t="s">
        <v>632</v>
      </c>
      <c s="27" t="s">
        <v>69</v>
      </c>
      <c s="28">
        <v>2.08</v>
      </c>
      <c s="27">
        <v>0</v>
      </c>
      <c s="27">
        <f>ROUND(G239*H239,6)</f>
      </c>
      <c r="L239" s="29">
        <v>0</v>
      </c>
      <c s="24">
        <f>ROUND(ROUND(L239,2)*ROUND(G239,3),2)</f>
      </c>
      <c s="27" t="s">
        <v>215</v>
      </c>
      <c>
        <f>(M239*21)/100</f>
      </c>
      <c t="s">
        <v>27</v>
      </c>
    </row>
    <row r="240" spans="1:5" ht="12.75" customHeight="1">
      <c r="A240" s="30" t="s">
        <v>56</v>
      </c>
      <c r="E240" s="31" t="s">
        <v>5</v>
      </c>
    </row>
    <row r="241" spans="1:5" ht="12.75" customHeight="1">
      <c r="A241" s="30" t="s">
        <v>58</v>
      </c>
      <c r="E241" s="32" t="s">
        <v>211</v>
      </c>
    </row>
    <row r="242" spans="5:5" ht="12.75" customHeight="1">
      <c r="E242" s="31" t="s">
        <v>60</v>
      </c>
    </row>
    <row r="243" spans="1:16" ht="12.75" customHeight="1">
      <c r="A243" t="s">
        <v>51</v>
      </c>
      <c s="6" t="s">
        <v>342</v>
      </c>
      <c s="6" t="s">
        <v>633</v>
      </c>
      <c t="s">
        <v>5</v>
      </c>
      <c s="26" t="s">
        <v>634</v>
      </c>
      <c s="27" t="s">
        <v>69</v>
      </c>
      <c s="28">
        <v>2.08</v>
      </c>
      <c s="27">
        <v>0</v>
      </c>
      <c s="27">
        <f>ROUND(G243*H243,6)</f>
      </c>
      <c r="L243" s="29">
        <v>0</v>
      </c>
      <c s="24">
        <f>ROUND(ROUND(L243,2)*ROUND(G243,3),2)</f>
      </c>
      <c s="27" t="s">
        <v>215</v>
      </c>
      <c>
        <f>(M243*21)/100</f>
      </c>
      <c t="s">
        <v>27</v>
      </c>
    </row>
    <row r="244" spans="1:5" ht="12.75" customHeight="1">
      <c r="A244" s="30" t="s">
        <v>56</v>
      </c>
      <c r="E244" s="31" t="s">
        <v>5</v>
      </c>
    </row>
    <row r="245" spans="1:5" ht="12.75" customHeight="1">
      <c r="A245" s="30" t="s">
        <v>58</v>
      </c>
      <c r="E245" s="32" t="s">
        <v>211</v>
      </c>
    </row>
    <row r="246" spans="5:5" ht="12.75" customHeight="1">
      <c r="E246" s="31" t="s">
        <v>60</v>
      </c>
    </row>
    <row r="247" spans="1:16" ht="12.75" customHeight="1">
      <c r="A247" t="s">
        <v>51</v>
      </c>
      <c s="6" t="s">
        <v>345</v>
      </c>
      <c s="6" t="s">
        <v>876</v>
      </c>
      <c t="s">
        <v>5</v>
      </c>
      <c s="26" t="s">
        <v>877</v>
      </c>
      <c s="27" t="s">
        <v>89</v>
      </c>
      <c s="28">
        <v>10</v>
      </c>
      <c s="27">
        <v>0</v>
      </c>
      <c s="27">
        <f>ROUND(G247*H247,6)</f>
      </c>
      <c r="L247" s="29">
        <v>0</v>
      </c>
      <c s="24">
        <f>ROUND(ROUND(L247,2)*ROUND(G247,3),2)</f>
      </c>
      <c s="27" t="s">
        <v>674</v>
      </c>
      <c>
        <f>(M247*21)/100</f>
      </c>
      <c t="s">
        <v>27</v>
      </c>
    </row>
    <row r="248" spans="1:5" ht="12.75" customHeight="1">
      <c r="A248" s="30" t="s">
        <v>56</v>
      </c>
      <c r="E248" s="31" t="s">
        <v>5</v>
      </c>
    </row>
    <row r="249" spans="1:5" ht="12.75" customHeight="1">
      <c r="A249" s="30" t="s">
        <v>58</v>
      </c>
      <c r="E249" s="32" t="s">
        <v>211</v>
      </c>
    </row>
    <row r="250" spans="5:5" ht="12.75" customHeight="1">
      <c r="E250" s="31" t="s">
        <v>832</v>
      </c>
    </row>
    <row r="251" spans="1:16" ht="12.75" customHeight="1">
      <c r="A251" t="s">
        <v>51</v>
      </c>
      <c s="6" t="s">
        <v>348</v>
      </c>
      <c s="6" t="s">
        <v>641</v>
      </c>
      <c t="s">
        <v>5</v>
      </c>
      <c s="26" t="s">
        <v>642</v>
      </c>
      <c s="27" t="s">
        <v>65</v>
      </c>
      <c s="28">
        <v>60</v>
      </c>
      <c s="27">
        <v>0</v>
      </c>
      <c s="27">
        <f>ROUND(G251*H251,6)</f>
      </c>
      <c r="L251" s="29">
        <v>0</v>
      </c>
      <c s="24">
        <f>ROUND(ROUND(L251,2)*ROUND(G251,3),2)</f>
      </c>
      <c s="27" t="s">
        <v>215</v>
      </c>
      <c>
        <f>(M251*21)/100</f>
      </c>
      <c t="s">
        <v>27</v>
      </c>
    </row>
    <row r="252" spans="1:5" ht="12.75" customHeight="1">
      <c r="A252" s="30" t="s">
        <v>56</v>
      </c>
      <c r="E252" s="31" t="s">
        <v>5</v>
      </c>
    </row>
    <row r="253" spans="1:5" ht="12.75" customHeight="1">
      <c r="A253" s="30" t="s">
        <v>58</v>
      </c>
      <c r="E253" s="32" t="s">
        <v>211</v>
      </c>
    </row>
    <row r="254" spans="5:5" ht="12.75" customHeight="1">
      <c r="E254" s="31" t="s">
        <v>60</v>
      </c>
    </row>
    <row r="255" spans="1:16" ht="12.75" customHeight="1">
      <c r="A255" t="s">
        <v>51</v>
      </c>
      <c s="6" t="s">
        <v>351</v>
      </c>
      <c s="6" t="s">
        <v>878</v>
      </c>
      <c t="s">
        <v>5</v>
      </c>
      <c s="26" t="s">
        <v>879</v>
      </c>
      <c s="27" t="s">
        <v>236</v>
      </c>
      <c s="28">
        <v>2</v>
      </c>
      <c s="27">
        <v>0</v>
      </c>
      <c s="27">
        <f>ROUND(G255*H255,6)</f>
      </c>
      <c r="L255" s="29">
        <v>0</v>
      </c>
      <c s="24">
        <f>ROUND(ROUND(L255,2)*ROUND(G255,3),2)</f>
      </c>
      <c s="27" t="s">
        <v>215</v>
      </c>
      <c>
        <f>(M255*21)/100</f>
      </c>
      <c t="s">
        <v>27</v>
      </c>
    </row>
    <row r="256" spans="1:5" ht="12.75" customHeight="1">
      <c r="A256" s="30" t="s">
        <v>56</v>
      </c>
      <c r="E256" s="31" t="s">
        <v>5</v>
      </c>
    </row>
    <row r="257" spans="1:5" ht="12.75" customHeight="1">
      <c r="A257" s="30" t="s">
        <v>58</v>
      </c>
      <c r="E257" s="32" t="s">
        <v>211</v>
      </c>
    </row>
    <row r="258" spans="5:5" ht="12.75" customHeight="1">
      <c r="E258" s="31" t="s">
        <v>60</v>
      </c>
    </row>
    <row r="259" spans="1:16" ht="12.75" customHeight="1">
      <c r="A259" t="s">
        <v>51</v>
      </c>
      <c s="6" t="s">
        <v>354</v>
      </c>
      <c s="6" t="s">
        <v>686</v>
      </c>
      <c t="s">
        <v>5</v>
      </c>
      <c s="26" t="s">
        <v>687</v>
      </c>
      <c s="27" t="s">
        <v>89</v>
      </c>
      <c s="28">
        <v>5</v>
      </c>
      <c s="27">
        <v>0</v>
      </c>
      <c s="27">
        <f>ROUND(G259*H259,6)</f>
      </c>
      <c r="L259" s="29">
        <v>0</v>
      </c>
      <c s="24">
        <f>ROUND(ROUND(L259,2)*ROUND(G259,3),2)</f>
      </c>
      <c s="27" t="s">
        <v>215</v>
      </c>
      <c>
        <f>(M259*21)/100</f>
      </c>
      <c t="s">
        <v>27</v>
      </c>
    </row>
    <row r="260" spans="1:5" ht="12.75" customHeight="1">
      <c r="A260" s="30" t="s">
        <v>56</v>
      </c>
      <c r="E260" s="31" t="s">
        <v>5</v>
      </c>
    </row>
    <row r="261" spans="1:5" ht="12.75" customHeight="1">
      <c r="A261" s="30" t="s">
        <v>58</v>
      </c>
      <c r="E261" s="32" t="s">
        <v>211</v>
      </c>
    </row>
    <row r="262" spans="5:5" ht="12.75" customHeight="1">
      <c r="E262" s="31" t="s">
        <v>60</v>
      </c>
    </row>
    <row r="263" spans="1:16" ht="12.75" customHeight="1">
      <c r="A263" t="s">
        <v>51</v>
      </c>
      <c s="6" t="s">
        <v>357</v>
      </c>
      <c s="6" t="s">
        <v>688</v>
      </c>
      <c t="s">
        <v>5</v>
      </c>
      <c s="26" t="s">
        <v>689</v>
      </c>
      <c s="27" t="s">
        <v>65</v>
      </c>
      <c s="28">
        <v>6</v>
      </c>
      <c s="27">
        <v>0</v>
      </c>
      <c s="27">
        <f>ROUND(G263*H263,6)</f>
      </c>
      <c r="L263" s="29">
        <v>0</v>
      </c>
      <c s="24">
        <f>ROUND(ROUND(L263,2)*ROUND(G263,3),2)</f>
      </c>
      <c s="27" t="s">
        <v>215</v>
      </c>
      <c>
        <f>(M263*21)/100</f>
      </c>
      <c t="s">
        <v>27</v>
      </c>
    </row>
    <row r="264" spans="1:5" ht="12.75" customHeight="1">
      <c r="A264" s="30" t="s">
        <v>56</v>
      </c>
      <c r="E264" s="31" t="s">
        <v>5</v>
      </c>
    </row>
    <row r="265" spans="1:5" ht="12.75" customHeight="1">
      <c r="A265" s="30" t="s">
        <v>58</v>
      </c>
      <c r="E265" s="32" t="s">
        <v>211</v>
      </c>
    </row>
    <row r="266" spans="5:5" ht="12.75" customHeight="1">
      <c r="E266" s="31" t="s">
        <v>60</v>
      </c>
    </row>
    <row r="267" spans="1:16" ht="12.75" customHeight="1">
      <c r="A267" t="s">
        <v>51</v>
      </c>
      <c s="6" t="s">
        <v>360</v>
      </c>
      <c s="6" t="s">
        <v>690</v>
      </c>
      <c t="s">
        <v>5</v>
      </c>
      <c s="26" t="s">
        <v>691</v>
      </c>
      <c s="27" t="s">
        <v>65</v>
      </c>
      <c s="28">
        <v>6</v>
      </c>
      <c s="27">
        <v>0</v>
      </c>
      <c s="27">
        <f>ROUND(G267*H267,6)</f>
      </c>
      <c r="L267" s="29">
        <v>0</v>
      </c>
      <c s="24">
        <f>ROUND(ROUND(L267,2)*ROUND(G267,3),2)</f>
      </c>
      <c s="27" t="s">
        <v>215</v>
      </c>
      <c>
        <f>(M267*21)/100</f>
      </c>
      <c t="s">
        <v>27</v>
      </c>
    </row>
    <row r="268" spans="1:5" ht="12.75" customHeight="1">
      <c r="A268" s="30" t="s">
        <v>56</v>
      </c>
      <c r="E268" s="31" t="s">
        <v>5</v>
      </c>
    </row>
    <row r="269" spans="1:5" ht="12.75" customHeight="1">
      <c r="A269" s="30" t="s">
        <v>58</v>
      </c>
      <c r="E269" s="32" t="s">
        <v>211</v>
      </c>
    </row>
    <row r="270" spans="5:5" ht="12.75" customHeight="1">
      <c r="E270" s="31" t="s">
        <v>60</v>
      </c>
    </row>
    <row r="271" spans="1:16" ht="12.75" customHeight="1">
      <c r="A271" t="s">
        <v>51</v>
      </c>
      <c s="6" t="s">
        <v>363</v>
      </c>
      <c s="6" t="s">
        <v>880</v>
      </c>
      <c t="s">
        <v>5</v>
      </c>
      <c s="26" t="s">
        <v>881</v>
      </c>
      <c s="27" t="s">
        <v>882</v>
      </c>
      <c s="28">
        <v>1</v>
      </c>
      <c s="27">
        <v>0</v>
      </c>
      <c s="27">
        <f>ROUND(G271*H271,6)</f>
      </c>
      <c r="L271" s="29">
        <v>0</v>
      </c>
      <c s="24">
        <f>ROUND(ROUND(L271,2)*ROUND(G271,3),2)</f>
      </c>
      <c s="27" t="s">
        <v>674</v>
      </c>
      <c>
        <f>(M271*21)/100</f>
      </c>
      <c t="s">
        <v>27</v>
      </c>
    </row>
    <row r="272" spans="1:5" ht="12.75" customHeight="1">
      <c r="A272" s="30" t="s">
        <v>56</v>
      </c>
      <c r="E272" s="31" t="s">
        <v>5</v>
      </c>
    </row>
    <row r="273" spans="1:5" ht="12.75" customHeight="1">
      <c r="A273" s="30" t="s">
        <v>58</v>
      </c>
      <c r="E273" s="32" t="s">
        <v>211</v>
      </c>
    </row>
    <row r="274" spans="5:5" ht="12.75" customHeight="1">
      <c r="E274" s="31" t="s">
        <v>832</v>
      </c>
    </row>
    <row r="275" spans="1:16" ht="12.75" customHeight="1">
      <c r="A275" t="s">
        <v>51</v>
      </c>
      <c s="6" t="s">
        <v>366</v>
      </c>
      <c s="6" t="s">
        <v>883</v>
      </c>
      <c t="s">
        <v>5</v>
      </c>
      <c s="26" t="s">
        <v>884</v>
      </c>
      <c s="27" t="s">
        <v>89</v>
      </c>
      <c s="28">
        <v>7</v>
      </c>
      <c s="27">
        <v>0</v>
      </c>
      <c s="27">
        <f>ROUND(G275*H275,6)</f>
      </c>
      <c r="L275" s="29">
        <v>0</v>
      </c>
      <c s="24">
        <f>ROUND(ROUND(L275,2)*ROUND(G275,3),2)</f>
      </c>
      <c s="27" t="s">
        <v>215</v>
      </c>
      <c>
        <f>(M275*21)/100</f>
      </c>
      <c t="s">
        <v>27</v>
      </c>
    </row>
    <row r="276" spans="1:5" ht="12.75" customHeight="1">
      <c r="A276" s="30" t="s">
        <v>56</v>
      </c>
      <c r="E276" s="31" t="s">
        <v>5</v>
      </c>
    </row>
    <row r="277" spans="1:5" ht="12.75" customHeight="1">
      <c r="A277" s="30" t="s">
        <v>58</v>
      </c>
      <c r="E277" s="32" t="s">
        <v>211</v>
      </c>
    </row>
    <row r="278" spans="5:5" ht="12.75" customHeight="1">
      <c r="E278" s="31" t="s">
        <v>60</v>
      </c>
    </row>
    <row r="279" spans="1:16" ht="12.75" customHeight="1">
      <c r="A279" t="s">
        <v>51</v>
      </c>
      <c s="6" t="s">
        <v>369</v>
      </c>
      <c s="6" t="s">
        <v>885</v>
      </c>
      <c t="s">
        <v>5</v>
      </c>
      <c s="26" t="s">
        <v>886</v>
      </c>
      <c s="27" t="s">
        <v>161</v>
      </c>
      <c s="28">
        <v>20</v>
      </c>
      <c s="27">
        <v>0</v>
      </c>
      <c s="27">
        <f>ROUND(G279*H279,6)</f>
      </c>
      <c r="L279" s="29">
        <v>0</v>
      </c>
      <c s="24">
        <f>ROUND(ROUND(L279,2)*ROUND(G279,3),2)</f>
      </c>
      <c s="27" t="s">
        <v>215</v>
      </c>
      <c>
        <f>(M279*21)/100</f>
      </c>
      <c t="s">
        <v>27</v>
      </c>
    </row>
    <row r="280" spans="1:5" ht="12.75" customHeight="1">
      <c r="A280" s="30" t="s">
        <v>56</v>
      </c>
      <c r="E280" s="31" t="s">
        <v>5</v>
      </c>
    </row>
    <row r="281" spans="1:5" ht="12.75" customHeight="1">
      <c r="A281" s="30" t="s">
        <v>58</v>
      </c>
      <c r="E281" s="32" t="s">
        <v>211</v>
      </c>
    </row>
    <row r="282" spans="5:5" ht="12.75" customHeight="1">
      <c r="E282" s="31" t="s">
        <v>60</v>
      </c>
    </row>
    <row r="283" spans="1:16" ht="12.75" customHeight="1">
      <c r="A283" t="s">
        <v>51</v>
      </c>
      <c s="6" t="s">
        <v>372</v>
      </c>
      <c s="6" t="s">
        <v>887</v>
      </c>
      <c t="s">
        <v>5</v>
      </c>
      <c s="26" t="s">
        <v>888</v>
      </c>
      <c s="27" t="s">
        <v>89</v>
      </c>
      <c s="28">
        <v>11</v>
      </c>
      <c s="27">
        <v>0</v>
      </c>
      <c s="27">
        <f>ROUND(G283*H283,6)</f>
      </c>
      <c r="L283" s="29">
        <v>0</v>
      </c>
      <c s="24">
        <f>ROUND(ROUND(L283,2)*ROUND(G283,3),2)</f>
      </c>
      <c s="27" t="s">
        <v>215</v>
      </c>
      <c>
        <f>(M283*21)/100</f>
      </c>
      <c t="s">
        <v>27</v>
      </c>
    </row>
    <row r="284" spans="1:5" ht="12.75" customHeight="1">
      <c r="A284" s="30" t="s">
        <v>56</v>
      </c>
      <c r="E284" s="31" t="s">
        <v>5</v>
      </c>
    </row>
    <row r="285" spans="1:5" ht="12.75" customHeight="1">
      <c r="A285" s="30" t="s">
        <v>58</v>
      </c>
      <c r="E285" s="32" t="s">
        <v>211</v>
      </c>
    </row>
    <row r="286" spans="5:5" ht="12.75" customHeight="1">
      <c r="E286" s="31" t="s">
        <v>60</v>
      </c>
    </row>
    <row r="287" spans="1:16" ht="12.75" customHeight="1">
      <c r="A287" t="s">
        <v>51</v>
      </c>
      <c s="6" t="s">
        <v>375</v>
      </c>
      <c s="6" t="s">
        <v>889</v>
      </c>
      <c t="s">
        <v>5</v>
      </c>
      <c s="26" t="s">
        <v>890</v>
      </c>
      <c s="27" t="s">
        <v>671</v>
      </c>
      <c s="28">
        <v>1</v>
      </c>
      <c s="27">
        <v>0</v>
      </c>
      <c s="27">
        <f>ROUND(G287*H287,6)</f>
      </c>
      <c r="L287" s="29">
        <v>0</v>
      </c>
      <c s="24">
        <f>ROUND(ROUND(L287,2)*ROUND(G287,3),2)</f>
      </c>
      <c s="27" t="s">
        <v>215</v>
      </c>
      <c>
        <f>(M287*21)/100</f>
      </c>
      <c t="s">
        <v>27</v>
      </c>
    </row>
    <row r="288" spans="1:5" ht="12.75" customHeight="1">
      <c r="A288" s="30" t="s">
        <v>56</v>
      </c>
      <c r="E288" s="31" t="s">
        <v>5</v>
      </c>
    </row>
    <row r="289" spans="1:5" ht="12.75" customHeight="1">
      <c r="A289" s="30" t="s">
        <v>58</v>
      </c>
      <c r="E289" s="32" t="s">
        <v>211</v>
      </c>
    </row>
    <row r="290" spans="5:5" ht="12.75" customHeight="1">
      <c r="E290" s="31" t="s">
        <v>60</v>
      </c>
    </row>
    <row r="291" spans="1:16" ht="12.75" customHeight="1">
      <c r="A291" t="s">
        <v>51</v>
      </c>
      <c s="6" t="s">
        <v>378</v>
      </c>
      <c s="6" t="s">
        <v>891</v>
      </c>
      <c t="s">
        <v>5</v>
      </c>
      <c s="26" t="s">
        <v>892</v>
      </c>
      <c s="27" t="s">
        <v>161</v>
      </c>
      <c s="28">
        <v>16</v>
      </c>
      <c s="27">
        <v>0</v>
      </c>
      <c s="27">
        <f>ROUND(G291*H291,6)</f>
      </c>
      <c r="L291" s="29">
        <v>0</v>
      </c>
      <c s="24">
        <f>ROUND(ROUND(L291,2)*ROUND(G291,3),2)</f>
      </c>
      <c s="27" t="s">
        <v>215</v>
      </c>
      <c>
        <f>(M291*21)/100</f>
      </c>
      <c t="s">
        <v>27</v>
      </c>
    </row>
    <row r="292" spans="1:5" ht="12.75" customHeight="1">
      <c r="A292" s="30" t="s">
        <v>56</v>
      </c>
      <c r="E292" s="31" t="s">
        <v>5</v>
      </c>
    </row>
    <row r="293" spans="1:5" ht="12.75" customHeight="1">
      <c r="A293" s="30" t="s">
        <v>58</v>
      </c>
      <c r="E293" s="32" t="s">
        <v>211</v>
      </c>
    </row>
    <row r="294" spans="5:5" ht="12.75" customHeight="1">
      <c r="E294" s="31" t="s">
        <v>60</v>
      </c>
    </row>
    <row r="295" spans="1:16" ht="12.75" customHeight="1">
      <c r="A295" t="s">
        <v>51</v>
      </c>
      <c s="6" t="s">
        <v>381</v>
      </c>
      <c s="6" t="s">
        <v>159</v>
      </c>
      <c t="s">
        <v>5</v>
      </c>
      <c s="26" t="s">
        <v>576</v>
      </c>
      <c s="27" t="s">
        <v>161</v>
      </c>
      <c s="28">
        <v>40</v>
      </c>
      <c s="27">
        <v>0</v>
      </c>
      <c s="27">
        <f>ROUND(G295*H295,6)</f>
      </c>
      <c r="L295" s="29">
        <v>0</v>
      </c>
      <c s="24">
        <f>ROUND(ROUND(L295,2)*ROUND(G295,3),2)</f>
      </c>
      <c s="27" t="s">
        <v>215</v>
      </c>
      <c>
        <f>(M295*21)/100</f>
      </c>
      <c t="s">
        <v>27</v>
      </c>
    </row>
    <row r="296" spans="1:5" ht="12.75" customHeight="1">
      <c r="A296" s="30" t="s">
        <v>56</v>
      </c>
      <c r="E296" s="31" t="s">
        <v>5</v>
      </c>
    </row>
    <row r="297" spans="1:5" ht="12.75" customHeight="1">
      <c r="A297" s="30" t="s">
        <v>58</v>
      </c>
      <c r="E297" s="32" t="s">
        <v>211</v>
      </c>
    </row>
    <row r="298" spans="5:5" ht="12.75" customHeight="1">
      <c r="E298" s="31" t="s">
        <v>60</v>
      </c>
    </row>
    <row r="299" spans="1:13" ht="12.75" customHeight="1">
      <c r="A299" t="s">
        <v>48</v>
      </c>
      <c r="C299" s="7" t="s">
        <v>26</v>
      </c>
      <c r="E299" s="25" t="s">
        <v>893</v>
      </c>
      <c r="J299" s="24">
        <f>0</f>
      </c>
      <c s="24">
        <f>0</f>
      </c>
      <c s="24">
        <f>0+L300+L304+L308+L312+L316+L320+L324+L328+L332+L336+L340+L344+L348+L352+L356+L360+L364+L368+L372+L376+L380+L384+L388+L392+L396+L400+L404+L408+L412+L416+L420+L424+L428+L432+L436+L440+L444</f>
      </c>
      <c s="24">
        <f>0+M300+M304+M308+M312+M316+M320+M324+M328+M332+M336+M340+M344+M348+M352+M356+M360+M364+M368+M372+M376+M380+M384+M388+M392+M396+M400+M404+M408+M412+M416+M420+M424+M428+M432+M436+M440+M444</f>
      </c>
    </row>
    <row r="300" spans="1:16" ht="12.75" customHeight="1">
      <c r="A300" t="s">
        <v>51</v>
      </c>
      <c s="6" t="s">
        <v>384</v>
      </c>
      <c s="6" t="s">
        <v>894</v>
      </c>
      <c t="s">
        <v>49</v>
      </c>
      <c s="26" t="s">
        <v>895</v>
      </c>
      <c s="27" t="s">
        <v>89</v>
      </c>
      <c s="28">
        <v>1</v>
      </c>
      <c s="27">
        <v>0</v>
      </c>
      <c s="27">
        <f>ROUND(G300*H300,6)</f>
      </c>
      <c r="L300" s="29">
        <v>0</v>
      </c>
      <c s="24">
        <f>ROUND(ROUND(L300,2)*ROUND(G300,3),2)</f>
      </c>
      <c s="27" t="s">
        <v>215</v>
      </c>
      <c>
        <f>(M300*21)/100</f>
      </c>
      <c t="s">
        <v>27</v>
      </c>
    </row>
    <row r="301" spans="1:5" ht="12.75" customHeight="1">
      <c r="A301" s="30" t="s">
        <v>56</v>
      </c>
      <c r="E301" s="31" t="s">
        <v>5</v>
      </c>
    </row>
    <row r="302" spans="1:5" ht="12.75" customHeight="1">
      <c r="A302" s="30" t="s">
        <v>58</v>
      </c>
      <c r="E302" s="32" t="s">
        <v>211</v>
      </c>
    </row>
    <row r="303" spans="5:5" ht="12.75" customHeight="1">
      <c r="E303" s="31" t="s">
        <v>60</v>
      </c>
    </row>
    <row r="304" spans="1:16" ht="12.75" customHeight="1">
      <c r="A304" t="s">
        <v>51</v>
      </c>
      <c s="6" t="s">
        <v>387</v>
      </c>
      <c s="6" t="s">
        <v>896</v>
      </c>
      <c t="s">
        <v>49</v>
      </c>
      <c s="26" t="s">
        <v>897</v>
      </c>
      <c s="27" t="s">
        <v>89</v>
      </c>
      <c s="28">
        <v>1</v>
      </c>
      <c s="27">
        <v>0</v>
      </c>
      <c s="27">
        <f>ROUND(G304*H304,6)</f>
      </c>
      <c r="L304" s="29">
        <v>0</v>
      </c>
      <c s="24">
        <f>ROUND(ROUND(L304,2)*ROUND(G304,3),2)</f>
      </c>
      <c s="27" t="s">
        <v>215</v>
      </c>
      <c>
        <f>(M304*21)/100</f>
      </c>
      <c t="s">
        <v>27</v>
      </c>
    </row>
    <row r="305" spans="1:5" ht="12.75" customHeight="1">
      <c r="A305" s="30" t="s">
        <v>56</v>
      </c>
      <c r="E305" s="31" t="s">
        <v>5</v>
      </c>
    </row>
    <row r="306" spans="1:5" ht="12.75" customHeight="1">
      <c r="A306" s="30" t="s">
        <v>58</v>
      </c>
      <c r="E306" s="32" t="s">
        <v>211</v>
      </c>
    </row>
    <row r="307" spans="5:5" ht="12.75" customHeight="1">
      <c r="E307" s="31" t="s">
        <v>60</v>
      </c>
    </row>
    <row r="308" spans="1:16" ht="12.75" customHeight="1">
      <c r="A308" t="s">
        <v>51</v>
      </c>
      <c s="6" t="s">
        <v>390</v>
      </c>
      <c s="6" t="s">
        <v>898</v>
      </c>
      <c t="s">
        <v>49</v>
      </c>
      <c s="26" t="s">
        <v>899</v>
      </c>
      <c s="27" t="s">
        <v>89</v>
      </c>
      <c s="28">
        <v>1</v>
      </c>
      <c s="27">
        <v>0</v>
      </c>
      <c s="27">
        <f>ROUND(G308*H308,6)</f>
      </c>
      <c r="L308" s="29">
        <v>0</v>
      </c>
      <c s="24">
        <f>ROUND(ROUND(L308,2)*ROUND(G308,3),2)</f>
      </c>
      <c s="27" t="s">
        <v>674</v>
      </c>
      <c>
        <f>(M308*21)/100</f>
      </c>
      <c t="s">
        <v>27</v>
      </c>
    </row>
    <row r="309" spans="1:5" ht="12.75" customHeight="1">
      <c r="A309" s="30" t="s">
        <v>56</v>
      </c>
      <c r="E309" s="31" t="s">
        <v>5</v>
      </c>
    </row>
    <row r="310" spans="1:5" ht="12.75" customHeight="1">
      <c r="A310" s="30" t="s">
        <v>58</v>
      </c>
      <c r="E310" s="32" t="s">
        <v>211</v>
      </c>
    </row>
    <row r="311" spans="5:5" ht="63.75" customHeight="1">
      <c r="E311" s="31" t="s">
        <v>900</v>
      </c>
    </row>
    <row r="312" spans="1:16" ht="12.75" customHeight="1">
      <c r="A312" t="s">
        <v>51</v>
      </c>
      <c s="6" t="s">
        <v>393</v>
      </c>
      <c s="6" t="s">
        <v>651</v>
      </c>
      <c t="s">
        <v>5</v>
      </c>
      <c s="26" t="s">
        <v>652</v>
      </c>
      <c s="27" t="s">
        <v>89</v>
      </c>
      <c s="28">
        <v>1</v>
      </c>
      <c s="27">
        <v>0</v>
      </c>
      <c s="27">
        <f>ROUND(G312*H312,6)</f>
      </c>
      <c r="L312" s="29">
        <v>0</v>
      </c>
      <c s="24">
        <f>ROUND(ROUND(L312,2)*ROUND(G312,3),2)</f>
      </c>
      <c s="27" t="s">
        <v>215</v>
      </c>
      <c>
        <f>(M312*21)/100</f>
      </c>
      <c t="s">
        <v>27</v>
      </c>
    </row>
    <row r="313" spans="1:5" ht="12.75" customHeight="1">
      <c r="A313" s="30" t="s">
        <v>56</v>
      </c>
      <c r="E313" s="31" t="s">
        <v>5</v>
      </c>
    </row>
    <row r="314" spans="1:5" ht="12.75" customHeight="1">
      <c r="A314" s="30" t="s">
        <v>58</v>
      </c>
      <c r="E314" s="32" t="s">
        <v>211</v>
      </c>
    </row>
    <row r="315" spans="5:5" ht="12.75" customHeight="1">
      <c r="E315" s="31" t="s">
        <v>60</v>
      </c>
    </row>
    <row r="316" spans="1:16" ht="12.75" customHeight="1">
      <c r="A316" t="s">
        <v>51</v>
      </c>
      <c s="6" t="s">
        <v>396</v>
      </c>
      <c s="6" t="s">
        <v>653</v>
      </c>
      <c t="s">
        <v>5</v>
      </c>
      <c s="26" t="s">
        <v>654</v>
      </c>
      <c s="27" t="s">
        <v>89</v>
      </c>
      <c s="28">
        <v>1</v>
      </c>
      <c s="27">
        <v>0</v>
      </c>
      <c s="27">
        <f>ROUND(G316*H316,6)</f>
      </c>
      <c r="L316" s="29">
        <v>0</v>
      </c>
      <c s="24">
        <f>ROUND(ROUND(L316,2)*ROUND(G316,3),2)</f>
      </c>
      <c s="27" t="s">
        <v>215</v>
      </c>
      <c>
        <f>(M316*21)/100</f>
      </c>
      <c t="s">
        <v>27</v>
      </c>
    </row>
    <row r="317" spans="1:5" ht="12.75" customHeight="1">
      <c r="A317" s="30" t="s">
        <v>56</v>
      </c>
      <c r="E317" s="31" t="s">
        <v>5</v>
      </c>
    </row>
    <row r="318" spans="1:5" ht="12.75" customHeight="1">
      <c r="A318" s="30" t="s">
        <v>58</v>
      </c>
      <c r="E318" s="32" t="s">
        <v>211</v>
      </c>
    </row>
    <row r="319" spans="5:5" ht="12.75" customHeight="1">
      <c r="E319" s="31" t="s">
        <v>60</v>
      </c>
    </row>
    <row r="320" spans="1:16" ht="12.75" customHeight="1">
      <c r="A320" t="s">
        <v>51</v>
      </c>
      <c s="6" t="s">
        <v>399</v>
      </c>
      <c s="6" t="s">
        <v>901</v>
      </c>
      <c t="s">
        <v>49</v>
      </c>
      <c s="26" t="s">
        <v>902</v>
      </c>
      <c s="27" t="s">
        <v>89</v>
      </c>
      <c s="28">
        <v>1</v>
      </c>
      <c s="27">
        <v>0</v>
      </c>
      <c s="27">
        <f>ROUND(G320*H320,6)</f>
      </c>
      <c r="L320" s="29">
        <v>0</v>
      </c>
      <c s="24">
        <f>ROUND(ROUND(L320,2)*ROUND(G320,3),2)</f>
      </c>
      <c s="27" t="s">
        <v>215</v>
      </c>
      <c>
        <f>(M320*21)/100</f>
      </c>
      <c t="s">
        <v>27</v>
      </c>
    </row>
    <row r="321" spans="1:5" ht="12.75" customHeight="1">
      <c r="A321" s="30" t="s">
        <v>56</v>
      </c>
      <c r="E321" s="31" t="s">
        <v>5</v>
      </c>
    </row>
    <row r="322" spans="1:5" ht="12.75" customHeight="1">
      <c r="A322" s="30" t="s">
        <v>58</v>
      </c>
      <c r="E322" s="32" t="s">
        <v>211</v>
      </c>
    </row>
    <row r="323" spans="5:5" ht="12.75" customHeight="1">
      <c r="E323" s="31" t="s">
        <v>60</v>
      </c>
    </row>
    <row r="324" spans="1:16" ht="12.75" customHeight="1">
      <c r="A324" t="s">
        <v>51</v>
      </c>
      <c s="6" t="s">
        <v>402</v>
      </c>
      <c s="6" t="s">
        <v>903</v>
      </c>
      <c t="s">
        <v>49</v>
      </c>
      <c s="26" t="s">
        <v>904</v>
      </c>
      <c s="27" t="s">
        <v>89</v>
      </c>
      <c s="28">
        <v>1</v>
      </c>
      <c s="27">
        <v>0</v>
      </c>
      <c s="27">
        <f>ROUND(G324*H324,6)</f>
      </c>
      <c r="L324" s="29">
        <v>0</v>
      </c>
      <c s="24">
        <f>ROUND(ROUND(L324,2)*ROUND(G324,3),2)</f>
      </c>
      <c s="27" t="s">
        <v>215</v>
      </c>
      <c>
        <f>(M324*21)/100</f>
      </c>
      <c t="s">
        <v>27</v>
      </c>
    </row>
    <row r="325" spans="1:5" ht="12.75" customHeight="1">
      <c r="A325" s="30" t="s">
        <v>56</v>
      </c>
      <c r="E325" s="31" t="s">
        <v>5</v>
      </c>
    </row>
    <row r="326" spans="1:5" ht="12.75" customHeight="1">
      <c r="A326" s="30" t="s">
        <v>58</v>
      </c>
      <c r="E326" s="32" t="s">
        <v>211</v>
      </c>
    </row>
    <row r="327" spans="5:5" ht="12.75" customHeight="1">
      <c r="E327" s="31" t="s">
        <v>60</v>
      </c>
    </row>
    <row r="328" spans="1:16" ht="12.75" customHeight="1">
      <c r="A328" t="s">
        <v>51</v>
      </c>
      <c s="6" t="s">
        <v>405</v>
      </c>
      <c s="6" t="s">
        <v>905</v>
      </c>
      <c t="s">
        <v>49</v>
      </c>
      <c s="26" t="s">
        <v>906</v>
      </c>
      <c s="27" t="s">
        <v>89</v>
      </c>
      <c s="28">
        <v>1</v>
      </c>
      <c s="27">
        <v>0</v>
      </c>
      <c s="27">
        <f>ROUND(G328*H328,6)</f>
      </c>
      <c r="L328" s="29">
        <v>0</v>
      </c>
      <c s="24">
        <f>ROUND(ROUND(L328,2)*ROUND(G328,3),2)</f>
      </c>
      <c s="27" t="s">
        <v>215</v>
      </c>
      <c>
        <f>(M328*21)/100</f>
      </c>
      <c t="s">
        <v>27</v>
      </c>
    </row>
    <row r="329" spans="1:5" ht="12.75" customHeight="1">
      <c r="A329" s="30" t="s">
        <v>56</v>
      </c>
      <c r="E329" s="31" t="s">
        <v>5</v>
      </c>
    </row>
    <row r="330" spans="1:5" ht="12.75" customHeight="1">
      <c r="A330" s="30" t="s">
        <v>58</v>
      </c>
      <c r="E330" s="32" t="s">
        <v>211</v>
      </c>
    </row>
    <row r="331" spans="5:5" ht="12.75" customHeight="1">
      <c r="E331" s="31" t="s">
        <v>60</v>
      </c>
    </row>
    <row r="332" spans="1:16" ht="12.75" customHeight="1">
      <c r="A332" t="s">
        <v>51</v>
      </c>
      <c s="6" t="s">
        <v>408</v>
      </c>
      <c s="6" t="s">
        <v>907</v>
      </c>
      <c t="s">
        <v>49</v>
      </c>
      <c s="26" t="s">
        <v>908</v>
      </c>
      <c s="27" t="s">
        <v>89</v>
      </c>
      <c s="28">
        <v>2</v>
      </c>
      <c s="27">
        <v>0</v>
      </c>
      <c s="27">
        <f>ROUND(G332*H332,6)</f>
      </c>
      <c r="L332" s="29">
        <v>0</v>
      </c>
      <c s="24">
        <f>ROUND(ROUND(L332,2)*ROUND(G332,3),2)</f>
      </c>
      <c s="27" t="s">
        <v>215</v>
      </c>
      <c>
        <f>(M332*21)/100</f>
      </c>
      <c t="s">
        <v>27</v>
      </c>
    </row>
    <row r="333" spans="1:5" ht="12.75" customHeight="1">
      <c r="A333" s="30" t="s">
        <v>56</v>
      </c>
      <c r="E333" s="31" t="s">
        <v>5</v>
      </c>
    </row>
    <row r="334" spans="1:5" ht="12.75" customHeight="1">
      <c r="A334" s="30" t="s">
        <v>58</v>
      </c>
      <c r="E334" s="32" t="s">
        <v>211</v>
      </c>
    </row>
    <row r="335" spans="5:5" ht="12.75" customHeight="1">
      <c r="E335" s="31" t="s">
        <v>60</v>
      </c>
    </row>
    <row r="336" spans="1:16" ht="12.75" customHeight="1">
      <c r="A336" t="s">
        <v>51</v>
      </c>
      <c s="6" t="s">
        <v>411</v>
      </c>
      <c s="6" t="s">
        <v>909</v>
      </c>
      <c t="s">
        <v>49</v>
      </c>
      <c s="26" t="s">
        <v>910</v>
      </c>
      <c s="27" t="s">
        <v>89</v>
      </c>
      <c s="28">
        <v>1</v>
      </c>
      <c s="27">
        <v>0</v>
      </c>
      <c s="27">
        <f>ROUND(G336*H336,6)</f>
      </c>
      <c r="L336" s="29">
        <v>0</v>
      </c>
      <c s="24">
        <f>ROUND(ROUND(L336,2)*ROUND(G336,3),2)</f>
      </c>
      <c s="27" t="s">
        <v>215</v>
      </c>
      <c>
        <f>(M336*21)/100</f>
      </c>
      <c t="s">
        <v>27</v>
      </c>
    </row>
    <row r="337" spans="1:5" ht="12.75" customHeight="1">
      <c r="A337" s="30" t="s">
        <v>56</v>
      </c>
      <c r="E337" s="31" t="s">
        <v>5</v>
      </c>
    </row>
    <row r="338" spans="1:5" ht="12.75" customHeight="1">
      <c r="A338" s="30" t="s">
        <v>58</v>
      </c>
      <c r="E338" s="32" t="s">
        <v>211</v>
      </c>
    </row>
    <row r="339" spans="5:5" ht="12.75" customHeight="1">
      <c r="E339" s="31" t="s">
        <v>60</v>
      </c>
    </row>
    <row r="340" spans="1:16" ht="12.75" customHeight="1">
      <c r="A340" t="s">
        <v>51</v>
      </c>
      <c s="6" t="s">
        <v>414</v>
      </c>
      <c s="6" t="s">
        <v>911</v>
      </c>
      <c t="s">
        <v>49</v>
      </c>
      <c s="26" t="s">
        <v>912</v>
      </c>
      <c s="27" t="s">
        <v>89</v>
      </c>
      <c s="28">
        <v>1</v>
      </c>
      <c s="27">
        <v>0</v>
      </c>
      <c s="27">
        <f>ROUND(G340*H340,6)</f>
      </c>
      <c r="L340" s="29">
        <v>0</v>
      </c>
      <c s="24">
        <f>ROUND(ROUND(L340,2)*ROUND(G340,3),2)</f>
      </c>
      <c s="27" t="s">
        <v>215</v>
      </c>
      <c>
        <f>(M340*21)/100</f>
      </c>
      <c t="s">
        <v>27</v>
      </c>
    </row>
    <row r="341" spans="1:5" ht="12.75" customHeight="1">
      <c r="A341" s="30" t="s">
        <v>56</v>
      </c>
      <c r="E341" s="31" t="s">
        <v>5</v>
      </c>
    </row>
    <row r="342" spans="1:5" ht="12.75" customHeight="1">
      <c r="A342" s="30" t="s">
        <v>58</v>
      </c>
      <c r="E342" s="32" t="s">
        <v>211</v>
      </c>
    </row>
    <row r="343" spans="5:5" ht="12.75" customHeight="1">
      <c r="E343" s="31" t="s">
        <v>60</v>
      </c>
    </row>
    <row r="344" spans="1:16" ht="12.75" customHeight="1">
      <c r="A344" t="s">
        <v>51</v>
      </c>
      <c s="6" t="s">
        <v>417</v>
      </c>
      <c s="6" t="s">
        <v>913</v>
      </c>
      <c t="s">
        <v>5</v>
      </c>
      <c s="26" t="s">
        <v>914</v>
      </c>
      <c s="27" t="s">
        <v>89</v>
      </c>
      <c s="28">
        <v>6</v>
      </c>
      <c s="27">
        <v>0</v>
      </c>
      <c s="27">
        <f>ROUND(G344*H344,6)</f>
      </c>
      <c r="L344" s="29">
        <v>0</v>
      </c>
      <c s="24">
        <f>ROUND(ROUND(L344,2)*ROUND(G344,3),2)</f>
      </c>
      <c s="27" t="s">
        <v>215</v>
      </c>
      <c>
        <f>(M344*21)/100</f>
      </c>
      <c t="s">
        <v>27</v>
      </c>
    </row>
    <row r="345" spans="1:5" ht="12.75" customHeight="1">
      <c r="A345" s="30" t="s">
        <v>56</v>
      </c>
      <c r="E345" s="31" t="s">
        <v>5</v>
      </c>
    </row>
    <row r="346" spans="1:5" ht="12.75" customHeight="1">
      <c r="A346" s="30" t="s">
        <v>58</v>
      </c>
      <c r="E346" s="32" t="s">
        <v>211</v>
      </c>
    </row>
    <row r="347" spans="5:5" ht="12.75" customHeight="1">
      <c r="E347" s="31" t="s">
        <v>60</v>
      </c>
    </row>
    <row r="348" spans="1:16" ht="12.75" customHeight="1">
      <c r="A348" t="s">
        <v>51</v>
      </c>
      <c s="6" t="s">
        <v>420</v>
      </c>
      <c s="6" t="s">
        <v>915</v>
      </c>
      <c t="s">
        <v>5</v>
      </c>
      <c s="26" t="s">
        <v>916</v>
      </c>
      <c s="27" t="s">
        <v>89</v>
      </c>
      <c s="28">
        <v>6</v>
      </c>
      <c s="27">
        <v>0</v>
      </c>
      <c s="27">
        <f>ROUND(G348*H348,6)</f>
      </c>
      <c r="L348" s="29">
        <v>0</v>
      </c>
      <c s="24">
        <f>ROUND(ROUND(L348,2)*ROUND(G348,3),2)</f>
      </c>
      <c s="27" t="s">
        <v>215</v>
      </c>
      <c>
        <f>(M348*21)/100</f>
      </c>
      <c t="s">
        <v>27</v>
      </c>
    </row>
    <row r="349" spans="1:5" ht="12.75" customHeight="1">
      <c r="A349" s="30" t="s">
        <v>56</v>
      </c>
      <c r="E349" s="31" t="s">
        <v>5</v>
      </c>
    </row>
    <row r="350" spans="1:5" ht="12.75" customHeight="1">
      <c r="A350" s="30" t="s">
        <v>58</v>
      </c>
      <c r="E350" s="32" t="s">
        <v>211</v>
      </c>
    </row>
    <row r="351" spans="5:5" ht="12.75" customHeight="1">
      <c r="E351" s="31" t="s">
        <v>60</v>
      </c>
    </row>
    <row r="352" spans="1:16" ht="12.75" customHeight="1">
      <c r="A352" t="s">
        <v>51</v>
      </c>
      <c s="6" t="s">
        <v>423</v>
      </c>
      <c s="6" t="s">
        <v>917</v>
      </c>
      <c t="s">
        <v>5</v>
      </c>
      <c s="26" t="s">
        <v>918</v>
      </c>
      <c s="27" t="s">
        <v>89</v>
      </c>
      <c s="28">
        <v>2</v>
      </c>
      <c s="27">
        <v>0</v>
      </c>
      <c s="27">
        <f>ROUND(G352*H352,6)</f>
      </c>
      <c r="L352" s="29">
        <v>0</v>
      </c>
      <c s="24">
        <f>ROUND(ROUND(L352,2)*ROUND(G352,3),2)</f>
      </c>
      <c s="27" t="s">
        <v>215</v>
      </c>
      <c>
        <f>(M352*21)/100</f>
      </c>
      <c t="s">
        <v>27</v>
      </c>
    </row>
    <row r="353" spans="1:5" ht="12.75" customHeight="1">
      <c r="A353" s="30" t="s">
        <v>56</v>
      </c>
      <c r="E353" s="31" t="s">
        <v>5</v>
      </c>
    </row>
    <row r="354" spans="1:5" ht="12.75" customHeight="1">
      <c r="A354" s="30" t="s">
        <v>58</v>
      </c>
      <c r="E354" s="32" t="s">
        <v>211</v>
      </c>
    </row>
    <row r="355" spans="5:5" ht="12.75" customHeight="1">
      <c r="E355" s="31" t="s">
        <v>60</v>
      </c>
    </row>
    <row r="356" spans="1:16" ht="12.75" customHeight="1">
      <c r="A356" t="s">
        <v>51</v>
      </c>
      <c s="6" t="s">
        <v>426</v>
      </c>
      <c s="6" t="s">
        <v>919</v>
      </c>
      <c t="s">
        <v>5</v>
      </c>
      <c s="26" t="s">
        <v>920</v>
      </c>
      <c s="27" t="s">
        <v>89</v>
      </c>
      <c s="28">
        <v>2</v>
      </c>
      <c s="27">
        <v>0</v>
      </c>
      <c s="27">
        <f>ROUND(G356*H356,6)</f>
      </c>
      <c r="L356" s="29">
        <v>0</v>
      </c>
      <c s="24">
        <f>ROUND(ROUND(L356,2)*ROUND(G356,3),2)</f>
      </c>
      <c s="27" t="s">
        <v>215</v>
      </c>
      <c>
        <f>(M356*21)/100</f>
      </c>
      <c t="s">
        <v>27</v>
      </c>
    </row>
    <row r="357" spans="1:5" ht="12.75" customHeight="1">
      <c r="A357" s="30" t="s">
        <v>56</v>
      </c>
      <c r="E357" s="31" t="s">
        <v>5</v>
      </c>
    </row>
    <row r="358" spans="1:5" ht="12.75" customHeight="1">
      <c r="A358" s="30" t="s">
        <v>58</v>
      </c>
      <c r="E358" s="32" t="s">
        <v>211</v>
      </c>
    </row>
    <row r="359" spans="5:5" ht="12.75" customHeight="1">
      <c r="E359" s="31" t="s">
        <v>60</v>
      </c>
    </row>
    <row r="360" spans="1:16" ht="12.75" customHeight="1">
      <c r="A360" t="s">
        <v>51</v>
      </c>
      <c s="6" t="s">
        <v>429</v>
      </c>
      <c s="6" t="s">
        <v>921</v>
      </c>
      <c t="s">
        <v>49</v>
      </c>
      <c s="26" t="s">
        <v>922</v>
      </c>
      <c s="27" t="s">
        <v>89</v>
      </c>
      <c s="28">
        <v>1</v>
      </c>
      <c s="27">
        <v>0</v>
      </c>
      <c s="27">
        <f>ROUND(G360*H360,6)</f>
      </c>
      <c r="L360" s="29">
        <v>0</v>
      </c>
      <c s="24">
        <f>ROUND(ROUND(L360,2)*ROUND(G360,3),2)</f>
      </c>
      <c s="27" t="s">
        <v>215</v>
      </c>
      <c>
        <f>(M360*21)/100</f>
      </c>
      <c t="s">
        <v>27</v>
      </c>
    </row>
    <row r="361" spans="1:5" ht="12.75" customHeight="1">
      <c r="A361" s="30" t="s">
        <v>56</v>
      </c>
      <c r="E361" s="31" t="s">
        <v>5</v>
      </c>
    </row>
    <row r="362" spans="1:5" ht="12.75" customHeight="1">
      <c r="A362" s="30" t="s">
        <v>58</v>
      </c>
      <c r="E362" s="32" t="s">
        <v>211</v>
      </c>
    </row>
    <row r="363" spans="5:5" ht="12.75" customHeight="1">
      <c r="E363" s="31" t="s">
        <v>60</v>
      </c>
    </row>
    <row r="364" spans="1:16" ht="12.75" customHeight="1">
      <c r="A364" t="s">
        <v>51</v>
      </c>
      <c s="6" t="s">
        <v>432</v>
      </c>
      <c s="6" t="s">
        <v>919</v>
      </c>
      <c t="s">
        <v>49</v>
      </c>
      <c s="26" t="s">
        <v>923</v>
      </c>
      <c s="27" t="s">
        <v>89</v>
      </c>
      <c s="28">
        <v>1</v>
      </c>
      <c s="27">
        <v>0</v>
      </c>
      <c s="27">
        <f>ROUND(G364*H364,6)</f>
      </c>
      <c r="L364" s="29">
        <v>0</v>
      </c>
      <c s="24">
        <f>ROUND(ROUND(L364,2)*ROUND(G364,3),2)</f>
      </c>
      <c s="27" t="s">
        <v>215</v>
      </c>
      <c>
        <f>(M364*21)/100</f>
      </c>
      <c t="s">
        <v>27</v>
      </c>
    </row>
    <row r="365" spans="1:5" ht="12.75" customHeight="1">
      <c r="A365" s="30" t="s">
        <v>56</v>
      </c>
      <c r="E365" s="31" t="s">
        <v>5</v>
      </c>
    </row>
    <row r="366" spans="1:5" ht="12.75" customHeight="1">
      <c r="A366" s="30" t="s">
        <v>58</v>
      </c>
      <c r="E366" s="32" t="s">
        <v>211</v>
      </c>
    </row>
    <row r="367" spans="5:5" ht="12.75" customHeight="1">
      <c r="E367" s="31" t="s">
        <v>60</v>
      </c>
    </row>
    <row r="368" spans="1:16" ht="12.75" customHeight="1">
      <c r="A368" t="s">
        <v>51</v>
      </c>
      <c s="6" t="s">
        <v>435</v>
      </c>
      <c s="6" t="s">
        <v>672</v>
      </c>
      <c t="s">
        <v>93</v>
      </c>
      <c s="26" t="s">
        <v>924</v>
      </c>
      <c s="27" t="s">
        <v>89</v>
      </c>
      <c s="28">
        <v>1</v>
      </c>
      <c s="27">
        <v>0</v>
      </c>
      <c s="27">
        <f>ROUND(G368*H368,6)</f>
      </c>
      <c r="L368" s="29">
        <v>0</v>
      </c>
      <c s="24">
        <f>ROUND(ROUND(L368,2)*ROUND(G368,3),2)</f>
      </c>
      <c s="27" t="s">
        <v>674</v>
      </c>
      <c>
        <f>(M368*21)/100</f>
      </c>
      <c t="s">
        <v>27</v>
      </c>
    </row>
    <row r="369" spans="1:5" ht="12.75" customHeight="1">
      <c r="A369" s="30" t="s">
        <v>56</v>
      </c>
      <c r="E369" s="31" t="s">
        <v>5</v>
      </c>
    </row>
    <row r="370" spans="1:5" ht="12.75" customHeight="1">
      <c r="A370" s="30" t="s">
        <v>58</v>
      </c>
      <c r="E370" s="32" t="s">
        <v>211</v>
      </c>
    </row>
    <row r="371" spans="5:5" ht="63.75" customHeight="1">
      <c r="E371" s="31" t="s">
        <v>900</v>
      </c>
    </row>
    <row r="372" spans="1:16" ht="12.75" customHeight="1">
      <c r="A372" t="s">
        <v>51</v>
      </c>
      <c s="6" t="s">
        <v>438</v>
      </c>
      <c s="6" t="s">
        <v>925</v>
      </c>
      <c t="s">
        <v>49</v>
      </c>
      <c s="26" t="s">
        <v>926</v>
      </c>
      <c s="27" t="s">
        <v>89</v>
      </c>
      <c s="28">
        <v>4</v>
      </c>
      <c s="27">
        <v>0</v>
      </c>
      <c s="27">
        <f>ROUND(G372*H372,6)</f>
      </c>
      <c r="L372" s="29">
        <v>0</v>
      </c>
      <c s="24">
        <f>ROUND(ROUND(L372,2)*ROUND(G372,3),2)</f>
      </c>
      <c s="27" t="s">
        <v>215</v>
      </c>
      <c>
        <f>(M372*21)/100</f>
      </c>
      <c t="s">
        <v>27</v>
      </c>
    </row>
    <row r="373" spans="1:5" ht="12.75" customHeight="1">
      <c r="A373" s="30" t="s">
        <v>56</v>
      </c>
      <c r="E373" s="31" t="s">
        <v>5</v>
      </c>
    </row>
    <row r="374" spans="1:5" ht="12.75" customHeight="1">
      <c r="A374" s="30" t="s">
        <v>58</v>
      </c>
      <c r="E374" s="32" t="s">
        <v>211</v>
      </c>
    </row>
    <row r="375" spans="5:5" ht="12.75" customHeight="1">
      <c r="E375" s="31" t="s">
        <v>60</v>
      </c>
    </row>
    <row r="376" spans="1:16" ht="12.75" customHeight="1">
      <c r="A376" t="s">
        <v>51</v>
      </c>
      <c s="6" t="s">
        <v>441</v>
      </c>
      <c s="6" t="s">
        <v>927</v>
      </c>
      <c t="s">
        <v>49</v>
      </c>
      <c s="26" t="s">
        <v>928</v>
      </c>
      <c s="27" t="s">
        <v>89</v>
      </c>
      <c s="28">
        <v>4</v>
      </c>
      <c s="27">
        <v>0</v>
      </c>
      <c s="27">
        <f>ROUND(G376*H376,6)</f>
      </c>
      <c r="L376" s="29">
        <v>0</v>
      </c>
      <c s="24">
        <f>ROUND(ROUND(L376,2)*ROUND(G376,3),2)</f>
      </c>
      <c s="27" t="s">
        <v>215</v>
      </c>
      <c>
        <f>(M376*21)/100</f>
      </c>
      <c t="s">
        <v>27</v>
      </c>
    </row>
    <row r="377" spans="1:5" ht="12.75" customHeight="1">
      <c r="A377" s="30" t="s">
        <v>56</v>
      </c>
      <c r="E377" s="31" t="s">
        <v>5</v>
      </c>
    </row>
    <row r="378" spans="1:5" ht="12.75" customHeight="1">
      <c r="A378" s="30" t="s">
        <v>58</v>
      </c>
      <c r="E378" s="32" t="s">
        <v>211</v>
      </c>
    </row>
    <row r="379" spans="5:5" ht="12.75" customHeight="1">
      <c r="E379" s="31" t="s">
        <v>60</v>
      </c>
    </row>
    <row r="380" spans="1:16" ht="12.75" customHeight="1">
      <c r="A380" t="s">
        <v>51</v>
      </c>
      <c s="6" t="s">
        <v>444</v>
      </c>
      <c s="6" t="s">
        <v>655</v>
      </c>
      <c t="s">
        <v>49</v>
      </c>
      <c s="26" t="s">
        <v>929</v>
      </c>
      <c s="27" t="s">
        <v>89</v>
      </c>
      <c s="28">
        <v>2</v>
      </c>
      <c s="27">
        <v>0</v>
      </c>
      <c s="27">
        <f>ROUND(G380*H380,6)</f>
      </c>
      <c r="L380" s="29">
        <v>0</v>
      </c>
      <c s="24">
        <f>ROUND(ROUND(L380,2)*ROUND(G380,3),2)</f>
      </c>
      <c s="27" t="s">
        <v>215</v>
      </c>
      <c>
        <f>(M380*21)/100</f>
      </c>
      <c t="s">
        <v>27</v>
      </c>
    </row>
    <row r="381" spans="1:5" ht="12.75" customHeight="1">
      <c r="A381" s="30" t="s">
        <v>56</v>
      </c>
      <c r="E381" s="31" t="s">
        <v>5</v>
      </c>
    </row>
    <row r="382" spans="1:5" ht="12.75" customHeight="1">
      <c r="A382" s="30" t="s">
        <v>58</v>
      </c>
      <c r="E382" s="32" t="s">
        <v>211</v>
      </c>
    </row>
    <row r="383" spans="5:5" ht="12.75" customHeight="1">
      <c r="E383" s="31" t="s">
        <v>60</v>
      </c>
    </row>
    <row r="384" spans="1:16" ht="12.75" customHeight="1">
      <c r="A384" t="s">
        <v>51</v>
      </c>
      <c s="6" t="s">
        <v>447</v>
      </c>
      <c s="6" t="s">
        <v>473</v>
      </c>
      <c t="s">
        <v>49</v>
      </c>
      <c s="26" t="s">
        <v>930</v>
      </c>
      <c s="27" t="s">
        <v>89</v>
      </c>
      <c s="28">
        <v>2</v>
      </c>
      <c s="27">
        <v>0</v>
      </c>
      <c s="27">
        <f>ROUND(G384*H384,6)</f>
      </c>
      <c r="L384" s="29">
        <v>0</v>
      </c>
      <c s="24">
        <f>ROUND(ROUND(L384,2)*ROUND(G384,3),2)</f>
      </c>
      <c s="27" t="s">
        <v>215</v>
      </c>
      <c>
        <f>(M384*21)/100</f>
      </c>
      <c t="s">
        <v>27</v>
      </c>
    </row>
    <row r="385" spans="1:5" ht="12.75" customHeight="1">
      <c r="A385" s="30" t="s">
        <v>56</v>
      </c>
      <c r="E385" s="31" t="s">
        <v>5</v>
      </c>
    </row>
    <row r="386" spans="1:5" ht="12.75" customHeight="1">
      <c r="A386" s="30" t="s">
        <v>58</v>
      </c>
      <c r="E386" s="32" t="s">
        <v>211</v>
      </c>
    </row>
    <row r="387" spans="5:5" ht="12.75" customHeight="1">
      <c r="E387" s="31" t="s">
        <v>60</v>
      </c>
    </row>
    <row r="388" spans="1:16" ht="12.75" customHeight="1">
      <c r="A388" t="s">
        <v>51</v>
      </c>
      <c s="6" t="s">
        <v>450</v>
      </c>
      <c s="6" t="s">
        <v>631</v>
      </c>
      <c t="s">
        <v>5</v>
      </c>
      <c s="26" t="s">
        <v>632</v>
      </c>
      <c s="27" t="s">
        <v>69</v>
      </c>
      <c s="28">
        <v>0.8</v>
      </c>
      <c s="27">
        <v>0</v>
      </c>
      <c s="27">
        <f>ROUND(G388*H388,6)</f>
      </c>
      <c r="L388" s="29">
        <v>0</v>
      </c>
      <c s="24">
        <f>ROUND(ROUND(L388,2)*ROUND(G388,3),2)</f>
      </c>
      <c s="27" t="s">
        <v>215</v>
      </c>
      <c>
        <f>(M388*21)/100</f>
      </c>
      <c t="s">
        <v>27</v>
      </c>
    </row>
    <row r="389" spans="1:5" ht="12.75" customHeight="1">
      <c r="A389" s="30" t="s">
        <v>56</v>
      </c>
      <c r="E389" s="31" t="s">
        <v>5</v>
      </c>
    </row>
    <row r="390" spans="1:5" ht="12.75" customHeight="1">
      <c r="A390" s="30" t="s">
        <v>58</v>
      </c>
      <c r="E390" s="32" t="s">
        <v>211</v>
      </c>
    </row>
    <row r="391" spans="5:5" ht="12.75" customHeight="1">
      <c r="E391" s="31" t="s">
        <v>60</v>
      </c>
    </row>
    <row r="392" spans="1:16" ht="12.75" customHeight="1">
      <c r="A392" t="s">
        <v>51</v>
      </c>
      <c s="6" t="s">
        <v>453</v>
      </c>
      <c s="6" t="s">
        <v>633</v>
      </c>
      <c t="s">
        <v>5</v>
      </c>
      <c s="26" t="s">
        <v>634</v>
      </c>
      <c s="27" t="s">
        <v>69</v>
      </c>
      <c s="28">
        <v>0.8</v>
      </c>
      <c s="27">
        <v>0</v>
      </c>
      <c s="27">
        <f>ROUND(G392*H392,6)</f>
      </c>
      <c r="L392" s="29">
        <v>0</v>
      </c>
      <c s="24">
        <f>ROUND(ROUND(L392,2)*ROUND(G392,3),2)</f>
      </c>
      <c s="27" t="s">
        <v>215</v>
      </c>
      <c>
        <f>(M392*21)/100</f>
      </c>
      <c t="s">
        <v>27</v>
      </c>
    </row>
    <row r="393" spans="1:5" ht="12.75" customHeight="1">
      <c r="A393" s="30" t="s">
        <v>56</v>
      </c>
      <c r="E393" s="31" t="s">
        <v>5</v>
      </c>
    </row>
    <row r="394" spans="1:5" ht="12.75" customHeight="1">
      <c r="A394" s="30" t="s">
        <v>58</v>
      </c>
      <c r="E394" s="32" t="s">
        <v>211</v>
      </c>
    </row>
    <row r="395" spans="5:5" ht="12.75" customHeight="1">
      <c r="E395" s="31" t="s">
        <v>60</v>
      </c>
    </row>
    <row r="396" spans="1:16" ht="12.75" customHeight="1">
      <c r="A396" t="s">
        <v>51</v>
      </c>
      <c s="6" t="s">
        <v>457</v>
      </c>
      <c s="6" t="s">
        <v>688</v>
      </c>
      <c t="s">
        <v>5</v>
      </c>
      <c s="26" t="s">
        <v>689</v>
      </c>
      <c s="27" t="s">
        <v>65</v>
      </c>
      <c s="28">
        <v>10</v>
      </c>
      <c s="27">
        <v>0</v>
      </c>
      <c s="27">
        <f>ROUND(G396*H396,6)</f>
      </c>
      <c r="L396" s="29">
        <v>0</v>
      </c>
      <c s="24">
        <f>ROUND(ROUND(L396,2)*ROUND(G396,3),2)</f>
      </c>
      <c s="27" t="s">
        <v>215</v>
      </c>
      <c>
        <f>(M396*21)/100</f>
      </c>
      <c t="s">
        <v>27</v>
      </c>
    </row>
    <row r="397" spans="1:5" ht="12.75" customHeight="1">
      <c r="A397" s="30" t="s">
        <v>56</v>
      </c>
      <c r="E397" s="31" t="s">
        <v>5</v>
      </c>
    </row>
    <row r="398" spans="1:5" ht="12.75" customHeight="1">
      <c r="A398" s="30" t="s">
        <v>58</v>
      </c>
      <c r="E398" s="32" t="s">
        <v>211</v>
      </c>
    </row>
    <row r="399" spans="5:5" ht="12.75" customHeight="1">
      <c r="E399" s="31" t="s">
        <v>60</v>
      </c>
    </row>
    <row r="400" spans="1:16" ht="12.75" customHeight="1">
      <c r="A400" t="s">
        <v>51</v>
      </c>
      <c s="6" t="s">
        <v>460</v>
      </c>
      <c s="6" t="s">
        <v>690</v>
      </c>
      <c t="s">
        <v>5</v>
      </c>
      <c s="26" t="s">
        <v>691</v>
      </c>
      <c s="27" t="s">
        <v>65</v>
      </c>
      <c s="28">
        <v>10</v>
      </c>
      <c s="27">
        <v>0</v>
      </c>
      <c s="27">
        <f>ROUND(G400*H400,6)</f>
      </c>
      <c r="L400" s="29">
        <v>0</v>
      </c>
      <c s="24">
        <f>ROUND(ROUND(L400,2)*ROUND(G400,3),2)</f>
      </c>
      <c s="27" t="s">
        <v>215</v>
      </c>
      <c>
        <f>(M400*21)/100</f>
      </c>
      <c t="s">
        <v>27</v>
      </c>
    </row>
    <row r="401" spans="1:5" ht="12.75" customHeight="1">
      <c r="A401" s="30" t="s">
        <v>56</v>
      </c>
      <c r="E401" s="31" t="s">
        <v>5</v>
      </c>
    </row>
    <row r="402" spans="1:5" ht="12.75" customHeight="1">
      <c r="A402" s="30" t="s">
        <v>58</v>
      </c>
      <c r="E402" s="32" t="s">
        <v>211</v>
      </c>
    </row>
    <row r="403" spans="5:5" ht="12.75" customHeight="1">
      <c r="E403" s="31" t="s">
        <v>60</v>
      </c>
    </row>
    <row r="404" spans="1:16" ht="12.75" customHeight="1">
      <c r="A404" t="s">
        <v>51</v>
      </c>
      <c s="6" t="s">
        <v>463</v>
      </c>
      <c s="6" t="s">
        <v>635</v>
      </c>
      <c t="s">
        <v>49</v>
      </c>
      <c s="26" t="s">
        <v>931</v>
      </c>
      <c s="27" t="s">
        <v>65</v>
      </c>
      <c s="28">
        <v>10</v>
      </c>
      <c s="27">
        <v>0</v>
      </c>
      <c s="27">
        <f>ROUND(G404*H404,6)</f>
      </c>
      <c r="L404" s="29">
        <v>0</v>
      </c>
      <c s="24">
        <f>ROUND(ROUND(L404,2)*ROUND(G404,3),2)</f>
      </c>
      <c s="27" t="s">
        <v>215</v>
      </c>
      <c>
        <f>(M404*21)/100</f>
      </c>
      <c t="s">
        <v>27</v>
      </c>
    </row>
    <row r="405" spans="1:5" ht="12.75" customHeight="1">
      <c r="A405" s="30" t="s">
        <v>56</v>
      </c>
      <c r="E405" s="31" t="s">
        <v>5</v>
      </c>
    </row>
    <row r="406" spans="1:5" ht="12.75" customHeight="1">
      <c r="A406" s="30" t="s">
        <v>58</v>
      </c>
      <c r="E406" s="32" t="s">
        <v>211</v>
      </c>
    </row>
    <row r="407" spans="5:5" ht="12.75" customHeight="1">
      <c r="E407" s="31" t="s">
        <v>60</v>
      </c>
    </row>
    <row r="408" spans="1:16" ht="12.75" customHeight="1">
      <c r="A408" t="s">
        <v>51</v>
      </c>
      <c s="6" t="s">
        <v>466</v>
      </c>
      <c s="6" t="s">
        <v>637</v>
      </c>
      <c t="s">
        <v>49</v>
      </c>
      <c s="26" t="s">
        <v>932</v>
      </c>
      <c s="27" t="s">
        <v>89</v>
      </c>
      <c s="28">
        <v>2</v>
      </c>
      <c s="27">
        <v>0</v>
      </c>
      <c s="27">
        <f>ROUND(G408*H408,6)</f>
      </c>
      <c r="L408" s="29">
        <v>0</v>
      </c>
      <c s="24">
        <f>ROUND(ROUND(L408,2)*ROUND(G408,3),2)</f>
      </c>
      <c s="27" t="s">
        <v>215</v>
      </c>
      <c>
        <f>(M408*21)/100</f>
      </c>
      <c t="s">
        <v>27</v>
      </c>
    </row>
    <row r="409" spans="1:5" ht="12.75" customHeight="1">
      <c r="A409" s="30" t="s">
        <v>56</v>
      </c>
      <c r="E409" s="31" t="s">
        <v>5</v>
      </c>
    </row>
    <row r="410" spans="1:5" ht="12.75" customHeight="1">
      <c r="A410" s="30" t="s">
        <v>58</v>
      </c>
      <c r="E410" s="32" t="s">
        <v>211</v>
      </c>
    </row>
    <row r="411" spans="5:5" ht="12.75" customHeight="1">
      <c r="E411" s="31" t="s">
        <v>60</v>
      </c>
    </row>
    <row r="412" spans="1:16" ht="12.75" customHeight="1">
      <c r="A412" t="s">
        <v>51</v>
      </c>
      <c s="6" t="s">
        <v>469</v>
      </c>
      <c s="6" t="s">
        <v>625</v>
      </c>
      <c t="s">
        <v>49</v>
      </c>
      <c s="26" t="s">
        <v>933</v>
      </c>
      <c s="27" t="s">
        <v>89</v>
      </c>
      <c s="28">
        <v>1</v>
      </c>
      <c s="27">
        <v>0</v>
      </c>
      <c s="27">
        <f>ROUND(G412*H412,6)</f>
      </c>
      <c r="L412" s="29">
        <v>0</v>
      </c>
      <c s="24">
        <f>ROUND(ROUND(L412,2)*ROUND(G412,3),2)</f>
      </c>
      <c s="27" t="s">
        <v>215</v>
      </c>
      <c>
        <f>(M412*21)/100</f>
      </c>
      <c t="s">
        <v>27</v>
      </c>
    </row>
    <row r="413" spans="1:5" ht="12.75" customHeight="1">
      <c r="A413" s="30" t="s">
        <v>56</v>
      </c>
      <c r="E413" s="31" t="s">
        <v>5</v>
      </c>
    </row>
    <row r="414" spans="1:5" ht="12.75" customHeight="1">
      <c r="A414" s="30" t="s">
        <v>58</v>
      </c>
      <c r="E414" s="32" t="s">
        <v>211</v>
      </c>
    </row>
    <row r="415" spans="5:5" ht="12.75" customHeight="1">
      <c r="E415" s="31" t="s">
        <v>60</v>
      </c>
    </row>
    <row r="416" spans="1:16" ht="12.75" customHeight="1">
      <c r="A416" t="s">
        <v>51</v>
      </c>
      <c s="6" t="s">
        <v>472</v>
      </c>
      <c s="6" t="s">
        <v>934</v>
      </c>
      <c t="s">
        <v>5</v>
      </c>
      <c s="26" t="s">
        <v>935</v>
      </c>
      <c s="27" t="s">
        <v>89</v>
      </c>
      <c s="28">
        <v>1</v>
      </c>
      <c s="27">
        <v>0</v>
      </c>
      <c s="27">
        <f>ROUND(G416*H416,6)</f>
      </c>
      <c r="L416" s="29">
        <v>0</v>
      </c>
      <c s="24">
        <f>ROUND(ROUND(L416,2)*ROUND(G416,3),2)</f>
      </c>
      <c s="27" t="s">
        <v>215</v>
      </c>
      <c>
        <f>(M416*21)/100</f>
      </c>
      <c t="s">
        <v>27</v>
      </c>
    </row>
    <row r="417" spans="1:5" ht="12.75" customHeight="1">
      <c r="A417" s="30" t="s">
        <v>56</v>
      </c>
      <c r="E417" s="31" t="s">
        <v>5</v>
      </c>
    </row>
    <row r="418" spans="1:5" ht="12.75" customHeight="1">
      <c r="A418" s="30" t="s">
        <v>58</v>
      </c>
      <c r="E418" s="32" t="s">
        <v>211</v>
      </c>
    </row>
    <row r="419" spans="5:5" ht="12.75" customHeight="1">
      <c r="E419" s="31" t="s">
        <v>60</v>
      </c>
    </row>
    <row r="420" spans="1:16" ht="12.75" customHeight="1">
      <c r="A420" t="s">
        <v>51</v>
      </c>
      <c s="6" t="s">
        <v>475</v>
      </c>
      <c s="6" t="s">
        <v>936</v>
      </c>
      <c t="s">
        <v>5</v>
      </c>
      <c s="26" t="s">
        <v>937</v>
      </c>
      <c s="27" t="s">
        <v>89</v>
      </c>
      <c s="28">
        <v>1</v>
      </c>
      <c s="27">
        <v>0</v>
      </c>
      <c s="27">
        <f>ROUND(G420*H420,6)</f>
      </c>
      <c r="L420" s="29">
        <v>0</v>
      </c>
      <c s="24">
        <f>ROUND(ROUND(L420,2)*ROUND(G420,3),2)</f>
      </c>
      <c s="27" t="s">
        <v>215</v>
      </c>
      <c>
        <f>(M420*21)/100</f>
      </c>
      <c t="s">
        <v>27</v>
      </c>
    </row>
    <row r="421" spans="1:5" ht="12.75" customHeight="1">
      <c r="A421" s="30" t="s">
        <v>56</v>
      </c>
      <c r="E421" s="31" t="s">
        <v>5</v>
      </c>
    </row>
    <row r="422" spans="1:5" ht="12.75" customHeight="1">
      <c r="A422" s="30" t="s">
        <v>58</v>
      </c>
      <c r="E422" s="32" t="s">
        <v>211</v>
      </c>
    </row>
    <row r="423" spans="5:5" ht="12.75" customHeight="1">
      <c r="E423" s="31" t="s">
        <v>60</v>
      </c>
    </row>
    <row r="424" spans="1:16" ht="12.75" customHeight="1">
      <c r="A424" t="s">
        <v>51</v>
      </c>
      <c s="6" t="s">
        <v>478</v>
      </c>
      <c s="6" t="s">
        <v>938</v>
      </c>
      <c t="s">
        <v>49</v>
      </c>
      <c s="26" t="s">
        <v>939</v>
      </c>
      <c s="27" t="s">
        <v>89</v>
      </c>
      <c s="28">
        <v>2</v>
      </c>
      <c s="27">
        <v>0</v>
      </c>
      <c s="27">
        <f>ROUND(G424*H424,6)</f>
      </c>
      <c r="L424" s="29">
        <v>0</v>
      </c>
      <c s="24">
        <f>ROUND(ROUND(L424,2)*ROUND(G424,3),2)</f>
      </c>
      <c s="27" t="s">
        <v>215</v>
      </c>
      <c>
        <f>(M424*21)/100</f>
      </c>
      <c t="s">
        <v>27</v>
      </c>
    </row>
    <row r="425" spans="1:5" ht="12.75" customHeight="1">
      <c r="A425" s="30" t="s">
        <v>56</v>
      </c>
      <c r="E425" s="31" t="s">
        <v>5</v>
      </c>
    </row>
    <row r="426" spans="1:5" ht="12.75" customHeight="1">
      <c r="A426" s="30" t="s">
        <v>58</v>
      </c>
      <c r="E426" s="32" t="s">
        <v>211</v>
      </c>
    </row>
    <row r="427" spans="5:5" ht="12.75" customHeight="1">
      <c r="E427" s="31" t="s">
        <v>60</v>
      </c>
    </row>
    <row r="428" spans="1:16" ht="12.75" customHeight="1">
      <c r="A428" t="s">
        <v>51</v>
      </c>
      <c s="6" t="s">
        <v>481</v>
      </c>
      <c s="6" t="s">
        <v>940</v>
      </c>
      <c t="s">
        <v>49</v>
      </c>
      <c s="26" t="s">
        <v>941</v>
      </c>
      <c s="27" t="s">
        <v>89</v>
      </c>
      <c s="28">
        <v>1</v>
      </c>
      <c s="27">
        <v>0</v>
      </c>
      <c s="27">
        <f>ROUND(G428*H428,6)</f>
      </c>
      <c r="L428" s="29">
        <v>0</v>
      </c>
      <c s="24">
        <f>ROUND(ROUND(L428,2)*ROUND(G428,3),2)</f>
      </c>
      <c s="27" t="s">
        <v>215</v>
      </c>
      <c>
        <f>(M428*21)/100</f>
      </c>
      <c t="s">
        <v>27</v>
      </c>
    </row>
    <row r="429" spans="1:5" ht="12.75" customHeight="1">
      <c r="A429" s="30" t="s">
        <v>56</v>
      </c>
      <c r="E429" s="31" t="s">
        <v>5</v>
      </c>
    </row>
    <row r="430" spans="1:5" ht="12.75" customHeight="1">
      <c r="A430" s="30" t="s">
        <v>58</v>
      </c>
      <c r="E430" s="32" t="s">
        <v>211</v>
      </c>
    </row>
    <row r="431" spans="5:5" ht="12.75" customHeight="1">
      <c r="E431" s="31" t="s">
        <v>60</v>
      </c>
    </row>
    <row r="432" spans="1:16" ht="12.75" customHeight="1">
      <c r="A432" t="s">
        <v>51</v>
      </c>
      <c s="6" t="s">
        <v>486</v>
      </c>
      <c s="6" t="s">
        <v>942</v>
      </c>
      <c t="s">
        <v>49</v>
      </c>
      <c s="26" t="s">
        <v>943</v>
      </c>
      <c s="27" t="s">
        <v>89</v>
      </c>
      <c s="28">
        <v>1</v>
      </c>
      <c s="27">
        <v>0</v>
      </c>
      <c s="27">
        <f>ROUND(G432*H432,6)</f>
      </c>
      <c r="L432" s="29">
        <v>0</v>
      </c>
      <c s="24">
        <f>ROUND(ROUND(L432,2)*ROUND(G432,3),2)</f>
      </c>
      <c s="27" t="s">
        <v>215</v>
      </c>
      <c>
        <f>(M432*21)/100</f>
      </c>
      <c t="s">
        <v>27</v>
      </c>
    </row>
    <row r="433" spans="1:5" ht="12.75" customHeight="1">
      <c r="A433" s="30" t="s">
        <v>56</v>
      </c>
      <c r="E433" s="31" t="s">
        <v>5</v>
      </c>
    </row>
    <row r="434" spans="1:5" ht="12.75" customHeight="1">
      <c r="A434" s="30" t="s">
        <v>58</v>
      </c>
      <c r="E434" s="32" t="s">
        <v>211</v>
      </c>
    </row>
    <row r="435" spans="5:5" ht="12.75" customHeight="1">
      <c r="E435" s="31" t="s">
        <v>60</v>
      </c>
    </row>
    <row r="436" spans="1:16" ht="12.75" customHeight="1">
      <c r="A436" t="s">
        <v>51</v>
      </c>
      <c s="6" t="s">
        <v>490</v>
      </c>
      <c s="6" t="s">
        <v>672</v>
      </c>
      <c t="s">
        <v>90</v>
      </c>
      <c s="26" t="s">
        <v>944</v>
      </c>
      <c s="27" t="s">
        <v>671</v>
      </c>
      <c s="28">
        <v>1</v>
      </c>
      <c s="27">
        <v>0</v>
      </c>
      <c s="27">
        <f>ROUND(G436*H436,6)</f>
      </c>
      <c r="L436" s="29">
        <v>0</v>
      </c>
      <c s="24">
        <f>ROUND(ROUND(L436,2)*ROUND(G436,3),2)</f>
      </c>
      <c s="27" t="s">
        <v>674</v>
      </c>
      <c>
        <f>(M436*21)/100</f>
      </c>
      <c t="s">
        <v>27</v>
      </c>
    </row>
    <row r="437" spans="1:5" ht="12.75" customHeight="1">
      <c r="A437" s="30" t="s">
        <v>56</v>
      </c>
      <c r="E437" s="31" t="s">
        <v>5</v>
      </c>
    </row>
    <row r="438" spans="1:5" ht="12.75" customHeight="1">
      <c r="A438" s="30" t="s">
        <v>58</v>
      </c>
      <c r="E438" s="32" t="s">
        <v>211</v>
      </c>
    </row>
    <row r="439" spans="5:5" ht="12.75" customHeight="1">
      <c r="E439" s="31" t="s">
        <v>832</v>
      </c>
    </row>
    <row r="440" spans="1:16" ht="12.75" customHeight="1">
      <c r="A440" t="s">
        <v>51</v>
      </c>
      <c s="6" t="s">
        <v>493</v>
      </c>
      <c s="6" t="s">
        <v>945</v>
      </c>
      <c t="s">
        <v>49</v>
      </c>
      <c s="26" t="s">
        <v>946</v>
      </c>
      <c s="27" t="s">
        <v>89</v>
      </c>
      <c s="28">
        <v>1</v>
      </c>
      <c s="27">
        <v>0</v>
      </c>
      <c s="27">
        <f>ROUND(G440*H440,6)</f>
      </c>
      <c r="L440" s="29">
        <v>0</v>
      </c>
      <c s="24">
        <f>ROUND(ROUND(L440,2)*ROUND(G440,3),2)</f>
      </c>
      <c s="27" t="s">
        <v>215</v>
      </c>
      <c>
        <f>(M440*21)/100</f>
      </c>
      <c t="s">
        <v>27</v>
      </c>
    </row>
    <row r="441" spans="1:5" ht="12.75" customHeight="1">
      <c r="A441" s="30" t="s">
        <v>56</v>
      </c>
      <c r="E441" s="31" t="s">
        <v>5</v>
      </c>
    </row>
    <row r="442" spans="1:5" ht="12.75" customHeight="1">
      <c r="A442" s="30" t="s">
        <v>58</v>
      </c>
      <c r="E442" s="32" t="s">
        <v>211</v>
      </c>
    </row>
    <row r="443" spans="5:5" ht="12.75" customHeight="1">
      <c r="E443" s="31" t="s">
        <v>60</v>
      </c>
    </row>
    <row r="444" spans="1:16" ht="12.75" customHeight="1">
      <c r="A444" t="s">
        <v>51</v>
      </c>
      <c s="6" t="s">
        <v>496</v>
      </c>
      <c s="6" t="s">
        <v>672</v>
      </c>
      <c t="s">
        <v>49</v>
      </c>
      <c s="26" t="s">
        <v>881</v>
      </c>
      <c s="27" t="s">
        <v>882</v>
      </c>
      <c s="28">
        <v>1</v>
      </c>
      <c s="27">
        <v>0</v>
      </c>
      <c s="27">
        <f>ROUND(G444*H444,6)</f>
      </c>
      <c r="L444" s="29">
        <v>0</v>
      </c>
      <c s="24">
        <f>ROUND(ROUND(L444,2)*ROUND(G444,3),2)</f>
      </c>
      <c s="27" t="s">
        <v>674</v>
      </c>
      <c>
        <f>(M444*21)/100</f>
      </c>
      <c t="s">
        <v>27</v>
      </c>
    </row>
    <row r="445" spans="1:5" ht="12.75" customHeight="1">
      <c r="A445" s="30" t="s">
        <v>56</v>
      </c>
      <c r="E445" s="31" t="s">
        <v>5</v>
      </c>
    </row>
    <row r="446" spans="1:5" ht="12.75" customHeight="1">
      <c r="A446" s="30" t="s">
        <v>58</v>
      </c>
      <c r="E446" s="32" t="s">
        <v>211</v>
      </c>
    </row>
    <row r="447" spans="5:5" ht="63.75" customHeight="1">
      <c r="E447" s="31" t="s">
        <v>947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